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Ex3.xml" ContentType="application/vnd.ms-office.chartex+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charts/chartEx4.xml" ContentType="application/vnd.ms-office.chartex+xml"/>
  <Override PartName="/xl/charts/style15.xml" ContentType="application/vnd.ms-office.chartstyle+xml"/>
  <Override PartName="/xl/charts/colors15.xml" ContentType="application/vnd.ms-office.chartcolorstyle+xml"/>
  <Override PartName="/xl/charts/chart12.xml" ContentType="application/vnd.openxmlformats-officedocument.drawingml.chart+xml"/>
  <Override PartName="/xl/charts/style16.xml" ContentType="application/vnd.ms-office.chartstyle+xml"/>
  <Override PartName="/xl/charts/colors16.xml" ContentType="application/vnd.ms-office.chartcolorstyl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C:\Users\kplakoo\Downloads\enermod\"/>
    </mc:Choice>
  </mc:AlternateContent>
  <xr:revisionPtr revIDLastSave="0" documentId="8_{CE2E5E66-07AC-44D9-88E6-F5FDA838313F}" xr6:coauthVersionLast="36" xr6:coauthVersionMax="36" xr10:uidLastSave="{00000000-0000-0000-0000-000000000000}"/>
  <bookViews>
    <workbookView xWindow="-120" yWindow="-120" windowWidth="29040" windowHeight="15720" tabRatio="828" activeTab="3" xr2:uid="{00000000-000D-0000-FFFF-FFFF00000000}"/>
  </bookViews>
  <sheets>
    <sheet name="studies.csv" sheetId="14" r:id="rId1"/>
    <sheet name="study_tools" sheetId="18" r:id="rId2"/>
    <sheet name="study_countries" sheetId="19" r:id="rId3"/>
    <sheet name="study_pools" sheetId="20" r:id="rId4"/>
    <sheet name="countries.csv" sheetId="15" r:id="rId5"/>
    <sheet name="power_pools.csv" sheetId="16" r:id="rId6"/>
    <sheet name="tools.csv" sheetId="17" r:id="rId7"/>
    <sheet name="iso_code" sheetId="22" r:id="rId8"/>
    <sheet name="tools_detaill" sheetId="12" state="hidden" r:id="rId9"/>
    <sheet name="models_list_studies" sheetId="1" state="hidden" r:id="rId10"/>
    <sheet name="distribution_tool" sheetId="2" r:id="rId11"/>
    <sheet name="countries_study" sheetId="6" state="hidden" r:id="rId12"/>
    <sheet name="analysis" sheetId="3" state="hidden" r:id="rId13"/>
    <sheet name="Feuil6" sheetId="7" state="hidden" r:id="rId14"/>
    <sheet name="African_power_pools" sheetId="13" state="hidden" r:id="rId15"/>
  </sheets>
  <definedNames>
    <definedName name="_xlchart.v2.14" hidden="1">analysis!$A$128:$A$131</definedName>
    <definedName name="_xlchart.v2.15" hidden="1">analysis!$B$127</definedName>
    <definedName name="_xlchart.v2.16" hidden="1">analysis!$B$128:$B$131</definedName>
    <definedName name="_xlchart.v5.0" hidden="1">countries_study!$A$22</definedName>
    <definedName name="_xlchart.v5.1" hidden="1">countries_study!$A$23:$A$79</definedName>
    <definedName name="_xlchart.v5.10" hidden="1">countries_study!$A$174</definedName>
    <definedName name="_xlchart.v5.11" hidden="1">countries_study!$A$175:$A$198</definedName>
    <definedName name="_xlchart.v5.12" hidden="1">countries_study!$B$174</definedName>
    <definedName name="_xlchart.v5.13" hidden="1">countries_study!$B$175:$B$198</definedName>
    <definedName name="_xlchart.v5.2" hidden="1">countries_study!$B$22</definedName>
    <definedName name="_xlchart.v5.3" hidden="1">countries_study!$B$23:$B$79</definedName>
    <definedName name="_xlchart.v5.4" hidden="1">countries_study!$A$103</definedName>
    <definedName name="_xlchart.v5.5" hidden="1">countries_study!$A$104:$A$163</definedName>
    <definedName name="_xlchart.v5.6" hidden="1">countries_study!$B$103</definedName>
    <definedName name="_xlchart.v5.7" hidden="1">countries_study!$B$104:$B$163</definedName>
    <definedName name="_xlchart.v5.8" hidden="1">countries_study!$C$103</definedName>
    <definedName name="_xlchart.v5.9" hidden="1">countries_study!$C$104:$C$163</definedName>
    <definedName name="_xleta.XLOOKUP" hidden="1" xlm="1">#NAME?</definedName>
  </definedNames>
  <calcPr calcId="191028"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731" i="19" l="1"/>
  <c r="E731" i="19"/>
  <c r="D730" i="19"/>
  <c r="E730" i="19" s="1"/>
  <c r="D729" i="19"/>
  <c r="E729" i="19" s="1"/>
  <c r="D728" i="19"/>
  <c r="E728" i="19" s="1"/>
  <c r="D727" i="19"/>
  <c r="E727" i="19" s="1"/>
  <c r="D726" i="19"/>
  <c r="E726" i="19" s="1"/>
  <c r="D725" i="19"/>
  <c r="E725" i="19" s="1"/>
  <c r="I136" i="14" a="1"/>
  <c r="I136" i="14" s="1"/>
  <c r="I145" i="14" a="1"/>
  <c r="I145" i="14" s="1"/>
  <c r="I146" i="14" a="1"/>
  <c r="I146" i="14" s="1"/>
  <c r="I147" i="14" a="1"/>
  <c r="I147" i="14" s="1"/>
  <c r="I148" i="14" a="1"/>
  <c r="I148" i="14" s="1"/>
  <c r="I149" i="14" a="1"/>
  <c r="I149" i="14" s="1"/>
  <c r="I150" i="14" a="1"/>
  <c r="I150" i="14" s="1"/>
  <c r="I151" i="14" a="1"/>
  <c r="I151" i="14" s="1"/>
  <c r="I152" i="14" a="1"/>
  <c r="I152" i="14" s="1"/>
  <c r="I153" i="14" a="1"/>
  <c r="I153" i="14" s="1"/>
  <c r="I154" i="14" a="1"/>
  <c r="I154" i="14" s="1"/>
  <c r="I155" i="14" a="1"/>
  <c r="I155" i="14" s="1"/>
  <c r="I156" i="14" a="1"/>
  <c r="I156" i="14" s="1"/>
  <c r="I157" i="14" a="1"/>
  <c r="I157" i="14" s="1"/>
  <c r="I158" i="14" a="1"/>
  <c r="I158" i="14" s="1"/>
  <c r="I159" i="14" a="1"/>
  <c r="I159" i="14" s="1"/>
  <c r="I160" i="14" a="1"/>
  <c r="I160" i="14" s="1"/>
  <c r="I161" i="14" a="1"/>
  <c r="I161" i="14" s="1"/>
  <c r="I162" i="14" a="1"/>
  <c r="I162" i="14" s="1"/>
  <c r="I163" i="14" a="1"/>
  <c r="I163" i="14" s="1"/>
  <c r="I164" i="14" a="1"/>
  <c r="I164" i="14" s="1"/>
  <c r="I165" i="14" a="1"/>
  <c r="I165" i="14" s="1"/>
  <c r="I166" i="14" a="1"/>
  <c r="I166" i="14" s="1"/>
  <c r="I167" i="14" a="1"/>
  <c r="I167" i="14" s="1"/>
  <c r="I168" i="14" a="1"/>
  <c r="I168" i="14" s="1"/>
  <c r="I169" i="14" a="1"/>
  <c r="I169" i="14" s="1"/>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D724" i="19"/>
  <c r="E724" i="19" s="1"/>
  <c r="D723" i="19"/>
  <c r="E723" i="19" s="1"/>
  <c r="D722" i="19"/>
  <c r="E722" i="19" s="1"/>
  <c r="D721" i="19"/>
  <c r="E721" i="19" s="1"/>
  <c r="D720" i="19"/>
  <c r="E720" i="19" s="1"/>
  <c r="D719" i="19"/>
  <c r="E719" i="19" s="1"/>
  <c r="B3" i="15"/>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2" i="15"/>
  <c r="D718" i="19"/>
  <c r="E718" i="19" s="1"/>
  <c r="D717" i="19"/>
  <c r="E717" i="19" s="1"/>
  <c r="D716" i="19" l="1"/>
  <c r="E716" i="19" s="1"/>
  <c r="D715" i="19"/>
  <c r="E715" i="19" s="1"/>
  <c r="D714" i="19"/>
  <c r="E714" i="19" s="1"/>
  <c r="D713" i="19"/>
  <c r="E713" i="19" s="1"/>
  <c r="D712" i="19"/>
  <c r="E712" i="19" s="1"/>
  <c r="D711" i="19"/>
  <c r="E711" i="19" s="1"/>
  <c r="I121" i="14" a="1"/>
  <c r="I121" i="14" s="1"/>
  <c r="I2" i="14" a="1"/>
  <c r="I2" i="14" s="1"/>
  <c r="I3" i="14" a="1"/>
  <c r="I3" i="14" s="1"/>
  <c r="I4" i="14" a="1"/>
  <c r="I4" i="14" s="1"/>
  <c r="I5" i="14" a="1"/>
  <c r="I5" i="14" s="1"/>
  <c r="I6" i="14" a="1"/>
  <c r="I6" i="14" s="1"/>
  <c r="I7" i="14" a="1"/>
  <c r="I7" i="14" s="1"/>
  <c r="I8" i="14" a="1"/>
  <c r="I8" i="14" s="1"/>
  <c r="I9" i="14" a="1"/>
  <c r="I9" i="14" s="1"/>
  <c r="I10" i="14" a="1"/>
  <c r="I10" i="14" s="1"/>
  <c r="I11" i="14" a="1"/>
  <c r="I11" i="14" s="1"/>
  <c r="I12" i="14" a="1"/>
  <c r="I12" i="14" s="1"/>
  <c r="I13" i="14" a="1"/>
  <c r="I13" i="14" s="1"/>
  <c r="I14" i="14" a="1"/>
  <c r="I14" i="14" s="1"/>
  <c r="I15" i="14" a="1"/>
  <c r="I15" i="14" s="1"/>
  <c r="I16" i="14" a="1"/>
  <c r="I16" i="14" s="1"/>
  <c r="I17" i="14" a="1"/>
  <c r="I17" i="14" s="1"/>
  <c r="I18" i="14" a="1"/>
  <c r="I18" i="14" s="1"/>
  <c r="I19" i="14" a="1"/>
  <c r="I19" i="14" s="1"/>
  <c r="I20" i="14" a="1"/>
  <c r="I20" i="14" s="1"/>
  <c r="I21" i="14" a="1"/>
  <c r="I21" i="14" s="1"/>
  <c r="I22" i="14" a="1"/>
  <c r="I22" i="14" s="1"/>
  <c r="I23" i="14" a="1"/>
  <c r="I23" i="14" s="1"/>
  <c r="I24" i="14" a="1"/>
  <c r="I24" i="14" s="1"/>
  <c r="I25" i="14" a="1"/>
  <c r="I25" i="14" s="1"/>
  <c r="I26" i="14" a="1"/>
  <c r="I26" i="14" s="1"/>
  <c r="I27" i="14" a="1"/>
  <c r="I27" i="14" s="1"/>
  <c r="I28" i="14" a="1"/>
  <c r="I28" i="14" s="1"/>
  <c r="I29" i="14" a="1"/>
  <c r="I29" i="14" s="1"/>
  <c r="I30" i="14" a="1"/>
  <c r="I30" i="14" s="1"/>
  <c r="I31" i="14" a="1"/>
  <c r="I31" i="14" s="1"/>
  <c r="I32" i="14" a="1"/>
  <c r="I32" i="14" s="1"/>
  <c r="I33" i="14" a="1"/>
  <c r="I33" i="14" s="1"/>
  <c r="I34" i="14" a="1"/>
  <c r="I34" i="14" s="1"/>
  <c r="I35" i="14" a="1"/>
  <c r="I35" i="14" s="1"/>
  <c r="I36" i="14" a="1"/>
  <c r="I36" i="14" s="1"/>
  <c r="I37" i="14" a="1"/>
  <c r="I37" i="14" s="1"/>
  <c r="I38" i="14" a="1"/>
  <c r="I38" i="14" s="1"/>
  <c r="I39" i="14" a="1"/>
  <c r="I39" i="14" s="1"/>
  <c r="I40" i="14" a="1"/>
  <c r="I40" i="14" s="1"/>
  <c r="I41" i="14" a="1"/>
  <c r="I41" i="14" s="1"/>
  <c r="I42" i="14" a="1"/>
  <c r="I42" i="14" s="1"/>
  <c r="I43" i="14" a="1"/>
  <c r="I43" i="14" s="1"/>
  <c r="I44" i="14" a="1"/>
  <c r="I44" i="14" s="1"/>
  <c r="I45" i="14" a="1"/>
  <c r="I45" i="14" s="1"/>
  <c r="I46" i="14" a="1"/>
  <c r="I46" i="14" s="1"/>
  <c r="I47" i="14" a="1"/>
  <c r="I47" i="14" s="1"/>
  <c r="I48" i="14" a="1"/>
  <c r="I48" i="14" s="1"/>
  <c r="I49" i="14" a="1"/>
  <c r="I49" i="14" s="1"/>
  <c r="I50" i="14" a="1"/>
  <c r="I50" i="14" s="1"/>
  <c r="I51" i="14" a="1"/>
  <c r="I51" i="14" s="1"/>
  <c r="I52" i="14" a="1"/>
  <c r="I52" i="14" s="1"/>
  <c r="I53" i="14" a="1"/>
  <c r="I53" i="14" s="1"/>
  <c r="I54" i="14" a="1"/>
  <c r="I54" i="14" s="1"/>
  <c r="I55" i="14" a="1"/>
  <c r="I55" i="14" s="1"/>
  <c r="I56" i="14" a="1"/>
  <c r="I56" i="14" s="1"/>
  <c r="I57" i="14" a="1"/>
  <c r="I57" i="14" s="1"/>
  <c r="I58" i="14" a="1"/>
  <c r="I58" i="14" s="1"/>
  <c r="I59" i="14" a="1"/>
  <c r="I59" i="14" s="1"/>
  <c r="I60" i="14" a="1"/>
  <c r="I60" i="14" s="1"/>
  <c r="I61" i="14" a="1"/>
  <c r="I61" i="14" s="1"/>
  <c r="I62" i="14" a="1"/>
  <c r="I62" i="14" s="1"/>
  <c r="I63" i="14" a="1"/>
  <c r="I63" i="14" s="1"/>
  <c r="I64" i="14" a="1"/>
  <c r="I64" i="14" s="1"/>
  <c r="I65" i="14" a="1"/>
  <c r="I65" i="14" s="1"/>
  <c r="I66" i="14" a="1"/>
  <c r="I66" i="14" s="1"/>
  <c r="I67" i="14" a="1"/>
  <c r="I67" i="14" s="1"/>
  <c r="I68" i="14" a="1"/>
  <c r="I68" i="14" s="1"/>
  <c r="I69" i="14" a="1"/>
  <c r="I69" i="14" s="1"/>
  <c r="I70" i="14" a="1"/>
  <c r="I70" i="14" s="1"/>
  <c r="I71" i="14" a="1"/>
  <c r="I71" i="14" s="1"/>
  <c r="I72" i="14" a="1"/>
  <c r="I72" i="14" s="1"/>
  <c r="I73" i="14" a="1"/>
  <c r="I73" i="14" s="1"/>
  <c r="I74" i="14" a="1"/>
  <c r="I74" i="14" s="1"/>
  <c r="I75" i="14" a="1"/>
  <c r="I75" i="14" s="1"/>
  <c r="I76" i="14" a="1"/>
  <c r="I76" i="14" s="1"/>
  <c r="I77" i="14" a="1"/>
  <c r="I77" i="14" s="1"/>
  <c r="I78" i="14" a="1"/>
  <c r="I78" i="14" s="1"/>
  <c r="I79" i="14" a="1"/>
  <c r="I79" i="14" s="1"/>
  <c r="I80" i="14" a="1"/>
  <c r="I80" i="14" s="1"/>
  <c r="I81" i="14" a="1"/>
  <c r="I81" i="14" s="1"/>
  <c r="I82" i="14" a="1"/>
  <c r="I82" i="14" s="1"/>
  <c r="I83" i="14" a="1"/>
  <c r="I83" i="14" s="1"/>
  <c r="I84" i="14" a="1"/>
  <c r="I84" i="14" s="1"/>
  <c r="I85" i="14" a="1"/>
  <c r="I85" i="14" s="1"/>
  <c r="I86" i="14" a="1"/>
  <c r="I86" i="14" s="1"/>
  <c r="I87" i="14" a="1"/>
  <c r="I87" i="14" s="1"/>
  <c r="I88" i="14" a="1"/>
  <c r="I88" i="14" s="1"/>
  <c r="I89" i="14" a="1"/>
  <c r="I89" i="14" s="1"/>
  <c r="I90" i="14" a="1"/>
  <c r="I90" i="14" s="1"/>
  <c r="I91" i="14" a="1"/>
  <c r="I91" i="14" s="1"/>
  <c r="I92" i="14" a="1"/>
  <c r="I92" i="14" s="1"/>
  <c r="I93" i="14" a="1"/>
  <c r="I93" i="14" s="1"/>
  <c r="I94" i="14" a="1"/>
  <c r="I94" i="14" s="1"/>
  <c r="I95" i="14" a="1"/>
  <c r="I95" i="14" s="1"/>
  <c r="I96" i="14" a="1"/>
  <c r="I96" i="14" s="1"/>
  <c r="I97" i="14" a="1"/>
  <c r="I97" i="14" s="1"/>
  <c r="I98" i="14" a="1"/>
  <c r="I98" i="14" s="1"/>
  <c r="I99" i="14" a="1"/>
  <c r="I99" i="14" s="1"/>
  <c r="I100" i="14" a="1"/>
  <c r="I100" i="14" s="1"/>
  <c r="I101" i="14" a="1"/>
  <c r="I101" i="14" s="1"/>
  <c r="I102" i="14" a="1"/>
  <c r="I102" i="14" s="1"/>
  <c r="I103" i="14" a="1"/>
  <c r="I103" i="14" s="1"/>
  <c r="I104" i="14" a="1"/>
  <c r="I104" i="14" s="1"/>
  <c r="I105" i="14" a="1"/>
  <c r="I105" i="14" s="1"/>
  <c r="I106" i="14" a="1"/>
  <c r="I106" i="14" s="1"/>
  <c r="I107" i="14" a="1"/>
  <c r="I107" i="14" s="1"/>
  <c r="I108" i="14" a="1"/>
  <c r="I108" i="14" s="1"/>
  <c r="I109" i="14" a="1"/>
  <c r="I109" i="14" s="1"/>
  <c r="I110" i="14" a="1"/>
  <c r="I110" i="14" s="1"/>
  <c r="I111" i="14" a="1"/>
  <c r="I111" i="14" s="1"/>
  <c r="I112" i="14" a="1"/>
  <c r="I112" i="14" s="1"/>
  <c r="I113" i="14" a="1"/>
  <c r="I113" i="14" s="1"/>
  <c r="I114" i="14" a="1"/>
  <c r="I114" i="14" s="1"/>
  <c r="I115" i="14" a="1"/>
  <c r="I115" i="14" s="1"/>
  <c r="I116" i="14" a="1"/>
  <c r="I116" i="14" s="1"/>
  <c r="I117" i="14" a="1"/>
  <c r="I117" i="14" s="1"/>
  <c r="I118" i="14" a="1"/>
  <c r="I118" i="14" s="1"/>
  <c r="I119" i="14" a="1"/>
  <c r="I119" i="14" s="1"/>
  <c r="I120" i="14" a="1"/>
  <c r="I120" i="14" s="1"/>
  <c r="I122" i="14" a="1"/>
  <c r="I122" i="14" s="1"/>
  <c r="I123" i="14" a="1"/>
  <c r="I123" i="14" s="1"/>
  <c r="I124" i="14" a="1"/>
  <c r="I124" i="14" s="1"/>
  <c r="I125" i="14" a="1"/>
  <c r="I125" i="14" s="1"/>
  <c r="I126" i="14" a="1"/>
  <c r="I126" i="14" s="1"/>
  <c r="I127" i="14" a="1"/>
  <c r="I127" i="14" s="1"/>
  <c r="I128" i="14" a="1"/>
  <c r="I128" i="14" s="1"/>
  <c r="I129" i="14" a="1"/>
  <c r="I129" i="14" s="1"/>
  <c r="I130" i="14" a="1"/>
  <c r="I130" i="14" s="1"/>
  <c r="I131" i="14" a="1"/>
  <c r="I131" i="14" s="1"/>
  <c r="I132" i="14" a="1"/>
  <c r="I132" i="14" s="1"/>
  <c r="I133" i="14" a="1"/>
  <c r="I133" i="14" s="1"/>
  <c r="I134" i="14" a="1"/>
  <c r="I134" i="14" s="1"/>
  <c r="I137" i="14" a="1"/>
  <c r="I137" i="14" s="1"/>
  <c r="I138" i="14" a="1"/>
  <c r="I138" i="14" s="1"/>
  <c r="I139" i="14" a="1"/>
  <c r="I139" i="14" s="1"/>
  <c r="I140" i="14" a="1"/>
  <c r="I140" i="14" s="1"/>
  <c r="I141" i="14" a="1"/>
  <c r="I141" i="14" s="1"/>
  <c r="I142" i="14" a="1"/>
  <c r="I142" i="14" s="1"/>
  <c r="I143" i="14" a="1"/>
  <c r="I143" i="14" s="1"/>
  <c r="I144" i="14" a="1"/>
  <c r="I144" i="14" s="1"/>
  <c r="D710" i="19"/>
  <c r="E710" i="19" s="1"/>
  <c r="D709" i="19"/>
  <c r="E709" i="19" s="1"/>
  <c r="D708" i="19"/>
  <c r="E708" i="19" s="1"/>
  <c r="D707" i="19"/>
  <c r="E707" i="19" s="1"/>
  <c r="D706" i="19"/>
  <c r="E706" i="19" s="1"/>
  <c r="D705" i="19"/>
  <c r="E705" i="19" s="1"/>
  <c r="D704" i="19"/>
  <c r="E704" i="19" s="1"/>
  <c r="D703" i="19"/>
  <c r="E703" i="19" s="1"/>
  <c r="J138" i="14"/>
  <c r="J139" i="14"/>
  <c r="J140" i="14"/>
  <c r="J141" i="14"/>
  <c r="J142" i="14"/>
  <c r="J143" i="14"/>
  <c r="J144" i="14"/>
  <c r="J134" i="14"/>
  <c r="J135" i="14"/>
  <c r="J136" i="14"/>
  <c r="J137" i="14"/>
  <c r="J122" i="14" l="1"/>
  <c r="J123" i="14"/>
  <c r="J124" i="14"/>
  <c r="J125" i="14"/>
  <c r="J126" i="14"/>
  <c r="J127" i="14"/>
  <c r="J128" i="14"/>
  <c r="J129" i="14"/>
  <c r="J130" i="14"/>
  <c r="J131" i="14"/>
  <c r="J132" i="14"/>
  <c r="J133" i="14"/>
  <c r="J118" i="14"/>
  <c r="J119" i="14"/>
  <c r="J120" i="14"/>
  <c r="J121" i="14"/>
  <c r="J116" i="14"/>
  <c r="J117" i="14"/>
  <c r="D702" i="19"/>
  <c r="E702" i="19" s="1"/>
  <c r="J114" i="14"/>
  <c r="J115" i="14"/>
  <c r="J113" i="14"/>
  <c r="D701" i="19"/>
  <c r="E701" i="19" s="1"/>
  <c r="J112" i="14"/>
  <c r="J111" i="14"/>
  <c r="D700" i="19"/>
  <c r="E700" i="19" s="1"/>
  <c r="J110" i="14"/>
  <c r="D699" i="19"/>
  <c r="E699" i="19" s="1"/>
  <c r="J109" i="14"/>
  <c r="J108" i="14"/>
  <c r="J107" i="14" l="1"/>
  <c r="D698" i="19"/>
  <c r="E698" i="19" s="1"/>
  <c r="D697" i="19"/>
  <c r="E697" i="19" s="1"/>
  <c r="D696" i="19"/>
  <c r="E696" i="19" s="1"/>
  <c r="D695" i="19" l="1"/>
  <c r="E695" i="19" s="1"/>
  <c r="J106" i="14"/>
  <c r="D694" i="19" l="1"/>
  <c r="J2" i="14" l="1"/>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D2" i="19" l="1"/>
  <c r="D3" i="19"/>
  <c r="D4" i="19"/>
  <c r="D5" i="19"/>
  <c r="E5" i="19" s="1"/>
  <c r="D6" i="19"/>
  <c r="D7" i="19"/>
  <c r="D8" i="19"/>
  <c r="D9" i="19"/>
  <c r="E9" i="19" s="1"/>
  <c r="D10" i="19"/>
  <c r="D11" i="19"/>
  <c r="D12" i="19"/>
  <c r="D13" i="19"/>
  <c r="E13" i="19" s="1"/>
  <c r="D14" i="19"/>
  <c r="D15" i="19"/>
  <c r="E15" i="19" s="1"/>
  <c r="D16" i="19"/>
  <c r="E16" i="19" s="1"/>
  <c r="D17" i="19"/>
  <c r="E17" i="19" s="1"/>
  <c r="D18" i="19"/>
  <c r="E18" i="19" s="1"/>
  <c r="D19" i="19"/>
  <c r="E19" i="19" s="1"/>
  <c r="D20" i="19"/>
  <c r="E20" i="19" s="1"/>
  <c r="D21" i="19"/>
  <c r="E21" i="19" s="1"/>
  <c r="D22" i="19"/>
  <c r="D23" i="19"/>
  <c r="D24" i="19"/>
  <c r="D25" i="19"/>
  <c r="D26" i="19"/>
  <c r="D27" i="19"/>
  <c r="D28" i="19"/>
  <c r="D29" i="19"/>
  <c r="E29" i="19" s="1"/>
  <c r="D30" i="19"/>
  <c r="E30" i="19" s="1"/>
  <c r="D31" i="19"/>
  <c r="D32" i="19"/>
  <c r="E32" i="19" s="1"/>
  <c r="D33" i="19"/>
  <c r="D34" i="19"/>
  <c r="D35" i="19"/>
  <c r="E35" i="19" s="1"/>
  <c r="D36" i="19"/>
  <c r="E36" i="19" s="1"/>
  <c r="D37" i="19"/>
  <c r="E37" i="19" s="1"/>
  <c r="D38" i="19"/>
  <c r="E38" i="19" s="1"/>
  <c r="D39" i="19"/>
  <c r="E39" i="19" s="1"/>
  <c r="D40" i="19"/>
  <c r="E40" i="19" s="1"/>
  <c r="D41" i="19"/>
  <c r="E41" i="19" s="1"/>
  <c r="D42" i="19"/>
  <c r="D43" i="19"/>
  <c r="D44" i="19"/>
  <c r="D45" i="19"/>
  <c r="E45" i="19" s="1"/>
  <c r="D46" i="19"/>
  <c r="E46" i="19" s="1"/>
  <c r="D47" i="19"/>
  <c r="D48" i="19"/>
  <c r="D49" i="19"/>
  <c r="E49" i="19" s="1"/>
  <c r="D50" i="19"/>
  <c r="E50" i="19" s="1"/>
  <c r="D51" i="19"/>
  <c r="D52" i="19"/>
  <c r="D53" i="19"/>
  <c r="E53" i="19" s="1"/>
  <c r="D54" i="19"/>
  <c r="E54" i="19" s="1"/>
  <c r="D55" i="19"/>
  <c r="E55" i="19" s="1"/>
  <c r="D56" i="19"/>
  <c r="E56" i="19" s="1"/>
  <c r="D57" i="19"/>
  <c r="E57" i="19" s="1"/>
  <c r="D58" i="19"/>
  <c r="E58" i="19" s="1"/>
  <c r="D59" i="19"/>
  <c r="E59" i="19" s="1"/>
  <c r="D60" i="19"/>
  <c r="E60" i="19" s="1"/>
  <c r="D61" i="19"/>
  <c r="E61" i="19" s="1"/>
  <c r="D62" i="19"/>
  <c r="E62" i="19" s="1"/>
  <c r="D63" i="19"/>
  <c r="E63" i="19" s="1"/>
  <c r="D64" i="19"/>
  <c r="D65" i="19"/>
  <c r="E65" i="19" s="1"/>
  <c r="D66" i="19"/>
  <c r="D67" i="19"/>
  <c r="D68" i="19"/>
  <c r="D69" i="19"/>
  <c r="E69" i="19" s="1"/>
  <c r="D70" i="19"/>
  <c r="E70" i="19" s="1"/>
  <c r="D71" i="19"/>
  <c r="D72" i="19"/>
  <c r="D73" i="19"/>
  <c r="E73" i="19" s="1"/>
  <c r="D74" i="19"/>
  <c r="E74" i="19" s="1"/>
  <c r="D75" i="19"/>
  <c r="E75" i="19" s="1"/>
  <c r="D76" i="19"/>
  <c r="E76" i="19" s="1"/>
  <c r="D77" i="19"/>
  <c r="E77" i="19" s="1"/>
  <c r="D78" i="19"/>
  <c r="E78" i="19" s="1"/>
  <c r="D79" i="19"/>
  <c r="E79" i="19" s="1"/>
  <c r="D80" i="19"/>
  <c r="E80" i="19" s="1"/>
  <c r="D81" i="19"/>
  <c r="E81" i="19" s="1"/>
  <c r="D82" i="19"/>
  <c r="E82" i="19" s="1"/>
  <c r="D83" i="19"/>
  <c r="D84" i="19"/>
  <c r="D85" i="19"/>
  <c r="D86" i="19"/>
  <c r="E86" i="19" s="1"/>
  <c r="D87" i="19"/>
  <c r="D88" i="19"/>
  <c r="D89" i="19"/>
  <c r="E89" i="19" s="1"/>
  <c r="D90" i="19"/>
  <c r="D91" i="19"/>
  <c r="D92" i="19"/>
  <c r="E92" i="19" s="1"/>
  <c r="D93" i="19"/>
  <c r="E93" i="19" s="1"/>
  <c r="D94" i="19"/>
  <c r="E94" i="19" s="1"/>
  <c r="D95" i="19"/>
  <c r="E95" i="19" s="1"/>
  <c r="D96" i="19"/>
  <c r="E96" i="19" s="1"/>
  <c r="D97" i="19"/>
  <c r="E97" i="19" s="1"/>
  <c r="D98" i="19"/>
  <c r="E98" i="19" s="1"/>
  <c r="D99" i="19"/>
  <c r="E99" i="19" s="1"/>
  <c r="D100" i="19"/>
  <c r="E100" i="19" s="1"/>
  <c r="D101" i="19"/>
  <c r="E101" i="19" s="1"/>
  <c r="D102" i="19"/>
  <c r="E102" i="19" s="1"/>
  <c r="D103" i="19"/>
  <c r="D104" i="19"/>
  <c r="D105" i="19"/>
  <c r="D106" i="19"/>
  <c r="E106" i="19" s="1"/>
  <c r="D107" i="19"/>
  <c r="D108" i="19"/>
  <c r="E108" i="19" s="1"/>
  <c r="D109" i="19"/>
  <c r="D110" i="19"/>
  <c r="E110" i="19" s="1"/>
  <c r="D111" i="19"/>
  <c r="E111" i="19" s="1"/>
  <c r="D112" i="19"/>
  <c r="D113" i="19"/>
  <c r="D114" i="19"/>
  <c r="E114" i="19" s="1"/>
  <c r="D115" i="19"/>
  <c r="E115" i="19" s="1"/>
  <c r="D116" i="19"/>
  <c r="E116" i="19" s="1"/>
  <c r="D117" i="19"/>
  <c r="E117" i="19" s="1"/>
  <c r="D118" i="19"/>
  <c r="E118" i="19" s="1"/>
  <c r="D119" i="19"/>
  <c r="E119" i="19" s="1"/>
  <c r="D120" i="19"/>
  <c r="E120" i="19" s="1"/>
  <c r="D121" i="19"/>
  <c r="E121" i="19" s="1"/>
  <c r="D122" i="19"/>
  <c r="E122" i="19" s="1"/>
  <c r="D123" i="19"/>
  <c r="E123" i="19" s="1"/>
  <c r="D124" i="19"/>
  <c r="E124" i="19" s="1"/>
  <c r="D125" i="19"/>
  <c r="D126" i="19"/>
  <c r="E126" i="19" s="1"/>
  <c r="D127" i="19"/>
  <c r="D128" i="19"/>
  <c r="D129" i="19"/>
  <c r="E129" i="19" s="1"/>
  <c r="D130" i="19"/>
  <c r="E130" i="19" s="1"/>
  <c r="D131" i="19"/>
  <c r="D132" i="19"/>
  <c r="E132" i="19" s="1"/>
  <c r="D133" i="19"/>
  <c r="E133" i="19" s="1"/>
  <c r="D134" i="19"/>
  <c r="E134" i="19" s="1"/>
  <c r="D135" i="19"/>
  <c r="E135" i="19" s="1"/>
  <c r="D136" i="19"/>
  <c r="E136" i="19" s="1"/>
  <c r="D137" i="19"/>
  <c r="E137" i="19" s="1"/>
  <c r="D138" i="19"/>
  <c r="E138" i="19" s="1"/>
  <c r="D139" i="19"/>
  <c r="E139" i="19" s="1"/>
  <c r="D140" i="19"/>
  <c r="E140" i="19" s="1"/>
  <c r="D141" i="19"/>
  <c r="E141" i="19" s="1"/>
  <c r="D142" i="19"/>
  <c r="D143" i="19"/>
  <c r="D144" i="19"/>
  <c r="D145" i="19"/>
  <c r="E145" i="19" s="1"/>
  <c r="D146" i="19"/>
  <c r="D147" i="19"/>
  <c r="E147" i="19" s="1"/>
  <c r="D148" i="19"/>
  <c r="E148" i="19" s="1"/>
  <c r="D149" i="19"/>
  <c r="E149" i="19" s="1"/>
  <c r="D150" i="19"/>
  <c r="E150" i="19" s="1"/>
  <c r="D151" i="19"/>
  <c r="D152" i="19"/>
  <c r="E152" i="19" s="1"/>
  <c r="D153" i="19"/>
  <c r="D154" i="19"/>
  <c r="E154" i="19" s="1"/>
  <c r="D155" i="19"/>
  <c r="E155" i="19" s="1"/>
  <c r="D156" i="19"/>
  <c r="E156" i="19" s="1"/>
  <c r="D157" i="19"/>
  <c r="E157" i="19" s="1"/>
  <c r="D158" i="19"/>
  <c r="E158" i="19" s="1"/>
  <c r="D159" i="19"/>
  <c r="E159" i="19" s="1"/>
  <c r="D160" i="19"/>
  <c r="E160" i="19" s="1"/>
  <c r="D161" i="19"/>
  <c r="E161" i="19" s="1"/>
  <c r="D162" i="19"/>
  <c r="E162" i="19" s="1"/>
  <c r="D163" i="19"/>
  <c r="E163" i="19" s="1"/>
  <c r="D164" i="19"/>
  <c r="D165" i="19"/>
  <c r="D166" i="19"/>
  <c r="E166" i="19" s="1"/>
  <c r="D167" i="19"/>
  <c r="E167" i="19" s="1"/>
  <c r="D168" i="19"/>
  <c r="D169" i="19"/>
  <c r="E169" i="19" s="1"/>
  <c r="D170" i="19"/>
  <c r="E170" i="19" s="1"/>
  <c r="D171" i="19"/>
  <c r="D172" i="19"/>
  <c r="D173" i="19"/>
  <c r="D174" i="19"/>
  <c r="E174" i="19" s="1"/>
  <c r="D175" i="19"/>
  <c r="E175" i="19" s="1"/>
  <c r="D176" i="19"/>
  <c r="E176" i="19" s="1"/>
  <c r="D177" i="19"/>
  <c r="E177" i="19" s="1"/>
  <c r="D178" i="19"/>
  <c r="E178" i="19" s="1"/>
  <c r="D179" i="19"/>
  <c r="E179" i="19" s="1"/>
  <c r="D180" i="19"/>
  <c r="E180" i="19" s="1"/>
  <c r="D181" i="19"/>
  <c r="E181" i="19" s="1"/>
  <c r="D182" i="19"/>
  <c r="E182" i="19" s="1"/>
  <c r="D183" i="19"/>
  <c r="E183" i="19" s="1"/>
  <c r="D184" i="19"/>
  <c r="D185" i="19"/>
  <c r="D186" i="19"/>
  <c r="E186" i="19" s="1"/>
  <c r="D187" i="19"/>
  <c r="D188" i="19"/>
  <c r="D189" i="19"/>
  <c r="E189" i="19" s="1"/>
  <c r="D190" i="19"/>
  <c r="E190" i="19" s="1"/>
  <c r="D191" i="19"/>
  <c r="D192" i="19"/>
  <c r="E192" i="19" s="1"/>
  <c r="D193" i="19"/>
  <c r="E193" i="19" s="1"/>
  <c r="D194" i="19"/>
  <c r="E194" i="19" s="1"/>
  <c r="D195" i="19"/>
  <c r="E195" i="19" s="1"/>
  <c r="D196" i="19"/>
  <c r="E196" i="19" s="1"/>
  <c r="D197" i="19"/>
  <c r="E197" i="19" s="1"/>
  <c r="D198" i="19"/>
  <c r="E198" i="19" s="1"/>
  <c r="D199" i="19"/>
  <c r="E199" i="19" s="1"/>
  <c r="D200" i="19"/>
  <c r="E200" i="19" s="1"/>
  <c r="D201" i="19"/>
  <c r="E201" i="19" s="1"/>
  <c r="D202" i="19"/>
  <c r="E202" i="19" s="1"/>
  <c r="D203" i="19"/>
  <c r="E203" i="19" s="1"/>
  <c r="D204" i="19"/>
  <c r="D205" i="19"/>
  <c r="D206" i="19"/>
  <c r="E206" i="19" s="1"/>
  <c r="D207" i="19"/>
  <c r="E207" i="19" s="1"/>
  <c r="D208" i="19"/>
  <c r="E208" i="19" s="1"/>
  <c r="D209" i="19"/>
  <c r="E209" i="19" s="1"/>
  <c r="D210" i="19"/>
  <c r="E210" i="19" s="1"/>
  <c r="D211" i="19"/>
  <c r="D212" i="19"/>
  <c r="E212" i="19" s="1"/>
  <c r="D213" i="19"/>
  <c r="D214" i="19"/>
  <c r="E214" i="19" s="1"/>
  <c r="D215" i="19"/>
  <c r="E215" i="19" s="1"/>
  <c r="D216" i="19"/>
  <c r="E216" i="19" s="1"/>
  <c r="D217" i="19"/>
  <c r="E217" i="19" s="1"/>
  <c r="D218" i="19"/>
  <c r="E218" i="19" s="1"/>
  <c r="D219" i="19"/>
  <c r="E219" i="19" s="1"/>
  <c r="D220" i="19"/>
  <c r="E220" i="19" s="1"/>
  <c r="D221" i="19"/>
  <c r="E221" i="19" s="1"/>
  <c r="D222" i="19"/>
  <c r="E222" i="19" s="1"/>
  <c r="D223" i="19"/>
  <c r="E223" i="19" s="1"/>
  <c r="D224" i="19"/>
  <c r="D225" i="19"/>
  <c r="D226" i="19"/>
  <c r="E226" i="19" s="1"/>
  <c r="D227" i="19"/>
  <c r="E227" i="19" s="1"/>
  <c r="D228" i="19"/>
  <c r="E228" i="19" s="1"/>
  <c r="D229" i="19"/>
  <c r="E229" i="19" s="1"/>
  <c r="D230" i="19"/>
  <c r="E230" i="19" s="1"/>
  <c r="D231" i="19"/>
  <c r="E231" i="19" s="1"/>
  <c r="D232" i="19"/>
  <c r="D233" i="19"/>
  <c r="E233" i="19" s="1"/>
  <c r="D234" i="19"/>
  <c r="E234" i="19" s="1"/>
  <c r="D235" i="19"/>
  <c r="E235" i="19" s="1"/>
  <c r="D236" i="19"/>
  <c r="E236" i="19" s="1"/>
  <c r="D237" i="19"/>
  <c r="E237" i="19" s="1"/>
  <c r="D238" i="19"/>
  <c r="E238" i="19" s="1"/>
  <c r="D239" i="19"/>
  <c r="E239" i="19" s="1"/>
  <c r="D240" i="19"/>
  <c r="E240" i="19" s="1"/>
  <c r="D241" i="19"/>
  <c r="E241" i="19" s="1"/>
  <c r="D242" i="19"/>
  <c r="E242" i="19" s="1"/>
  <c r="D243" i="19"/>
  <c r="E243" i="19" s="1"/>
  <c r="D244" i="19"/>
  <c r="D245" i="19"/>
  <c r="D246" i="19"/>
  <c r="E246" i="19" s="1"/>
  <c r="D247" i="19"/>
  <c r="E247" i="19" s="1"/>
  <c r="D248" i="19"/>
  <c r="E248" i="19" s="1"/>
  <c r="D249" i="19"/>
  <c r="E249" i="19" s="1"/>
  <c r="D250" i="19"/>
  <c r="E250" i="19" s="1"/>
  <c r="D251" i="19"/>
  <c r="D252" i="19"/>
  <c r="D253" i="19"/>
  <c r="D254" i="19"/>
  <c r="E254" i="19" s="1"/>
  <c r="D255" i="19"/>
  <c r="E255" i="19" s="1"/>
  <c r="D256" i="19"/>
  <c r="E256" i="19" s="1"/>
  <c r="D257" i="19"/>
  <c r="E257" i="19" s="1"/>
  <c r="D258" i="19"/>
  <c r="E258" i="19" s="1"/>
  <c r="D259" i="19"/>
  <c r="E259" i="19" s="1"/>
  <c r="D260" i="19"/>
  <c r="E260" i="19" s="1"/>
  <c r="D261" i="19"/>
  <c r="E261" i="19" s="1"/>
  <c r="D262" i="19"/>
  <c r="E262" i="19" s="1"/>
  <c r="D263" i="19"/>
  <c r="D264" i="19"/>
  <c r="D265" i="19"/>
  <c r="D266" i="19"/>
  <c r="E266" i="19" s="1"/>
  <c r="D267" i="19"/>
  <c r="E267" i="19" s="1"/>
  <c r="D268" i="19"/>
  <c r="D269" i="19"/>
  <c r="D270" i="19"/>
  <c r="E270" i="19" s="1"/>
  <c r="D271" i="19"/>
  <c r="D272" i="19"/>
  <c r="E272" i="19" s="1"/>
  <c r="D273" i="19"/>
  <c r="E273" i="19" s="1"/>
  <c r="D274" i="19"/>
  <c r="E274" i="19" s="1"/>
  <c r="D275" i="19"/>
  <c r="E275" i="19" s="1"/>
  <c r="D276" i="19"/>
  <c r="E276" i="19" s="1"/>
  <c r="D277" i="19"/>
  <c r="E277" i="19" s="1"/>
  <c r="D278" i="19"/>
  <c r="E278" i="19" s="1"/>
  <c r="D279" i="19"/>
  <c r="E279" i="19" s="1"/>
  <c r="D280" i="19"/>
  <c r="E280" i="19" s="1"/>
  <c r="D281" i="19"/>
  <c r="E281" i="19" s="1"/>
  <c r="D282" i="19"/>
  <c r="E282" i="19" s="1"/>
  <c r="D283" i="19"/>
  <c r="E283" i="19" s="1"/>
  <c r="D284" i="19"/>
  <c r="E284" i="19" s="1"/>
  <c r="D285" i="19"/>
  <c r="D286" i="19"/>
  <c r="E286" i="19" s="1"/>
  <c r="D287" i="19"/>
  <c r="E287" i="19" s="1"/>
  <c r="D288" i="19"/>
  <c r="E288" i="19" s="1"/>
  <c r="D289" i="19"/>
  <c r="E289" i="19" s="1"/>
  <c r="D290" i="19"/>
  <c r="E290" i="19" s="1"/>
  <c r="D291" i="19"/>
  <c r="D292" i="19"/>
  <c r="D293" i="19"/>
  <c r="E293" i="19" s="1"/>
  <c r="D294" i="19"/>
  <c r="E294" i="19" s="1"/>
  <c r="D295" i="19"/>
  <c r="E295" i="19" s="1"/>
  <c r="D296" i="19"/>
  <c r="E296" i="19" s="1"/>
  <c r="D297" i="19"/>
  <c r="E297" i="19" s="1"/>
  <c r="D298" i="19"/>
  <c r="E298" i="19" s="1"/>
  <c r="D299" i="19"/>
  <c r="E299" i="19" s="1"/>
  <c r="D300" i="19"/>
  <c r="E300" i="19" s="1"/>
  <c r="D301" i="19"/>
  <c r="E301" i="19" s="1"/>
  <c r="D302" i="19"/>
  <c r="E302" i="19" s="1"/>
  <c r="D303" i="19"/>
  <c r="E303" i="19" s="1"/>
  <c r="D304" i="19"/>
  <c r="E304" i="19" s="1"/>
  <c r="D305" i="19"/>
  <c r="E305" i="19" s="1"/>
  <c r="D306" i="19"/>
  <c r="E306" i="19" s="1"/>
  <c r="D307" i="19"/>
  <c r="D308" i="19"/>
  <c r="E308" i="19" s="1"/>
  <c r="D309" i="19"/>
  <c r="E309" i="19" s="1"/>
  <c r="D310" i="19"/>
  <c r="E310" i="19" s="1"/>
  <c r="D311" i="19"/>
  <c r="D312" i="19"/>
  <c r="D313" i="19"/>
  <c r="E313" i="19" s="1"/>
  <c r="D314" i="19"/>
  <c r="E314" i="19" s="1"/>
  <c r="D315" i="19"/>
  <c r="E315" i="19" s="1"/>
  <c r="D316" i="19"/>
  <c r="E316" i="19" s="1"/>
  <c r="D317" i="19"/>
  <c r="E317" i="19" s="1"/>
  <c r="D318" i="19"/>
  <c r="E318" i="19" s="1"/>
  <c r="D319" i="19"/>
  <c r="E319" i="19" s="1"/>
  <c r="D320" i="19"/>
  <c r="E320" i="19" s="1"/>
  <c r="D321" i="19"/>
  <c r="E321" i="19" s="1"/>
  <c r="D322" i="19"/>
  <c r="E322" i="19" s="1"/>
  <c r="D323" i="19"/>
  <c r="E323" i="19" s="1"/>
  <c r="D324" i="19"/>
  <c r="E324" i="19" s="1"/>
  <c r="D325" i="19"/>
  <c r="D326" i="19"/>
  <c r="E326" i="19" s="1"/>
  <c r="D327" i="19"/>
  <c r="E327" i="19" s="1"/>
  <c r="D328" i="19"/>
  <c r="E328" i="19" s="1"/>
  <c r="D329" i="19"/>
  <c r="E329" i="19" s="1"/>
  <c r="D330" i="19"/>
  <c r="E330" i="19" s="1"/>
  <c r="D331" i="19"/>
  <c r="D332" i="19"/>
  <c r="E332" i="19" s="1"/>
  <c r="D333" i="19"/>
  <c r="D334" i="19"/>
  <c r="E334" i="19" s="1"/>
  <c r="D335" i="19"/>
  <c r="E335" i="19" s="1"/>
  <c r="D336" i="19"/>
  <c r="E336" i="19" s="1"/>
  <c r="D337" i="19"/>
  <c r="E337" i="19" s="1"/>
  <c r="D338" i="19"/>
  <c r="E338" i="19" s="1"/>
  <c r="D339" i="19"/>
  <c r="E339" i="19" s="1"/>
  <c r="D340" i="19"/>
  <c r="E340" i="19" s="1"/>
  <c r="D341" i="19"/>
  <c r="E341" i="19" s="1"/>
  <c r="D342" i="19"/>
  <c r="E342" i="19" s="1"/>
  <c r="D343" i="19"/>
  <c r="E343" i="19" s="1"/>
  <c r="D344" i="19"/>
  <c r="E344" i="19" s="1"/>
  <c r="D345" i="19"/>
  <c r="E345" i="19" s="1"/>
  <c r="D346" i="19"/>
  <c r="E346" i="19" s="1"/>
  <c r="D347" i="19"/>
  <c r="E347" i="19" s="1"/>
  <c r="D348" i="19"/>
  <c r="E348" i="19" s="1"/>
  <c r="D349" i="19"/>
  <c r="E349" i="19" s="1"/>
  <c r="D350" i="19"/>
  <c r="E350" i="19" s="1"/>
  <c r="D351" i="19"/>
  <c r="D352" i="19"/>
  <c r="D353" i="19"/>
  <c r="E353" i="19" s="1"/>
  <c r="D354" i="19"/>
  <c r="E354" i="19" s="1"/>
  <c r="D355" i="19"/>
  <c r="E355" i="19" s="1"/>
  <c r="D356" i="19"/>
  <c r="E356" i="19" s="1"/>
  <c r="D357" i="19"/>
  <c r="E357" i="19" s="1"/>
  <c r="D358" i="19"/>
  <c r="E358" i="19" s="1"/>
  <c r="D359" i="19"/>
  <c r="E359" i="19" s="1"/>
  <c r="D360" i="19"/>
  <c r="E360" i="19" s="1"/>
  <c r="D361" i="19"/>
  <c r="E361" i="19" s="1"/>
  <c r="D362" i="19"/>
  <c r="E362" i="19" s="1"/>
  <c r="D363" i="19"/>
  <c r="E363" i="19" s="1"/>
  <c r="D364" i="19"/>
  <c r="D365" i="19"/>
  <c r="E365" i="19" s="1"/>
  <c r="D366" i="19"/>
  <c r="E366" i="19" s="1"/>
  <c r="D367" i="19"/>
  <c r="E367" i="19" s="1"/>
  <c r="D368" i="19"/>
  <c r="E368" i="19" s="1"/>
  <c r="D369" i="19"/>
  <c r="E369" i="19" s="1"/>
  <c r="D370" i="19"/>
  <c r="E370" i="19" s="1"/>
  <c r="D371" i="19"/>
  <c r="D372" i="19"/>
  <c r="E372" i="19" s="1"/>
  <c r="D373" i="19"/>
  <c r="E373" i="19" s="1"/>
  <c r="D374" i="19"/>
  <c r="E374" i="19" s="1"/>
  <c r="D375" i="19"/>
  <c r="E375" i="19" s="1"/>
  <c r="D376" i="19"/>
  <c r="E376" i="19" s="1"/>
  <c r="D377" i="19"/>
  <c r="E377" i="19" s="1"/>
  <c r="D378" i="19"/>
  <c r="E378" i="19" s="1"/>
  <c r="D379" i="19"/>
  <c r="E379" i="19" s="1"/>
  <c r="D380" i="19"/>
  <c r="E380" i="19" s="1"/>
  <c r="D381" i="19"/>
  <c r="E381" i="19" s="1"/>
  <c r="D382" i="19"/>
  <c r="E382" i="19" s="1"/>
  <c r="D383" i="19"/>
  <c r="E383" i="19" s="1"/>
  <c r="D384" i="19"/>
  <c r="D385" i="19"/>
  <c r="E385" i="19" s="1"/>
  <c r="D386" i="19"/>
  <c r="E386" i="19" s="1"/>
  <c r="D387" i="19"/>
  <c r="E387" i="19" s="1"/>
  <c r="D388" i="19"/>
  <c r="E388" i="19" s="1"/>
  <c r="D389" i="19"/>
  <c r="E389" i="19" s="1"/>
  <c r="D390" i="19"/>
  <c r="E390" i="19" s="1"/>
  <c r="D391" i="19"/>
  <c r="E391" i="19" s="1"/>
  <c r="D392" i="19"/>
  <c r="E392" i="19" s="1"/>
  <c r="D393" i="19"/>
  <c r="E393" i="19" s="1"/>
  <c r="D394" i="19"/>
  <c r="E394" i="19" s="1"/>
  <c r="D395" i="19"/>
  <c r="E395" i="19" s="1"/>
  <c r="D396" i="19"/>
  <c r="E396" i="19" s="1"/>
  <c r="D397" i="19"/>
  <c r="E397" i="19" s="1"/>
  <c r="D398" i="19"/>
  <c r="E398" i="19" s="1"/>
  <c r="D399" i="19"/>
  <c r="E399" i="19" s="1"/>
  <c r="D400" i="19"/>
  <c r="E400" i="19" s="1"/>
  <c r="D401" i="19"/>
  <c r="E401" i="19" s="1"/>
  <c r="D402" i="19"/>
  <c r="E402" i="19" s="1"/>
  <c r="D403" i="19"/>
  <c r="E403" i="19" s="1"/>
  <c r="D404" i="19"/>
  <c r="E404" i="19" s="1"/>
  <c r="D405" i="19"/>
  <c r="D406" i="19"/>
  <c r="E406" i="19" s="1"/>
  <c r="D407" i="19"/>
  <c r="E407" i="19" s="1"/>
  <c r="D408" i="19"/>
  <c r="E408" i="19" s="1"/>
  <c r="D409" i="19"/>
  <c r="E409" i="19" s="1"/>
  <c r="D410" i="19"/>
  <c r="E410" i="19" s="1"/>
  <c r="D411" i="19"/>
  <c r="E411" i="19" s="1"/>
  <c r="D412" i="19"/>
  <c r="E412" i="19" s="1"/>
  <c r="D413" i="19"/>
  <c r="E413" i="19" s="1"/>
  <c r="D414" i="19"/>
  <c r="E414" i="19" s="1"/>
  <c r="D415" i="19"/>
  <c r="E415" i="19" s="1"/>
  <c r="D416" i="19"/>
  <c r="E416" i="19" s="1"/>
  <c r="D417" i="19"/>
  <c r="E417" i="19" s="1"/>
  <c r="D418" i="19"/>
  <c r="E418" i="19" s="1"/>
  <c r="D419" i="19"/>
  <c r="E419" i="19" s="1"/>
  <c r="D420" i="19"/>
  <c r="E420" i="19" s="1"/>
  <c r="D421" i="19"/>
  <c r="E421" i="19" s="1"/>
  <c r="D422" i="19"/>
  <c r="E422" i="19" s="1"/>
  <c r="D423" i="19"/>
  <c r="E423" i="19" s="1"/>
  <c r="D424" i="19"/>
  <c r="E424" i="19" s="1"/>
  <c r="D425" i="19"/>
  <c r="E425" i="19" s="1"/>
  <c r="D426" i="19"/>
  <c r="E426" i="19" s="1"/>
  <c r="D427" i="19"/>
  <c r="E427" i="19" s="1"/>
  <c r="D428" i="19"/>
  <c r="E428" i="19" s="1"/>
  <c r="D429" i="19"/>
  <c r="E429" i="19" s="1"/>
  <c r="D430" i="19"/>
  <c r="E430" i="19" s="1"/>
  <c r="D431" i="19"/>
  <c r="E431" i="19" s="1"/>
  <c r="D432" i="19"/>
  <c r="E432" i="19" s="1"/>
  <c r="D433" i="19"/>
  <c r="E433" i="19" s="1"/>
  <c r="D434" i="19"/>
  <c r="E434" i="19" s="1"/>
  <c r="D435" i="19"/>
  <c r="E435" i="19" s="1"/>
  <c r="D436" i="19"/>
  <c r="E436" i="19" s="1"/>
  <c r="D437" i="19"/>
  <c r="E437" i="19" s="1"/>
  <c r="D438" i="19"/>
  <c r="E438" i="19" s="1"/>
  <c r="D439" i="19"/>
  <c r="E439" i="19" s="1"/>
  <c r="D440" i="19"/>
  <c r="E440" i="19" s="1"/>
  <c r="D441" i="19"/>
  <c r="E441" i="19" s="1"/>
  <c r="D442" i="19"/>
  <c r="E442" i="19" s="1"/>
  <c r="D443" i="19"/>
  <c r="E443" i="19" s="1"/>
  <c r="D444" i="19"/>
  <c r="E444" i="19" s="1"/>
  <c r="D445" i="19"/>
  <c r="E445" i="19" s="1"/>
  <c r="D446" i="19"/>
  <c r="E446" i="19" s="1"/>
  <c r="D447" i="19"/>
  <c r="E447" i="19" s="1"/>
  <c r="D448" i="19"/>
  <c r="E448" i="19" s="1"/>
  <c r="D449" i="19"/>
  <c r="E449" i="19" s="1"/>
  <c r="D450" i="19"/>
  <c r="E450" i="19" s="1"/>
  <c r="D451" i="19"/>
  <c r="E451" i="19" s="1"/>
  <c r="D452" i="19"/>
  <c r="E452" i="19" s="1"/>
  <c r="D453" i="19"/>
  <c r="E453" i="19" s="1"/>
  <c r="D454" i="19"/>
  <c r="E454" i="19" s="1"/>
  <c r="D455" i="19"/>
  <c r="E455" i="19" s="1"/>
  <c r="D456" i="19"/>
  <c r="E456" i="19" s="1"/>
  <c r="D457" i="19"/>
  <c r="E457" i="19" s="1"/>
  <c r="D458" i="19"/>
  <c r="E458" i="19" s="1"/>
  <c r="D459" i="19"/>
  <c r="E459" i="19" s="1"/>
  <c r="D460" i="19"/>
  <c r="E460" i="19" s="1"/>
  <c r="D461" i="19"/>
  <c r="E461" i="19" s="1"/>
  <c r="D462" i="19"/>
  <c r="E462" i="19" s="1"/>
  <c r="D463" i="19"/>
  <c r="E463" i="19" s="1"/>
  <c r="D464" i="19"/>
  <c r="D465" i="19"/>
  <c r="E465" i="19" s="1"/>
  <c r="D466" i="19"/>
  <c r="E466" i="19" s="1"/>
  <c r="D467" i="19"/>
  <c r="E467" i="19" s="1"/>
  <c r="D468" i="19"/>
  <c r="E468" i="19" s="1"/>
  <c r="D469" i="19"/>
  <c r="E469" i="19" s="1"/>
  <c r="D470" i="19"/>
  <c r="E470" i="19" s="1"/>
  <c r="D471" i="19"/>
  <c r="E471" i="19" s="1"/>
  <c r="D472" i="19"/>
  <c r="E472" i="19" s="1"/>
  <c r="D473" i="19"/>
  <c r="E473" i="19" s="1"/>
  <c r="D474" i="19"/>
  <c r="E474" i="19" s="1"/>
  <c r="D475" i="19"/>
  <c r="E475" i="19" s="1"/>
  <c r="D476" i="19"/>
  <c r="E476" i="19" s="1"/>
  <c r="D477" i="19"/>
  <c r="E477" i="19" s="1"/>
  <c r="D478" i="19"/>
  <c r="E478" i="19" s="1"/>
  <c r="D479" i="19"/>
  <c r="E479" i="19" s="1"/>
  <c r="D480" i="19"/>
  <c r="E480" i="19" s="1"/>
  <c r="D481" i="19"/>
  <c r="E481" i="19" s="1"/>
  <c r="D482" i="19"/>
  <c r="E482" i="19" s="1"/>
  <c r="D483" i="19"/>
  <c r="E483" i="19" s="1"/>
  <c r="D484" i="19"/>
  <c r="E484" i="19" s="1"/>
  <c r="D485" i="19"/>
  <c r="E485" i="19" s="1"/>
  <c r="D486" i="19"/>
  <c r="E486" i="19" s="1"/>
  <c r="D487" i="19"/>
  <c r="E487" i="19" s="1"/>
  <c r="D488" i="19"/>
  <c r="E488" i="19" s="1"/>
  <c r="D489" i="19"/>
  <c r="E489" i="19" s="1"/>
  <c r="D490" i="19"/>
  <c r="E490" i="19" s="1"/>
  <c r="D491" i="19"/>
  <c r="E491" i="19" s="1"/>
  <c r="D492" i="19"/>
  <c r="E492" i="19" s="1"/>
  <c r="D493" i="19"/>
  <c r="E493" i="19" s="1"/>
  <c r="D494" i="19"/>
  <c r="E494" i="19" s="1"/>
  <c r="D495" i="19"/>
  <c r="E495" i="19" s="1"/>
  <c r="D496" i="19"/>
  <c r="E496" i="19" s="1"/>
  <c r="D497" i="19"/>
  <c r="E497" i="19" s="1"/>
  <c r="D498" i="19"/>
  <c r="E498" i="19" s="1"/>
  <c r="D499" i="19"/>
  <c r="E499" i="19" s="1"/>
  <c r="D500" i="19"/>
  <c r="E500" i="19" s="1"/>
  <c r="D501" i="19"/>
  <c r="E501" i="19" s="1"/>
  <c r="D502" i="19"/>
  <c r="E502" i="19" s="1"/>
  <c r="D503" i="19"/>
  <c r="E503" i="19" s="1"/>
  <c r="D504" i="19"/>
  <c r="E504" i="19" s="1"/>
  <c r="D505" i="19"/>
  <c r="E505" i="19" s="1"/>
  <c r="D506" i="19"/>
  <c r="E506" i="19" s="1"/>
  <c r="D507" i="19"/>
  <c r="E507" i="19" s="1"/>
  <c r="D508" i="19"/>
  <c r="E508" i="19" s="1"/>
  <c r="D509" i="19"/>
  <c r="E509" i="19" s="1"/>
  <c r="D510" i="19"/>
  <c r="E510" i="19" s="1"/>
  <c r="D511" i="19"/>
  <c r="E511" i="19" s="1"/>
  <c r="D512" i="19"/>
  <c r="E512" i="19" s="1"/>
  <c r="D513" i="19"/>
  <c r="E513" i="19" s="1"/>
  <c r="D514" i="19"/>
  <c r="E514" i="19" s="1"/>
  <c r="D515" i="19"/>
  <c r="E515" i="19" s="1"/>
  <c r="D516" i="19"/>
  <c r="E516" i="19" s="1"/>
  <c r="D517" i="19"/>
  <c r="E517" i="19" s="1"/>
  <c r="D518" i="19"/>
  <c r="E518" i="19" s="1"/>
  <c r="D519" i="19"/>
  <c r="E519" i="19" s="1"/>
  <c r="D520" i="19"/>
  <c r="E520" i="19" s="1"/>
  <c r="D521" i="19"/>
  <c r="E521" i="19" s="1"/>
  <c r="D522" i="19"/>
  <c r="E522" i="19" s="1"/>
  <c r="D523" i="19"/>
  <c r="D524" i="19"/>
  <c r="E524" i="19" s="1"/>
  <c r="D525" i="19"/>
  <c r="E525" i="19" s="1"/>
  <c r="D526" i="19"/>
  <c r="E526" i="19" s="1"/>
  <c r="D527" i="19"/>
  <c r="E527" i="19" s="1"/>
  <c r="D528" i="19"/>
  <c r="E528" i="19" s="1"/>
  <c r="D529" i="19"/>
  <c r="E529" i="19" s="1"/>
  <c r="D530" i="19"/>
  <c r="E530" i="19" s="1"/>
  <c r="D531" i="19"/>
  <c r="E531" i="19" s="1"/>
  <c r="D532" i="19"/>
  <c r="E532" i="19" s="1"/>
  <c r="D533" i="19"/>
  <c r="E533" i="19" s="1"/>
  <c r="D534" i="19"/>
  <c r="E534" i="19" s="1"/>
  <c r="D535" i="19"/>
  <c r="E535" i="19" s="1"/>
  <c r="D536" i="19"/>
  <c r="E536" i="19" s="1"/>
  <c r="D537" i="19"/>
  <c r="E537" i="19" s="1"/>
  <c r="D538" i="19"/>
  <c r="E538" i="19" s="1"/>
  <c r="D539" i="19"/>
  <c r="E539" i="19" s="1"/>
  <c r="D540" i="19"/>
  <c r="E540" i="19" s="1"/>
  <c r="D541" i="19"/>
  <c r="E541" i="19" s="1"/>
  <c r="D542" i="19"/>
  <c r="E542" i="19" s="1"/>
  <c r="D543" i="19"/>
  <c r="E543" i="19" s="1"/>
  <c r="D544" i="19"/>
  <c r="E544" i="19" s="1"/>
  <c r="D545" i="19"/>
  <c r="E545" i="19" s="1"/>
  <c r="D546" i="19"/>
  <c r="E546" i="19" s="1"/>
  <c r="D547" i="19"/>
  <c r="E547" i="19" s="1"/>
  <c r="D548" i="19"/>
  <c r="E548" i="19" s="1"/>
  <c r="D549" i="19"/>
  <c r="E549" i="19" s="1"/>
  <c r="D550" i="19"/>
  <c r="E550" i="19" s="1"/>
  <c r="D551" i="19"/>
  <c r="E551" i="19" s="1"/>
  <c r="D552" i="19"/>
  <c r="E552" i="19" s="1"/>
  <c r="D553" i="19"/>
  <c r="E553" i="19" s="1"/>
  <c r="D554" i="19"/>
  <c r="E554" i="19" s="1"/>
  <c r="D555" i="19"/>
  <c r="E555" i="19" s="1"/>
  <c r="D556" i="19"/>
  <c r="E556" i="19" s="1"/>
  <c r="D557" i="19"/>
  <c r="E557" i="19" s="1"/>
  <c r="D558" i="19"/>
  <c r="E558" i="19" s="1"/>
  <c r="D559" i="19"/>
  <c r="E559" i="19" s="1"/>
  <c r="D560" i="19"/>
  <c r="E560" i="19" s="1"/>
  <c r="D561" i="19"/>
  <c r="E561" i="19" s="1"/>
  <c r="D562" i="19"/>
  <c r="E562" i="19" s="1"/>
  <c r="D563" i="19"/>
  <c r="E563" i="19" s="1"/>
  <c r="D564" i="19"/>
  <c r="E564" i="19" s="1"/>
  <c r="D565" i="19"/>
  <c r="E565" i="19" s="1"/>
  <c r="D566" i="19"/>
  <c r="E566" i="19" s="1"/>
  <c r="D567" i="19"/>
  <c r="E567" i="19" s="1"/>
  <c r="D568" i="19"/>
  <c r="E568" i="19" s="1"/>
  <c r="D569" i="19"/>
  <c r="E569" i="19" s="1"/>
  <c r="D570" i="19"/>
  <c r="E570" i="19" s="1"/>
  <c r="D571" i="19"/>
  <c r="E571" i="19" s="1"/>
  <c r="D572" i="19"/>
  <c r="E572" i="19" s="1"/>
  <c r="D573" i="19"/>
  <c r="E573" i="19" s="1"/>
  <c r="D574" i="19"/>
  <c r="E574" i="19" s="1"/>
  <c r="D575" i="19"/>
  <c r="E575" i="19" s="1"/>
  <c r="D576" i="19"/>
  <c r="E576" i="19" s="1"/>
  <c r="D577" i="19"/>
  <c r="E577" i="19" s="1"/>
  <c r="D578" i="19"/>
  <c r="E578" i="19" s="1"/>
  <c r="D579" i="19"/>
  <c r="E579" i="19" s="1"/>
  <c r="D580" i="19"/>
  <c r="E580" i="19" s="1"/>
  <c r="D581" i="19"/>
  <c r="E581" i="19" s="1"/>
  <c r="D582" i="19"/>
  <c r="E582" i="19" s="1"/>
  <c r="D583" i="19"/>
  <c r="E583" i="19" s="1"/>
  <c r="D584" i="19"/>
  <c r="E584" i="19" s="1"/>
  <c r="D585" i="19"/>
  <c r="E585" i="19" s="1"/>
  <c r="D586" i="19"/>
  <c r="E586" i="19" s="1"/>
  <c r="D587" i="19"/>
  <c r="E587" i="19" s="1"/>
  <c r="D588" i="19"/>
  <c r="E588" i="19" s="1"/>
  <c r="D589" i="19"/>
  <c r="E589" i="19" s="1"/>
  <c r="D590" i="19"/>
  <c r="E590" i="19" s="1"/>
  <c r="D591" i="19"/>
  <c r="E591" i="19" s="1"/>
  <c r="D592" i="19"/>
  <c r="E592" i="19" s="1"/>
  <c r="D593" i="19"/>
  <c r="E593" i="19" s="1"/>
  <c r="D594" i="19"/>
  <c r="E594" i="19" s="1"/>
  <c r="D595" i="19"/>
  <c r="E595" i="19" s="1"/>
  <c r="D596" i="19"/>
  <c r="E596" i="19" s="1"/>
  <c r="D597" i="19"/>
  <c r="E597" i="19" s="1"/>
  <c r="D598" i="19"/>
  <c r="E598" i="19" s="1"/>
  <c r="D599" i="19"/>
  <c r="E599" i="19" s="1"/>
  <c r="D600" i="19"/>
  <c r="E600" i="19" s="1"/>
  <c r="D601" i="19"/>
  <c r="E601" i="19" s="1"/>
  <c r="D602" i="19"/>
  <c r="E602" i="19" s="1"/>
  <c r="D603" i="19"/>
  <c r="E603" i="19" s="1"/>
  <c r="D604" i="19"/>
  <c r="E604" i="19" s="1"/>
  <c r="D605" i="19"/>
  <c r="E605" i="19" s="1"/>
  <c r="D606" i="19"/>
  <c r="E606" i="19" s="1"/>
  <c r="D607" i="19"/>
  <c r="E607" i="19" s="1"/>
  <c r="D608" i="19"/>
  <c r="E608" i="19" s="1"/>
  <c r="D609" i="19"/>
  <c r="E609" i="19" s="1"/>
  <c r="D610" i="19"/>
  <c r="E610" i="19" s="1"/>
  <c r="D611" i="19"/>
  <c r="E611" i="19" s="1"/>
  <c r="D612" i="19"/>
  <c r="E612" i="19" s="1"/>
  <c r="D613" i="19"/>
  <c r="E613" i="19" s="1"/>
  <c r="D614" i="19"/>
  <c r="E614" i="19" s="1"/>
  <c r="D615" i="19"/>
  <c r="E615" i="19" s="1"/>
  <c r="D616" i="19"/>
  <c r="E616" i="19" s="1"/>
  <c r="D617" i="19"/>
  <c r="E617" i="19" s="1"/>
  <c r="D618" i="19"/>
  <c r="E618" i="19" s="1"/>
  <c r="D619" i="19"/>
  <c r="E619" i="19" s="1"/>
  <c r="D620" i="19"/>
  <c r="E620" i="19" s="1"/>
  <c r="D621" i="19"/>
  <c r="E621" i="19" s="1"/>
  <c r="D622" i="19"/>
  <c r="E622" i="19" s="1"/>
  <c r="D623" i="19"/>
  <c r="E623" i="19" s="1"/>
  <c r="D624" i="19"/>
  <c r="E624" i="19" s="1"/>
  <c r="D625" i="19"/>
  <c r="E625" i="19" s="1"/>
  <c r="D626" i="19"/>
  <c r="E626" i="19" s="1"/>
  <c r="D627" i="19"/>
  <c r="E627" i="19" s="1"/>
  <c r="D628" i="19"/>
  <c r="E628" i="19" s="1"/>
  <c r="D629" i="19"/>
  <c r="E629" i="19" s="1"/>
  <c r="D630" i="19"/>
  <c r="E630" i="19" s="1"/>
  <c r="D631" i="19"/>
  <c r="E631" i="19" s="1"/>
  <c r="D632" i="19"/>
  <c r="E632" i="19" s="1"/>
  <c r="D633" i="19"/>
  <c r="E633" i="19" s="1"/>
  <c r="D634" i="19"/>
  <c r="E634" i="19" s="1"/>
  <c r="D635" i="19"/>
  <c r="E635" i="19" s="1"/>
  <c r="D636" i="19"/>
  <c r="E636" i="19" s="1"/>
  <c r="D637" i="19"/>
  <c r="E637" i="19" s="1"/>
  <c r="D638" i="19"/>
  <c r="E638" i="19" s="1"/>
  <c r="D639" i="19"/>
  <c r="E639" i="19" s="1"/>
  <c r="D640" i="19"/>
  <c r="E640" i="19" s="1"/>
  <c r="D641" i="19"/>
  <c r="E641" i="19" s="1"/>
  <c r="D642" i="19"/>
  <c r="E642" i="19" s="1"/>
  <c r="D643" i="19"/>
  <c r="E643" i="19" s="1"/>
  <c r="D644" i="19"/>
  <c r="E644" i="19" s="1"/>
  <c r="D645" i="19"/>
  <c r="E645" i="19" s="1"/>
  <c r="D646" i="19"/>
  <c r="E646" i="19" s="1"/>
  <c r="D647" i="19"/>
  <c r="E647" i="19" s="1"/>
  <c r="D648" i="19"/>
  <c r="E648" i="19" s="1"/>
  <c r="D649" i="19"/>
  <c r="E649" i="19" s="1"/>
  <c r="D650" i="19"/>
  <c r="E650" i="19" s="1"/>
  <c r="D651" i="19"/>
  <c r="E651" i="19" s="1"/>
  <c r="D652" i="19"/>
  <c r="E652" i="19" s="1"/>
  <c r="D653" i="19"/>
  <c r="E653" i="19" s="1"/>
  <c r="D654" i="19"/>
  <c r="E654" i="19" s="1"/>
  <c r="D655" i="19"/>
  <c r="E655" i="19" s="1"/>
  <c r="D656" i="19"/>
  <c r="E656" i="19" s="1"/>
  <c r="D657" i="19"/>
  <c r="E657" i="19" s="1"/>
  <c r="D658" i="19"/>
  <c r="E658" i="19" s="1"/>
  <c r="D659" i="19"/>
  <c r="E659" i="19" s="1"/>
  <c r="D660" i="19"/>
  <c r="E660" i="19" s="1"/>
  <c r="D661" i="19"/>
  <c r="E661" i="19" s="1"/>
  <c r="D662" i="19"/>
  <c r="E662" i="19" s="1"/>
  <c r="D663" i="19"/>
  <c r="E663" i="19" s="1"/>
  <c r="D664" i="19"/>
  <c r="E664" i="19" s="1"/>
  <c r="D665" i="19"/>
  <c r="E665" i="19" s="1"/>
  <c r="D666" i="19"/>
  <c r="E666" i="19" s="1"/>
  <c r="D667" i="19"/>
  <c r="E667" i="19" s="1"/>
  <c r="D668" i="19"/>
  <c r="E668" i="19" s="1"/>
  <c r="D669" i="19"/>
  <c r="E669" i="19" s="1"/>
  <c r="D670" i="19"/>
  <c r="E670" i="19" s="1"/>
  <c r="D671" i="19"/>
  <c r="E671" i="19" s="1"/>
  <c r="D672" i="19"/>
  <c r="E672" i="19" s="1"/>
  <c r="D673" i="19"/>
  <c r="E673" i="19" s="1"/>
  <c r="D674" i="19"/>
  <c r="E674" i="19" s="1"/>
  <c r="D675" i="19"/>
  <c r="E675" i="19" s="1"/>
  <c r="D676" i="19"/>
  <c r="E676" i="19" s="1"/>
  <c r="D677" i="19"/>
  <c r="E677" i="19" s="1"/>
  <c r="D678" i="19"/>
  <c r="E678" i="19" s="1"/>
  <c r="D679" i="19"/>
  <c r="E679" i="19" s="1"/>
  <c r="D680" i="19"/>
  <c r="E680" i="19" s="1"/>
  <c r="D681" i="19"/>
  <c r="E681" i="19" s="1"/>
  <c r="D682" i="19"/>
  <c r="E682" i="19" s="1"/>
  <c r="D683" i="19"/>
  <c r="E683" i="19" s="1"/>
  <c r="D684" i="19"/>
  <c r="E684" i="19" s="1"/>
  <c r="D685" i="19"/>
  <c r="E685" i="19" s="1"/>
  <c r="D686" i="19"/>
  <c r="E686" i="19" s="1"/>
  <c r="D687" i="19"/>
  <c r="E687" i="19" s="1"/>
  <c r="D688" i="19"/>
  <c r="E688" i="19" s="1"/>
  <c r="D689" i="19"/>
  <c r="E689" i="19" s="1"/>
  <c r="D690" i="19"/>
  <c r="E690" i="19" s="1"/>
  <c r="D691" i="19"/>
  <c r="E691" i="19" s="1"/>
  <c r="D692" i="19"/>
  <c r="E692" i="19" s="1"/>
  <c r="D693" i="19"/>
  <c r="E693" i="19" s="1"/>
  <c r="B112" i="3"/>
  <c r="B111" i="3"/>
  <c r="B110" i="3"/>
  <c r="B109" i="3"/>
  <c r="B108" i="3"/>
  <c r="B107" i="3"/>
  <c r="B106" i="3"/>
  <c r="B105" i="3"/>
  <c r="B104" i="3"/>
  <c r="B103" i="3"/>
  <c r="B48" i="3"/>
  <c r="B47" i="3"/>
  <c r="B46" i="3"/>
  <c r="D45" i="3"/>
  <c r="D44" i="3"/>
  <c r="D43" i="3"/>
  <c r="B42" i="3"/>
  <c r="B41" i="3"/>
  <c r="B40" i="3"/>
  <c r="B39" i="3"/>
  <c r="B38" i="3"/>
  <c r="B37" i="3"/>
  <c r="B36" i="3"/>
  <c r="B35" i="3"/>
  <c r="B34" i="3"/>
  <c r="B33" i="3"/>
  <c r="B32" i="3"/>
  <c r="B31" i="3"/>
  <c r="B30" i="3"/>
  <c r="B29" i="3"/>
  <c r="B28" i="3"/>
  <c r="F14" i="3"/>
  <c r="B11" i="3"/>
  <c r="C11" i="3" s="1"/>
  <c r="B10" i="3"/>
  <c r="C10" i="3" s="1"/>
  <c r="B9" i="3"/>
  <c r="C9" i="3" s="1"/>
  <c r="B8" i="3"/>
  <c r="C8" i="3" s="1"/>
  <c r="B7" i="3"/>
  <c r="C7" i="3" s="1"/>
  <c r="B6" i="3"/>
  <c r="C6" i="3" s="1"/>
  <c r="B5" i="3"/>
  <c r="C5" i="3" s="1"/>
  <c r="B4" i="3"/>
  <c r="C4" i="3" s="1"/>
  <c r="B3" i="3"/>
  <c r="C3" i="3" s="1"/>
  <c r="B205" i="6"/>
  <c r="B204" i="6"/>
  <c r="B203" i="6"/>
  <c r="B208" i="6" s="1"/>
  <c r="B198" i="6"/>
  <c r="B197" i="6"/>
  <c r="B196" i="6"/>
  <c r="B195" i="6"/>
  <c r="B194" i="6"/>
  <c r="B193" i="6"/>
  <c r="B192" i="6"/>
  <c r="B191" i="6"/>
  <c r="B190" i="6"/>
  <c r="B189" i="6"/>
  <c r="B188" i="6"/>
  <c r="B187" i="6"/>
  <c r="B186" i="6"/>
  <c r="B185" i="6"/>
  <c r="B184" i="6"/>
  <c r="B183" i="6"/>
  <c r="B182" i="6"/>
  <c r="B181" i="6"/>
  <c r="B180" i="6"/>
  <c r="B179" i="6"/>
  <c r="B178" i="6"/>
  <c r="B177" i="6"/>
  <c r="B176" i="6"/>
  <c r="B164"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a="1"/>
  <c r="B32" i="6" s="1"/>
  <c r="B31" i="6"/>
  <c r="B30" i="6"/>
  <c r="B29" i="6"/>
  <c r="B28" i="6"/>
  <c r="B27" i="6"/>
  <c r="B26" i="6"/>
  <c r="B25" i="6"/>
  <c r="B24" i="6"/>
  <c r="B23" i="6"/>
  <c r="B18" i="6"/>
  <c r="B2" i="6"/>
  <c r="B4" i="6" s="1"/>
  <c r="B48" i="2"/>
  <c r="B47" i="2"/>
  <c r="B46" i="2"/>
  <c r="B45" i="2"/>
  <c r="B44" i="2"/>
  <c r="B43" i="2"/>
  <c r="B42" i="2"/>
  <c r="B41" i="2"/>
  <c r="B40" i="2"/>
  <c r="B39" i="2"/>
  <c r="B38" i="2"/>
  <c r="B37" i="2"/>
  <c r="B36" i="2"/>
  <c r="B35" i="2"/>
  <c r="B34" i="2"/>
  <c r="B33" i="2"/>
  <c r="B13" i="2"/>
  <c r="B10" i="2"/>
  <c r="B8" i="2"/>
  <c r="B7" i="2"/>
  <c r="B6" i="2"/>
  <c r="B5" i="2"/>
  <c r="B4" i="2"/>
  <c r="B3" i="2"/>
  <c r="B2" i="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C3" i="12"/>
  <c r="C2" i="12"/>
  <c r="P30" i="17"/>
  <c r="P29" i="17"/>
  <c r="P28" i="17"/>
  <c r="P27" i="17"/>
  <c r="P26" i="17"/>
  <c r="P25" i="17"/>
  <c r="P24" i="17"/>
  <c r="P23" i="17"/>
  <c r="P22" i="17"/>
  <c r="P21" i="17"/>
  <c r="P20" i="17"/>
  <c r="P19" i="17"/>
  <c r="P18" i="17"/>
  <c r="P17" i="17"/>
  <c r="P16" i="17"/>
  <c r="P15" i="17"/>
  <c r="P14" i="17"/>
  <c r="P13" i="17"/>
  <c r="P12" i="17"/>
  <c r="P11" i="17"/>
  <c r="P10" i="17"/>
  <c r="P9" i="17"/>
  <c r="P8" i="17"/>
  <c r="P7" i="17"/>
  <c r="P6" i="17"/>
  <c r="P5" i="17"/>
  <c r="P4" i="17"/>
  <c r="P3" i="17"/>
  <c r="P2" i="17"/>
  <c r="D6" i="16"/>
  <c r="D5" i="16"/>
  <c r="D4" i="16"/>
  <c r="D3" i="16"/>
  <c r="D2" i="16"/>
  <c r="H55" i="15"/>
  <c r="G55" i="15"/>
  <c r="H54" i="15"/>
  <c r="G54" i="15"/>
  <c r="H53" i="15"/>
  <c r="G53" i="15"/>
  <c r="H52" i="15"/>
  <c r="G52" i="15"/>
  <c r="H51" i="15"/>
  <c r="G51" i="15"/>
  <c r="H50" i="15"/>
  <c r="G50" i="15"/>
  <c r="H49" i="15"/>
  <c r="G49" i="15"/>
  <c r="H48" i="15"/>
  <c r="G48" i="15"/>
  <c r="H47" i="15"/>
  <c r="G47" i="15"/>
  <c r="H46" i="15"/>
  <c r="G46" i="15"/>
  <c r="H45" i="15"/>
  <c r="G45" i="15"/>
  <c r="H44" i="15"/>
  <c r="G44" i="15"/>
  <c r="H43" i="15"/>
  <c r="G43" i="15"/>
  <c r="H42" i="15"/>
  <c r="G42" i="15"/>
  <c r="H41" i="15"/>
  <c r="G41" i="15"/>
  <c r="H40" i="15"/>
  <c r="G40" i="15"/>
  <c r="H39" i="15"/>
  <c r="G39" i="15"/>
  <c r="H38" i="15"/>
  <c r="G38" i="15"/>
  <c r="H37" i="15"/>
  <c r="G37" i="15"/>
  <c r="H36" i="15"/>
  <c r="G36" i="15"/>
  <c r="H35" i="15"/>
  <c r="G35" i="15"/>
  <c r="H34" i="15"/>
  <c r="G34" i="15"/>
  <c r="H33" i="15"/>
  <c r="G33" i="15"/>
  <c r="H32" i="15"/>
  <c r="G32" i="15"/>
  <c r="H31" i="15"/>
  <c r="G31" i="15"/>
  <c r="H30" i="15"/>
  <c r="G30" i="15"/>
  <c r="H29" i="15"/>
  <c r="G29" i="15"/>
  <c r="H28" i="15"/>
  <c r="G28" i="15"/>
  <c r="H27" i="15"/>
  <c r="G27" i="15"/>
  <c r="H26" i="15"/>
  <c r="G26" i="15"/>
  <c r="H25" i="15"/>
  <c r="G25" i="15"/>
  <c r="H24" i="15"/>
  <c r="G24" i="15"/>
  <c r="H23" i="15"/>
  <c r="G23" i="15"/>
  <c r="H22" i="15"/>
  <c r="G22" i="15"/>
  <c r="H21" i="15"/>
  <c r="G21" i="15"/>
  <c r="H20" i="15"/>
  <c r="G20" i="15"/>
  <c r="H19" i="15"/>
  <c r="G19" i="15"/>
  <c r="H18" i="15"/>
  <c r="G18" i="15"/>
  <c r="H17" i="15"/>
  <c r="G17" i="15"/>
  <c r="H16" i="15"/>
  <c r="G16" i="15"/>
  <c r="H15" i="15"/>
  <c r="G15" i="15"/>
  <c r="H14" i="15"/>
  <c r="G14" i="15"/>
  <c r="H13" i="15"/>
  <c r="G13" i="15"/>
  <c r="H12" i="15"/>
  <c r="G12" i="15"/>
  <c r="H11" i="15"/>
  <c r="G11" i="15"/>
  <c r="H10" i="15"/>
  <c r="G10" i="15"/>
  <c r="H9" i="15"/>
  <c r="G9" i="15"/>
  <c r="H8" i="15"/>
  <c r="G8" i="15"/>
  <c r="H7" i="15"/>
  <c r="G7" i="15"/>
  <c r="H6" i="15"/>
  <c r="G6" i="15"/>
  <c r="H5" i="15"/>
  <c r="G5" i="15"/>
  <c r="H4" i="15"/>
  <c r="G4" i="15"/>
  <c r="H3" i="15"/>
  <c r="G3" i="15"/>
  <c r="H2" i="15"/>
  <c r="G2" i="15"/>
  <c r="E694" i="19"/>
  <c r="E523" i="19"/>
  <c r="E464" i="19"/>
  <c r="E405" i="19"/>
  <c r="E384" i="19"/>
  <c r="E371" i="19"/>
  <c r="E364" i="19"/>
  <c r="E352" i="19"/>
  <c r="E351" i="19"/>
  <c r="E333" i="19"/>
  <c r="E331" i="19"/>
  <c r="E325" i="19"/>
  <c r="E312" i="19"/>
  <c r="E311" i="19"/>
  <c r="E307" i="19"/>
  <c r="E292" i="19"/>
  <c r="E291" i="19"/>
  <c r="E285" i="19"/>
  <c r="E271" i="19"/>
  <c r="E269" i="19"/>
  <c r="E268" i="19"/>
  <c r="E265" i="19"/>
  <c r="E264" i="19"/>
  <c r="E263" i="19"/>
  <c r="E253" i="19"/>
  <c r="E252" i="19"/>
  <c r="E251" i="19"/>
  <c r="E245" i="19"/>
  <c r="E244" i="19"/>
  <c r="E232" i="19"/>
  <c r="E225" i="19"/>
  <c r="E224" i="19"/>
  <c r="E213" i="19"/>
  <c r="E211" i="19"/>
  <c r="E205" i="19"/>
  <c r="E204" i="19"/>
  <c r="E191" i="19"/>
  <c r="E188" i="19"/>
  <c r="E187" i="19"/>
  <c r="E185" i="19"/>
  <c r="E184" i="19"/>
  <c r="E173" i="19"/>
  <c r="E172" i="19"/>
  <c r="E171" i="19"/>
  <c r="E168" i="19"/>
  <c r="E165" i="19"/>
  <c r="E164" i="19"/>
  <c r="E153" i="19"/>
  <c r="E151" i="19"/>
  <c r="E146" i="19"/>
  <c r="E144" i="19"/>
  <c r="E143" i="19"/>
  <c r="E142" i="19"/>
  <c r="E131" i="19"/>
  <c r="E128" i="19"/>
  <c r="E127" i="19"/>
  <c r="E125" i="19"/>
  <c r="E113" i="19"/>
  <c r="E112" i="19"/>
  <c r="E109" i="19"/>
  <c r="E107" i="19"/>
  <c r="E105" i="19"/>
  <c r="E104" i="19"/>
  <c r="E103" i="19"/>
  <c r="E91" i="19"/>
  <c r="E90" i="19"/>
  <c r="E88" i="19"/>
  <c r="E87" i="19"/>
  <c r="E85" i="19"/>
  <c r="E84" i="19"/>
  <c r="E83" i="19"/>
  <c r="E72" i="19"/>
  <c r="E71" i="19"/>
  <c r="E68" i="19"/>
  <c r="E67" i="19"/>
  <c r="E66" i="19"/>
  <c r="E64" i="19"/>
  <c r="E52" i="19"/>
  <c r="E51" i="19"/>
  <c r="E48" i="19"/>
  <c r="E47" i="19"/>
  <c r="E44" i="19"/>
  <c r="E43" i="19"/>
  <c r="E42" i="19"/>
  <c r="E34" i="19"/>
  <c r="E33" i="19"/>
  <c r="E31" i="19"/>
  <c r="E28" i="19"/>
  <c r="E27" i="19"/>
  <c r="E26" i="19"/>
  <c r="E25" i="19"/>
  <c r="E24" i="19"/>
  <c r="E23" i="19"/>
  <c r="E22" i="19"/>
  <c r="E14" i="19"/>
  <c r="E12" i="19"/>
  <c r="E11" i="19"/>
  <c r="E10" i="19"/>
  <c r="E8" i="19"/>
  <c r="E7" i="19"/>
  <c r="E6" i="19"/>
  <c r="E4" i="19"/>
  <c r="E3" i="19"/>
  <c r="E2" i="19"/>
  <c r="B49" i="3" l="1"/>
  <c r="B14" i="2"/>
  <c r="B43" i="3"/>
  <c r="B81" i="6"/>
  <c r="B17" i="2" l="1"/>
  <c r="C14" i="2" s="1"/>
  <c r="C12" i="2" l="1"/>
  <c r="C11" i="2"/>
  <c r="C10" i="2"/>
  <c r="C8" i="2"/>
  <c r="C9" i="2"/>
  <c r="C4" i="2"/>
  <c r="C3" i="2"/>
  <c r="C5" i="2"/>
  <c r="C6" i="2"/>
  <c r="C13" i="2"/>
  <c r="C7" i="2"/>
  <c r="C2" i="2"/>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<sst xmlns="http://schemas.openxmlformats.org/spreadsheetml/2006/main" count="11903" uniqueCount="3558">
  <si>
    <t>study_id</t>
  </si>
  <si>
    <t>authors</t>
  </si>
  <si>
    <t>model_name</t>
  </si>
  <si>
    <t>full_title</t>
  </si>
  <si>
    <t>year</t>
  </si>
  <si>
    <t>extraction_level</t>
  </si>
  <si>
    <t>study_category</t>
  </si>
  <si>
    <t>scale</t>
  </si>
  <si>
    <t>countries</t>
  </si>
  <si>
    <t xml:space="preserve">nb_countries_covered </t>
  </si>
  <si>
    <t>power_pool</t>
  </si>
  <si>
    <t>study_objective</t>
  </si>
  <si>
    <t>key result</t>
  </si>
  <si>
    <t>time_horizon_start</t>
  </si>
  <si>
    <t>time_horizon_end</t>
  </si>
  <si>
    <t>approach</t>
  </si>
  <si>
    <t>method</t>
  </si>
  <si>
    <t>mathematical approach</t>
  </si>
  <si>
    <t>hydro</t>
  </si>
  <si>
    <t>solar</t>
  </si>
  <si>
    <t>wind</t>
  </si>
  <si>
    <t>biomass</t>
  </si>
  <si>
    <t>nuclear</t>
  </si>
  <si>
    <t>geothermal</t>
  </si>
  <si>
    <t>fossil</t>
  </si>
  <si>
    <t>h2</t>
  </si>
  <si>
    <t>coal</t>
  </si>
  <si>
    <t>sector</t>
  </si>
  <si>
    <t>open_source</t>
  </si>
  <si>
    <t>frequency_of_use</t>
  </si>
  <si>
    <t>sdg_7</t>
  </si>
  <si>
    <t>sdg_13</t>
  </si>
  <si>
    <t>ndc_mention</t>
  </si>
  <si>
    <t>agenda_2063</t>
  </si>
  <si>
    <t>aisesa_theme</t>
  </si>
  <si>
    <t>informal_economy</t>
  </si>
  <si>
    <t>biomass_charcoal</t>
  </si>
  <si>
    <t>clean_cooking</t>
  </si>
  <si>
    <t>power_reliability</t>
  </si>
  <si>
    <t>urbanization</t>
  </si>
  <si>
    <t>strenghts</t>
  </si>
  <si>
    <t>weaknesses</t>
  </si>
  <si>
    <t>Authors affiliation</t>
  </si>
  <si>
    <t>author_origin</t>
  </si>
  <si>
    <t>local_ownership</t>
  </si>
  <si>
    <t>institutional_users</t>
  </si>
  <si>
    <t>grey_litterature</t>
  </si>
  <si>
    <t>cost_of_capital</t>
  </si>
  <si>
    <t>financing_modelling</t>
  </si>
  <si>
    <t>financing mechanism</t>
  </si>
  <si>
    <t>link_doi</t>
  </si>
  <si>
    <t>contact</t>
  </si>
  <si>
    <t>Dalla Longa and van der Zwaan</t>
  </si>
  <si>
    <t>TIAM-ECN</t>
  </si>
  <si>
    <t>Heart of light: an assessment of enhanced electricity access in Africa</t>
  </si>
  <si>
    <t>full</t>
  </si>
  <si>
    <t>long_term_planning, rural_electrification, microgrid</t>
  </si>
  <si>
    <t>continental</t>
  </si>
  <si>
    <t>WAPP,SAPP,EAPP,CAPP,COMELEC</t>
  </si>
  <si>
    <t>To assess the pathways, deployment rate, and viability of off-grid electricity technologies in Africa, and evaluate how global climate policies might affect universal energy access.</t>
  </si>
  <si>
    <t>With targeted investment incentives, near-universal access can be achieved by 2050. Under baseline assumptions without such incentives, a "corridor of darkness" in the center of the continent will remain largely without electricity access until 2050</t>
  </si>
  <si>
    <t>bottom-up</t>
  </si>
  <si>
    <t>hybrid, optimization</t>
  </si>
  <si>
    <t>Linear_programming</t>
  </si>
  <si>
    <t>yes</t>
  </si>
  <si>
    <t>no</t>
  </si>
  <si>
    <t>electricity</t>
  </si>
  <si>
    <t>proprietary</t>
  </si>
  <si>
    <t>unknown</t>
  </si>
  <si>
    <t>powering_livelihoods</t>
  </si>
  <si>
    <t>macroeconomic trends captured , large-scale model compatibility , high-resolution GIS datasets , detailed spatial resolution , SDG synergy identification</t>
  </si>
  <si>
    <t>no explicit urbanization scenarios , symmetric grid expansion assumption , stylistic WTP calculation , excludes local income distribution , excludes actual electricity prices , excludes supply reliability , ignores geographical characteristics in grid costs</t>
  </si>
  <si>
    <t>TNO Energy Transition (IT),University of Amsterdam - Faculty of Science (NL)</t>
  </si>
  <si>
    <t>NL,IT</t>
  </si>
  <si>
    <t>IEA,ESTAP,IRENA,IIASA,PIK,PBL(DE),E3Modelling S.A.,IPCC</t>
  </si>
  <si>
    <t>not_stated</t>
  </si>
  <si>
    <t>https://doi.org/10.1016/j.rser.2020.110399</t>
  </si>
  <si>
    <t>francesco.dallalonga@tno.nl, bob.vanderzwaan@tno.nl</t>
  </si>
  <si>
    <t>Multiconsult, African Development Bank (AfDB)</t>
  </si>
  <si>
    <t>Balmorel &amp; Custom Acess Expansion model</t>
  </si>
  <si>
    <t>Roadmap to the New Deal on Energy for Africa : An analysis of optimal expansion and investment requirements</t>
  </si>
  <si>
    <t>long_term_planning, geospatial, rural_electrification</t>
  </si>
  <si>
    <t>To determine the optimal set of investments required to meet electricity demand in each African country and region by 2020, 2025, and 2030, in order to achieve the aspirational vision of universal access to electricity by 2025 (100% urban, 95% rural)</t>
  </si>
  <si>
    <t>Achieving universal access and meeting demand requires an average annual investment of 29–39 billion USD until 2025 (total 230–310 billion USD). An additional 190–215 billion USD is required for the period 2026–2030, with East Africa seeing a massive solar and battery storage expansion, while West Africa relies heavily on natural gas and solar</t>
  </si>
  <si>
    <t>optimization</t>
  </si>
  <si>
    <t>Linear_programming, mixed-integer_programming</t>
  </si>
  <si>
    <t>electricity, power_heat</t>
  </si>
  <si>
    <t>mixed</t>
  </si>
  <si>
    <t>ad_hoc</t>
  </si>
  <si>
    <t>cross_cutting</t>
  </si>
  <si>
    <t>unprecedented data collection, high-resolution regional optimization, Balmorel model, tailor-made access expansion model, bottom-up analysis</t>
  </si>
  <si>
    <t>long-term projection uncertainty, technology changes, political turmoil, cross-border relations, economic growth uncertainty, human behavior, optimal pathways rather than absolute predictions, specific estimates instead of intervals</t>
  </si>
  <si>
    <t>Multiconsult, Norwegian University of Life Sciences (NMBU)</t>
  </si>
  <si>
    <t>NO</t>
  </si>
  <si>
    <t>AfDB (African Development Bank)</t>
  </si>
  <si>
    <t>Investment Subsidies (by lowering the capital costs of off/mini-grid renewable energy technologies by 50%),Financial Incentives (This mechanism is modelled by applying a 50% reduction to the Weighted Average Cost of Capital (WACC) for those same technologies)</t>
  </si>
  <si>
    <t>https://www.balmorel.com/</t>
  </si>
  <si>
    <t>Stevanato et al.</t>
  </si>
  <si>
    <t>Calliope Africa</t>
  </si>
  <si>
    <t xml:space="preserve"> Calliope Africa: Modeling the role of storage and transmission for renewable energy integration</t>
  </si>
  <si>
    <t>long_term_planning, dispatch, economic</t>
  </si>
  <si>
    <t>regional</t>
  </si>
  <si>
    <t>To evaluate the impact of PHES and transmission network expansion on Variable Renewable Energy (VRE) penetration.</t>
  </si>
  <si>
    <t>Strategic combinations of pumped hydro storage (PHES) and grid enhancements can significantly increase renewable utilization, reduce curtailment, and lower emissions, emphasizing the need for country-specific infrastructure planning strategies</t>
  </si>
  <si>
    <t>open</t>
  </si>
  <si>
    <t>none</t>
  </si>
  <si>
    <t>open-source, validated against official national statistics, manually gathered country-specific data, replicable methodology, includes both transmission and storage, high spatial resolution</t>
  </si>
  <si>
    <t>simplified transmission modelling (does not model detailed line-by-line power flows), methodology built only on current demand without future evolution, simplified positioning of potential new renewable technologies</t>
  </si>
  <si>
    <t>Politecnico di Milano-Department of Energy (Italy)</t>
  </si>
  <si>
    <t>IT</t>
  </si>
  <si>
    <t>None</t>
  </si>
  <si>
    <t>https://doi.org/10.1016/j.esd.2025.101760</t>
  </si>
  <si>
    <t>nicolo.stevanato@polimi.it</t>
  </si>
  <si>
    <t>Kirli et al.</t>
  </si>
  <si>
    <t>PyPSA meets Africa</t>
  </si>
  <si>
    <t>PyPSA meets Africa: Developing an open source electricity network model of the African continent</t>
  </si>
  <si>
    <t>long_term_planning, dispatch</t>
  </si>
  <si>
    <t>To develop an open initiative for African energy modeling and data sharing with optimal capacity expansion.</t>
  </si>
  <si>
    <t>paper outlines an automated, modular, and reproducible workflow to construct the first high-resolution open model of the African energy system capable of optimal capacity expansion and transmission grid modeling</t>
  </si>
  <si>
    <t>urban transitions</t>
  </si>
  <si>
    <t>open source, high spatial and temporal resolution, optimal capacity expansion, includes transmission grid physics, modular workflow, relies on FAIR open data principles</t>
  </si>
  <si>
    <t>data availability issues (relies heavily on machine learning to validate and fill gaps for missing asset data)</t>
  </si>
  <si>
    <t>School of Engineering - University of Edinburgh, Center for International Development and Environmental Research - Justus-Liebig-University Giessen, Department of Computer Science - UiT The Arctic University of Norway,School of Informatics - University of Edinburgh, School of Geosciences - University of Edinburgh</t>
  </si>
  <si>
    <t>GB,DE,NO</t>
  </si>
  <si>
    <t>https://doi.org/10.1109/AFRICON51333.2021.9570911</t>
  </si>
  <si>
    <t>desen.kirli@ed.ac.uk,johannes.hampp@zeu.uni-giessen.de,koen.v.greevenbroek@uit.no,r.grant-20@sms.ed.ac.uk,kiprakis@ed.ac.uk,m.mahmood-3@sms.ed.ac.uk, max.parzen@ed.ac.uk</t>
  </si>
  <si>
    <t>Taliotis et al.</t>
  </si>
  <si>
    <t>TEMBA</t>
  </si>
  <si>
    <t>An indicative analysis of investment opportunities in the African electricity supply sector — Using TEMBA (The Electricity Model Base for Africa)</t>
  </si>
  <si>
    <t>long_term_planning</t>
  </si>
  <si>
    <t>To examine indicative scenarios of power plant investments based on the potential for electricity trade.</t>
  </si>
  <si>
    <t>An enhanced grid network can significantly alter Africa's generation mix, lower total electricity generation costs through fuel savings, and unlock vast renewable energy potential</t>
  </si>
  <si>
    <t>open_source, high_geographical_resolution, repeatability, detailed_technological_mix, low_barrier_to_entry</t>
  </si>
  <si>
    <t>assumes_perfect_competition, assumes_perfect_foresight, no_demand_side_management, no_energy_efficiency_measures, demand_not_forecasted, limited_temporal_resolution</t>
  </si>
  <si>
    <t>KTH Royal Institute of Technology (Division of Energy Systems Analysis), United Nations Economic Commission for Africa</t>
  </si>
  <si>
    <t>SE,ET</t>
  </si>
  <si>
    <t>partial</t>
  </si>
  <si>
    <t>UNECA (United Nations Economic Commission for Africa), SIDA, World Bank, IRENA</t>
  </si>
  <si>
    <t>http://dx.doi.org/10.1016/j.esd.2015.12.001</t>
  </si>
  <si>
    <t>taliotis@kth.se</t>
  </si>
  <si>
    <t>Pappis et al.</t>
  </si>
  <si>
    <t>TEMBA (version 2.1)</t>
  </si>
  <si>
    <t>The effects of climate change mitigation strategies on the energy system of Africa and its associated water footprint</t>
  </si>
  <si>
    <t>long_term_planning, nexus</t>
  </si>
  <si>
    <t>Investigated the water footprint of African energy systems under various climate change mitigation scenarios (2.0°C and 1.5°C).</t>
  </si>
  <si>
    <t>Energy decarbonisation pathways (e.g., $1.5^{\circ}C$ scenario) decrease overall water consumption compared to the baseline but require higher overall water withdrawals due to the penetration of nuclear and carbon capture technologies</t>
  </si>
  <si>
    <t>full_energy</t>
  </si>
  <si>
    <t>open_source, integrates water constraints into capacity expansion, high temporal resolution considerations, inclusion of carbon removal technologies, detailed cooling technologies representation</t>
  </si>
  <si>
    <t>lacks endogenous accounting of energy efficiency costs, battery/pumped hydro storage only implicitly modeled, power sector reserve margins are averaged, lacks precise spatial allocation of power plants to precipitation patterns (needs GIS soft-link)</t>
  </si>
  <si>
    <t>KTH-Royal Institute of Technology (Sweden), Loughborough University (UK), Imperial College London (UK), Joint Research Centre (European Commission), United Nations Department of Economic and Social Affairs</t>
  </si>
  <si>
    <t>NL,IT,SE,GB,US</t>
  </si>
  <si>
    <t>Joint Research Centre (European Commission), United Nations</t>
  </si>
  <si>
    <t>https://iopscience.iop.org/article/10.1088/1748-9326/ac5ede</t>
  </si>
  <si>
    <t>pappis@kth.se</t>
  </si>
  <si>
    <t>IRENA</t>
  </si>
  <si>
    <t>SPLAT-CMP (System Planning Test-Continental Masterplan) model 2023</t>
  </si>
  <si>
    <t>Advancements in continental power system planning for Africa: Methodological framework of the African Continental Power Systems Masterplan's SPLAT-CMP model 2023</t>
  </si>
  <si>
    <t>to provide detailed insights into the design and setup of the SPLAT-CMP model to enhance the transparency and reproducibility of the modeling results for the Africa Continental Master Plan (CMP)</t>
  </si>
  <si>
    <t>The establishment of a flexible, continent-wide capacity expansion model integrating state-of-the-art geospatial renewable profiles, hydropower dynamics, and cross-border transmission to support planning for the African Single Electricity Market</t>
  </si>
  <si>
    <t>hybrid</t>
  </si>
  <si>
    <t>routine</t>
  </si>
  <si>
    <t>adaptable framework, high-resolution geospatial representation of VRE, comprehensive river flow modeling, collaborative Git-based version control</t>
  </si>
  <si>
    <t>domestic transmission bottlenecks are ignored due to copper-plate assumption, traditional time slicing underestimates wind variability, fixed 10% discount rate lacks country-specific granularity</t>
  </si>
  <si>
    <t>IRENA (International Renewable Energy Agency) and independent consultants</t>
  </si>
  <si>
    <t>AE</t>
  </si>
  <si>
    <t>IRENA, IAEA, AUDA-NEPAD, and the African Power Pools (WAPP, EAPP, SAPP, CAPP), EU-GTAF</t>
  </si>
  <si>
    <t>An economic cost-benefit analysis evaluating IRR and NPV was performed to rank priority investments</t>
  </si>
  <si>
    <t>https://www.irena.org/-/media/Files/IRENA/Agency/Publication/2024/Jul/IRENA_Advancements_CMP_Africa_2024.pdf</t>
  </si>
  <si>
    <t>SPLAT (System Planning Test) models (SPLAT-W, SPLAT-C, SPLAT-E, SPLAT-N,SPLAT-S)</t>
  </si>
  <si>
    <t>Africa Power Sector: Planning and Prospects for Renewable Energy - Synthesis Report</t>
  </si>
  <si>
    <t>To provide a synthesis of five regional assessments exploring the least-cost, long-term power supply options and prospects for renewable energy deployment in the African power sector by 2030</t>
  </si>
  <si>
    <t>The report demonstrates that scaling up renewable energy across Africa is a cost-competitive solution to meet rising electricity demand, and outlines how SPLAT models can actively support national and regional capacity building and policymaking</t>
  </si>
  <si>
    <t>occasional</t>
  </si>
  <si>
    <t>comprehensive continental overview, strong emphasis on capacity building, transparent data sharing</t>
  </si>
  <si>
    <t>relies on aggregated regional data rather than high-resolution national data, "copper-plate" assumptions within zones</t>
  </si>
  <si>
    <t>IRENA (International Renewable Energy Agency)</t>
  </si>
  <si>
    <t>IRENA, African power pools (WAPP, SAPP, EAPP, CAPP, COMELEC)</t>
  </si>
  <si>
    <t>https://www.irena.org/-/media/Files/IRENA/Agency/Publication/2013/WAPP.pdf</t>
  </si>
  <si>
    <t>SPLAT-ACEC (System Planning Test for the African Clean Energy Corridor)</t>
  </si>
  <si>
    <t>Planning and prospects for renewable power: Eastern and Southern Africa</t>
  </si>
  <si>
    <t>EAPP, SAPP</t>
  </si>
  <si>
    <t>To evaluate the long-term, cost-optimal power system expansion for the Eastern and Southern African power pools, exploring scenarios for accelerated renewable energy deployment and enhanced regional interconnectivity along the Africa Clean Energy Corridor (ACEC) up to 2040</t>
  </si>
  <si>
    <t>An integrated, high-renewable scenario (ACEC scenario) can meet growing electricity demand cost-effectively by heavily relying on solar PV, wind, and hydropower, avoiding significant new coal investments and substantially reducing emissions</t>
  </si>
  <si>
    <t>explicitly models the Africa Clean Energy Corridor (ACEC), integrates high-resolution spatial renewable energy zoning (SPLAT-GIS), robust sub-regional transmission analysis between EAPP and SAPP</t>
  </si>
  <si>
    <t>"copper-plate" assumption ignores domestic transmission bottlenecks, traditional time-slicing methods may underestimate variable renewable energy (VRE) short-term fluctuations.</t>
  </si>
  <si>
    <t>IRENA, SAPP, EAPP</t>
  </si>
  <si>
    <t>https://www.irena.org/-/media/Files/IRENA/Agency/Publication/2021/Apr/IRENA_Planning_Prospects_Africa_2021.pdf</t>
  </si>
  <si>
    <t>N.Ouedraogo</t>
  </si>
  <si>
    <t>LEAP-AFRICA</t>
  </si>
  <si>
    <t>Africa energy future: Alternative scenarios and their implications for sustainable development strategies</t>
  </si>
  <si>
    <t>WAPP, EAPP, CAPP, SAPP, COMELEC</t>
  </si>
  <si>
    <t>To assess the current status and predict the future composition of the power generation profile and associated global warming potential.</t>
  </si>
  <si>
    <t>Current trends (BAU) and moderate energy access (MEA) policies are insufficient to ensure universal access to modern energy by 2030 or 2040; significant efforts in energy efficiency and renewables are required</t>
  </si>
  <si>
    <t>accounting</t>
  </si>
  <si>
    <t>other</t>
  </si>
  <si>
    <t>powering_livelihoods, inclusive industrialisation</t>
  </si>
  <si>
    <t>Fits data scarcity well, allows for simulation of non-price policies and structural changes, captures rural energy demand</t>
  </si>
  <si>
    <t>Not a true hybrid model, limited in some policy prescriptions compared to specific optimization models</t>
  </si>
  <si>
    <t>UN Economic Commission for Africa (UNECA), Addis Ababa, Ethiopia</t>
  </si>
  <si>
    <t>ET</t>
  </si>
  <si>
    <t>UNECA</t>
  </si>
  <si>
    <t>http://dx.doi.org/10.1016/j.enpol.2017.03.021</t>
  </si>
  <si>
    <t>Nouedraogo@uneca.org, Ouedraogo.s.nadia@gmail.com</t>
  </si>
  <si>
    <t>Pavičević et al.</t>
  </si>
  <si>
    <t>Dispa-SET Africa</t>
  </si>
  <si>
    <t>Water-energy nexus in African power pools – The Dispa-SET Africa model</t>
  </si>
  <si>
    <t>nexus</t>
  </si>
  <si>
    <t>WAPP,EAPP,CAPP,SAPP</t>
  </si>
  <si>
    <t>To examine current and future electricity situations together with the potential of power trading between countries, and to investigate the relationship between water and energy by analysing the role of hydropower.</t>
  </si>
  <si>
    <t>African power pools show varying degrees of reliance on freshwater resources; increased cross-border interconnections are effective in reducing load shedding, VRES curtailment, and improving system flexibility</t>
  </si>
  <si>
    <t>optimization, simulation</t>
  </si>
  <si>
    <t>mixed-integer_programming, Linear_programming</t>
  </si>
  <si>
    <t>Open-source, continental coverage, detailed water-energy nexus methodology, hourly resolution</t>
  </si>
  <si>
    <t>Data-related limitations (low data quality/availability for some areas)</t>
  </si>
  <si>
    <t>KU Leuven (BE), European Commission Joint Research Centre (NL), University of Liege (BE), EnergyVille (BE)</t>
  </si>
  <si>
    <t>NL,BE</t>
  </si>
  <si>
    <t>European Commission (JRC)</t>
  </si>
  <si>
    <t>https://doi.org/10.1016/j.energy.2021.120623</t>
  </si>
  <si>
    <t>matija.pavievic@kuleuven.be</t>
  </si>
  <si>
    <t>Naïma Chabouni, Charlène Barnet, Edi Assoumou, Nadia Maïzi, and Sandrine Selosse</t>
  </si>
  <si>
    <t>TIMES-DZA</t>
  </si>
  <si>
    <t>Align Algeria's Energy Diversification Strategies with Energy and Climate Sustainable Development Goals</t>
  </si>
  <si>
    <t>subnational</t>
  </si>
  <si>
    <t>COMELEC</t>
  </si>
  <si>
    <t>To develop three alternative energy pathways for Algeria to explore contributions to SDG 7 (energy) and SDG 13 (climate). To assess technological configurations of the power and hydrogen sectors by 2070and demonstrate their impact on CO2 emission reduction.</t>
  </si>
  <si>
    <t>Enforcing Algeria's renewable and hydrogen targets diversifies the energy supply in line with SDG 7, but it does not sufficiently reduce CO2 emissions for SDG 13. Adding a strict climate target requires massive renewable integration (100% of power generation by 2070), which raises feasibility concerns regarding gas supply shortages and unmet domestic and export demands.</t>
  </si>
  <si>
    <t>provides detailed energy pathways, informs technology choices and long-term investments, optimizes interactions within energy systems</t>
  </si>
  <si>
    <t>lacks insights into broader economic repercussions, relies on exogenous fixed demands by end-uses limiting fuel substitution insights</t>
  </si>
  <si>
    <t>Centre for Applied Mathematics, MINES Paris, PSL Research University, Sophia Antipolis, France</t>
  </si>
  <si>
    <t>FR</t>
  </si>
  <si>
    <t>unknow</t>
  </si>
  <si>
    <t>https://doi.org/10.1007/978-3-031-58897-6_13</t>
  </si>
  <si>
    <t>charlene.barnet@minesparis.psl.eu, edi.assoumou@minesparis.psl.eu, nadia.maizi@minesparis.psl.eu, sandrine.selosse@minesparis.psl.eu</t>
  </si>
  <si>
    <t>Messaoudi et al.</t>
  </si>
  <si>
    <t>GIS-based approach (ArcGIS)</t>
  </si>
  <si>
    <t>Geographical, technical, economic, and
environmental potential for wind to hydrogen
production in Algeria: GIS-based approach</t>
  </si>
  <si>
    <t>light</t>
  </si>
  <si>
    <t>geospatial</t>
  </si>
  <si>
    <t>national</t>
  </si>
  <si>
    <t>To evaluate the geographical, technical, economic, and environmental potential for wind-to-hydrogen production in Algeria using a GIS-based approach</t>
  </si>
  <si>
    <t>The total wind-to-hydrogen potential in Algeria, considering spatial constraints, is estimated at 1.066 Gt/year across an area of 730,719 km². The levelized cost ranges between 1.51 and 15.37 US $/kg, which has the potential to replace current transport fossil fuel consumption and avoid 45.69 Mt of CO2 emissions.</t>
  </si>
  <si>
    <t>VPRS Laboratory, University of Kasdi Merbah Ouargla, BP 511 Ouargla 30000, Algeria
Department of Mechanical Engineering, University of Kasdi Merbah Ouargla, BP 511 Ouargla 30000, Algeria
Department of Physic, University of Kasdi Merbah Ouargla, BP 511 Ouargla 30000, Algeria
Ecole Superieure de Technologie de Fes, Universite Sidi Mohamed Ben Abdellah, Route D'Imouzzer BP 2427, Morocco</t>
  </si>
  <si>
    <t>DZ,MA</t>
  </si>
  <si>
    <t>https://doi.org/10.1016/j.ijhydene.2023.07.263</t>
  </si>
  <si>
    <t>messaoudi.djilali30@gmail.com, messaoudi.djilali@univ-ouargla.dz</t>
  </si>
  <si>
    <t>Akpahou et al.</t>
  </si>
  <si>
    <t>LEAP-MCDM approach</t>
  </si>
  <si>
    <t>Long-term energy demand modeling and optimal evaluation of solutions to renewable energy deployment barriers in Benin: A LEAP-MCDM approach</t>
  </si>
  <si>
    <t>WAPP</t>
  </si>
  <si>
    <t>To forecast energy demand and analyze scenarios for reducing GHG emissions and satisfying long-term energy requirements.</t>
  </si>
  <si>
    <t>Under the Business as Usual scenario, total energy demand is expected to reach 445 PJ by 2050 with GHG emissions hitting 21 MtCO2e. However, implementing the High Efficient Energy Application (HEEA) scenario would considerably reduce demand and emissions, while establishing an adequate policy and regulatory framework was identified as the most effective solution to eliminating RE barriers in Benin</t>
  </si>
  <si>
    <t>simulation, multi-criteria</t>
  </si>
  <si>
    <t>Explores multiple developmental scenarios including high economic development and energy efficiency, integrates technical energy modeling (LEAP) with expert-based socio-economic barrier evaluation (MCDM), highlights and prioritizes specific policy alternatives to overcome RE barriers</t>
  </si>
  <si>
    <t>Limited availability of comprehensive sector-specific data for Benin required using regional West African trends, the study does not include a cost analysis of the proposed alternative policies in Benin</t>
  </si>
  <si>
    <t>Department of Mechanical Engineering, Kwame Nkrumah University of Science and Technology (KNUST), Ghana; Department of Agricultural and Biosystems Engineering, KNUST, Ghana; The Brew-Hammond Energy Centre, KNUST, Ghana</t>
  </si>
  <si>
    <t>GH</t>
  </si>
  <si>
    <t>https://doi.org/10.1016/j.egyr.2024.07.055</t>
  </si>
  <si>
    <t>romain.akpahou@aims.ac.rw</t>
  </si>
  <si>
    <t>Bissiri et al.</t>
  </si>
  <si>
    <t>ONSSET</t>
  </si>
  <si>
    <t>A geospatial approach towards defining cost-optimal electrification pathways in West Africa</t>
  </si>
  <si>
    <t>geospatial, rural_electrification</t>
  </si>
  <si>
    <t>To determine the optimal combination of grid-connected and off-grid systems to serve rural and urban demand by 2030 in Burkina Faso and Côte d'Ivoire using high-resolution geospatial data</t>
  </si>
  <si>
    <t>Off-grid solar PV and wind are fundamental for bridging the electricity access gap in Burkina Faso, while grid extension will cost-effectively serve most of the population in Côte d'Ivoire. The study highlights the potential for enhanced cross-border electricity exchanges to take advantage of lower generation costs in Côte d'Ivoir</t>
  </si>
  <si>
    <t xml:space="preserve"> Energy for Sustainability Initiative, University of Coimbra, Portugal
University of Coimbra, Faculty of Economics, Av Dias da Silva 165, 3004-512 Coimbra, Portugal
INESC Coimbra, DEEC, Rua Sílvio Lima, Polo II, 3030-290 Coimbra, Portugal
Institute of Systems and Robotics, Dep. of Electrical and Computer Engineering, University of Coimbra, Portugal
CeBER, Faculty of Economics, Av Dias da Silva 165, 3004-512 Coimbra, Portugal</t>
  </si>
  <si>
    <t>PT</t>
  </si>
  <si>
    <t>https://doi.org/10.1016/j.energy.2020.117471</t>
  </si>
  <si>
    <t>pmoura@isr.uc.pt, uc2017280231@student.uc.pt</t>
  </si>
  <si>
    <t>Saad et al.</t>
  </si>
  <si>
    <t>OSeMOSYS</t>
  </si>
  <si>
    <t>Long-Term Energy System Modelling for a Clean Energy Transition and Improved Energy Security in Botswana’s Energy Sector Using the Open-Source Energy Modelling System</t>
  </si>
  <si>
    <t>SAPP</t>
  </si>
  <si>
    <t>To identify the cheapest pathway to 2050 for Botswana's energy system that allows the country to improve its energy security (reducing reliance on imports) whilst meeting its Nationally Determined Contributions (NDCs)</t>
  </si>
  <si>
    <t>Achieving Fossil Fuel Phase Out by 2045 is cost-effective, saving $31 million and incurring $2 billion less in investment compared to the Business-As-Usual pathway. However, to decarbonize and improve energy security without import reliance, the Net Zero and Import Phase Out pathways are preferable, though they require substantially higher capital investment</t>
  </si>
  <si>
    <t>retrievability, repeatability, reconstructability, interoperability, auditability, accessibility without cost</t>
  </si>
  <si>
    <t>simplified representation of reality, lacks consideration for climate change effects on power plants and solar cells, doesn't assess the impact of increased electricity access on energy demand</t>
  </si>
  <si>
    <t>Centre for Environmental Policy, Imperial College London, United Kingdom; STEER Centre, Department of Geography, Loughborough University, United Kingdom</t>
  </si>
  <si>
    <t>GB</t>
  </si>
  <si>
    <t>Imperial College London</t>
  </si>
  <si>
    <t>https://doi.org/10.3390/cli12060088</t>
  </si>
  <si>
    <t>rts22@ic.ac.uk</t>
  </si>
  <si>
    <t>G. Dountio et al.</t>
  </si>
  <si>
    <t>MAED + MESSAGE (soft linking)</t>
  </si>
  <si>
    <t>Electricity generation technology options under the greenhouse gases mitigation scenario: Case study of Cameroon</t>
  </si>
  <si>
    <t>CAPP</t>
  </si>
  <si>
    <t>To forecast electricity demand in Cameroon over a 20-year horizon under three economic growth scenarios and optimize the power supply system expansion while applying greenhouse gas (GHG) emission constraints.</t>
  </si>
  <si>
    <t>Electricity demand could reach between 17 TWh and 35 TWh by 2035 depending on economic scenarios. GHG emission constraints can be met with necessary investments, relying heavily on hydroelectricity, gas, and eventually integrating solar, wind, and biomass power plants</t>
  </si>
  <si>
    <t>simultaneous management of energy demand, energy production, upstream GHG limitation</t>
  </si>
  <si>
    <t>constant fuel prices applied, rough data for regional trade scenarios, lack of harmonized market cost examination</t>
  </si>
  <si>
    <t>Laboratory L3E (National Advanced School of Engineering, University of Yaounde I); Environmental Energy Technologies Laboratory (University of Yaoundé 1); Ministry of Scientific Research and Innovation (Institute for Geological and Mining Research), Cameroon</t>
  </si>
  <si>
    <t>CM</t>
  </si>
  <si>
    <t>annual repayment of loan contracted for new installed capacities</t>
  </si>
  <si>
    <t>http://dx.doi.org/10.1016/j.esr.2016.10.003</t>
  </si>
  <si>
    <t>pierre_meukam@yahoo.fr</t>
  </si>
  <si>
    <t>N. Ouedraogo</t>
  </si>
  <si>
    <t>OnSSET</t>
  </si>
  <si>
    <t>A GIS approach to electrification planning in Cameroon</t>
  </si>
  <si>
    <t>rural_electrification, geospatial, long_term_planning</t>
  </si>
  <si>
    <t>GIS approach to electrification planning and achieving universal access to modern energy services.</t>
  </si>
  <si>
    <t>Achieving universal access to electricity in Cameroon by 2035 requires prioritising investments in grid densification, extension, and modernisation, along with mini grid PV systems, with an estimated total cost ranging between USD 7.8 billion and USD 10.44 billion</t>
  </si>
  <si>
    <t>inclusive industrialisation, cross_cutting</t>
  </si>
  <si>
    <t>United Nations Economic Commission for Africa (UNECA), Menelik II Ave., P.O. Box 3001, Addis Ababa, Ethiopia</t>
  </si>
  <si>
    <t>https://doi.org/10.1016/j.esr.2022.101020</t>
  </si>
  <si>
    <t>nadia.ouedraogo@un.org</t>
  </si>
  <si>
    <t>Assoumou and McIsaac</t>
  </si>
  <si>
    <t>TIMES-CI-ELC (The Integrated MARKAL-EFOM System model for Côte d’Ivoire)</t>
  </si>
  <si>
    <t>Côte d'Ivoire's electricity challenge in 2050: Reconciling economic development and climate commitments</t>
  </si>
  <si>
    <t>long_term_planning, economic</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</si>
  <si>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</si>
  <si>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 xml:space="preserve"> A carbon tax of about US$21 in 2035 and US$82 in 2050 on electricity generation will ensure low-carbon electricity generation in line with the Paris Agreement</t>
  </si>
  <si>
    <t>cross_cutting, inclusive industrialisation</t>
  </si>
  <si>
    <t>calculates coherent investment portfolios over several periods, captures intraday solar radiation variability, accounts for critical days with low solar production</t>
  </si>
  <si>
    <t>does not model the global macroeconomic environment, assumes a globally optimized system, lacks price elasticities of electricity demand</t>
  </si>
  <si>
    <t>MINES ParisTech, PSL Research University; Agence Française de Développement; Institut Louis Bachelier</t>
  </si>
  <si>
    <t>Unknow</t>
  </si>
  <si>
    <t>carbon tax</t>
  </si>
  <si>
    <t>https://doi.org/10.1016/j.enpol.2021.112681</t>
  </si>
  <si>
    <t>edi.assoumou@mines-paristech.fr, florent.mcisaac@gmail.com</t>
  </si>
  <si>
    <t>Dallmann et al.</t>
  </si>
  <si>
    <t>Between path dependencies and renewable energy potentials: A case study of the Egyptian power system</t>
  </si>
  <si>
    <t>long_term_planning, geospatial, economic</t>
  </si>
  <si>
    <t>EAPP</t>
  </si>
  <si>
    <t>To investigate potential pathways of the domestic power system, focusing on the regional deployment of renewable energy and the associated impacts on the transmission network, to assess the cost-efficiency of government plans.</t>
  </si>
  <si>
    <t>Wind and PV installations prove to be cost-competitive and capable of shouldering a large share of projected demand growth, and an aggressive deployment pathway is less costly than the restrained expansion targeted by the government</t>
  </si>
  <si>
    <t>enhanced spatial and temporal resolution, considers 8 sub-regions with 429 capacity expansion options, utilizes site-specific hourly feed-in profiles for renewable capacities</t>
  </si>
  <si>
    <t>abstracts from reality, does not consider reserve capacities or ramp-up times, cannot capture extreme weather events, cannot offer insights into security of supply</t>
  </si>
  <si>
    <t>TU Dresden, Faculty of Business and Economics, Chair of Energy Economics</t>
  </si>
  <si>
    <t>DE</t>
  </si>
  <si>
    <t>https://doi.org/10.1016/j.esr.2022.100848</t>
  </si>
  <si>
    <t>christoph.dallmann@tu-dresden.de, matthew.schmidt@tu-dresden.de</t>
  </si>
  <si>
    <t>Rady et al.</t>
  </si>
  <si>
    <t>OSeMOSYS-Egypt</t>
  </si>
  <si>
    <t>Modelling for power generation sector in Developing Countries: Case of Egypt</t>
  </si>
  <si>
    <t>To provide a quantitative assessment of future development scenarios for the power generation sector in Egypt, analyzing the economic and environmental implications of its projected evolution until 2040</t>
  </si>
  <si>
    <t>Combined Cycles, Wind, and Photovoltaic rooftop systems are the most viable technologies for Egypt's future power mix, with wind power playing the primary role in meeting renewable penetration targets</t>
  </si>
  <si>
    <t>detailed representation of Egypt's RES, specific characteristics of disaggregated sectors, data transparency, results reproducibility</t>
  </si>
  <si>
    <t>assumes perfectly rigid electricity demand, does not capture user response to price changes, isolated parameter sensitivity analysis, uniform discount rates applied to all technologies, scope limited strictly to the power sector</t>
  </si>
  <si>
    <t>American University in Cairo (Department of Mechanical Engineering, Egypt), Politecnico di Milano (Department of Energy, Italy)</t>
  </si>
  <si>
    <t>IT,EG</t>
  </si>
  <si>
    <t>https://doi.org/10.1016/j.energy.2018.09.089</t>
  </si>
  <si>
    <t>yrady@aucegypt.edu, matteovincenzo.rocco@polimi.it, amrserag@aucegypt.edu, emanuela.colombo@polimi.it</t>
  </si>
  <si>
    <t>Mondal et al.</t>
  </si>
  <si>
    <t>Egypt-TIMES (linked with an IFPRI DCGE model)</t>
  </si>
  <si>
    <t>Long-term optimization of Egypt's power sector: Policy implications</t>
  </si>
  <si>
    <t>To assess the potential of energy trading for cross-border collaboration in the electricity sector of the Eastern Nile Basin region (Egypt, Ethiopia, and Sudan) and to identify least-cost solutions for alternative technology selection and policy options to meet projected electricity demand up to 2050</t>
  </si>
  <si>
    <t>Diversifying the power sector from predominantly natural gas to a mix of renewables and conventional energy is required to improve energy security and lower emissions. While total energy system costs increase, the co-benefits of reduced fossil-fuel dependency and GHG mitigation make promoting renewables and a low-carbon society a wise policy</t>
  </si>
  <si>
    <t>Linear_programming, other</t>
  </si>
  <si>
    <t>links macroeconomic general equilibrium demand projections with bottom-up energy modeling , extensive scenario testing against national goals (Vision 2030, NDCs) , includes sensitivity analysis on discount rates and nuclear deployment</t>
  </si>
  <si>
    <t>relies on the assumption that all existing thermal plants will continue operating throughout their lifetimes , no constraint imposed on the availability of financial resources , does not explicitly model energy storage to handle intermittency in the core scenarios (noted as an area for future research)</t>
  </si>
  <si>
    <t>International Food Policy Research Institute (IFPRI) (USA), International Monetary Fund (IMF) (USA), Kiel Institute for the World Economy (Germany)</t>
  </si>
  <si>
    <t>US,DE</t>
  </si>
  <si>
    <t>https://doi.org/10.1016/j.energy.2018.10.158</t>
  </si>
  <si>
    <t>a.mondal@cgiar.org</t>
  </si>
  <si>
    <t>Gebremeskel et al.</t>
  </si>
  <si>
    <t>OSeMOSYS - LEAP (soft-thinking)</t>
  </si>
  <si>
    <t>Long-term electricity supply modelling in the context of developing countries: The OSEMOSYS-LEAP soft-linking approach for Ethiopia</t>
  </si>
  <si>
    <t>identify potential pathways and provide a quantitative analysis of the future power generation sector in Ethiopia while considering the context of and applicability to developing nations</t>
  </si>
  <si>
    <t>The "improved efficiency" scenario proves the most desirable, reducing installed capacity needs by 9 GW and saving 11% (USD 4 billion) in total discounted costs compared to grid extension. Renewable technologies remain the most competitive across all scenarios</t>
  </si>
  <si>
    <t>explicitly models both centralized grid extension and decentralized off-grid methods, soft-links supply with a highly disaggregated LEAP demand forecast, and effectively translates the informal and unique contexts of a developing nation into the framework</t>
  </si>
  <si>
    <t>limited temporal resolution (only 6 time slices) which may fail to capture the full intermittency dynamics of variable renewable energy (solar PV), lacks regional spatial disaggregation within the country</t>
  </si>
  <si>
    <t>Addis Ababa University (Ethiopia), Chalmers University of Technology (Sweden)</t>
  </si>
  <si>
    <t>https://doi.org/10.1016/j.esr.2022.101045</t>
  </si>
  <si>
    <t>dawit.habtu@aait.edu.et</t>
  </si>
  <si>
    <t>MARKAL Ethiopia</t>
  </si>
  <si>
    <t>Ethiopian power sector development: Renewable based universal electricity access and export strategies</t>
  </si>
  <si>
    <t>long_term_planning, rural_electrification, economic, nexus</t>
  </si>
  <si>
    <t>To identify least-cost solutions for alternative technology selection over the next 30 years to meet projected electricity demand in Ethiopia, specifically aiming to improve energy security, promote access to modern energy, and mitigate Greenhouse Gas (GHG) emissions.</t>
  </si>
  <si>
    <t>The optimization shows a large, cost-effective potential for a 100% renewable-based power system (hydropower, solar, wind, geothermal) over the long term. While initial investments are high, this pathway achieves universal access, reduces fossil fuel dependency completely, and lowers total system costs through export earnings</t>
  </si>
  <si>
    <t>optimization, accounting</t>
  </si>
  <si>
    <t>identifies least-cost solutions, allows hypothetical assessments, explicit ecological constraints, captures partial equilibrium</t>
  </si>
  <si>
    <t>lacks local emission factors, restricted to centralized-grid electricity only, merges end-use demand</t>
  </si>
  <si>
    <t>International Food Policy Research Institute (IFPRI)</t>
  </si>
  <si>
    <t>US</t>
  </si>
  <si>
    <t>http://dx.doi.org/10.1016/j.rser.2016.10.041</t>
  </si>
  <si>
    <t>Marong et al.</t>
  </si>
  <si>
    <t>MESSAGE</t>
  </si>
  <si>
    <t>The Gambia's future electricity supply system: Optimizing power supply for sustainable development</t>
  </si>
  <si>
    <t>To explore the possible optimal electricity supply expansion.</t>
  </si>
  <si>
    <t>The EDD scenario with hydro imports is the most desirable, saving up to USD 23 to 33 million annually in system costs and avoiding significant $CO_{2}$ emissions by replacing oil-based generation with hydroelectricity, solar PV, and wind</t>
  </si>
  <si>
    <t>mixed-integer_programming</t>
  </si>
  <si>
    <t>Determines cost-optimal investment needs, incorporates energy trade, and examines both grid and off-grid electricity supply options dynamically over a long term</t>
  </si>
  <si>
    <t>Does not consider externality costs associated with regional dams, relies on exogenous demand data, and limits biomass technology additions due to a lack of comprehensive national resource assessments</t>
  </si>
  <si>
    <t>Faculty of Environmental Management (FEM), Prince of Songkla University (PSU), Thailand; Faculty of Economics, PSU, Thailand</t>
  </si>
  <si>
    <t>TH</t>
  </si>
  <si>
    <t>https://doi.org/10.1016/j.esr.2018.03.001</t>
  </si>
  <si>
    <t>ismarong@gmail.com, sopin.j@psu.ac.th, kuaanan.t@psu.ac.th, uhugua@hotmail.com</t>
  </si>
  <si>
    <t>(Amo-Aidoo et al., 2022)</t>
  </si>
  <si>
    <t>LEAP</t>
  </si>
  <si>
    <t>Solar energy policy implementation in Ghana: A LEAP model analysis</t>
  </si>
  <si>
    <t>To investigate the potential contribution of solar energy in achieving universal access to electricity in Ghana by 2030, and to assess the resulting CO2 emission reductions.</t>
  </si>
  <si>
    <t>he visionary supply scenario (15% solar penetration) could effectively meet Ghana's renewable energy target by 2030. This would lead to universal electricity access while offsetting over 13 million metric tonnes of carbon dioxide</t>
  </si>
  <si>
    <t>Department of Agricultural and Biosystems Engineering, University of Kassel, Germany   Department of Mechanical Engineering, Kumasi Technical University, Ghana   Department of Mechanical and Manufacturing Engineering, University of Energy and Natural Resources, Ghana   Regional Center for Energy and Environmental Sustainability (RCEES), University of Energy and Natural Resources, Ghana   Department of Agricultural Mechanization and Irrigation Technology, University for Development Studies, Ghana   Leibniz Institute for Agricultural Engineering and Bioeconomy (ATB), Germany   Albrecht Daniel Thaer-Institute of Agricultural and Horticultural Sciences, Humboldt University of Berlin, Germany</t>
  </si>
  <si>
    <t>DE,GH</t>
  </si>
  <si>
    <t>https://doi.org/10.1016/j.sciaf.2022.e01162</t>
  </si>
  <si>
    <t>aiddoo.araba@gmail.com</t>
  </si>
  <si>
    <t>(Nyasapoh et al., 2023)</t>
  </si>
  <si>
    <t>Long-term electricity generation analysis and policy implications - the case of Ghana</t>
  </si>
  <si>
    <t>To analyze electricity demand projections and evaluate the future optimal development of Ghana's generation system to inform policy and promote renewable energy technologies.</t>
  </si>
  <si>
    <t>A diversified generation scenario incorporating renewables and nuclear power can reduce system costs by 32.30% and lower CO2 emissions by 55.27% by 2048, contrasting with an Accelerated Economic Growth scenario that heavily relies on coal</t>
  </si>
  <si>
    <t>Department of Economics (University of Ghana); Nuclear Power Institute (Ghana Atomic Energy Commission); Department of Nuclear Engineering, School of Nuclear and Allied Sciences (University of Ghana)</t>
  </si>
  <si>
    <t>https://doi.org/10.1080/23311916.2023.2209996</t>
  </si>
  <si>
    <t>markamoah51@gmail.com</t>
  </si>
  <si>
    <t>(Awopone et al., 2017)</t>
  </si>
  <si>
    <t>OSeMOSYS - LEAP</t>
  </si>
  <si>
    <t>Assessment of optimal pathways for power generation system in Ghana</t>
  </si>
  <si>
    <t>To develop optimal generation pathways and dispatch scheduling for power generation in Ghana, focusing on identifying the least-cost and GHG saving strategies.</t>
  </si>
  <si>
    <t>Renewable energy technologies can contribute more than 70% of Ghana's generation requirement by 2040 if comprehensive energy efficiency and other strategies are implemented, resulting in significant economic and environmental benefits</t>
  </si>
  <si>
    <t>transparent connection, solves large linear programming problems, capability to evaluate technological, economic and environmental implications</t>
  </si>
  <si>
    <t>does not assess the impact of high penetration of renewable energy generation technologies on the stability of the grid</t>
  </si>
  <si>
    <t>Department of Computer and Electronic Engineering, Brunel University London, UK; Department of Automotive and Electrical Engineering, University of Education Winneba, Ghana</t>
  </si>
  <si>
    <t>GB,GH</t>
  </si>
  <si>
    <t>Energy Commission Ghana</t>
  </si>
  <si>
    <t>carbon tax models</t>
  </si>
  <si>
    <t>https://doi.org/10.1080/23311916.2017.1314065</t>
  </si>
  <si>
    <t>albert.awopone@brunel.ac.uk</t>
  </si>
  <si>
    <t>Musonye et al.</t>
  </si>
  <si>
    <t>Kenya-TIMES</t>
  </si>
  <si>
    <t>Environmental and techno-economic assessment of power system expansion for projected demand levels in Kenya using TIMES modeling framework</t>
  </si>
  <si>
    <t>To evaluate the implication of greenhouse gas (GHG) emission reduction on the techno-economic and environmental evolution of Kenya's power system under three government-projected electricity demand levels</t>
  </si>
  <si>
    <t>The model shows that energy security can be achieved under the carbon emission cap scenario, but the Kenyan government needs to prioritize developing geothermal and hydropower resources in the short-to-medium term and enact policies to enhance the deployment of renewable energy technologies</t>
  </si>
  <si>
    <t>Linear_programming, mixed-integer_programming, stochastic</t>
  </si>
  <si>
    <t>updateable, capable of evaluating various themes like flexible time slices and endogenous technology learning, technology-rich</t>
  </si>
  <si>
    <t>lacks accounting for climate change impacts on hydro resources, does not evaluate the role of storage, and uses coarse intra-country transmission costs</t>
  </si>
  <si>
    <t>Kenya Electricity Generating Company; GRO-Geothermal Training Program; Reykjavik University; University of Iceland</t>
  </si>
  <si>
    <t>IS,KE</t>
  </si>
  <si>
    <t>https://doi.org/10.1016/j.esd.2021.05.006</t>
  </si>
  <si>
    <t>xavier18@ru.is</t>
  </si>
  <si>
    <t>Wambui et al.</t>
  </si>
  <si>
    <t>LEAP-NEMO</t>
  </si>
  <si>
    <t>Scenario analysis of electricity pathways in Kenya using Low Emissions Analysis Platform and the Next Energy Modeling system for optimization</t>
  </si>
  <si>
    <t>is to investigate the impact of alternative electricity development pathways on system costs and greenhouse gas (GHG) emissions in Kenya, compared to the existing Least Cost Power Development Plan (LC</t>
  </si>
  <si>
    <t>A pathway with high penetration of renewable energy and storage can reduce overall system costs by up to 55% ($26.1 billion) and cut CO2 emissions by 91% by 2037 compared to the government's reference plan.</t>
  </si>
  <si>
    <t>considers energy storage systems, socio-techno-economic impacts, environmental externalities, energy productivity</t>
  </si>
  <si>
    <t>Kenyatta University, Jomo Kenyatta University of Agriculture and Technology</t>
  </si>
  <si>
    <t>KE</t>
  </si>
  <si>
    <t>https://doi.org/10.1016/j.rser.2022.112871</t>
  </si>
  <si>
    <t>valentinewambui@students.ku.ac.ke</t>
  </si>
  <si>
    <t>Irungu et al.</t>
  </si>
  <si>
    <t>KENYA POWER SECTOR DEVELOPNET SCENARIOS – ANALYSIS USING LONG RANGE ENERGY ALTERNATIVE PLANNING SYSTEM</t>
  </si>
  <si>
    <t>To analyze three possible power development scenarios in relation to their Green House Gas (GHG) emissions and cost implications for Kenya's power sector development.</t>
  </si>
  <si>
    <t>The renewable energy scenario is the most suitable and sustainable path for Kenya, offering the greatest greenhouse gas savings at a low cost, despite the government's reference plan being the cheapest option.</t>
  </si>
  <si>
    <t>simulation</t>
  </si>
  <si>
    <t>Jomo Kenyatta University of Agriculture and Technology</t>
  </si>
  <si>
    <t>http://ir.jkuat.ac.ke/handle/123456789/3089</t>
  </si>
  <si>
    <t>dirungu@jkuat.ac.ke</t>
  </si>
  <si>
    <t>Carvallo et al.</t>
  </si>
  <si>
    <t>SWITCH-Kenya</t>
  </si>
  <si>
    <t>Sustainable Low-Carbon Expansion for the Power Sector of an Emerging Economy: The Case of Kenya</t>
  </si>
  <si>
    <t>To explore sustainable growth paths for power systems and identify cost-effective expansion pathways for the Kenyan power sector, aligning with low-carbon development</t>
  </si>
  <si>
    <t>Kenya's power system can transition to a low-carbon future dominated by geothermal and wind power. A cost-effective expansion requires storage, diesel engines, and transmission upgrades to provide flexibility for high wind penetration.</t>
  </si>
  <si>
    <t>unprecedented spatial and temporal resolution, system-level modeling, analytical approach</t>
  </si>
  <si>
    <t>lack of high resolution temporal data for hydropower, coarse estimation for load projections, omissions of intra-annual heterogeneity, simplifications of the model and data</t>
  </si>
  <si>
    <t>Renewable and Appropriate Energy Laboratory, University of California, Berkeley, Energy and Resources Group, University of California, Berkeley, Goldman School of Public Policy, University of California, Berkeley</t>
  </si>
  <si>
    <t>http://dx.doi.org/10.1021/acs.est.7b00345</t>
  </si>
  <si>
    <t>kammen@berkeley.edu</t>
  </si>
  <si>
    <t>Kihara et al.</t>
  </si>
  <si>
    <t>OSeMOSYS soft linked to FlexTool</t>
  </si>
  <si>
    <t>Mid- to long-term capacity planning for a reliable power system in Kenya</t>
  </si>
  <si>
    <t>To propose a novel framework to soft link OSeMOSYS and FlexTool to address the limitations of CEMs in representing Variable Renewable Energy (VRE) sources.</t>
  </si>
  <si>
    <t>Kenya is well-positioned to maintain its very low-carbon power system while meeting future demand growth by leveraging its significant geothermal and wind resources. Geothermal provides firm generation that complements a large expansion of variable wind capacity.</t>
  </si>
  <si>
    <t>novel framework,effectiveness of the methodology,well placed to maintain very low carbon generation system</t>
  </si>
  <si>
    <t>limitations of CEMs in representation of VRE,CEM undervalues flexibility requirements,CEM overestimates baseload technologies</t>
  </si>
  <si>
    <t>Ministry of Energy and Petroleum, UCL Energy Institute, Imperial College London, Kenya Power and Lighting Company Plc., Energy and Petroleum Regulatory Authority, Transition Zero, UCL Institute for Sustainable Resources</t>
  </si>
  <si>
    <t>GB,KE</t>
  </si>
  <si>
    <t>https://doi.org/10.1016/j.esr.2024.101312</t>
  </si>
  <si>
    <t>p.lubello@ucl.ac.uk (Pietro Lubello)</t>
  </si>
  <si>
    <t>Moksnes et al.</t>
  </si>
  <si>
    <t>OnSSET + OSeMOSYS</t>
  </si>
  <si>
    <t>Electrification pathways for Kenya–linking spatial electrification analysis and medium to long term energy planning</t>
  </si>
  <si>
    <t>rural_electrification, long_term_planning</t>
  </si>
  <si>
    <t>To investigate pathways for reaching Kenya's electrification demand.</t>
  </si>
  <si>
    <t>In a low-demand scenario, stand-alone systems are the least-cost option for about half the population to gain electricity access, while higher demand levels make grid extension and mini-grids more economically viable.</t>
  </si>
  <si>
    <t>utilization of the strengths of both tools, optimal split between off-grid and grid electricity system</t>
  </si>
  <si>
    <t>grid demand underestimated, only one iteration between models, OnSSET assumes overnight electrification, time resolution in OnSSET</t>
  </si>
  <si>
    <t>KTH Royal Institute of Technology</t>
  </si>
  <si>
    <t>SE</t>
  </si>
  <si>
    <t>https://doi.org/10.1088/1748-9326/aa7e18</t>
  </si>
  <si>
    <t>nandi@kth.se</t>
  </si>
  <si>
    <t>B.Brand and J.Zingerle</t>
  </si>
  <si>
    <t>DIME Maghreb</t>
  </si>
  <si>
    <t>The renewable energy targets of the Maghreb countries: Impact on electricity supply and conventional power markets</t>
  </si>
  <si>
    <t>To simulate the impact of renewable energy targets in Morocco, Algeria, and Tunisia on their conventional power generation systems and overall system costs until 2025. Study include also regions modeled like Portugal, Italy, Spain, France and switzerland</t>
  </si>
  <si>
    <t>Achieving the renewable energy targets creates savings in the conventional power system, primarily from avoided fuel costs. For every euro spent on renewables, Tunisia saves €0.27, while Morocco and Algeria save only €0.17 and €0.15, respectively.</t>
  </si>
  <si>
    <t>renewable energies are able to replace an important part of fossil generation</t>
  </si>
  <si>
    <t>cost input parameters do not include risk primes or safety and security expenses related to the risk of political instability and terrorism</t>
  </si>
  <si>
    <t>Institute of Energy Economics at the University of Cologne+AS4</t>
  </si>
  <si>
    <t>https://doi.org/10.1016/j.enpol.2010.10.010</t>
  </si>
  <si>
    <t>brandb@uni-koeln.de</t>
  </si>
  <si>
    <t>V.Sessa et al.</t>
  </si>
  <si>
    <t>LEAP and QGIS</t>
  </si>
  <si>
    <t>Rural Electriﬁcation Pathways: An Implementation of LEAP and GIS Tools in Mali</t>
  </si>
  <si>
    <t>To identify whether complete rural electrification is achievable in Mali and to assess the most viable technological options based on environmental and economic dimensions.</t>
  </si>
  <si>
    <t>Decentralized solar PV is the most economically viable option for electrifying remote rural areas, proving cheaper than grid extension. This advantage increases when the positive effects of electricity access on household income are considered.</t>
  </si>
  <si>
    <t>LEAP facilitates scenario interaction, QGIS enables geographical component, considers electricity-income effects</t>
  </si>
  <si>
    <t>centralized generation provenance not considered, no demonstration site, uncertain income effect timeline, lack of countrywide data for biogas</t>
  </si>
  <si>
    <t>Institute for Technology and Resources Management in the Tropics and Subtropics, TH Köln (University of Applied Sciences), Faculty of Sciences and Techniques of the University of Sciences, Techniques and Technologies of Bamako, USTT-B (FAST)</t>
  </si>
  <si>
    <t>DE,ML</t>
  </si>
  <si>
    <t>pay-as-you-go financing</t>
  </si>
  <si>
    <t>https://doi.org/10.3390/en14113338</t>
  </si>
  <si>
    <t>vittorio.sessa@th-koeln.de</t>
  </si>
  <si>
    <t>Welsch et al.</t>
  </si>
  <si>
    <t>Adding value with CLEWS – Modelling the energy system and its interdependencies for Mauritius</t>
  </si>
  <si>
    <t>To demonstrate the added value of an integrated modelling approach for energy policy by comparing its results to those from a conventional, non-integrated energy system assessment for Mauritius.</t>
  </si>
  <si>
    <t>Conventional energy modelling largely overestimates the economic and environmental benefits of ethanol production. An integrated approach reveals the net economic benefit is over 60% lower and that emissions can increase under future water stress.</t>
  </si>
  <si>
    <t>integrated analytical assessment, captures interlinkages, highlights overlooked dynamics</t>
  </si>
  <si>
    <t>non-trivial effort, coordination effort, potential for errors, significant delays</t>
  </si>
  <si>
    <t>KTH Royal Institute of Technology, International Institute for Applied Systems Analysis, Stockholm Environment Institute – US Centre, Agricultural Research &amp; Extension Unit, Columbia University, International Atomic Energy Agency, International Renewable Energy Agency, United Nations Department of Economic and Social Affairs, Food and Agriculture Organization of the United Nations, Institute for Advanced Sustainability Studies</t>
  </si>
  <si>
    <t>IT,SE,DE,US,AT, MU</t>
  </si>
  <si>
    <t>Government of Mauritius (announced high-level CLEWS panel) United Nations</t>
  </si>
  <si>
    <t>http://dx.doi.org/10.1016/j.apenergy.2013.08.083</t>
  </si>
  <si>
    <t>manuel.welsch@energy.kth.se</t>
  </si>
  <si>
    <t>Slimani et al.</t>
  </si>
  <si>
    <t>OSeMOSYS - Morroco</t>
  </si>
  <si>
    <t>Towards a sustainable energy future: Modeling Morocco’s transition to renewable power with enhanced OSeMOSYS model</t>
  </si>
  <si>
    <t>To identify cost-effective future supply mixes for Morocco's power generation sector that ensure adequacy, reliability, and reduced greenhouse gas emissions</t>
  </si>
  <si>
    <t>A 92% renewable energy integration rate is achievable by 2050 for an additional cost of $32 billion, contingent on energy efficiency measures that reduce demand by 15% compared to baseline forecasts.</t>
  </si>
  <si>
    <t>robust, tailored version of the OSeMOSYS model, detailed framework for energy transition strategies, practical implications are profound, clear pathway to sustainable energy, model’s flexibility allows for scenario analysis</t>
  </si>
  <si>
    <t>hydroelectric resources reliant on rainfall, securing financing for large-scale projects challenging, social implications (employment, land use, energy costs)</t>
  </si>
  <si>
    <t>Research Laboratory in Information Systems, Intelligent Systems and Mathematical Modeling, National Institute of Statistics and Applied Economics, Rabat, Morocco; Modeling analysis and control systems and artificial intelligence Team Laboratory of Applied Mathematics &amp; and Business Intelligence, Department of Industrial engineering, National Superior School of Mines, Rabat, Morocco; Laboratory of Aplied Economics, Faculty of law and economics, Mohammed V University, Rabat, Morocco</t>
  </si>
  <si>
    <t>MA</t>
  </si>
  <si>
    <t>https://doi.org/10.1016/j.enconman.2024.118857</t>
  </si>
  <si>
    <t>jslimani@insea.ac.ma</t>
  </si>
  <si>
    <t>Ouchani and Ghennioui</t>
  </si>
  <si>
    <t>PVH2-MSTEA (GIS based)</t>
  </si>
  <si>
    <t>An integrated geospatial techno-economic multi-scenario mapping assessment of PV-based green hydrogen development opportunities: A vision to support its deployment in Morocco</t>
  </si>
  <si>
    <t>To identify prospective areas for PV-based Green Hydrogen (GreenH2) production in Morocco. To pinpoint the most cost-effective sites using Levelized Cost of Electricity (LCOE) and Levelized Cost of Hydrogen (LCOH2) as key indicators.</t>
  </si>
  <si>
    <t>Approximately 66% of Morocco's territory is suitable for PV-based green hydrogen projects, with the most cost-effective strategy being the transmission of solar electricity from high-yield inland sites to coastal production facilities. This approach can yield hydrogen at a competitive cost of around $2.15/kg.</t>
  </si>
  <si>
    <t>electricity, other</t>
  </si>
  <si>
    <t>Modeling and cartography Department, Green Energy Park (UM6P/ IRESEN), Route R´ egionale Kelaa Km 3, R206, Ben Guerir 43150, Morocco</t>
  </si>
  <si>
    <t>https://doi.org/10.1016/j.enconman.2024.119296</t>
  </si>
  <si>
    <t>ouchanifatimazahra.um5@gmail.com</t>
  </si>
  <si>
    <t>Wärtsilä Energy</t>
  </si>
  <si>
    <t>PLEXOS</t>
  </si>
  <si>
    <t>PLANNING MOZAMBIQUE’S OPTIMAL POWER SYSTEM EXPANSION Assessing the role of renewables in reducing total system cost</t>
  </si>
  <si>
    <t xml:space="preserve">To provide data-driven insights to help Mozambique’s policy makers identify and develop the optimal power mix. To assess the role of renewables in reducing total system cost. To forecast new solar PV. </t>
  </si>
  <si>
    <t>A high renewables expansion strategy, supported by flexible gas generation and energy storage, provides superior savings in both total system costs and CO2 emissions. This approach is $84.7 million cheaper than a low renewables scenario through 2032.</t>
  </si>
  <si>
    <t>data-driven insights,cost-optimal,reliable,rapid energy transition,flexible</t>
  </si>
  <si>
    <t>critical need to strengthen Mozambique’s power transmission capabilities,underdeveloped transmission and distribution network</t>
  </si>
  <si>
    <t>FI</t>
  </si>
  <si>
    <t>Electricidade de Moçambique</t>
  </si>
  <si>
    <t>https://www.wartsila.com/docs/default-source/energy-docs/afeu/wartsila_mozambique_final.pdf</t>
  </si>
  <si>
    <t>https://www.linkedin.com/in/wallaceenergybd/</t>
  </si>
  <si>
    <t>Adeyemi-Kayode et al.</t>
  </si>
  <si>
    <t>Modeling the Next Decade of Energy Sustainability: A Case of a Developing Country</t>
  </si>
  <si>
    <t>To assess the possibility of Nigeria developing and transitioning to the use of various energy sources, and to evaluate greenhouse gas (GHG) mitigation plans and future trends in energy sustainability through Multi-Criteria Decision Analysis (MCDA).</t>
  </si>
  <si>
    <t>A scenario combining renewables, natural gas, and biomass (RNB) is the best option for meeting Nigeria's future energy demand while reducing greenhouse gas emissions and costs.</t>
  </si>
  <si>
    <t>Department of Electrical and Information Engineering, Covenant University, Ota 112104, Ogun State, Nigeria; Department of Computer Science and Communication, Østfold University College, 1757 Halden, Norway</t>
  </si>
  <si>
    <t>NO,NG</t>
  </si>
  <si>
    <t>https://doi.org/10.3390/en15145083</t>
  </si>
  <si>
    <t>mercy.john@covenantuniversity.edu.ng, sanjay.misra@hiof.no</t>
  </si>
  <si>
    <t>Emodi et al.</t>
  </si>
  <si>
    <t>Energy policy for low carbon development in Nigeria: A LEAP model application</t>
  </si>
  <si>
    <t>To apply a scenario-based model to explore Nigeria's future energy demand, supply, and associated Greenhouse Gas (GHG) emissions from 2010 to 2040, providing policy recommendations for low-carbon development.</t>
  </si>
  <si>
    <t>Aggressive policy interventions, as modelled in the Green Optimistic (GO) scenario, would significantly reduce Nigeria's projected 2040 energy demand and GHG emissions compared to the reference scenario.</t>
  </si>
  <si>
    <t>flexible data structure,easy to use,rich in technical and end-user details,provides electricity generation alternatives with lower GHG emissions</t>
  </si>
  <si>
    <t>excluded railway, airway, and seaway transport system due to lack of available data,alternative scenarios do not exhaust possibilities,does not consider ability of consumers to pay for energy services,does not explore effect of energy pricing,high cost of renewable energy,high capital investment for renewable energy</t>
  </si>
  <si>
    <t>College of Business, Law and Governance, James Cook University,Department of Computer Science, College of Physical and Applied Science, Michael Okpara University of Agriculture,Department of Finance, IBS Hyderabad, IFHE University,Faculty of Law, Abia State University</t>
  </si>
  <si>
    <t>AU,IN,NG</t>
  </si>
  <si>
    <t>http://dx.doi.org/10.1016/j.rser.2016.09.118</t>
  </si>
  <si>
    <t>nnaemeka.emodi@my.jcu.edu.au</t>
  </si>
  <si>
    <t>Kim et al.</t>
  </si>
  <si>
    <t>MESSAGE + SIMPACTS</t>
  </si>
  <si>
    <t>Modeling Long-Term Electricity Generation Planning to Reduce Carbon Dioxide Emissions in Nigeria</t>
  </si>
  <si>
    <t>To suggest an alternate energy supply mix to meet future electrical demand and reduce CO2 emissions in Nigeria.</t>
  </si>
  <si>
    <t>Without CO2 emission limits, oil and gas power plants are the optimal choice to meet Nigeria's future energy needs. When CO2 restrictions are applied, nuclear power plants become the best option, having the lowest environmental damage costs.</t>
  </si>
  <si>
    <t>low greenhouse gas emissions,baseload power,consistent and massive output,reliable source of energy</t>
  </si>
  <si>
    <t>nuclear accidents,management of radioactive waste,radiophobia,inconsistent wind,solar intermittency</t>
  </si>
  <si>
    <t>Department of NPP Engineering, KEPCO International Nuclear Graduate School</t>
  </si>
  <si>
    <t>KR</t>
  </si>
  <si>
    <t>https://doi.org/10.3390/en14196258</t>
  </si>
  <si>
    <t>eng.aelhameed@kings.ac.kr</t>
  </si>
  <si>
    <t>Dioha et al</t>
  </si>
  <si>
    <t>NECAL2050 (Nigerian Energy Calculator 2050)</t>
  </si>
  <si>
    <t>Pathways for low carbon Nigeria in 2050 by using NECAL2050</t>
  </si>
  <si>
    <t>To examine and compare the energy balances and GHG mitigation potentials for four alternative low carbon scenarios which are possible by 2050 for Nigeria, and to explore low carbon futures that are practically achievable within the country.</t>
  </si>
  <si>
    <t>Alternative low-carbon pathways reduce energy consumption and emissions compared to the business-as-usual case, but fossil fuels will still dominate Nigeria's energy system in all scenarios by 2050.</t>
  </si>
  <si>
    <t>TERI School of Advanced Studies, James Cook University, Federal University of Technology, Owerri</t>
  </si>
  <si>
    <t>IN,AU,NG</t>
  </si>
  <si>
    <t>https://doi.org/10.1016/j.ref.2019.02.004*</t>
  </si>
  <si>
    <t>michael.dioha@terisas.ac.in</t>
  </si>
  <si>
    <t>Ugwoke et al.</t>
  </si>
  <si>
    <t>LEAP (Hybrid Integration)</t>
  </si>
  <si>
    <t>Low emissions analysis platform model for renewable energy: Community-scale case studies in Nigeria</t>
  </si>
  <si>
    <t>To perform community-scale energy planning and investigate transformation implications towards sustainable RE based energy supply.</t>
  </si>
  <si>
    <t>Integrating demand-side management strategies with renewable energy supply provides clear benefits, significantly reducing energy demand and greenhouse gas emissions. The scenario combining advanced building retrofits with specific indoor environmental quality standards delivered the best performance and largest reduction in energy expenditures.</t>
  </si>
  <si>
    <t>useful insights for design and implementation of localised energy policies, concurrently define and reach multiple targets, goals and impacts</t>
  </si>
  <si>
    <t>no integrative scenario for grid connection, no time-of-day pricing, no economic optimum for interruptions, cooking energy use excluded</t>
  </si>
  <si>
    <t>Energy Center Lab, Department of Energy Politecnico di Torino, Department of Materials Science &amp; Engineering and Department of Electrical &amp; Computer Engineering, Michigan Technological University, Department of Electronics and Nanoengineering, School of Electrical Engineering, Aalto University</t>
  </si>
  <si>
    <t>IT,FI,US</t>
  </si>
  <si>
    <t>https://doi.org/10.1016/j.scs.2021.102750</t>
  </si>
  <si>
    <t>blessing.ugwoke@polito.it</t>
  </si>
  <si>
    <t>S.R. Isihak</t>
  </si>
  <si>
    <t>OnSSET - Nigeria</t>
  </si>
  <si>
    <t>Achieving universal electricity access in line with SDG7 using GIS-based Model: An application of OnSSET for rural electrification planning in Nigeria</t>
  </si>
  <si>
    <t>rural_electrification</t>
  </si>
  <si>
    <t>To achieve universal electricity access in line with SDG7 using a GIS-based model for rural electrification planning.</t>
  </si>
  <si>
    <t>By 2030, solar PV mini-grids are the least-cost technology for electrifying the majority (58.82%) of unelectrified communities. Grid extension and standalone solar PV systems are the most cost-effective options for the remainder, each serving approximately 20% of communities.</t>
  </si>
  <si>
    <t>Institute for Energy and Sustainable Development, De Montfort University, The Gateway, Leicester, LE1 9BH, United Kingdom 
NNPC Retail Ltd (a full subsidiary of NNPC Ltd), Plot 2646, Yakubu Gowon Way Cadastral Zone A04, Asokoro, Abuja, Nigeria</t>
  </si>
  <si>
    <t>GB,NG</t>
  </si>
  <si>
    <t>https://doi.org/10.1016/j.esr.2022.101021</t>
  </si>
  <si>
    <t>risalisu@gmail.com</t>
  </si>
  <si>
    <t>Niyonteze et al.</t>
  </si>
  <si>
    <t>HOMER (Hybrid Optimization Model for Electric Renewables) software</t>
  </si>
  <si>
    <t>Key technology development needs and applicability analysis of renewable energy hybrid technologies in off-grid areas for the Rwanda power sector</t>
  </si>
  <si>
    <t>To recommend a set of power sector key technologies development needs in Rwanda and examine and optimize renewable energy hybrid combinations suitable for off-grid areas based on cost-effectiveness and available resources.</t>
  </si>
  <si>
    <t>A hybrid system combining hydro, solar, and battery storage is the most cost-effective and environmentally sound option for off-grid rural electrification due to its low net present cost and minimal emissions.</t>
  </si>
  <si>
    <t>Fujian Province Key Laboratory of Automotive Electronics and Electric Drive, Fujian University of Technology, Fuzhou, 350118, China
University of Rwanda, African Centre of Excellence in Energy for Sustainable Development, Kigali, Rwanda
ShunDe SYSU Institute for Solar Energy, China
Department of Electrical Engineering, Hebei University of Technology, Tianjin, 300130, China
Fujian University of Technology, Electrical Engineering, Fuzhou, Fujian, China</t>
  </si>
  <si>
    <t>CN,RW</t>
  </si>
  <si>
    <t>https://doi.org/10.1016/j.heliyon.2020.e03300</t>
  </si>
  <si>
    <t>niyontezejado@gmail.com</t>
  </si>
  <si>
    <t>Hughes et al.</t>
  </si>
  <si>
    <t>SATIM (South African TIMES Model)</t>
  </si>
  <si>
    <t>Developing and maintaining a policy-focussed, comprehensive, energy systems model in a developing country context: The case of SATIM in South Africa</t>
  </si>
  <si>
    <t>maximize welfare by minimizing the total discounted system cost required to meet projected future energy demands and specified constraints over a long-term planning horizon.</t>
  </si>
  <si>
    <t>The successful, long-term development of the SATIM model demonstrates that sustained improvement, integration with other models, and a flexible structure tailored to specific national challenges are key for effective energy systems modelling in developing countries.</t>
  </si>
  <si>
    <t>long-term development, flexibility, integration with other models, captures key components and novel aspects of South Africa’s entire energy system, allows for integrated analysis of complex cross-sectoral policy objectives, deep dive quantitative analysis of specific technology or sub-sector change, hard link with a CGE model enables demand responsiveness to prices and provides consistent economic structure representation, continuous refinement</t>
  </si>
  <si>
    <t>data limitations, complex socio-economic factors, rapidly changing policy landscapes, single node (spatial representation), capturing household preferences (more detailed choice models), transport sector improvements (modal choice exogenously defined, disaggregating transport demand for major cities), regional trade dynamics, temporal resolution (implications on RE integration and model run time), sector-specific enhancements (agriculture)</t>
  </si>
  <si>
    <t>Energy Systems Research Group, Department of Chemical Engineering, Upper Campus, University of Cape Town, Rondebosch, 7700, South Africa, African Centre of Excellence for Inequality Research, School of Economics, Middle Campus, Stanley Road, University of Cape Town, Rondebosch, 7701, South Africa</t>
  </si>
  <si>
    <t>ZA</t>
  </si>
  <si>
    <t>Presidential Climate Commission, World Bank, South African National Energy Development Institute (SANEDI)</t>
  </si>
  <si>
    <t>https://doi.org/10.1016/j.esr.2024.101594</t>
  </si>
  <si>
    <t>alison.hughes@uct.ac.za</t>
  </si>
  <si>
    <t>Van Zyl et al.</t>
  </si>
  <si>
    <t>Climate Equity Reference Calculator (CERC)</t>
  </si>
  <si>
    <t>The cost of achieving South Africa’s ‘fair share’ of global climate change mitigation</t>
  </si>
  <si>
    <t>To estimate emissions reduction pathways for South Africa using a 2°C aggregate warming target and the likely economy-wide net mitigation costs or savings associated with reaching these pathways by prioritizing known lower-cost mitigation measures.</t>
  </si>
  <si>
    <t>South Africa can achieve its 'fair share' of global mitigation with significant net savings, which are maximized by making greater use of renewable energy options.</t>
  </si>
  <si>
    <t>Independent Economic Researchers, The Green House, World Wide Fund for Nature – South Africa</t>
  </si>
  <si>
    <t>https://doi.org/10.1080/14693062.2018.1437019</t>
  </si>
  <si>
    <t>hugo@independentecon.co.za</t>
  </si>
  <si>
    <t>Ntuli et al.</t>
  </si>
  <si>
    <t>Energy sustainability and carbon dioxide emissions mitigation options for South Africa’s road transport sector</t>
  </si>
  <si>
    <t>To analyze the road transport structure and model future emissions under Business-As-Usual and Low Carbon Scenarios up to 2050 in South Africa.</t>
  </si>
  <si>
    <t>Combined mitigation scenario reduces energy demand by 77% and CO2 emissions significantly by 2050 compared to BAU, while province-specific strategies are essential.</t>
  </si>
  <si>
    <t>province-specific analysis, technology-rich model, multiple low-carbon scenarios</t>
  </si>
  <si>
    <t>exclusion of economic, social, and political factors, limited to road transport, data limitations</t>
  </si>
  <si>
    <t>Durban University of Technology, North-West University, Independent Energy Specialist</t>
  </si>
  <si>
    <t>US,ZA</t>
  </si>
  <si>
    <t>https://doi.org/10.1186/s42269-024-01192-4</t>
  </si>
  <si>
    <t>daniel.ewim@yahoo.com</t>
  </si>
  <si>
    <t>Patankar et al.</t>
  </si>
  <si>
    <t>Temoa</t>
  </si>
  <si>
    <t>Building conﬂict uncertainty into electricity planning: A South Sudan case study</t>
  </si>
  <si>
    <t>To explore electricity planning strategies for the electric power system in South Sudan under future conflict uncertainty.</t>
  </si>
  <si>
    <t>Solar photovoltaics can play a critical role in South Sudan's future electricity system by serving as a hedge against the economic losses incurred by conflict.</t>
  </si>
  <si>
    <t>stochastic</t>
  </si>
  <si>
    <t>explicitly considers conflict uncertainty</t>
  </si>
  <si>
    <t>simplified decision landscape, exogenously specified demand increase, demand curtailment at prescribed cost, lack of empirical data on conflict effects, assumed independence of damage parameters, does not consider damage to transmission/distribution/fuel infrastructure, does not consider maintenance/repair</t>
  </si>
  <si>
    <t>NC State University, NC Central University, Colorado School of Mines, World Bank</t>
  </si>
  <si>
    <t>NC State University, NC Central University</t>
  </si>
  <si>
    <t>https://doi.org/10.1016/j.esd.2019.01.003</t>
  </si>
  <si>
    <t>jdecarolis@ncsu.edu</t>
  </si>
  <si>
    <t>Mentis et al.</t>
  </si>
  <si>
    <t>Lighting the World: the first application of an open source, spatial electrification tool (OnSSET) on Sub-Saharan Africa</t>
  </si>
  <si>
    <t>WAPP,CAPP,EAPP,SAPP</t>
  </si>
  <si>
    <t>To demonstrate the usefulness of open-source geospatial electrification modeling to identify the least-cost strategies for universal energy access, focusing on infrastructure development and the resulting generation mix, across Sub-Saharan Africa.</t>
  </si>
  <si>
    <t>Stand-alone systems are the least-cost option for low levels of electricity demand, while mini-grids and grid extensions become more favorable as demand increases.</t>
  </si>
  <si>
    <t>KTH Royal Institute of Technology,International Institute for Applied Systems Analysis,United Nations Department of Economic and Social Affairs,Center for Global Energy Policy, Columbia University,Joint Research Centre (JRC) of the European Commission,World Bank,ABB</t>
  </si>
  <si>
    <t>IT,SE,US,AT,CH</t>
  </si>
  <si>
    <t>https://doi.org/10.1088/1748-9326/aa7b29</t>
  </si>
  <si>
    <t>mentis@kth.se</t>
  </si>
  <si>
    <t>M.V. Rocco et al.</t>
  </si>
  <si>
    <t>OSeMOSYS (with geospatial data)</t>
  </si>
  <si>
    <t>Enhancing energy models with geo-spatial data for the analysis of future electrification pathways: The case of Tanzania</t>
  </si>
  <si>
    <t>To enhance energy models using geo-spatial data for analyzing future electrification pathways and estimate their potential impact on Tanzania's economy and environment to support the achievement of national sustainable development goals.</t>
  </si>
  <si>
    <t>An environmental policy scenario significantly lowers the power sector's carbon intensity to around 100 gCO2/kWh by 2040. This decarbonization pathway also results in a lower average cost of electricity compared to the government's planned policy.</t>
  </si>
  <si>
    <t>transparency,reproducibility,open-source energy modelling platform,original geospatial characterization,country-specific estimations,local characteristics of the production technologies,direct observation of the local cost of off-grid technologies,meaningful comparisons with other studies</t>
  </si>
  <si>
    <t>model is rather rigid in the description of potential evolutions from off-grid to on-grid connections,restricted in its potential applications for the study of new accesses to electricity by the fact that supply always follows demand,spatial characterization of the territory has a limited number of (six) status categories and relatively large spatial resolution,projections on the development of the population can always use update and refinement,rapid evolution in their technical and economic characteristics of renewables and storage should constantly be reflected</t>
  </si>
  <si>
    <t>Department of Energy, Politecnico di Milano, Italy,Copernicus Institute of Sustainable Development, Utrecht University, Netherlands,School of Management, Politecnico di Milano, Italy</t>
  </si>
  <si>
    <t>https://doi.org/10.1016/j.esr.2020.100614</t>
  </si>
  <si>
    <t>matteovincenzo.rocco@polimi.it</t>
  </si>
  <si>
    <t>Tchandao, E. H.</t>
  </si>
  <si>
    <t>Modelling the Optimal Electricity Mix for Togo by 2050 Using OSeMOSYS</t>
  </si>
  <si>
    <t>To explore the future evolution trajectories of the electricity mix in Togo by 2050 and investigate the future investments needed to achieve the sustainable energy and climate change goals.</t>
  </si>
  <si>
    <t>Cost optimization modelling identifies solar photovoltaic power and electricity importation as the optimal choices for Togo's future electricity system. A tenfold increase in investment is required by 2030 to achieve national energy goals under any scenario.</t>
  </si>
  <si>
    <t>open source code,modular structure,lower learning curve,no initial financial investment</t>
  </si>
  <si>
    <t>low dispatching capacity,lack of inertia,unrealistic mix without storage</t>
  </si>
  <si>
    <t>Centre d'Excellence Régional pour la Maîtrise de l'Electricité (CERME), Université de Lomé, Département de Génie Electrique, École Nationale Supérieure d'Ingénieurs (ENSI), Laboratoire de Recherche en Sciences de l’Ingénieur (LARSI), Institut Universitaire de Technologie, Université Nazi BONI</t>
  </si>
  <si>
    <t>TG,BF</t>
  </si>
  <si>
    <t>emission penalty</t>
  </si>
  <si>
    <t>https://doi.org/10.14710/ijred.2023.50104</t>
  </si>
  <si>
    <t>akim_salami@yahoo.fr</t>
  </si>
  <si>
    <t>Ayed et al.</t>
  </si>
  <si>
    <t>Homer Pro</t>
  </si>
  <si>
    <t>Optimal design and techno-economic analysis of hybrid renewable energy systems: A case study of Thala city, Tunisia</t>
  </si>
  <si>
    <t>To explore the techno-economic feasibility of, both off-grid and on-grid, hybrid renewable energy systems (HES) for remote rural electrification in Thala City, Tunisia.</t>
  </si>
  <si>
    <t>The most cost-effective system is a grid-connected hybrid of wind, biomass from olive waste, and pumped-hydro storage, which achieves an electricity cost of 0.042 US$/kWh and reduces CO2 emissions by 76% compared to a grid-only system.</t>
  </si>
  <si>
    <t>CENSE – Centre for Environmental and Sustainability Research Energy and Climate &amp; CHANGE - Global Change and Sustainability Institute, NOVA School of Science and Technology, NOVA University Lisbon, Lisbon, Portugal; Institute of Chemical and Energy Engineering, University of Natural Resources and Life Sciences, Vienna, Austria</t>
  </si>
  <si>
    <t>PT,AT</t>
  </si>
  <si>
    <t>10.1080/15567249.2024.2308843</t>
  </si>
  <si>
    <t>rafat.alafif@boku.ac.at</t>
  </si>
  <si>
    <t>Dhakouani et al., 2017</t>
  </si>
  <si>
    <t>Long-term optimisation model of the Tunisian power system</t>
  </si>
  <si>
    <t>To present a long-term model of Tunisia's electricity system. To unveil potential benefits of increasing Renewable Energy Sources (RES) in electricity production. To help decision makers to draw feasible and optimal long-term pathways towards energy independence.</t>
  </si>
  <si>
    <t>Targeting a higher integration of renewable energy sources can increase Tunisia's energy independence without a significant rise in overall system costs.</t>
  </si>
  <si>
    <t>customise the model for the country,open data allowed a dialogue with stakeholders and institutions,answer questions raised by the Tunisian partners</t>
  </si>
  <si>
    <t>uncertainties associated with some of the assumptions,soft linking with a top-down model,monetise the social benefits from job creation</t>
  </si>
  <si>
    <t>Universite de Tunis El Manar, KTH, Royal Institute of Technology</t>
  </si>
  <si>
    <t>SE,TN</t>
  </si>
  <si>
    <t>https://doi.org/10.1016/j.energy.2017.09.093</t>
  </si>
  <si>
    <t>asma.dhakouani@enit.utm.tn</t>
  </si>
  <si>
    <t>Gardumi et al.</t>
  </si>
  <si>
    <t>OSeMOSYS + Input-Output (IO) model</t>
  </si>
  <si>
    <t>A scenario analysis of potential long-term impacts of COVID-19 on the Tunisian electricity sector</t>
  </si>
  <si>
    <t>To analyze potential long-term impacts of the COVID-19 pandemic on the Tunisian electricity supply system using an energy-economy modeling framework.</t>
  </si>
  <si>
    <t>Solar photovoltaic solutions remain highly competitive with gas-fired generation despite varying gas price projections, and investments in renewables and energy efficiency have a high potential for job creation.</t>
  </si>
  <si>
    <t>open access dataset, open source model infrastructure, manageable complexity of the energy-economy frameworks, co-designed scenarios with local institutions, populated with locally available data</t>
  </si>
  <si>
    <t>numerous assumptions, uncertain demand projections, high uncertainty in fossil fuel prices, underestimated technological learning of renewables, need for re-assessment of biomass potential, need for refining battery/storage database, high uncertainty in economic model assumptions (wages, local content), IO model built on snapshot with fixed structure, potential over/underestimation of job creation by multipliers</t>
  </si>
  <si>
    <t>KTH Royal Institute of Technology, Ecole Nationale d’Ing´enieurs de Tunis, Imperial College London, Loughborough University, Deutsche Gesellschaft für Internationale Zusammenarbeit (GIZ) GmbH, Institut Tunisien de la Comp´etitivit´e et des Etudes Quantitatives</t>
  </si>
  <si>
    <t>SE,GB,DE,TN</t>
  </si>
  <si>
    <t>https://doi.org/10.1016/j.esr.2021.100759</t>
  </si>
  <si>
    <t>gardumi@kth.se</t>
  </si>
  <si>
    <t>O. Adeoye, C. Spataru</t>
  </si>
  <si>
    <t>Quantifying the integration of renewable energy sources in West Africa’s interconnected electricity network</t>
  </si>
  <si>
    <t>To evaluate the impact of increased integration of solar PV on the interconnected electricity network.</t>
  </si>
  <si>
    <t>Most of the planned electricity interconnections in West Africa could be underutilized in 2030. This underutilization presents an opportunity to integrate more of the region's unexplored hydro and solar resources.</t>
  </si>
  <si>
    <t>high-spatial economic dispatch model, individual modelling of solar and wind plants, investigation of electricity storage, comprehensive techno-economic analysis</t>
  </si>
  <si>
    <t>underutilized interconnection capacities</t>
  </si>
  <si>
    <t>UCL Energy Institute, University College London</t>
  </si>
  <si>
    <t>https://doi.org/10.1016/j.rser.2019.109647</t>
  </si>
  <si>
    <t>omotola.adeoye.14@ucl.ac.uk</t>
  </si>
  <si>
    <t>Ishaku et al.</t>
  </si>
  <si>
    <t>EnergyPLAN</t>
  </si>
  <si>
    <t>Decarbonisation Strategy for Renewable Energy Integration for Electriﬁcation of West African Nations: A Bottom-Up EnergyPLAN Modelling of West African Power Pool Targets</t>
  </si>
  <si>
    <t>To present a sustainable and economically viable pathway to achieve 100% electricity access and 48% renewable energy sources (RES) share in the West African region by 2030.</t>
  </si>
  <si>
    <t>For a unified synchronous grid, the most feasible scenario involves integrating 42,000 MW of natural gas with 13,000 MW of wind, 13,000 MW of PV, and 29,000 MW of hydro, reducing carbon emissions by almost 50%.</t>
  </si>
  <si>
    <t>Cyprus International University</t>
  </si>
  <si>
    <t>TR</t>
  </si>
  <si>
    <t>https://doi.org/10.3390/su142315933</t>
  </si>
  <si>
    <t>hadun@ciu.edu.tr</t>
  </si>
  <si>
    <t>Abuzayed et al.</t>
  </si>
  <si>
    <t>PyPSA-Earth and OnSSET Dual-Model Framework</t>
  </si>
  <si>
    <t>Power system expansion and renewable integration for drought-resilient electrification in Zambia</t>
  </si>
  <si>
    <t>To model and evaluate resilient, low-carbon pathways for Zambia’s power system by 2030. To explore pathways to achieve universal electricity access by 2030.</t>
  </si>
  <si>
    <t>Combining grid extension with decentralized solutions, such as solar home systems and mini-grids, offers the most cost-effective path to achieving universal electricity access, with per capita costs as low as $111.</t>
  </si>
  <si>
    <t>Development of a Dual-Model Framework for Integrated Electrification Planning, Scenario-Based Analysis of Zambia’s Energy Transition Under Climate Stressors, Validation and Customization of a High-Resolution Power System Model for Zambia, Quantitative Assessment of Cost, Emissions, and System Resilience, Policy-Relevant Insights for Low-Carbon Development and Investment Planning, Contribution to the Literature on Electrification in Developing Countries</t>
  </si>
  <si>
    <t>expanding scenario modelling to incorporate regional power interconnections, integrating transport electrification and clean cooking solutions, strengthening the coupling between power system models and macroeconomic models</t>
  </si>
  <si>
    <t>Friedrich-Alexander-Universität (FAU) Erlangen-Nürnberg, Energy Policy Research Group, Judge Business School, University of Cambridge, Department of Electrical and Electronics Engineering, The Copperbelt University, School of Geosciences, University of Edinburgh, Department of Statistics and Operations Research, Universitat Politecnica de Catalunya</t>
  </si>
  <si>
    <t>GB,DE,ES,ZM</t>
  </si>
  <si>
    <t>feed-in tariff, concessional capital, risk guarantees, green bonds, climate-aligned finance</t>
  </si>
  <si>
    <t>https://doi.org/10.1016/j.enpol.2025.114786</t>
  </si>
  <si>
    <t>anas.abuzayed@fau.de</t>
  </si>
  <si>
    <t>Kumbuso Joshua Nyoni</t>
  </si>
  <si>
    <t>OSeMOSYS + FlexTool (Soft-linking)</t>
  </si>
  <si>
    <t>The Zambian Energy Transition (ZET): A Case Study for OsemOSYS and FlexTool</t>
  </si>
  <si>
    <t>To explore the Zambian energy transition outlook through scenario analyses (BAU, IRP, Net Zero prospects) to align with Agenda 2063.</t>
  </si>
  <si>
    <t>Zambia can achieve Net Zero emissions by 2063 by gradually phasing out fossil fuels, but this pathway is more expensive than other scenarios. The current power system also requires immediate investment in transmission and generation to enhance its flexibility.</t>
  </si>
  <si>
    <t>inadequate cost database, incoherent underlying assumptions, dependence on hydro generation</t>
  </si>
  <si>
    <t>University of Edinburgh</t>
  </si>
  <si>
    <t>https://doi.org/10.21203/rs.3.rs-2368899/v1</t>
  </si>
  <si>
    <t>kumbujosh@gmail.com</t>
  </si>
  <si>
    <t>Muselu et al.</t>
  </si>
  <si>
    <t>HOMER</t>
  </si>
  <si>
    <t>Tecno-Economic analysis of Hybrid Renewable Energy on Telecommunication Industry in Zambia, Case Study in Mpulungu</t>
  </si>
  <si>
    <t>microgrid</t>
  </si>
  <si>
    <t>To conduct a techno-economic analysis of hybrid renewable energy systems, including solar PV, wind, and batteries, for powering a telecommunication site in Mpulungu, Zambia.</t>
  </si>
  <si>
    <t>A hybrid system combining solar PV, a wind turbine, and battery storage is the most practical and cost-effective solution, having a lower Net Present Cost (NPC) than solar-only or wind-only options.</t>
  </si>
  <si>
    <t>The University of Zambia, School of Engineering</t>
  </si>
  <si>
    <t>ZM</t>
  </si>
  <si>
    <t>https://doi.org/10.36948/ijfmr.2024.v06i05.26393</t>
  </si>
  <si>
    <t>Achbab et al.</t>
  </si>
  <si>
    <t>SAM</t>
  </si>
  <si>
    <t>Techno-Economic and Environmental Analysis of a Renewable Hybrid System in Southern Morocco</t>
  </si>
  <si>
    <t>To assess the technical and economic feasibility of a 20 MW grid-connected hybrid wind-solar PV system for the city of Dakhla in southern Morocco.</t>
  </si>
  <si>
    <t>The hybrid wind-solar system is economically viable, with a levelized cost of energy of $0.045/kWh, a positive net present value of $27.4 million, and a discounted payback period of 8 years.</t>
  </si>
  <si>
    <t>Renewable Energy and System Dynamics Laboratory, Faculty of Sciences-Ain Chock, Hassan II University, Casablanca, Morocco,Geosciences Laboratory, Faculty of Sciences-Ain Chock, Hassan II University, Casablanca, Morocco</t>
  </si>
  <si>
    <t>https://doi.org/10.12912/27197050/188282</t>
  </si>
  <si>
    <t>mo.achbab@gmail.com</t>
  </si>
  <si>
    <t>R Budianto</t>
  </si>
  <si>
    <t>OnSSET-OSeMOSYS</t>
  </si>
  <si>
    <t>A cost-optimal and geospatial analysis for the power system of Sierra Leone</t>
  </si>
  <si>
    <t>To analyze investments in the power sector of Sierra Leone to cover future electricity needs under different electrification targets and demand scenarios using OnSSET and OSeMOSYS.</t>
  </si>
  <si>
    <t>Hydropower dominates electricity generation across all scenarios, supplying 60-79.5% of electricity; solar PV plays a significant role in the reference scenario where spatial constraints are considered.</t>
  </si>
  <si>
    <t>open-source, combines spatial and long-term analysis, considers different electricity access tiers, provides least-cost solutions</t>
  </si>
  <si>
    <t>data availability, no sensitivity analysis, constant economic growth, limited storage modelling</t>
  </si>
  <si>
    <t>https://www.diva-portal.org/smash/get/diva2:1373039/FULLTEXT01.pdf</t>
  </si>
  <si>
    <t>rbud@kth.se</t>
  </si>
  <si>
    <t>S Sinclair-Lecaros et al.</t>
  </si>
  <si>
    <t>RAMP</t>
  </si>
  <si>
    <t>A GIS-based demand assessment methodology to estimate electricity requirements for health care facilities: a case study for Uganda</t>
  </si>
  <si>
    <t>To introduce a GIS-based methodology for estimating electricity requirement ranges in health care facilities, applied to a Uganda case study.</t>
  </si>
  <si>
    <t>Annual electricity requirements for Ugandan health centers range from 3,037 kWh for small health center II to 239,681 kWh for large health center IV.</t>
  </si>
  <si>
    <t>US,UG,AT,IT</t>
  </si>
  <si>
    <t>https://doi.org/10.46830/writn.21.00093</t>
  </si>
  <si>
    <t>santiago.sinclair-lecaros@wri.org</t>
  </si>
  <si>
    <t>Tinashe and Folly</t>
  </si>
  <si>
    <t>An Integrated Modelling Framework for Renewable Energy Integration in the Southern African Power Pool (SAPP)</t>
  </si>
  <si>
    <t>To propose an integrated modeling framework for long-term planning and operational reliability of renewable energy integration in the Southern African Power Pool.</t>
  </si>
  <si>
    <t>High variable energy flows are observed between Botswana, South Africa, Mozambique, and Zimbabwe, and the model identifies key generation projects for meeting future demand while increasing renewable penetration.</t>
  </si>
  <si>
    <t>comprehensive approach, bridges gap between strategic planning and operational feasibility, adaptable to other power pools</t>
  </si>
  <si>
    <t>assumptions in input data, model simplifications, ignoring real-time dispatch constraints, assuming perfect foresight</t>
  </si>
  <si>
    <t>University of Cape Town</t>
  </si>
  <si>
    <t>https://doi.org/10.1109/SAUPEC65723.2025.10944332</t>
  </si>
  <si>
    <t>ktykei001@myuct.ac.za</t>
  </si>
  <si>
    <t>M.I. Howells et al.</t>
  </si>
  <si>
    <t>TIMES</t>
  </si>
  <si>
    <t>An Energy Model for a Low Income Rural African Village</t>
  </si>
  <si>
    <t>To extend an energy model to rural African villages to compute optimal energy systems and assess the effects of electrification and pollution externality costs.</t>
  </si>
  <si>
    <t>Internalizing health-related pollution costs leads to extensive electricity adoption, making grid connection the cheapest clean option.</t>
  </si>
  <si>
    <t>Improved time resolution, multi-service appliance modeling, inclusion of externalities</t>
  </si>
  <si>
    <t>Lack of equilibrium with economy, single village calibration, no income differentiation</t>
  </si>
  <si>
    <t>University of Cape Town, Stanford University, International Resources Group, University of Stuttgart</t>
  </si>
  <si>
    <t>ZA,US,DE</t>
  </si>
  <si>
    <t>https://www.researchgate.net/profile/Mark-Howells-2/publication/237677229_An_Energy_Model_for_a_Low_Income_Rural_African_Village/links/5627412f08aed3d3f1394932/An-Energy-Model-for-a-Low-Income-Rural-African-Village.pdf</t>
  </si>
  <si>
    <t>mark.howells@energy.kth.se</t>
  </si>
  <si>
    <t>Imed Eddine Khelfa et al.</t>
  </si>
  <si>
    <t>UBEM Aproach</t>
  </si>
  <si>
    <t>An Energy and Ecological Assessment of The Prior and Post-Hybrid Renovation State of Multi-Dwelling Building in the Algerian City of Skikda</t>
  </si>
  <si>
    <t>economic</t>
  </si>
  <si>
    <t>To evaluate the energy and ecological performance of hybrid renovation scenarios for a multi-dwelling building in Skikda, Algeria.</t>
  </si>
  <si>
    <t>The best scenario, combining roof PVT panels, seasonal thermal storage, and triple glazing, reduces fossil energy use by 69.78% and achieves Class A energy/environmental rating.</t>
  </si>
  <si>
    <t>University of May 8th, 1945, Guelma; University of August 20th, 1955, Skikda</t>
  </si>
  <si>
    <t>DZ</t>
  </si>
  <si>
    <t>http://dx.doi.org/10.11594/ijssr.05.01.12</t>
  </si>
  <si>
    <t>khelfa.imededdine@univ-guelma.dz</t>
  </si>
  <si>
    <t>J Fu &amp; H Hammarsten</t>
  </si>
  <si>
    <t>An Analysis of Climate Change and its Effects on the Electricity Generation: Supporting a CLEWs assessment in Ghana</t>
  </si>
  <si>
    <t>To analyze the future electricity system in Ghana and assess the impact of climate change on hydropower generation within a Climate, Land, Energy and Water (CLEWs) framework.</t>
  </si>
  <si>
    <t>Concentrated solar power dominates the long-term generation mix, while climate change significantly reduces hydropower reliability, making it unsustainable.</t>
  </si>
  <si>
    <t>open-source, integrated approach, country-specific data</t>
  </si>
  <si>
    <t>assumptions on fuel prices, uncertainty in CSP, limited data sources</t>
  </si>
  <si>
    <t>https://kth.diva-portal.org/smash/record.jsf?pid=diva2%3A1119242&amp;dswid=7301</t>
  </si>
  <si>
    <t>A Zegueur et al.</t>
  </si>
  <si>
    <t>HOMER Pro</t>
  </si>
  <si>
    <t>A Techno-Economic Study of a Hybrid PV–Wind–Diesel Standalone Power System for a Rural Telecommunication Station in Northeast Algeria</t>
  </si>
  <si>
    <t>To assess the techno-economic viability and emission reduction of hybrid PV/wind/diesel/battery systems for a rural Algerian telecom station.</t>
  </si>
  <si>
    <t>The PV–wind–diesel–battery configuration achieves the lowest NPC ($85,673) and COE ($0.214/kWh), reducing emissions by more than half.</t>
  </si>
  <si>
    <t>LGMM, Mechanical Engineering Department, University of Skikda, Skikda 21000, Algeria</t>
  </si>
  <si>
    <t>https://doi.org/10.3390/ASEC2023-15250</t>
  </si>
  <si>
    <t>zegueurahlem@gmail.com</t>
  </si>
  <si>
    <t>Jason Clifford Wilson</t>
  </si>
  <si>
    <t>iHOGA</t>
  </si>
  <si>
    <t>A Techno-Economic Environmental Approach to Improving the Performance of Photovoltaic, Battery, Grid-Connected, Diesel Hybrid Energy Systems: A Case Study in Kenya</t>
  </si>
  <si>
    <t>To demonstrate a method for optimizing photovoltaic hybrid energy systems through a case study in Kenya.</t>
  </si>
  <si>
    <t>Implementing proposed interventions reduces fuel consumption by 70%, extends battery lifetime by 28%, cuts net present cost by 30%, and lowers emissions by 42%.</t>
  </si>
  <si>
    <t>European Solar Engineering School, Dalarna University</t>
  </si>
  <si>
    <t>https://www.diva-portal.org/smash/record.jsf?pid=diva2%3A1252234&amp;dswid=-9012</t>
  </si>
  <si>
    <t>Djohra Saheb Koussa et al.</t>
  </si>
  <si>
    <t>A Technical, Economic and Environmental Assessment of Decentralized Systems Connected to the Algerian Grid. Case Study: Adrar Site</t>
  </si>
  <si>
    <t>To assess the technical, economic, and environmental performance of decentralized wind and photovoltaic systems connected to the grid in Adrar, Algeria.</t>
  </si>
  <si>
    <t>The hybrid wind-PV system reduces greenhouse gas emissions by 20-22% and lowers the cost of energy slightly from $0.400 to $0.399/kWh compared to the grid alone.</t>
  </si>
  <si>
    <t>Centre De DEveloppement Des Energies Renouvelables, Alger; Laboratoire Des Technologies Industrielle Et De L’Information, UniversitE A. Mira De Bejaia</t>
  </si>
  <si>
    <t>https://doi.org/10.5923/j.ep.20120204.03</t>
  </si>
  <si>
    <t>dkoussa@cder.dz</t>
  </si>
  <si>
    <t>Shari Babajide et al.</t>
  </si>
  <si>
    <t>STELLA</t>
  </si>
  <si>
    <t>A System Dynamics Model of the Nigerian Electricity System</t>
  </si>
  <si>
    <t>To analyze how reducing transmission losses to 5% and raising capacity factor to 90% affects Nigeria's electricity supply using a system dynamics model.</t>
  </si>
  <si>
    <t>Improving TL and CF reduces outages by 17.84% and saves 3,400 GWh in losses by 2050, but additional generation capacity is essential to fully meet demand.</t>
  </si>
  <si>
    <t>WASCAL, Universite Abdou Moumouni, Centre for Energy Research and Development, Obafemi Awolowo University, Higher Colleges of Technology</t>
  </si>
  <si>
    <t>NE,NG,AE</t>
  </si>
  <si>
    <t>https://doi.org/10.1109/ICASET.2018.8376780</t>
  </si>
  <si>
    <t>b.shari@wascal-ne.org</t>
  </si>
  <si>
    <t>Ahunim Abebe et al.</t>
  </si>
  <si>
    <t>A Study on Optimal Design Feasibility of Microgrid Power System for Rural Electrification: Amhara Region in Ethiopia</t>
  </si>
  <si>
    <t>To enable optimal power provision and assess feasibility of a microgrid design for rural electrification in Gedro Kebele, Ethiopia.</t>
  </si>
  <si>
    <t>The optimal stand-alone microgrid consists of 7 kW PV, 3 kW wind turbine, 104 kWh battery, and 6 kW converter, supplying 25 kWh/day at a total investment cost of $75,993.</t>
  </si>
  <si>
    <t>Bahir Dar Institute of Technology, Bahir Dar University, Ethiopia</t>
  </si>
  <si>
    <t>https://doi.org/10.51983/ajes-2019.8.3.2064</t>
  </si>
  <si>
    <t>ahunim@gmail.com</t>
  </si>
  <si>
    <t>Derya Sadak et al.</t>
  </si>
  <si>
    <t>PyPSA-KE</t>
  </si>
  <si>
    <t>A Spatially Explicit Planning of Pumped Hydro Energy Storage in Kenya’s Long-Term Decarbonisation Pathways</t>
  </si>
  <si>
    <t>narrative</t>
  </si>
  <si>
    <t>To assess the potential role of pumped hydro energy storage in Kenya's long-term decarbonisation pathways using geospatial analysis and energy system optimisation.</t>
  </si>
  <si>
    <t>Kenya has substantial potential for pumped hydro energy storage, but future storage requirements are highly sensitive to uncertain socio-economic factors.</t>
  </si>
  <si>
    <t>TU Delft, Civil Engineering and Geosciences</t>
  </si>
  <si>
    <t>NL</t>
  </si>
  <si>
    <t>https://doi.org/10.5194/egusphere-egu26-12682</t>
  </si>
  <si>
    <t>d.sadak@tudelft.nl</t>
  </si>
  <si>
    <t>Mina Ashraf et al.</t>
  </si>
  <si>
    <t>A Solar-Powered Irrigation System for Conserving Water and Energy Consumption in Egypt</t>
  </si>
  <si>
    <t>To simulate and experimentally validate a solar-powered irrigation system that conserves water and energy in Egypt.</t>
  </si>
  <si>
    <t>The solar-powered irrigation system is feasible and conserves water and energy, with a net annual grid energy purchase of 408 kWh.</t>
  </si>
  <si>
    <t>German University In Cairo</t>
  </si>
  <si>
    <t>EG</t>
  </si>
  <si>
    <t>https://doi.org/10.18178/JOCET.2019.7.6.514</t>
  </si>
  <si>
    <t>mina_ashraf97@hotmail.com</t>
  </si>
  <si>
    <t>S Kihwele</t>
  </si>
  <si>
    <t>Pvsyst</t>
  </si>
  <si>
    <t>A Solar PV System for Industrial Application- A Case Study of a Cement Industry in TANZANIA</t>
  </si>
  <si>
    <t>To assess the technical viability of a 15 MWp behind-the-meter solar PV system designed to cut energy costs, reduce grid reliance, and lower carbon emissions for a Tanzanian cement plant.</t>
  </si>
  <si>
    <t>The 15 MWp solar PV system is technically viable, producing an estimated 12.7 MW of power and 27.77 GWh per year.</t>
  </si>
  <si>
    <t>inclusive industrialisation</t>
  </si>
  <si>
    <t>University of Dar es Salaam</t>
  </si>
  <si>
    <t>TZ</t>
  </si>
  <si>
    <t>https://doi.org/10.65085/2619-8789.1076</t>
  </si>
  <si>
    <t>kihwele2002@yahoo.com</t>
  </si>
  <si>
    <t>Jonathan Daglish</t>
  </si>
  <si>
    <t>A Prefeasibility Analysis of a PV Mini Grid with Ice Plant on Buvu Island in Lake Victoria</t>
  </si>
  <si>
    <t>To assess the feasibility of a PV mini grid with an ice plant on Buvu Island, Uganda, to provide electricity and flaked ice for fish preservation.</t>
  </si>
  <si>
    <t>The PV mini grid with ice plant is financially viable under base assumptions, with an IRR of 23.5% and NPV of $114,651, but viability hinges on selling at least 1.6 tonnes of ice daily.</t>
  </si>
  <si>
    <t>https://www.diva-portal.org/smash/record.jsf?faces-redirect=true&amp;aq2=%5B%5B%5D%5D&amp;af=%5B%5D&amp;searchType=SIMPLE&amp;sortOrder2=title_sort_asc&amp;query=&amp;language=no&amp;pid=diva2%3A1372692%22&amp;aq=%5B%5B%5D%5D&amp;sf=all&amp;aqe=%5B%5D&amp;sortOrder=author_sort_asc&amp;onlyFullText=false&amp;noOfRows=50&amp;dswid=1325</t>
  </si>
  <si>
    <t>Josefine Axelsson, Emelie Johnson</t>
  </si>
  <si>
    <t>OSeMOSYS-OnSSET</t>
  </si>
  <si>
    <t>A nexus assessment of Energy and Water in Rwanda</t>
  </si>
  <si>
    <t>To investigate hydropower's role in Rwanda's electrification plans and assess climate change impacts on water availability.</t>
  </si>
  <si>
    <t>Hydropower's share varies from 7% to 47% by 2030 depending on electricity demand and climate scenario, and water availability will be insufficient to meet demand after 2026.</t>
  </si>
  <si>
    <t>https://kth.diva-portal.org/smash/record.jsf?pid=diva2%3A1119648&amp;dswid=8009</t>
  </si>
  <si>
    <t>O. M. Longe et al.</t>
  </si>
  <si>
    <t>A Case Study on Off-grid Microgrid for Universal Electricity Access in the Eastern Cape of South Africa</t>
  </si>
  <si>
    <t>To compare an off-grid microgrid with grid extension for universal electricity access in Ntabankulu, Eastern Cape, South Africa.</t>
  </si>
  <si>
    <t>A wind/diesel/battery microgrid achieves the lowest cost of energy at $0.320/kWh with 90.5% renewable penetration, outperforming grid extension.</t>
  </si>
  <si>
    <t>University of Johannesburg, International Institute for Applied Systems Analysis (IIASA), Rufus Giwa Polytechnic</t>
  </si>
  <si>
    <t>ZA,AT,NG</t>
  </si>
  <si>
    <t>https://doi.org/10.5923/j.ijee.20170702.03</t>
  </si>
  <si>
    <t>wunmigrace@yahoo.com</t>
  </si>
  <si>
    <t>A. Lalouli et al.</t>
  </si>
  <si>
    <t>A Comparative Study on Influence of Climate on Optimal Dimensioning of a Hydrogen-Based Microgrid</t>
  </si>
  <si>
    <t>To evaluate battery, hydrogen and hybrid storage for a solar-wind off-grid microgrid across three Moroccan climate regions.</t>
  </si>
  <si>
    <t>A hybrid wind-PV system with hydrogen storage is the most cost-effective fully renewable option, and optimal sizing varies by climate region.</t>
  </si>
  <si>
    <t>Hassan II University of Casablanca (MA)</t>
  </si>
  <si>
    <t>International Journal on “Technical and Physical Problems of Engineering” (IJTPE), Iss. 59, Vol. 16, No. 2, Jun. 2024</t>
  </si>
  <si>
    <t>louliabd@gmail.com</t>
  </si>
  <si>
    <t>K. M. Kotb et al.</t>
  </si>
  <si>
    <t>A fuzzy decision-making model for optimal design of solar, wind, diesel-based RO desalination integrating flow-battery and pumped-hydro storage: A case study in Baltim, Egypt</t>
  </si>
  <si>
    <t>To optimize a PV-wind-diesel hybrid system with flow-battery or pumped-hydro storage for reverse-osmosis desalination in Baltim, Egypt.</t>
  </si>
  <si>
    <t>A wind-turbine/PV/diesel system with a flow battery is the best configuration (NPC $1.05M, COE $0.102/kWh); a fully renewable system is feasible but costlier.</t>
  </si>
  <si>
    <t>Electrical Power and Machines Engineering Department, Faculty of Engineering, Tanta University, Tanta 31521, Egypt,Department of Electric Power Engineering, Faculty of Electrical Engineering and Informatics, Budapest University of Technology and Economics, Budapest 1111, Hungary,School of Electrical and Electronic Engineering, Huazhong University of Science and Technology, Wuhan 430074, China,Civil Engineering Department, Faculty of Engineering, Kafrelsheikh University, Kafrelsheikh 33516, Egypt,Electrical Engineering Department, Faculty of Engineering, Kafrelsheikh University, Kafrelsheikh 33516, Egypt,Mechanical Engineering Department, Faculty of Engineering, Kafrelsheikh University, Kafrelsheikh 33516, Egypt</t>
  </si>
  <si>
    <t>EG,HU,CN</t>
  </si>
  <si>
    <t>https://doi.org/10.1016/j.enconman.2021.113962</t>
  </si>
  <si>
    <t>kotb.mohamed@f-eng.tanta.edu.eg</t>
  </si>
  <si>
    <t>O. Nait Mensour et al.</t>
  </si>
  <si>
    <t>GIS-MCDM</t>
  </si>
  <si>
    <t>A geographical information system-based multi-criteria method for the evaluation of solar farms locations: A case study in Souss-Massa area, southern Morocco</t>
  </si>
  <si>
    <t>To assess the suitability of locations for large PV farms in the Souss-Massa area of southern Morocco using a GIS-MCDM method.</t>
  </si>
  <si>
    <t>About 24.08% of the region (12,952 km2) is suitable, with PV electricity costs around $0.067/kWh in the best areas.</t>
  </si>
  <si>
    <t>Materials and Renewable Energy Laboratory, Faculty of Sciences, Ibn Zohr University</t>
  </si>
  <si>
    <t>https://doi.org/10.1016/j.energy.2019.06.063</t>
  </si>
  <si>
    <t>omar.naitmensour@edu.uiz.ac.ma</t>
  </si>
  <si>
    <t>A. K. Kuno et al.</t>
  </si>
  <si>
    <t>A feasibility analysis of PV-based off-grid rural electrification for a pastoral settlement in Ethiopia</t>
  </si>
  <si>
    <t>To assess the feasibility of off-grid PV systems for pastoral electrification in Moyale, Yabelo and Dire, Ethiopia.</t>
  </si>
  <si>
    <t>Solar PV systems are viable with an LCOE of about $0.835-0.899/kWh, cheaper than diesel over the project life.</t>
  </si>
  <si>
    <t>Haramaya University (ET)</t>
  </si>
  <si>
    <t>https://doi.org/10.1016/j.energy.2023.128899</t>
  </si>
  <si>
    <t>amanuelkchk24@gmail.com</t>
  </si>
  <si>
    <t>T. Nacer et al.</t>
  </si>
  <si>
    <t>A comprehensive method to assess the feasibility of renewable energy on Algerian dairy farms</t>
  </si>
  <si>
    <t>To assess the techno-economic feasibility of grid-connected renewable energy systems on Algerian dairy farms.</t>
  </si>
  <si>
    <t>Optimal grid-connected systems meet farm demand and export more than twice the electricity purchased, and are feasible across northern Algeria.</t>
  </si>
  <si>
    <t>Electronics Department, Technology Faculty, LabSET, University Saad Dahlab Blida1, Centre de D eveloppement des Energies Renouvelables, CDER</t>
  </si>
  <si>
    <t>http://dx.doi.org/10.1016/j.jclepro.2015.06.101</t>
  </si>
  <si>
    <t>nasser_tar@yahoo.fr</t>
  </si>
  <si>
    <t>D. Jaggeshar et al.</t>
  </si>
  <si>
    <t>A low-carbon electricity transition for small island developing states: A case study of Mauritius</t>
  </si>
  <si>
    <t>To model and evaluate low-carbon transition pathways for the electricity sector in Mauritius, assessing them against criteria for energy security, the economy, the environment, and social impacts.</t>
  </si>
  <si>
    <t>The optimal transition pathway for Mauritius is an ambitious scenario that achieves a 76.8% renewable energy share and reduces CO2 emissions by over 67% by 2040.</t>
  </si>
  <si>
    <t>multidimensional scenario comparison, quantified estimates of multiple sustainable development benefits</t>
  </si>
  <si>
    <t>job displacement from coal phase-out, high initial cost of hybrid systems, financing challenges for SIDS, need for vocational clean energy education programs</t>
  </si>
  <si>
    <t>Beijing Normal University (CN); University College Cork (IE)</t>
  </si>
  <si>
    <t>CN,IE</t>
  </si>
  <si>
    <t>subsidies for capital costs, soft loans, feed-in tariff, net metering, fiscal measures waiving import and tax duties, long-term debt, carbon pricing</t>
  </si>
  <si>
    <t>https://doi.org/10.1016/j.esd.2024.101638</t>
  </si>
  <si>
    <t>maoxq@bnu.edu.cn, guozhi0226@mail.bnu.edu.cn</t>
  </si>
  <si>
    <t>M. Taoufik et al.</t>
  </si>
  <si>
    <t>A GIS-based multi-criteria decision-making approach for site suitability of solar-powered hydrogen production: A case study of Souss-Massa, Morocco</t>
  </si>
  <si>
    <t>To identify suitable areas for solar-hydrogen conversion in Souss-Massa, Morocco, using a GIS-based multi-criteria approach.</t>
  </si>
  <si>
    <t>The western Souss-Massa region, particularly around Agadir City, is most suitable for solar-hydrogen projects, which can produce green hydrogen at a competitive Levelized Cost of Hydrogen (LCOH) of $2.9/kg.</t>
  </si>
  <si>
    <t>inclusive_industrialisation</t>
  </si>
  <si>
    <t>Hassan II University of Laboratory of Applied Geology, Geomatics and Environment, Faculty of Sciences Ben M’Sik, Hassan II University of Casablanca, Casablanca, Morocco (MA)</t>
  </si>
  <si>
    <t>https://doi.org/10.1016/j.ref.2023.08.004</t>
  </si>
  <si>
    <t>meryem.taoufik@gmail.com</t>
  </si>
  <si>
    <t>S. A. Eshiemogie et al.</t>
  </si>
  <si>
    <t>machine learning-supported framework</t>
  </si>
  <si>
    <t>A machine learning-supported framework for predicting Nigeria's optimal energy storage and emission reduction</t>
  </si>
  <si>
    <t>To assess Nigeria's 2050 electricity scenarios with and without grid-scale storage using machine learning and multi-objective optimization.</t>
  </si>
  <si>
    <t>Adding grid-scale storage raises total system cost but enables much higher renewable penetration and large CO2 reductions, making storage viable for Nigeria by 2050.</t>
  </si>
  <si>
    <t>ML models’ capacity to accurately predict key energy system metrics,ML models excel at rapid, data-driven predictions,transparent and interpretable method for understanding the effects of independent variables</t>
  </si>
  <si>
    <t>minor differences between the ML and EnergyPLAN results,higher overall cost with energy storage technologies</t>
  </si>
  <si>
    <t>Department of Chemical Engineering, University of Benin, Department of Computer Engineering, University of Benin, Department of Mechanical Engineering, University of Nigeria, Department of Electrical and Electronics Engineering, University of Manchester, Department of Chemistry, Faculty of Science and Technology, Airlangga University, Department of Chemical Engineering, Faculty of Industrial Technology, Universitas Pembangunan Nasional “Veteran” Yogyakarta</t>
  </si>
  <si>
    <t>NG,GB,ID</t>
  </si>
  <si>
    <t>https://doi.org/10.1016/j.ref.2024.100677</t>
  </si>
  <si>
    <t>stanley.eshiemogie@eng.uniben.edu,andrew.amenaghawon@uniben.edu,handoko.darmokoesoemo@gmail.com,heriseptyakusuma@gmail.com</t>
  </si>
  <si>
    <t>S. Rekik &amp; S. El Alimi</t>
  </si>
  <si>
    <t>A GIS based MCDM modelling approach for evaluating large-scale solar PV installation in Tunisia</t>
  </si>
  <si>
    <t>To conduct a land suitability analysis to identify the most feasible locations for installing large-scale solar PV power plants throughout Tunisia using an integrated GIS and multi-criteria decision-making approach.</t>
  </si>
  <si>
    <t>Approximately 17.6% of Tunisia's territory is suitable for large-scale solar PV development. The most suitable sites cover 5,251 km² (3.31% of the available area) and are primarily located in the central, southwestern, southeastern, and eastern coastal regions.</t>
  </si>
  <si>
    <t>University of Monastir, National Engineering School of Monastir, Laboratory of Thermal and Energy Systems Studies (LESTE)</t>
  </si>
  <si>
    <t>TN</t>
  </si>
  <si>
    <t>https://doi.org/10.1016/j.egyr.2023.12.018</t>
  </si>
  <si>
    <t>Souheil.elalimi@enim.u-monastir.tn</t>
  </si>
  <si>
    <t>B. Mutume</t>
  </si>
  <si>
    <t>GIS-MCDA</t>
  </si>
  <si>
    <t>A feasibility assessment of utilizing concentrated solar power (CSP) in Zimbabwean regions of Hwange and Lupane</t>
  </si>
  <si>
    <t>To identify the most suitable CSP sites in the Hwange-Lupane area of Zimbabwe using a GIS-MCDA-AHP approach.</t>
  </si>
  <si>
    <t>Lupane offers the most suitable land; direct normal irradiance is weighted highest (55.5%); a 600 MW CSP plant is analysed.</t>
  </si>
  <si>
    <t>Middle East Technical University, Sustainable Environment and Energy Systems Department, Kalkanli, Guzelyurt, Mersin 10, Turkey</t>
  </si>
  <si>
    <t>https://doi.org/10.1016/j.heliyon.2023.e18210</t>
  </si>
  <si>
    <t>bruce.mutume@metu.edu.tr</t>
  </si>
  <si>
    <t>M. N. Edoo &amp; R. T. F. Ah King</t>
  </si>
  <si>
    <t>100% renewable energy system for the island of Mauritius by 2050: a techno-economic study</t>
  </si>
  <si>
    <t>To investigate the most realistic 100% renewable energy systems for Mauritius by 2050 using EnergyPLAN.</t>
  </si>
  <si>
    <t>A 100% renewable energy system is technically feasible for Mauritius, with solar PV and battery storage forming the backbone of the system. This transition increases the cost of final energy by 11% compared to volatile 2022 fossil fuel prices.</t>
  </si>
  <si>
    <t>first 100% RE system study for Mauritius, uses mature and commercially available technologies, holistic view of energy system, fills research gap for Mauritius, provides key insights, useful for other SIDS</t>
  </si>
  <si>
    <t>institutional capacity, administrative procedures, procedural red tapes, limited financial resources</t>
  </si>
  <si>
    <t>Department of Electrical and Electronic Engineering, Faculty of Engineering, University of Mauritius</t>
  </si>
  <si>
    <t>MU</t>
  </si>
  <si>
    <t>https://doi.org/10.1016/j.segy.2025.100199</t>
  </si>
  <si>
    <t>nawazedoo@gmail.com</t>
  </si>
  <si>
    <t>Shu'aibu Dabo et al.</t>
  </si>
  <si>
    <t>ArcGIS Pro</t>
  </si>
  <si>
    <t>A geospatial analysis of solar energy potentials in Kaduna state, Nigeria</t>
  </si>
  <si>
    <t>To assess solar energy potential across Kaduna state, Nigeria, using geospatial analysis.</t>
  </si>
  <si>
    <t>Kaduna state shows enormous solar potential with distinct high, medium and low zones, peaking in February-March.</t>
  </si>
  <si>
    <t>Universiti Sains Malaysia, Ahmadu Bello University</t>
  </si>
  <si>
    <t>MY,NG</t>
  </si>
  <si>
    <t>https://doi.org/10.17576/geo-2024-2003-03</t>
  </si>
  <si>
    <t>shuaibudabo10@gmail.com</t>
  </si>
  <si>
    <t>L. Nogueira et al.</t>
  </si>
  <si>
    <t>A cross-sectoral integrated assessment of alternatives for climate mitigation in Madagascar</t>
  </si>
  <si>
    <t>To analyze how Madagascar can achieve its Nationally Determined Contribution (NDC) by modeling mitigation options in the energy and land-use sectors under different cost scenarios.</t>
  </si>
  <si>
    <t>Madagascar can meet its 14% GHG emission reduction target using only the land-use sector. However, overlooking mitigation in the energy sector is a missed opportunity to develop the country's abundant low-carbon energy resources.</t>
  </si>
  <si>
    <t>integrated assessment, links land-use and energy</t>
  </si>
  <si>
    <t>high uncertainty in AFOLU costs/potentials, lack of reliable data, storage/balancing costs stylistically accounted</t>
  </si>
  <si>
    <t>TNO, University of Amsterdam, Johns Hopkins University</t>
  </si>
  <si>
    <t>https://doi.org/10.1080/14693062.2020.1791030</t>
  </si>
  <si>
    <t>larissa.nogueira@tno.nl</t>
  </si>
  <si>
    <t>A. A. Mas'ud</t>
  </si>
  <si>
    <t>A hybrid combination of EV charging stations with renewable energy sources for powering a residential community</t>
  </si>
  <si>
    <t>To techno-economically evaluate PV-wind-diesel-battery schemes with EV charging for residential communities in six Nigerian cities.</t>
  </si>
  <si>
    <t>Sokoto and Gusau have the lowest LCOE (about 0.306-0.312) and NPC (about $1.71M); Zaria is highest, and NPC rises with EV charging distance.</t>
  </si>
  <si>
    <t>Jubail Industrial College, Royal Commission for Jubail, KSA</t>
  </si>
  <si>
    <t>SA</t>
  </si>
  <si>
    <t>https://doi.org/10.1002/est2.483</t>
  </si>
  <si>
    <t>masud_a@jic.edu.sa</t>
  </si>
  <si>
    <t>B. M. Abdoulaye et al.</t>
  </si>
  <si>
    <t>Photovoltaic simulation</t>
  </si>
  <si>
    <t>A Comparative Study of Two Common Software's used for Photovoltaic Systems, RETScreen and PVsyst</t>
  </si>
  <si>
    <t>To compare PVsyst and RETScreen for predicting the performance of a solar PV plant in Niger against monitored data.</t>
  </si>
  <si>
    <t>Predicted annual energy is 12032 MWh (PVsyst) and 12746 MWh (RETScreen) versus 11996 MWh measured, making RETScreen the more reliable predictor in this case.</t>
  </si>
  <si>
    <t>Laboratoire d’Energétique et d’Electronique d’Electrotechnique, d’Automatique, d’Informatique Industrielle (LAERT-LA2EI), Université Abdou Moumouni de Niamey, Niger</t>
  </si>
  <si>
    <t>NE</t>
  </si>
  <si>
    <t>https://doi.org/10.9734/cjast/2024/v43i54373</t>
  </si>
  <si>
    <t>makintag@gmail.com</t>
  </si>
  <si>
    <t>A. Yahiaoui &amp; F. Tlemcani</t>
  </si>
  <si>
    <t>A comparison study of hybrid renewable energy systems for electrification of a rural city in Algeria</t>
  </si>
  <si>
    <t>To optimally size three PV-wind-battery-electrolyzer-fuel-cell hybrid systems for Timimoun, Algeria, using HOMER.</t>
  </si>
  <si>
    <t>The PV/wind/battery/electrolyzer/hydrogen-tank/fuel-cell configuration is cheapest (NPC $12.3M, COE $0.912/kWh) and meets demand.</t>
  </si>
  <si>
    <t>Renewable Energies and Materials Laboratory, Electrical Engineering Department, University of Medea, Algeria</t>
  </si>
  <si>
    <t>https://doi.org/10.1177/0309524X221133810</t>
  </si>
  <si>
    <t>adel.industry1@gmail.com</t>
  </si>
  <si>
    <t>O. A. Adebimpe &amp; S. O. Usman</t>
  </si>
  <si>
    <t>GIS-AHP</t>
  </si>
  <si>
    <t>A GIS-AHP Approach for Evaluating Site Suitability for Solar Power Plant: A Case Study of Ewekoro Local Government Area, Nigeria</t>
  </si>
  <si>
    <t>To evaluate site suitability for a solar power plant in Ewekoro Local Government Area, Nigeria, using a GIS-AHP approach.</t>
  </si>
  <si>
    <t>About 15% of the area is best-suitable and 17% suitable while 68% is not suitable, with land use the most important criterion.</t>
  </si>
  <si>
    <t>Department of Industrial and Production Engineering, University of Ibadan, NIGERIA; Department of Systems and Industrial Engineering, University of Arizona, UNITED STATES</t>
  </si>
  <si>
    <t>NG,US</t>
  </si>
  <si>
    <t>http://dx.doi.org/10.4314/njt.v41i4.6</t>
  </si>
  <si>
    <t>oa.adebimpe@yahoo.com, sundayusman29@gmail.com</t>
  </si>
  <si>
    <t>A. Caillard et al.</t>
  </si>
  <si>
    <t>A Critical Analysis of Morocco's Green Hydrogen Roadmap: A Modelling Approach to Assess Country Readiness from the Energy Trilemma Perspective</t>
  </si>
  <si>
    <t>To assess Morocco's readiness for its Green Hydrogen Roadmap using OSeMOSYS energy modelling through the energy-trilemma lens.</t>
  </si>
  <si>
    <t>The roadmap is not harmonised with existing infrastructure, and aggressive pursuit risks higher fossil imports and surging costs, with green-hydrogen storage raising costs by about 34%.</t>
  </si>
  <si>
    <t>open-source accessibility, fulfilment of all energy demands and related constraints, generation of least-cost solution</t>
  </si>
  <si>
    <t>data limitations, extrapolation of storage technology costs, exclusion of hybrid or integrated systems, limited granularity of time slices</t>
  </si>
  <si>
    <t>Centre for Environmental Policy, Imperial College London, STEER Centre, Department of Geography, Loughborough University</t>
  </si>
  <si>
    <t>Public–Private Partnerships (PPPs), grants, tax incentives, tax relaxations, subsidies</t>
  </si>
  <si>
    <t>https://doi.org/10.3390/cli12050061</t>
  </si>
  <si>
    <t>amandine.caillard22@imperial.ac.uk</t>
  </si>
  <si>
    <t>B. Settou et al.</t>
  </si>
  <si>
    <t>A high-resolution GIS-AHP-based method for solar PV power plant site selection: a case study of Algeria</t>
  </si>
  <si>
    <t>To identify and map the most suitable sites for large-scale, grid-connected solar PV power plants in Algeria using a GIS-AHP method, and to test the impact of different map raster resolutions on the results.</t>
  </si>
  <si>
    <t>At a high (92m) resolution, 17% of the studied area in Algeria is suitable for large-scale solar PV development. Using a lower resolution (1000m) eliminates over 25,286 km² of suitable land, demonstrating the significant effect of data resolution on potential assessments.</t>
  </si>
  <si>
    <t>VPRS Laboratory, University of Kasdi Merbah Ouargla, Department of Mechanical Engineering, University of Kasdi Merbah Ouargla, Department of Physic, University of Kasdi Merbah Ouargla, Institute of Technology, University of Kasdi Merbah Ouargla</t>
  </si>
  <si>
    <t>https://doi.org/10.1007/s10098-020-01971-3</t>
  </si>
  <si>
    <t>belkhir.settou@gmail.com</t>
  </si>
  <si>
    <t>M. T. Ayana et al.</t>
  </si>
  <si>
    <t>A compendious approach for renewable energy assessment based on satellite and ground truth data: a case of Bilate catchment, Rift Valley Basin, Ethiopia</t>
  </si>
  <si>
    <t>To assess the techno-economic viability of wind, solar and hydro hybrid systems in the off-grid Bilate catchment using ERA5 satellite data and HOMER.</t>
  </si>
  <si>
    <t>A hybrid energy approach is viable, and combining ERA5 satellite data with an HBV-IHMS model fills data gaps for resource assessment.</t>
  </si>
  <si>
    <t>Water Technology Institute, Arba Minch University</t>
  </si>
  <si>
    <t>https://doi.org/10.1007/s40095-022-00484-7</t>
  </si>
  <si>
    <t>melktesh@gmail.com</t>
  </si>
  <si>
    <t>M. S. Elborlsy et al.</t>
  </si>
  <si>
    <t>A case study of optimal design and techno-economic analysis of an islanded AC microgrid</t>
  </si>
  <si>
    <t>To optimize an islanded AC microgrid powering an international school in New Cairo, Egypt, using HOMER.</t>
  </si>
  <si>
    <t>The optimal configuration for the microgrid is a hybrid system including PV, wind, a diesel generator, a fuel cell, and battery storage, achieving a levelized cost of energy of $0.153/kWh.</t>
  </si>
  <si>
    <t>Process Control Technology Department, Faculty of Technology and Education, Beni-Suef University, Beni-Suef, Egypt,Electrical Engineering Department, Faculty of Engineering, Beni-Suef University, Beni-Suef, Egypt,Electrical Engineering Department, Faculty of Engineering at Shoubra, Benha University, Banha, Egypt</t>
  </si>
  <si>
    <t>https://doi.org/10.1038/s41598-025-94506-z</t>
  </si>
  <si>
    <t>mohamed01177@techedu.bsu.edu.eg</t>
  </si>
  <si>
    <t>A. S. Zalhaf et al.</t>
  </si>
  <si>
    <t>GIS-fuzzy-AHP</t>
  </si>
  <si>
    <t>A High-Resolution Wind Farms Suitability Mapping Using GIS and Fuzzy AHP Approach: A National-Level Case Study in Sudan</t>
  </si>
  <si>
    <t>To identify suitable wind-farm locations in Sudan using GIS combined with a fuzzy analytic hierarchy process.</t>
  </si>
  <si>
    <t>About 48.2% of the country is suitable; the study adds a novel lightning-strike criterion and assesses eight criteria in total.</t>
  </si>
  <si>
    <t>Faculty of Engineering - Tanta University, University of Electronic Science and Technology of China (UESTC), Department of Civil Engineering Faculty of Engineering Taif University Saudi Arabia</t>
  </si>
  <si>
    <t>EG,CN,SA</t>
  </si>
  <si>
    <t>https://doi.org/10.3390/su14010358</t>
  </si>
  <si>
    <t>bahaa.elboshi@f-eng.tanta.edu.eg</t>
  </si>
  <si>
    <t>I. K. Rice et al.</t>
  </si>
  <si>
    <t>A Hybrid Photovoltaic/Diesel System for Off-Grid Applications in Lubumbashi, DR Congo: A HOMER Pro Modeling and Optimization Study</t>
  </si>
  <si>
    <t>To assess the feasibility of a hybrid photovoltaic/diesel power system for off-grid applications in Lubumbashi, DR Congo, by modeling and optimizing its technical, economic, and environmental performance.</t>
  </si>
  <si>
    <t>A hybrid system combining solar PV with battery storage is the most suitable and cost-effective configuration, capable of meeting local household demand with zero emissions and significant surplus energy.</t>
  </si>
  <si>
    <t>School of Naval Architecture, Ocean and Energy Power Engineering, Wuhan University of Technology, School of Energy and Power Engineering, Wuhan University of Technology, Institute for Advanced Study, Shenzhen University</t>
  </si>
  <si>
    <t>CN</t>
  </si>
  <si>
    <t>https://doi.org/10.3390/su15108162</t>
  </si>
  <si>
    <t>hh.zhu@163.com</t>
  </si>
  <si>
    <t>Anna Nilsson et al.</t>
  </si>
  <si>
    <t>GIS-based approach (QGIS)</t>
  </si>
  <si>
    <t>A GIS-Based Approach to Estimate Electricity Requirements for Small-Scale Groundwater Irrigation</t>
  </si>
  <si>
    <t>To develop a GIS-based methodology for estimating the spatial and temporal electricity demand for small-scale groundwater irrigation in Uganda, including under drought conditions.</t>
  </si>
  <si>
    <t>Energy demand for irrigation is highest in northern Uganda, particularly from December to February, and the average annual energy demand increases by 67% under drought conditions.</t>
  </si>
  <si>
    <t>NewClimate Institute, World Resources Institute, World Bank, GIZ Promotion of Renewable Energy and Energy Efficiency Program Uganda</t>
  </si>
  <si>
    <t>DE,US,UG</t>
  </si>
  <si>
    <t xml:space="preserve">
https://doi.org/10.3390/ijgi10110780</t>
  </si>
  <si>
    <t>a.nilsson@newclimate.org</t>
  </si>
  <si>
    <t>Fendzi Mbasso Wulfran et al.</t>
  </si>
  <si>
    <t>A case study of a neighborhood in Douala examining the technical feasibility of a hybrid renewable energy system connected to the grid for energy and oxygen production in the fight against respiratory diseases</t>
  </si>
  <si>
    <t>To examine the technical feasibility of a grid-connected hybrid renewable energy system for producing both electricity and medical oxygen to combat respiratory diseases in a Douala neighborhood.</t>
  </si>
  <si>
    <t>The proposed hybrid system is technically feasible, achieving an 85.1% renewable energy integration and a 0% loss of power supply probability, while also producing a daily average of 0.123 kg of oxygen.</t>
  </si>
  <si>
    <t>Technology and Applied Sciences Laboratory, University of Douala, U.I.T. of Douala, Unit´e de Recherche d’Automatique et d’Informatique Appliqu´ee, University of Dschang, I.U.T. Fotso Victor, Electrical Engineering Department, Faculty of Engineering, Aswan University</t>
  </si>
  <si>
    <t>CM,EG</t>
  </si>
  <si>
    <t>https://doi.org/10.1016/j.solcom.2023.100062</t>
  </si>
  <si>
    <t>fendzi.wulfran@yahoo.fr</t>
  </si>
  <si>
    <t>Sahlberg et al.</t>
  </si>
  <si>
    <t>Attention to detail: exploring effects of model resolution and complexity in geospatial electrification modelling</t>
  </si>
  <si>
    <t>To examine how differences in modelling detail and complexity affect the least-cost technology mix and computational requirements of geospatial electrification models.</t>
  </si>
  <si>
    <t>Increased modelling detail shifts the technology mix towards more mini-grids, with detailed grid routing reducing grid connections and detailed distribution networks reducing stand-alone systems.</t>
  </si>
  <si>
    <t>KTH Royal Institute of Technology, The World Bank Group, Resource Matters, University of Oxford</t>
  </si>
  <si>
    <t>SE, US, BE, GB</t>
  </si>
  <si>
    <t>https://doi.org/10.1007/s43937-025-00117-0</t>
  </si>
  <si>
    <t>ffn@kth.se</t>
  </si>
  <si>
    <t>T Maatallah et al.</t>
  </si>
  <si>
    <t>Assessment viability for hybrid energy system (PV/wind/diesel) with storage in the northernmost city in Africa, Bizerte, Tunisia</t>
  </si>
  <si>
    <t>To investigate the feasibility of a hybrid PV/wind/diesel system with battery storage for electricity generation in Bizerte, Tunisia.</t>
  </si>
  <si>
    <t>The wind/diesel/battery hybrid configuration (configuration 1) proved most economical, with a net present cost of $57,320 and levelized cost of energy of $0.26/kWh, outperforming grid extension and diesel-only systems.</t>
  </si>
  <si>
    <t>University of Monastir</t>
  </si>
  <si>
    <t>https://doi.org/10.1016/j.rser.2016.01.076</t>
  </si>
  <si>
    <t>maatallahtaher@yahoo.fr</t>
  </si>
  <si>
    <t>Z.A. Khan et al.</t>
  </si>
  <si>
    <t>Assessment of Wind and Solar Hybrid Energy for Agricultural Applications in Sudan</t>
  </si>
  <si>
    <t>To assess the techno-economic feasibility of hybrid wind-solar energy systems for small-scale irrigation pumping across twelve sites in Sudan.</t>
  </si>
  <si>
    <t>Hybrid wind-solar systems are not cost-effective at most sites; standalone PV is optimal except at two locations.</t>
  </si>
  <si>
    <t>Mirpur University of Science and Technology, Aston University, Majmaah University, University of Port Harcourt, University of Khartoum</t>
  </si>
  <si>
    <t>PK, UK, SA, NG, SD</t>
  </si>
  <si>
    <t>https://doi.org/10.3390/en15010005</t>
  </si>
  <si>
    <t>zafarakhan@ieee.org</t>
  </si>
  <si>
    <t>Khaled Bouchareb et al.</t>
  </si>
  <si>
    <t>System Advisor Model</t>
  </si>
  <si>
    <t>Assessment of the technical-economic performance and optimization of a parabolic trough solar power plant under Algerian climatic conditions</t>
  </si>
  <si>
    <t>To design, analyse and optimise a 100 MW parabolic trough concentrated solar power plant with thermal energy storage for two Algerian sites, Tamanrasset and M'Sila.</t>
  </si>
  <si>
    <t>Optimised design yields an annual energy production of 514.6 GWh at a levelized cost of electricity of 6.3 ¢/kWh for Tamanrasset (solar multiple 2.4, 7 h storage) and 451.84 GWh at 7.8 ¢/kWh for M'Sila (solar multiple 3, 7 h storage).</t>
  </si>
  <si>
    <t>Med Boudiaf University, University of M'sila, University of Mentouri Brothers Constantine, Ecole Nationale Polytechnique d'Alger</t>
  </si>
  <si>
    <t>https://doi.org/10.14710/ijred.2023.54056</t>
  </si>
  <si>
    <t>khaled.bouchareb@univ-msila.dz</t>
  </si>
  <si>
    <t>Alison Hughes et al.</t>
  </si>
  <si>
    <t>Assessment of the potential to improve the energy efficiency of household appliances in South Africa</t>
  </si>
  <si>
    <t>To review South Africa’s residential energy efficiency targets and assess potential savings from expanding appliance minimum energy performance standards.</t>
  </si>
  <si>
    <t>Aggressive MEPS expansion to best-in-class appliances can reduce residential electricity consumption by 10% by 2040.</t>
  </si>
  <si>
    <t>disaggregation by income group, bottom-up calibration</t>
  </si>
  <si>
    <t>data scarcity, behavioural changes not considered</t>
  </si>
  <si>
    <t>https://doi.org/10.1016/j.esr.2024.101595</t>
  </si>
  <si>
    <t>Kubiat Umoh et al.</t>
  </si>
  <si>
    <t>ArcGIS</t>
  </si>
  <si>
    <t>Assessment of the locational potential of floating offshore wind energy in South Africa</t>
  </si>
  <si>
    <t>To assess the locational potential of floating offshore wind energy in South Africa using a GIS-based exclusion analysis.</t>
  </si>
  <si>
    <t>Only 2% of South Africa's Exclusive Economic Ezone (246,105 km²) is suitable for floating wind, with a potential of 142.61 GW. The Eastern Cape region is most suitable for early-stage development.</t>
  </si>
  <si>
    <t>University of Hull, Kuwait Institute for Scientific Research</t>
  </si>
  <si>
    <t>GB,KW</t>
  </si>
  <si>
    <t>https://doi.org/10.1186/s40807-024-00104-4</t>
  </si>
  <si>
    <t>K.umoh-2020@hull.ac.uk</t>
  </si>
  <si>
    <t>Amber Ahmed et al.</t>
  </si>
  <si>
    <t>Assessment of the Electricity Generation Mix in Ghana: the Potential of Renewable Energy</t>
  </si>
  <si>
    <t>To analyze Ghana’s electricity system and assess its ability to meet SDG 7.1 and the Marrakech Vision under different renewable energy targets.</t>
  </si>
  <si>
    <t>CSP and natural gas power plants are the most prominent electricity producers; higher renewable targets increase wind power, displacing natural gas.</t>
  </si>
  <si>
    <t>open-source tools, integrated assessment, spatial visualization</t>
  </si>
  <si>
    <t>uncertainty of CSP technology, insufficient natural gas supply, simplifying assumptions</t>
  </si>
  <si>
    <t>https://kth.diva-portal.org/smash/record.jsf?pid=diva2%3A1119247&amp;dswid=-6147</t>
  </si>
  <si>
    <t>jindan.gong@sei.org</t>
  </si>
  <si>
    <t>Mesay Feleke Negash et al.</t>
  </si>
  <si>
    <t>Assessment of Techno-Economic Hydro and Solar Power Energy Potential in Rural Region of Kulfo Catchment, Rift Valley Ethiopia</t>
  </si>
  <si>
    <t>To assess the techno-economic potential of hydro and solar power for rural regions in the Kulfo catchment.</t>
  </si>
  <si>
    <t>Hydropower supplied 61.3% of energy, with a levelized cost of energy of $0.0962/kWh, slightly above the national tariff.</t>
  </si>
  <si>
    <t>Faculty of Hydraulic and Water Resources Engineering, Arba Minch Water Technology Institute, Arba Minch University, Ethiopia</t>
  </si>
  <si>
    <t>https://doi.org/10.57647/ijeee.2024.1501.08</t>
  </si>
  <si>
    <t>getachewbereta@gmail.com</t>
  </si>
  <si>
    <t>Sani Salisu et al.</t>
  </si>
  <si>
    <t>Assessment of technical and economic feasibility for a hybrid PV-wind-diesel-battery energy system in a remote community of north central Nigeria</t>
  </si>
  <si>
    <t>To assess the techno-economic feasibility of a hybrid PV-wind-diesel-battery energy system for a remote village in north central Nigeria.</t>
  </si>
  <si>
    <t>The PV/diesel/battery hybrid system achieves the lowest cost of energy ($0.110/kWh) and net present cost ($1.01 million) with a 98.3% renewable fraction.</t>
  </si>
  <si>
    <t>Universiti Teknologi Malaysia, Ahmadu Bello University, Federal University of Technology Minna, University of Johannesburg, University of Illorin</t>
  </si>
  <si>
    <t>MY, NG</t>
  </si>
  <si>
    <t>https://doi.org/10.1016/j.aej.2019.09.013</t>
  </si>
  <si>
    <t>ssani4@live.utm</t>
  </si>
  <si>
    <t>Sylvester William Chisale et al.</t>
  </si>
  <si>
    <t>RETScreen</t>
  </si>
  <si>
    <t>Assessment of Reservoir Based Hydropower System, a Case Study: Dwangwa River, Malawi</t>
  </si>
  <si>
    <t>To design a reservoir-based hydropower system that ensures reliability and maximum power generation at low cost.</t>
  </si>
  <si>
    <t>The system achieves a levelised cost of energy of $0.099/kWh, lower than the Malawi grid cost of $0.155/kWh.</t>
  </si>
  <si>
    <t>Malawi University of Science and Technology, University of Malawi, The Polytechnic</t>
  </si>
  <si>
    <t>MW</t>
  </si>
  <si>
    <t>https://doi.org/10.9734/jenrr/2020/v5i430151</t>
  </si>
  <si>
    <t>schisale@must.ac.mw</t>
  </si>
  <si>
    <t>M Chentouf et al.</t>
  </si>
  <si>
    <t>Vensim PLE</t>
  </si>
  <si>
    <t>Assessment of renewable energy transition in Moroccan electricity sector using a system dynamics approach</t>
  </si>
  <si>
    <t>To assess the technical, economic, social and environmental impacts of Morocco's renewable energy transition using a system dynamics approach.</t>
  </si>
  <si>
    <t>Reaching 15.72 GW of renewable capacity by 2030 avoids 35 MtCO2 emissions and enables 8.67 TWh of electricity exports.</t>
  </si>
  <si>
    <t>Laboratoire de Génie Chimique et Valorisation des Ressources, Faculté des Sciences et Techniques de Tanger</t>
  </si>
  <si>
    <t>https://doi.org/10.1002/ep.13571</t>
  </si>
  <si>
    <t>mohammedchentouf2@gmail.com</t>
  </si>
  <si>
    <t>Sibel Dursun et al.</t>
  </si>
  <si>
    <t>Assessment of Optimum Renewable Energy System for the Somalia–Turkish Training and Research Hospital in Mogadishu</t>
  </si>
  <si>
    <t>To determine the optimum hybrid renewable energy system for a hospital in Mogadishu currently powered by diesel generators.</t>
  </si>
  <si>
    <t>The wind–diesel–battery storage hybrid system is the optimum configuration, with a cost of energy cheaper than the diesel-only case.</t>
  </si>
  <si>
    <t>Branch of Physics, Capa Final Anatolian High School; Department of Electrics, Gelisim Vocational School, Istanbul Gelisim University; Department of Electrical-Electronics Engineering, Fatih Sultan Mehmet Vakif University</t>
  </si>
  <si>
    <t>https://doi.org/10.30501/jree.2021.245232.1140</t>
  </si>
  <si>
    <t>bdursun@fsm.edu.tr</t>
  </si>
  <si>
    <t>Yvan Ayuketah et al.</t>
  </si>
  <si>
    <t>Assessment of low-carbon energy transitions policies for the energy demand sector of Cameroon</t>
  </si>
  <si>
    <t>To assess future energy demand, GHG emissions, and the impact of low-carbon transition policies in Cameroon from 2016 to 2045.</t>
  </si>
  <si>
    <t>Energy efficiency and fuel switching policies reduce energy demand and emissions, with fuel switching in residential and transport sectors offering the greatest savings.</t>
  </si>
  <si>
    <t>draws comparisons from global best practices, first study of its kind in Cameroon</t>
  </si>
  <si>
    <t>paucity of data, assumption of single fuel type per household, inconsideration of marine/air transport and solar lamps, inability to account for policy interactions and rebound effect</t>
  </si>
  <si>
    <t>Regional Center for Energy and Environmental Sustainability (RCEES), School of Engineering, University of Energy and Natural Resources (UENR), Sunyani, Ghana; School of Economics, Business &amp; International Studies, University of Piraeus, Greece</t>
  </si>
  <si>
    <t>GH, GR</t>
  </si>
  <si>
    <t>https://doi.org/10.1016/j.esd.2022.12.014</t>
  </si>
  <si>
    <t>yvanayuketah@gmail.com</t>
  </si>
  <si>
    <t>Tewodros Walle Mekonnen et al.</t>
  </si>
  <si>
    <t>Assessment of Impacts of Climate Change on Hydropower-Dominated Power System—The Case of Ethiopia</t>
  </si>
  <si>
    <t>To assess the impacts of severe drought on power generation and CO2 emissions in Ethiopia's hydropower-dominated system.</t>
  </si>
  <si>
    <t>Halving reservoir capacity due to drought reduces the renewable energy share by 8% and increases CO2 emissions by 3.3 Mt CO2 by 2065, requiring alternative generation.</t>
  </si>
  <si>
    <t>open-source, stakeholder engagement</t>
  </si>
  <si>
    <t>limited to hydropower impacts, not considering other climate impacts</t>
  </si>
  <si>
    <t>Addis Ababa University, Nantes Université, University College London</t>
  </si>
  <si>
    <t>ET, FR, GB</t>
  </si>
  <si>
    <t>https://doi.org/10.3390/app12041954</t>
  </si>
  <si>
    <t>teddymec2@gmail.com</t>
  </si>
  <si>
    <t>Hasan Huseyin Coban</t>
  </si>
  <si>
    <t>Assessment of Hybrid Renewable Energy System in Beledweyne city Somalia, Technical and Economical Analysis</t>
  </si>
  <si>
    <t>To investigate the technical and economic feasibility of on-grid and off-grid hydro-wind-solar-battery hybrid systems for electricity generation in Beledweyne, Somalia.</t>
  </si>
  <si>
    <t>The optimal off-grid hybrid system achieves a levelized cost of energy of $0.107/kWh with high renewable penetration.</t>
  </si>
  <si>
    <t>Ardahan University</t>
  </si>
  <si>
    <t>https://doi.org/10.36909/jer.16481</t>
  </si>
  <si>
    <t>huseyincoban@ardahan.edu.tr</t>
  </si>
  <si>
    <t>Julius Simforiani et al.</t>
  </si>
  <si>
    <t>Assessment of Electricity Demand for Utilisation of Renewable Energy Hybrid Systems: A Case Study of Kitai Prisons Complex in Tanzania</t>
  </si>
  <si>
    <t>To assess the electricity demand of the Kitai Prisons Complex and evaluate the feasibility of integrating a renewable energy hybrid system.</t>
  </si>
  <si>
    <t>The complex shows a stable demand profile with two daily peaks, and a solar PV–micro-hydro–battery hybrid system is recommended for reliable, year-round power.</t>
  </si>
  <si>
    <t>Mbeya University of Science and Technology</t>
  </si>
  <si>
    <t>https://doi.org/10.62277/mjrd2025v6i40013</t>
  </si>
  <si>
    <t>jsimfo@gmail.com</t>
  </si>
  <si>
    <t>Muyiwa S. Adaramola et al.</t>
  </si>
  <si>
    <t>Assessment of decentralized hybrid PV solar-diesel power system for applications in Northern part of Nigeria</t>
  </si>
  <si>
    <t>To assess the feasibility of hybrid PV-diesel power systems for rural electricity generation in Northern Nigeria.</t>
  </si>
  <si>
    <t>A PV/diesel/battery hybrid system is the most economical stand-alone solution, with a levelised cost of $0.348–0.378/kWh.</t>
  </si>
  <si>
    <t>Norwegian University of Life Sciences, REHAU Industries, University of Ibadan</t>
  </si>
  <si>
    <t>NO, CA, NG</t>
  </si>
  <si>
    <t>http://dx.doi.org/10.1016/j.esd.2013.12.007</t>
  </si>
  <si>
    <t>muyiwa.adaramola@nmbu.no</t>
  </si>
  <si>
    <t>S O Oyedepo et al.</t>
  </si>
  <si>
    <t>Assessment of Decentralized Electricity Production from Hybrid Renewable Energy Sources for Sustainable Energy Development in Nigeria</t>
  </si>
  <si>
    <t>To assess the technical and economic feasibility of hybrid solar-wind energy systems for rural electrification across Nigeria's six geopolitical zones.</t>
  </si>
  <si>
    <t>Maiduguri achieves the lowest cost of energy at $0.658/kWh due to high renewable resources, while Warri has the highest at $0.721/kWh due to low resources.</t>
  </si>
  <si>
    <t>Covenant University Ota, Ogun, Nigeria; University of Nigeria Nssuka; Bells University of Science and Technology; West Virginia University</t>
  </si>
  <si>
    <t>NG, US</t>
  </si>
  <si>
    <t>https://doi.org/10.1515/eng-2019-0009</t>
  </si>
  <si>
    <t>sunday.oyedepo@covenantuniversity.edu.ng</t>
  </si>
  <si>
    <t>A. V. Anayochukwu and A. E. Onyeka</t>
  </si>
  <si>
    <t>Assessment of Carbon Credits for Power Generation Systems at GSM Base Station Site</t>
  </si>
  <si>
    <t>To compare the carbon credits of hybrid power systems for a GSM base station site.</t>
  </si>
  <si>
    <t>The hybrid PV/wind/hydro/Diesel system achieves the highest carbon credits of $14,509.16 relative to diesel-only.</t>
  </si>
  <si>
    <t>University of Nigeria, Nsukka; University of Nigeria, Enugu campus</t>
  </si>
  <si>
    <t>NG</t>
  </si>
  <si>
    <t>https://izlik.org/JA59NH49TX</t>
  </si>
  <si>
    <t>vincent_ani@yahoo.com</t>
  </si>
  <si>
    <t>Mohamed Abbas et al.</t>
  </si>
  <si>
    <t>Assessment of a solar parabolic trough power plant for electricity generation under Mediterranean and arid climate conditions in Algeria</t>
  </si>
  <si>
    <t>To assess the techno-economic performance of a 100 MW parabolic trough power plant at four sites representing Algerian climate conditions.</t>
  </si>
  <si>
    <t>The plant achieves its lowest LCOE of 11.93 c$/kWh and highest annual energy output of 415 GWh at Tamanrasset, with costs rising to 29.58 c$/kWh at Algiers.</t>
  </si>
  <si>
    <t>Unité de développement des Equipements Solaires-UDES/ EPST, Centre de Developpement des Energies Renouvelables</t>
  </si>
  <si>
    <t>https://doi.org/10.1016/j.egypro.2013.11.009</t>
  </si>
  <si>
    <t>Tegenu Argaw Woldegiyorgis et al.</t>
  </si>
  <si>
    <t>Assessment of a Hybrid Energy System for Reliable and Sustainable Power Supply to Boru Meda Hospital in Ethiopia</t>
  </si>
  <si>
    <t>To evaluate the techno-economic feasibility of hybrid energy systems for reliable and sustainable power supply to Boru Meda Hospital in Ethiopia.</t>
  </si>
  <si>
    <t>The PV/BG/batt/conv configuration is the most cost-effective and sustainable, achieving the lowest LCOE of $0.339/kWh and a 100% renewable energy fraction.</t>
  </si>
  <si>
    <t>Wollo University, Deakin University, King Fahd University of Petroleum &amp; Minerals</t>
  </si>
  <si>
    <t>ET, AU, SA</t>
  </si>
  <si>
    <t>https://doi.org/10.48550/arXiv.2512.22859</t>
  </si>
  <si>
    <t>argaw2009@gmail.com</t>
  </si>
  <si>
    <t>I. A. Jumare et al.</t>
  </si>
  <si>
    <t>Assessment of a decentralized grid-connected photovoltaic (PV) / wind / biogas hybrid power system in northern Nigeria</t>
  </si>
  <si>
    <t>tool_name</t>
  </si>
  <si>
    <t>Type</t>
  </si>
  <si>
    <t>capacity_expansion</t>
  </si>
  <si>
    <t>GIS-Based</t>
  </si>
  <si>
    <t>geospatial_electrification</t>
  </si>
  <si>
    <t>Balmorel</t>
  </si>
  <si>
    <t>capacity_expansion,production_cost</t>
  </si>
  <si>
    <t>Calliope</t>
  </si>
  <si>
    <t>PyPSA</t>
  </si>
  <si>
    <t>GEGIS</t>
  </si>
  <si>
    <t>demand_forecast</t>
  </si>
  <si>
    <t>atlite</t>
  </si>
  <si>
    <t>capacity expansion, nexus</t>
  </si>
  <si>
    <t>Eviews</t>
  </si>
  <si>
    <t>Dispa-SET</t>
  </si>
  <si>
    <t>production_cost,unit_commitment</t>
  </si>
  <si>
    <t>LISFLOOD</t>
  </si>
  <si>
    <t>hydrological</t>
  </si>
  <si>
    <t>capacity_expansion, demand_forecast</t>
  </si>
  <si>
    <t>MAED</t>
  </si>
  <si>
    <t>MARKAL</t>
  </si>
  <si>
    <t>demand_forecast, capacity_expansion</t>
  </si>
  <si>
    <t>NEMO</t>
  </si>
  <si>
    <t>SWITCH</t>
  </si>
  <si>
    <t>FlexTool</t>
  </si>
  <si>
    <t>production_cost</t>
  </si>
  <si>
    <t>DIME</t>
  </si>
  <si>
    <t>QGIS</t>
  </si>
  <si>
    <t>capacity_expansion, production_cost, demand_forecast, nexus</t>
  </si>
  <si>
    <t>AEZ</t>
  </si>
  <si>
    <t>WEAP</t>
  </si>
  <si>
    <t>GCM</t>
  </si>
  <si>
    <t>MAED-2</t>
  </si>
  <si>
    <t>pvlib</t>
  </si>
  <si>
    <t>geospatial_electrification, hybrid_optimization</t>
  </si>
  <si>
    <t>SIMPACTS</t>
  </si>
  <si>
    <t>NECAL2050</t>
  </si>
  <si>
    <t>demand_forecast, system_dynamics</t>
  </si>
  <si>
    <t>hybrid_optimization</t>
  </si>
  <si>
    <t>eSAGE</t>
  </si>
  <si>
    <t>system_dynamics</t>
  </si>
  <si>
    <t>Climate Equity Reference Calculator</t>
  </si>
  <si>
    <t>capacity_expansion, production_cost, reliability</t>
  </si>
  <si>
    <t>reliability</t>
  </si>
  <si>
    <t>PSS/E</t>
  </si>
  <si>
    <t>CEA</t>
  </si>
  <si>
    <t>SIMULINK</t>
  </si>
  <si>
    <t>capacity_expansion, hybrid_optimization</t>
  </si>
  <si>
    <t>hybrid_optimization, capacity_expansion</t>
  </si>
  <si>
    <t>system_dynamics, capacity_expansion</t>
  </si>
  <si>
    <t>Google Earth</t>
  </si>
  <si>
    <t>Vensim</t>
  </si>
  <si>
    <t>Homer</t>
  </si>
  <si>
    <t>iso_code</t>
  </si>
  <si>
    <t>iso3</t>
  </si>
  <si>
    <t>country</t>
  </si>
  <si>
    <t>AO</t>
  </si>
  <si>
    <t>BJ</t>
  </si>
  <si>
    <t>BW</t>
  </si>
  <si>
    <t>BF</t>
  </si>
  <si>
    <t>BI</t>
  </si>
  <si>
    <t>CF</t>
  </si>
  <si>
    <t>TD</t>
  </si>
  <si>
    <t>KM</t>
  </si>
  <si>
    <t>CG</t>
  </si>
  <si>
    <t>CD</t>
  </si>
  <si>
    <t>DJ</t>
  </si>
  <si>
    <t>GQ</t>
  </si>
  <si>
    <t>ER</t>
  </si>
  <si>
    <t>GA</t>
  </si>
  <si>
    <t>GM</t>
  </si>
  <si>
    <t>GN</t>
  </si>
  <si>
    <t>GW</t>
  </si>
  <si>
    <t>CI</t>
  </si>
  <si>
    <t>LS</t>
  </si>
  <si>
    <t>LR</t>
  </si>
  <si>
    <t>LY</t>
  </si>
  <si>
    <t>MG</t>
  </si>
  <si>
    <t>ML</t>
  </si>
  <si>
    <t>MR</t>
  </si>
  <si>
    <t>MZ</t>
  </si>
  <si>
    <t>NA</t>
  </si>
  <si>
    <t>RW</t>
  </si>
  <si>
    <t>ST</t>
  </si>
  <si>
    <t>SN</t>
  </si>
  <si>
    <t>SC</t>
  </si>
  <si>
    <t>SL</t>
  </si>
  <si>
    <t>SO</t>
  </si>
  <si>
    <t>SS</t>
  </si>
  <si>
    <t>SD</t>
  </si>
  <si>
    <t>SZ</t>
  </si>
  <si>
    <t>TG</t>
  </si>
  <si>
    <t>UG</t>
  </si>
  <si>
    <t>ZW</t>
  </si>
  <si>
    <t>CV</t>
  </si>
  <si>
    <t>pool_code</t>
  </si>
  <si>
    <t>country_name</t>
  </si>
  <si>
    <t>region</t>
  </si>
  <si>
    <t>language</t>
  </si>
  <si>
    <t>nb_models_applied</t>
  </si>
  <si>
    <t>nb_models_national</t>
  </si>
  <si>
    <t>has_institutional_capacity</t>
  </si>
  <si>
    <t>data_availability</t>
  </si>
  <si>
    <t>electrification_rate</t>
  </si>
  <si>
    <t>has_ndc</t>
  </si>
  <si>
    <t>has_lts</t>
  </si>
  <si>
    <t>Algeria</t>
  </si>
  <si>
    <t>north</t>
  </si>
  <si>
    <t>AR</t>
  </si>
  <si>
    <t>moderate</t>
  </si>
  <si>
    <t>Angola</t>
  </si>
  <si>
    <t>southern</t>
  </si>
  <si>
    <t>poor</t>
  </si>
  <si>
    <t>Benin</t>
  </si>
  <si>
    <t>west</t>
  </si>
  <si>
    <t>Botswana</t>
  </si>
  <si>
    <t>EN</t>
  </si>
  <si>
    <t>Burkina Faso</t>
  </si>
  <si>
    <t>Burundi</t>
  </si>
  <si>
    <t>east</t>
  </si>
  <si>
    <t>Cape Verde</t>
  </si>
  <si>
    <t>Cameroon</t>
  </si>
  <si>
    <t>central</t>
  </si>
  <si>
    <t>Central African Republic</t>
  </si>
  <si>
    <t>Chad</t>
  </si>
  <si>
    <t>Comoros</t>
  </si>
  <si>
    <t>Democratic Republic of the Congo</t>
  </si>
  <si>
    <t>Republic of the Congo</t>
  </si>
  <si>
    <t>Djibouti</t>
  </si>
  <si>
    <t>Egypt</t>
  </si>
  <si>
    <t>good</t>
  </si>
  <si>
    <t>Equatorial Guinea</t>
  </si>
  <si>
    <t>ES</t>
  </si>
  <si>
    <t>Eritrea</t>
  </si>
  <si>
    <t>MIXED</t>
  </si>
  <si>
    <t>Eswatini</t>
  </si>
  <si>
    <t>Ethiopia</t>
  </si>
  <si>
    <t>Gabon</t>
  </si>
  <si>
    <t>Gambia</t>
  </si>
  <si>
    <t>Ghana</t>
  </si>
  <si>
    <t>Guinea</t>
  </si>
  <si>
    <t>Guinea-Bissau</t>
  </si>
  <si>
    <t>Ivory Coast</t>
  </si>
  <si>
    <t>Kenya</t>
  </si>
  <si>
    <t>Lesotho</t>
  </si>
  <si>
    <t>Liberia</t>
  </si>
  <si>
    <t>Libya</t>
  </si>
  <si>
    <t>Madagascar</t>
  </si>
  <si>
    <t>Malawi</t>
  </si>
  <si>
    <t>Mali</t>
  </si>
  <si>
    <t>Mauritania</t>
  </si>
  <si>
    <t>Mauritius</t>
  </si>
  <si>
    <t>Morocco</t>
  </si>
  <si>
    <t>Mozambique</t>
  </si>
  <si>
    <t>Namibia</t>
  </si>
  <si>
    <t>Niger</t>
  </si>
  <si>
    <t>Nigeria</t>
  </si>
  <si>
    <t>Rwanda</t>
  </si>
  <si>
    <t>Sao Tome and Principe</t>
  </si>
  <si>
    <t>Senegal</t>
  </si>
  <si>
    <t>Seychelles</t>
  </si>
  <si>
    <t>Sierra Leone</t>
  </si>
  <si>
    <t>Somalia</t>
  </si>
  <si>
    <t>South Africa</t>
  </si>
  <si>
    <t>South Sudan</t>
  </si>
  <si>
    <t>Sudan</t>
  </si>
  <si>
    <t>Tanzania</t>
  </si>
  <si>
    <t>Togo</t>
  </si>
  <si>
    <t>Tunisia</t>
  </si>
  <si>
    <t>Uganda</t>
  </si>
  <si>
    <t>Zambia</t>
  </si>
  <si>
    <t>Zimbabwe</t>
  </si>
  <si>
    <t>pool_name</t>
  </si>
  <si>
    <t>member_countries</t>
  </si>
  <si>
    <t>West African Power Pool</t>
  </si>
  <si>
    <t>BF, BJ, CI, CV, GH, GM, GN, GW, LR, ML, NE, NG, SL, SN, TG</t>
  </si>
  <si>
    <t>East African Power Pool</t>
  </si>
  <si>
    <t>BI, DJ, EG, ER, ET, KE, KM, MG, MU, RW, SC, SD, SO, SS, TZ, UG</t>
  </si>
  <si>
    <t>Central African Power Pool</t>
  </si>
  <si>
    <t>CF, CG, CM, GA, GQ, ST, TD</t>
  </si>
  <si>
    <t>Southern African Power Pool</t>
  </si>
  <si>
    <t>AO, BW, CD, LS, MW, MZ, NA, SZ, ZA, ZM, ZW</t>
  </si>
  <si>
    <t>Comité Maghrébin de l'Electricité</t>
  </si>
  <si>
    <t>DZ, LY, MA, MR, TN</t>
  </si>
  <si>
    <t>full_name</t>
  </si>
  <si>
    <t>type</t>
  </si>
  <si>
    <t>origin_country</t>
  </si>
  <si>
    <t>origin_institution</t>
  </si>
  <si>
    <t>license</t>
  </si>
  <si>
    <t>cost_usd</t>
  </si>
  <si>
    <t>free_for_developing</t>
  </si>
  <si>
    <t>learning_curve</t>
  </si>
  <si>
    <t>doc_quality</t>
  </si>
  <si>
    <t>training_available</t>
  </si>
  <si>
    <t>community</t>
  </si>
  <si>
    <t>programming_required</t>
  </si>
  <si>
    <t>helpdesk</t>
  </si>
  <si>
    <t>os</t>
  </si>
  <si>
    <t>nb_studies_in_inventory</t>
  </si>
  <si>
    <t>best_for</t>
  </si>
  <si>
    <t>clean_cooking_capable</t>
  </si>
  <si>
    <t>strengths</t>
  </si>
  <si>
    <t>typical_results</t>
  </si>
  <si>
    <t>often_linked</t>
  </si>
  <si>
    <t>Low Emissions Analysis Platform</t>
  </si>
  <si>
    <t>SE,US</t>
  </si>
  <si>
    <t>SEI</t>
  </si>
  <si>
    <t>freemium</t>
  </si>
  <si>
    <t>medium</t>
  </si>
  <si>
    <t>high</t>
  </si>
  <si>
    <t>windows</t>
  </si>
  <si>
    <t>national_planning</t>
  </si>
  <si>
    <t>Open Source Energy Modelling System</t>
  </si>
  <si>
    <t>KTH,SEI,UNDESA</t>
  </si>
  <si>
    <t>advanced</t>
  </si>
  <si>
    <t>all</t>
  </si>
  <si>
    <t>The Integrated MARKAL-EFOM System</t>
  </si>
  <si>
    <t>INT</t>
  </si>
  <si>
    <t>IEA-ETSAP</t>
  </si>
  <si>
    <t>MARKet ALlocation</t>
  </si>
  <si>
    <t>Model for Energy Supply Strategy Alternatives and their General Environmental Impact</t>
  </si>
  <si>
    <t>IIASA</t>
  </si>
  <si>
    <t>national_planning,regional_trade</t>
  </si>
  <si>
    <t>SPLAT</t>
  </si>
  <si>
    <t>System Planning Long-term Alternative for Transmission</t>
  </si>
  <si>
    <t>regional_trade</t>
  </si>
  <si>
    <t>Python for Power System Analysis</t>
  </si>
  <si>
    <t>FIAS,KIT,TU Berlin</t>
  </si>
  <si>
    <t>CH,GB</t>
  </si>
  <si>
    <t>Univ. of Cambridge,ETH Zurich</t>
  </si>
  <si>
    <t>Open Source Spatial Electrification Tool</t>
  </si>
  <si>
    <t>KTH</t>
  </si>
  <si>
    <t>electrification,geospatial_analysis</t>
  </si>
  <si>
    <t>Baltic Model of Regional Energy Liberalisation</t>
  </si>
  <si>
    <t>DK</t>
  </si>
  <si>
    <t>Danish Energy Agency,DTU</t>
  </si>
  <si>
    <t>Power_system_capacity_expansion,national_planning,sector_coupling,VRE_integration</t>
  </si>
  <si>
    <t>basic</t>
  </si>
  <si>
    <t>Highly flexible and modular open-source code; excellent spatial resolution capability; exceptionally strong at modeling cross-border power trade and regional power pools</t>
  </si>
  <si>
    <t>Dependency on expensive proprietary GAMS solvers for large-scale problems; limited scope outside the power/heat sectors</t>
  </si>
  <si>
    <t>Optimal_capacity_expansion,dispatch_profiles,marginal_electricity_prices,total_system_costs,CO2_emissions,inter-regional_transmission_ flows.</t>
  </si>
  <si>
    <t>OSeMOSYS,PLEXOS,GIS</t>
  </si>
  <si>
    <t>Plexos</t>
  </si>
  <si>
    <t>PLEXOS Integrated Energy Model</t>
  </si>
  <si>
    <t>AU</t>
  </si>
  <si>
    <t>Energy Exemplar</t>
  </si>
  <si>
    <t>dispatch_flexibility</t>
  </si>
  <si>
    <t>Hybrid Optimization of Multiple Energy Resources</t>
  </si>
  <si>
    <t>NREL</t>
  </si>
  <si>
    <t>electrification</t>
  </si>
  <si>
    <t>Ventana Systems</t>
  </si>
  <si>
    <t>Flextool</t>
  </si>
  <si>
    <t>VTT,IRENA</t>
  </si>
  <si>
    <t>Model for Analysis of Energy Demand</t>
  </si>
  <si>
    <t>IAEA</t>
  </si>
  <si>
    <t>demand_forecasting</t>
  </si>
  <si>
    <t>Aalborg University</t>
  </si>
  <si>
    <t>sector_coupling</t>
  </si>
  <si>
    <t>Quantum Geographic Information System</t>
  </si>
  <si>
    <t>OSGeo</t>
  </si>
  <si>
    <t>geospatial_analysis</t>
  </si>
  <si>
    <t>Esri</t>
  </si>
  <si>
    <t>CLEWs</t>
  </si>
  <si>
    <t>Climate, Land, Energy and Water strategies</t>
  </si>
  <si>
    <t>KTH,UNDESA</t>
  </si>
  <si>
    <t>nexus_modeling,water_planning</t>
  </si>
  <si>
    <t>WASP</t>
  </si>
  <si>
    <t>Wien Automatic System Planning</t>
  </si>
  <si>
    <t>IAEA,TVA</t>
  </si>
  <si>
    <t>Next Energy Modeling system for Optimization</t>
  </si>
  <si>
    <t>Water Evaluation and Planning</t>
  </si>
  <si>
    <t>water_planning</t>
  </si>
  <si>
    <t>Dispatch model for the European power System with the Shared Energy Technologies</t>
  </si>
  <si>
    <t>BE,NL</t>
  </si>
  <si>
    <t>EC Joint Research Centre</t>
  </si>
  <si>
    <t>Nigeria Energy Calculator 2050</t>
  </si>
  <si>
    <t>UK Govt,Energy Commission</t>
  </si>
  <si>
    <t>low</t>
  </si>
  <si>
    <t>Solar and Wind Integrated with Transmission and Conventional sources on a Hourly basis</t>
  </si>
  <si>
    <t>UC Berkeley,Univ. of Hawaii</t>
  </si>
  <si>
    <t>dispatch_flexibility,national_planning</t>
  </si>
  <si>
    <t>SATIM</t>
  </si>
  <si>
    <t>South Africa TIMES Model</t>
  </si>
  <si>
    <t>Univ. of Cape Town</t>
  </si>
  <si>
    <t>The Electricity Model Base for Africa</t>
  </si>
  <si>
    <t>Simplified Approach for Estimating Impacts of Electricity Generation</t>
  </si>
  <si>
    <t>environmental_impact</t>
  </si>
  <si>
    <t>CERC</t>
  </si>
  <si>
    <t>Cambridge Environmental Research Consultants</t>
  </si>
  <si>
    <t>CERC Ltd</t>
  </si>
  <si>
    <t>Country</t>
  </si>
  <si>
    <t>Alpha-2 code</t>
  </si>
  <si>
    <t>Alpha-3 code</t>
  </si>
  <si>
    <t>Numeric</t>
  </si>
  <si>
    <t>Afghanistan</t>
  </si>
  <si>
    <t>AF</t>
  </si>
  <si>
    <t>AFG</t>
  </si>
  <si>
    <t>Åland Islands</t>
  </si>
  <si>
    <t>AX</t>
  </si>
  <si>
    <t>ALA</t>
  </si>
  <si>
    <t>Albania</t>
  </si>
  <si>
    <t>AL</t>
  </si>
  <si>
    <t>ALB</t>
  </si>
  <si>
    <t>DZA</t>
  </si>
  <si>
    <t>American Samoa</t>
  </si>
  <si>
    <t>AS</t>
  </si>
  <si>
    <t>ASM</t>
  </si>
  <si>
    <t>Andorra</t>
  </si>
  <si>
    <t>AD</t>
  </si>
  <si>
    <t>AND</t>
  </si>
  <si>
    <t>AGO</t>
  </si>
  <si>
    <t>Anguilla</t>
  </si>
  <si>
    <t>AI</t>
  </si>
  <si>
    <t>AIA</t>
  </si>
  <si>
    <t>Antarctica</t>
  </si>
  <si>
    <t>AQ</t>
  </si>
  <si>
    <t>ATA</t>
  </si>
  <si>
    <t>Antigua and Barbuda</t>
  </si>
  <si>
    <t>AG</t>
  </si>
  <si>
    <t>ATG</t>
  </si>
  <si>
    <t>Argentina</t>
  </si>
  <si>
    <t>ARG</t>
  </si>
  <si>
    <t>Armenia</t>
  </si>
  <si>
    <t>AM</t>
  </si>
  <si>
    <t>ARM</t>
  </si>
  <si>
    <t>Aruba</t>
  </si>
  <si>
    <t>AW</t>
  </si>
  <si>
    <t>ABW</t>
  </si>
  <si>
    <t>Australia</t>
  </si>
  <si>
    <t>AUS</t>
  </si>
  <si>
    <t>Austria</t>
  </si>
  <si>
    <t>AT</t>
  </si>
  <si>
    <t>AUT</t>
  </si>
  <si>
    <t>Azerbaijan</t>
  </si>
  <si>
    <t>AZ</t>
  </si>
  <si>
    <t>AZE</t>
  </si>
  <si>
    <t>Bahamas (the)</t>
  </si>
  <si>
    <t>BS</t>
  </si>
  <si>
    <t>BHS</t>
  </si>
  <si>
    <t>Bahrain</t>
  </si>
  <si>
    <t>BH</t>
  </si>
  <si>
    <t>BHR</t>
  </si>
  <si>
    <t>Bangladesh</t>
  </si>
  <si>
    <t>BD</t>
  </si>
  <si>
    <t>BGD</t>
  </si>
  <si>
    <t>Barbados</t>
  </si>
  <si>
    <t>BB</t>
  </si>
  <si>
    <t>BRB</t>
  </si>
  <si>
    <t>Belarus</t>
  </si>
  <si>
    <t>BY</t>
  </si>
  <si>
    <t>BLR</t>
  </si>
  <si>
    <t>Belgium</t>
  </si>
  <si>
    <t>BE</t>
  </si>
  <si>
    <t>BEL</t>
  </si>
  <si>
    <t>Belize</t>
  </si>
  <si>
    <t>BZ</t>
  </si>
  <si>
    <t>BLZ</t>
  </si>
  <si>
    <t>BEN</t>
  </si>
  <si>
    <t>Bermuda</t>
  </si>
  <si>
    <t>BM</t>
  </si>
  <si>
    <t>BMU</t>
  </si>
  <si>
    <t>Bhutan</t>
  </si>
  <si>
    <t>BT</t>
  </si>
  <si>
    <t>BTN</t>
  </si>
  <si>
    <t>Bolivia (Plurinational State of)</t>
  </si>
  <si>
    <t>BO</t>
  </si>
  <si>
    <t>BOL</t>
  </si>
  <si>
    <t>Bonaire, Sint Eustatius and Saba</t>
  </si>
  <si>
    <t>BQ</t>
  </si>
  <si>
    <t>BES</t>
  </si>
  <si>
    <t>Bosnia and Herzegovina</t>
  </si>
  <si>
    <t>BA</t>
  </si>
  <si>
    <t>BIH</t>
  </si>
  <si>
    <t>BWA</t>
  </si>
  <si>
    <t>Bouvet Island</t>
  </si>
  <si>
    <t>BV</t>
  </si>
  <si>
    <t>BVT</t>
  </si>
  <si>
    <t>Brazil</t>
  </si>
  <si>
    <t>BR</t>
  </si>
  <si>
    <t>BRA</t>
  </si>
  <si>
    <t>British Indian Ocean Territory (the)</t>
  </si>
  <si>
    <t>IO</t>
  </si>
  <si>
    <t>IOT</t>
  </si>
  <si>
    <t>Brunei Darussalam</t>
  </si>
  <si>
    <t>BN</t>
  </si>
  <si>
    <t>BRN</t>
  </si>
  <si>
    <t>Bulgaria</t>
  </si>
  <si>
    <t>BG</t>
  </si>
  <si>
    <t>BGR</t>
  </si>
  <si>
    <t>BFA</t>
  </si>
  <si>
    <t>BDI</t>
  </si>
  <si>
    <t>Cabo Verde</t>
  </si>
  <si>
    <t>CPV</t>
  </si>
  <si>
    <t>Cambodia</t>
  </si>
  <si>
    <t>KH</t>
  </si>
  <si>
    <t>KHM</t>
  </si>
  <si>
    <t>CMR</t>
  </si>
  <si>
    <t>Canada</t>
  </si>
  <si>
    <t>CA</t>
  </si>
  <si>
    <t>CAN</t>
  </si>
  <si>
    <t>Cayman Islands (the)</t>
  </si>
  <si>
    <t>KY</t>
  </si>
  <si>
    <t>CYM</t>
  </si>
  <si>
    <t>Central African Republic (the)</t>
  </si>
  <si>
    <t>CAF</t>
  </si>
  <si>
    <t>TCD</t>
  </si>
  <si>
    <t>Chile</t>
  </si>
  <si>
    <t>CL</t>
  </si>
  <si>
    <t>CHL</t>
  </si>
  <si>
    <t>China</t>
  </si>
  <si>
    <t>CHN</t>
  </si>
  <si>
    <t>Christmas Island</t>
  </si>
  <si>
    <t>CX</t>
  </si>
  <si>
    <t>CXR</t>
  </si>
  <si>
    <t>Cocos (Keeling) Islands (the)</t>
  </si>
  <si>
    <t>CC</t>
  </si>
  <si>
    <t>CCK</t>
  </si>
  <si>
    <t>Colombia</t>
  </si>
  <si>
    <t>CO</t>
  </si>
  <si>
    <t>COL</t>
  </si>
  <si>
    <t>Comoros (the)</t>
  </si>
  <si>
    <t>COM</t>
  </si>
  <si>
    <t>Congo (the Democratic Republic of the)</t>
  </si>
  <si>
    <t>COD</t>
  </si>
  <si>
    <t>Congo (the)</t>
  </si>
  <si>
    <t>COG</t>
  </si>
  <si>
    <t>Cook Islands (the)</t>
  </si>
  <si>
    <t>CK</t>
  </si>
  <si>
    <t>COK</t>
  </si>
  <si>
    <t>Costa Rica</t>
  </si>
  <si>
    <t>CR</t>
  </si>
  <si>
    <t>CRI</t>
  </si>
  <si>
    <t>Côte d'Ivoire</t>
  </si>
  <si>
    <t>CIV</t>
  </si>
  <si>
    <t>Croatia</t>
  </si>
  <si>
    <t>HR</t>
  </si>
  <si>
    <t>HRV</t>
  </si>
  <si>
    <t>Cuba</t>
  </si>
  <si>
    <t>CU</t>
  </si>
  <si>
    <t>CUB</t>
  </si>
  <si>
    <t>Curaçao</t>
  </si>
  <si>
    <t>CW</t>
  </si>
  <si>
    <t>CUW</t>
  </si>
  <si>
    <t>Cyprus</t>
  </si>
  <si>
    <t>CY</t>
  </si>
  <si>
    <t>CYP</t>
  </si>
  <si>
    <t>Czechia</t>
  </si>
  <si>
    <t>CZ</t>
  </si>
  <si>
    <t>CZE</t>
  </si>
  <si>
    <t>Denmark</t>
  </si>
  <si>
    <t>DNK</t>
  </si>
  <si>
    <t>DJI</t>
  </si>
  <si>
    <t>Dominica</t>
  </si>
  <si>
    <t>DM</t>
  </si>
  <si>
    <t>DMA</t>
  </si>
  <si>
    <t>Dominican Republic (the)</t>
  </si>
  <si>
    <t>DO</t>
  </si>
  <si>
    <t>DOM</t>
  </si>
  <si>
    <t>Ecuador</t>
  </si>
  <si>
    <t>EC</t>
  </si>
  <si>
    <t>ECU</t>
  </si>
  <si>
    <t>EGY</t>
  </si>
  <si>
    <t>El Salvador</t>
  </si>
  <si>
    <t>SV</t>
  </si>
  <si>
    <t>SLV</t>
  </si>
  <si>
    <t>GNQ</t>
  </si>
  <si>
    <t>ERI</t>
  </si>
  <si>
    <t>Estonia</t>
  </si>
  <si>
    <t>EE</t>
  </si>
  <si>
    <t>EST</t>
  </si>
  <si>
    <t>SWZ</t>
  </si>
  <si>
    <t>ETH</t>
  </si>
  <si>
    <t>Falkland Islands (the) [Malvinas]</t>
  </si>
  <si>
    <t>FK</t>
  </si>
  <si>
    <t>FLK</t>
  </si>
  <si>
    <t>Faroe Islands (the)</t>
  </si>
  <si>
    <t>FO</t>
  </si>
  <si>
    <t>FRO</t>
  </si>
  <si>
    <t>Fiji</t>
  </si>
  <si>
    <t>FJ</t>
  </si>
  <si>
    <t>FJI</t>
  </si>
  <si>
    <t>Finland</t>
  </si>
  <si>
    <t>FIN</t>
  </si>
  <si>
    <t>France</t>
  </si>
  <si>
    <t>FRA</t>
  </si>
  <si>
    <t>French Guiana</t>
  </si>
  <si>
    <t>GF</t>
  </si>
  <si>
    <t>GUF</t>
  </si>
  <si>
    <t>French Polynesia</t>
  </si>
  <si>
    <t>PF</t>
  </si>
  <si>
    <t>PYF</t>
  </si>
  <si>
    <t>French Southern Territories (the)</t>
  </si>
  <si>
    <t>TF</t>
  </si>
  <si>
    <t>ATF</t>
  </si>
  <si>
    <t>GAB</t>
  </si>
  <si>
    <t>Gambia (the)</t>
  </si>
  <si>
    <t>GMB</t>
  </si>
  <si>
    <t>Georgia</t>
  </si>
  <si>
    <t>GE</t>
  </si>
  <si>
    <t>GEO</t>
  </si>
  <si>
    <t>Germany</t>
  </si>
  <si>
    <t>DEU</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</si>
  <si>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</si>
  <si>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</si>
  <si>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</si>
  <si>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</si>
  <si>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</si>
  <si>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</si>
  <si>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</si>
  <si>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</si>
  <si>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</si>
  <si>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</si>
  <si>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</si>
  <si>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</si>
  <si>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</si>
  <si>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</si>
  <si>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</si>
  <si>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</si>
  <si>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</si>
  <si>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</si>
  <si>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</si>
  <si>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</si>
  <si>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</si>
  <si>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</si>
  <si>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</si>
  <si>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</si>
  <si>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GGY</t>
  </si>
  <si>
    <t>GIN</t>
  </si>
  <si>
    <t>GNB</t>
  </si>
  <si>
    <t>Guyana</t>
  </si>
  <si>
    <t>GY</t>
  </si>
  <si>
    <t>GUY</t>
  </si>
  <si>
    <t>Haiti</t>
  </si>
  <si>
    <t>HT</t>
  </si>
  <si>
    <t>HTI</t>
  </si>
  <si>
    <t>Heard Island and McDonald Islands</t>
  </si>
  <si>
    <t>HM</t>
  </si>
  <si>
    <t>HMD</t>
  </si>
  <si>
    <t>Holy See (the)</t>
  </si>
  <si>
    <t>VA</t>
  </si>
  <si>
    <t>VAT</t>
  </si>
  <si>
    <t>Honduras</t>
  </si>
  <si>
    <t>HN</t>
  </si>
  <si>
    <t>HND</t>
  </si>
  <si>
    <t>Hong Kong</t>
  </si>
  <si>
    <t>HK</t>
  </si>
  <si>
    <t>HKG</t>
  </si>
  <si>
    <t>Hungary</t>
  </si>
  <si>
    <t>HU</t>
  </si>
  <si>
    <t>HUN</t>
  </si>
  <si>
    <t>Iceland</t>
  </si>
  <si>
    <t>IS</t>
  </si>
  <si>
    <t>ISL</t>
  </si>
  <si>
    <t>India</t>
  </si>
  <si>
    <t>IN</t>
  </si>
  <si>
    <t>IND</t>
  </si>
  <si>
    <t>Indonesia</t>
  </si>
  <si>
    <t>ID</t>
  </si>
  <si>
    <t>IDN</t>
  </si>
  <si>
    <t>Iran (Islamic Republic of)</t>
  </si>
  <si>
    <t>IR</t>
  </si>
  <si>
    <t>IRN</t>
  </si>
  <si>
    <t>Iraq</t>
  </si>
  <si>
    <t>IQ</t>
  </si>
  <si>
    <t>IRQ</t>
  </si>
  <si>
    <t>Ireland</t>
  </si>
  <si>
    <t>IE</t>
  </si>
  <si>
    <t>IRL</t>
  </si>
  <si>
    <t>Isle of Man</t>
  </si>
  <si>
    <t>IM</t>
  </si>
  <si>
    <t>IMN</t>
  </si>
  <si>
    <t>Israel</t>
  </si>
  <si>
    <t>IL</t>
  </si>
  <si>
    <t>ISR</t>
  </si>
  <si>
    <t>Italy</t>
  </si>
  <si>
    <t>ITA</t>
  </si>
  <si>
    <t>Jamaica</t>
  </si>
  <si>
    <t>JM</t>
  </si>
  <si>
    <t>JAM</t>
  </si>
  <si>
    <t>Japan</t>
  </si>
  <si>
    <t>JP</t>
  </si>
  <si>
    <t>JPN</t>
  </si>
  <si>
    <t>Jersey</t>
  </si>
  <si>
    <t>JE</t>
  </si>
  <si>
    <t>JEY</t>
  </si>
  <si>
    <t>Jordan</t>
  </si>
  <si>
    <t>JO</t>
  </si>
  <si>
    <t>JOR</t>
  </si>
  <si>
    <t>Kazakhstan</t>
  </si>
  <si>
    <t>KZ</t>
  </si>
  <si>
    <t>KAZ</t>
  </si>
  <si>
    <t>KEN</t>
  </si>
  <si>
    <t>Kiribati</t>
  </si>
  <si>
    <t>KI</t>
  </si>
  <si>
    <t>KIR</t>
  </si>
  <si>
    <t>Korea (the Democratic People's Republic of)</t>
  </si>
  <si>
    <t>KP</t>
  </si>
  <si>
    <t>PRK</t>
  </si>
  <si>
    <t>Korea (the Republic of)</t>
  </si>
  <si>
    <t>KOR</t>
  </si>
  <si>
    <t>Kuwait</t>
  </si>
  <si>
    <t>KW</t>
  </si>
  <si>
    <t>KWT</t>
  </si>
  <si>
    <t>Kyrgyzstan</t>
  </si>
  <si>
    <t>KG</t>
  </si>
  <si>
    <t>KGZ</t>
  </si>
  <si>
    <t>Lao People's Democratic Republic (the)</t>
  </si>
  <si>
    <t>LA</t>
  </si>
  <si>
    <t>LAO</t>
  </si>
  <si>
    <t>Latvia</t>
  </si>
  <si>
    <t>LV</t>
  </si>
  <si>
    <t>LVA</t>
  </si>
  <si>
    <t>Lebanon</t>
  </si>
  <si>
    <t>LB</t>
  </si>
  <si>
    <t>LBN</t>
  </si>
  <si>
    <t>LSO</t>
  </si>
  <si>
    <t>LBR</t>
  </si>
  <si>
    <t>LBY</t>
  </si>
  <si>
    <t>Liechtenstein</t>
  </si>
  <si>
    <t>LI</t>
  </si>
  <si>
    <t>LIE</t>
  </si>
  <si>
    <t>Lithuania</t>
  </si>
  <si>
    <t>LT</t>
  </si>
  <si>
    <t>LTU</t>
  </si>
  <si>
    <t>Luxembourg</t>
  </si>
  <si>
    <t>LU</t>
  </si>
  <si>
    <t>LUX</t>
  </si>
  <si>
    <t>Macao</t>
  </si>
  <si>
    <t>MO</t>
  </si>
  <si>
    <t>MAC</t>
  </si>
  <si>
    <t>MDG</t>
  </si>
  <si>
    <t>MWI</t>
  </si>
  <si>
    <t>Malaysia</t>
  </si>
  <si>
    <t>MY</t>
  </si>
  <si>
    <t>MYS</t>
  </si>
  <si>
    <t>Maldives</t>
  </si>
  <si>
    <t>MV</t>
  </si>
  <si>
    <t>MDV</t>
  </si>
  <si>
    <t>MLI</t>
  </si>
  <si>
    <t>Malta</t>
  </si>
  <si>
    <t>MT</t>
  </si>
  <si>
    <t>MLT</t>
  </si>
  <si>
    <t>Marshall Islands (the)</t>
  </si>
  <si>
    <t>MH</t>
  </si>
  <si>
    <t>MHL</t>
  </si>
  <si>
    <t>Martinique</t>
  </si>
  <si>
    <t>MQ</t>
  </si>
  <si>
    <t>MTQ</t>
  </si>
  <si>
    <t>MRT</t>
  </si>
  <si>
    <t>MUS</t>
  </si>
  <si>
    <t>Mayotte</t>
  </si>
  <si>
    <t>YT</t>
  </si>
  <si>
    <t>MYT</t>
  </si>
  <si>
    <t>Mexico</t>
  </si>
  <si>
    <t>MX</t>
  </si>
  <si>
    <t>MEX</t>
  </si>
  <si>
    <t>Micronesia (Federated States of)</t>
  </si>
  <si>
    <t>FM</t>
  </si>
  <si>
    <t>FSM</t>
  </si>
  <si>
    <t>Moldova (the Republic of)</t>
  </si>
  <si>
    <t>MD</t>
  </si>
  <si>
    <t>MDA</t>
  </si>
  <si>
    <t>Monaco</t>
  </si>
  <si>
    <t>MC</t>
  </si>
  <si>
    <t>MCO</t>
  </si>
  <si>
    <t>Mongolia</t>
  </si>
  <si>
    <t>MN</t>
  </si>
  <si>
    <t>MNG</t>
  </si>
  <si>
    <t>Montenegro</t>
  </si>
  <si>
    <t>ME</t>
  </si>
  <si>
    <t>MNE</t>
  </si>
  <si>
    <t>Montserrat</t>
  </si>
  <si>
    <t>MS</t>
  </si>
  <si>
    <t>MSR</t>
  </si>
  <si>
    <t>MAR</t>
  </si>
  <si>
    <t>MOZ</t>
  </si>
  <si>
    <t>Myanmar</t>
  </si>
  <si>
    <t>MM</t>
  </si>
  <si>
    <t>MMR</t>
  </si>
  <si>
    <t>NAM</t>
  </si>
  <si>
    <t>Nauru</t>
  </si>
  <si>
    <t>NR</t>
  </si>
  <si>
    <t>NRU</t>
  </si>
  <si>
    <t>Nepal</t>
  </si>
  <si>
    <t>NP</t>
  </si>
  <si>
    <t>NPL</t>
  </si>
  <si>
    <t>Netherlands (the)</t>
  </si>
  <si>
    <t>NLD</t>
  </si>
  <si>
    <t>New Caledonia</t>
  </si>
  <si>
    <t>NC</t>
  </si>
  <si>
    <t>NCL</t>
  </si>
  <si>
    <t>New Zealand</t>
  </si>
  <si>
    <t>NZ</t>
  </si>
  <si>
    <t>NZL</t>
  </si>
  <si>
    <t>Nicaragua</t>
  </si>
  <si>
    <t>NI</t>
  </si>
  <si>
    <t>NIC</t>
  </si>
  <si>
    <t>Niger (the)</t>
  </si>
  <si>
    <t>NER</t>
  </si>
  <si>
    <t>NGA</t>
  </si>
  <si>
    <t>Niue</t>
  </si>
  <si>
    <t>NU</t>
  </si>
  <si>
    <t>NIU</t>
  </si>
  <si>
    <t>Norfolk Island</t>
  </si>
  <si>
    <t>NF</t>
  </si>
  <si>
    <t>NFK</t>
  </si>
  <si>
    <t>Northern Mariana Islands (the)</t>
  </si>
  <si>
    <t>MP</t>
  </si>
  <si>
    <t>MNP</t>
  </si>
  <si>
    <t>Norway</t>
  </si>
  <si>
    <t>NOR</t>
  </si>
  <si>
    <t>Oman</t>
  </si>
  <si>
    <t>OM</t>
  </si>
  <si>
    <t>OMN</t>
  </si>
  <si>
    <t>Pakistan</t>
  </si>
  <si>
    <t>PK</t>
  </si>
  <si>
    <t>PAK</t>
  </si>
  <si>
    <t>Palau</t>
  </si>
  <si>
    <t>PW</t>
  </si>
  <si>
    <t>PLW</t>
  </si>
  <si>
    <t>Palestine, State of</t>
  </si>
  <si>
    <t>PS</t>
  </si>
  <si>
    <t>PSE</t>
  </si>
  <si>
    <t>Panama</t>
  </si>
  <si>
    <t>PA</t>
  </si>
  <si>
    <t>PAN</t>
  </si>
  <si>
    <t>Papua New Guinea</t>
  </si>
  <si>
    <t>PG</t>
  </si>
  <si>
    <t>PNG</t>
  </si>
  <si>
    <t>Paraguay</t>
  </si>
  <si>
    <t>PY</t>
  </si>
  <si>
    <t>PRY</t>
  </si>
  <si>
    <t>Peru</t>
  </si>
  <si>
    <t>PE</t>
  </si>
  <si>
    <t>PER</t>
  </si>
  <si>
    <t>Philippines (the)</t>
  </si>
  <si>
    <t>PH</t>
  </si>
  <si>
    <t>PHL</t>
  </si>
  <si>
    <t>Pitcairn</t>
  </si>
  <si>
    <t>PN</t>
  </si>
  <si>
    <t>PCN</t>
  </si>
  <si>
    <t>Poland</t>
  </si>
  <si>
    <t>PL</t>
  </si>
  <si>
    <t>POL</t>
  </si>
  <si>
    <t>Portugal</t>
  </si>
  <si>
    <t>PRT</t>
  </si>
  <si>
    <t>Puerto Rico</t>
  </si>
  <si>
    <t>PR</t>
  </si>
  <si>
    <t>PRI</t>
  </si>
  <si>
    <t>Qatar</t>
  </si>
  <si>
    <t>QA</t>
  </si>
  <si>
    <t>QAT</t>
  </si>
  <si>
    <t>Republic of North Macedonia</t>
  </si>
  <si>
    <t>MK</t>
  </si>
  <si>
    <t>MKD</t>
  </si>
  <si>
    <t>Réunion</t>
  </si>
  <si>
    <t>RE</t>
  </si>
  <si>
    <t>REU</t>
  </si>
  <si>
    <t>Romania</t>
  </si>
  <si>
    <t>RO</t>
  </si>
  <si>
    <t>ROU</t>
  </si>
  <si>
    <t>Russian Federation (the)</t>
  </si>
  <si>
    <t>RU</t>
  </si>
  <si>
    <t>RUS</t>
  </si>
  <si>
    <t>RWA</t>
  </si>
  <si>
    <t>Saint Barthélemy</t>
  </si>
  <si>
    <t>BL</t>
  </si>
  <si>
    <t>BLM</t>
  </si>
  <si>
    <t>Saint Helena, Ascension and Tristan da Cunha</t>
  </si>
  <si>
    <t>SH</t>
  </si>
  <si>
    <t>SHN</t>
  </si>
  <si>
    <t>Saint Kitts and Nevis</t>
  </si>
  <si>
    <t>KN</t>
  </si>
  <si>
    <t>KNA</t>
  </si>
  <si>
    <t>Saint Lucia</t>
  </si>
  <si>
    <t>LC</t>
  </si>
  <si>
    <t>LCA</t>
  </si>
  <si>
    <t>Saint Martin (French part)</t>
  </si>
  <si>
    <t>MF</t>
  </si>
  <si>
    <t>MAF</t>
  </si>
  <si>
    <t>Saint Pierre and Miquelon</t>
  </si>
  <si>
    <t>PM</t>
  </si>
  <si>
    <t>SPM</t>
  </si>
  <si>
    <t>Saint Vincent and the Grenadines</t>
  </si>
  <si>
    <t>VC</t>
  </si>
  <si>
    <t>VCT</t>
  </si>
  <si>
    <t>Samoa</t>
  </si>
  <si>
    <t>WS</t>
  </si>
  <si>
    <t>WSM</t>
  </si>
  <si>
    <t>San Marino</t>
  </si>
  <si>
    <t>SM</t>
  </si>
  <si>
    <t>SMR</t>
  </si>
  <si>
    <t>STP</t>
  </si>
  <si>
    <t>Saudi Arabia</t>
  </si>
  <si>
    <t>SAU</t>
  </si>
  <si>
    <t>SEN</t>
  </si>
  <si>
    <t>Serbia</t>
  </si>
  <si>
    <t>RS</t>
  </si>
  <si>
    <t>SRB</t>
  </si>
  <si>
    <t>SYC</t>
  </si>
  <si>
    <t>SLE</t>
  </si>
  <si>
    <t>Singapore</t>
  </si>
  <si>
    <t>SG</t>
  </si>
  <si>
    <t>SGP</t>
  </si>
  <si>
    <t>Sint Maarten (Dutch part)</t>
  </si>
  <si>
    <t>SX</t>
  </si>
  <si>
    <t>SXM</t>
  </si>
  <si>
    <t>Slovakia</t>
  </si>
  <si>
    <t>SK</t>
  </si>
  <si>
    <t>SVK</t>
  </si>
  <si>
    <t>Slovenia</t>
  </si>
  <si>
    <t>SI</t>
  </si>
  <si>
    <t>SVN</t>
  </si>
  <si>
    <t>Solomon Islands</t>
  </si>
  <si>
    <t>SB</t>
  </si>
  <si>
    <t>SLB</t>
  </si>
  <si>
    <t>SOM</t>
  </si>
  <si>
    <t>ZAF</t>
  </si>
  <si>
    <t>South Georgia and the South Sandwich Islands</t>
  </si>
  <si>
    <t>GS</t>
  </si>
  <si>
    <t>SGS</t>
  </si>
  <si>
    <t>SSD</t>
  </si>
  <si>
    <t>Spain</t>
  </si>
  <si>
    <t>ESP</t>
  </si>
  <si>
    <t>Sri Lanka</t>
  </si>
  <si>
    <t>LK</t>
  </si>
  <si>
    <t>LKA</t>
  </si>
  <si>
    <t>Sudan (the)</t>
  </si>
  <si>
    <t>SDN</t>
  </si>
  <si>
    <t>Suriname</t>
  </si>
  <si>
    <t>SR</t>
  </si>
  <si>
    <t>SUR</t>
  </si>
  <si>
    <t>Svalbard and Jan Mayen</t>
  </si>
  <si>
    <t>SJ</t>
  </si>
  <si>
    <t>SJM</t>
  </si>
  <si>
    <t>Sweden</t>
  </si>
  <si>
    <t>SWE</t>
  </si>
  <si>
    <t>Switzerland</t>
  </si>
  <si>
    <t>CH</t>
  </si>
  <si>
    <t>CHE</t>
  </si>
  <si>
    <t>Syrian Arab Republic</t>
  </si>
  <si>
    <t>SY</t>
  </si>
  <si>
    <t>SYR</t>
  </si>
  <si>
    <t>Taiwan (Province of China)</t>
  </si>
  <si>
    <t>TW</t>
  </si>
  <si>
    <t>TWN</t>
  </si>
  <si>
    <t>Tajikistan</t>
  </si>
  <si>
    <t>TJ</t>
  </si>
  <si>
    <t>TJK</t>
  </si>
  <si>
    <t>Tanzania, United Republic of</t>
  </si>
  <si>
    <t>TZA</t>
  </si>
  <si>
    <t>Thailand</t>
  </si>
  <si>
    <t>THA</t>
  </si>
  <si>
    <t>Timor-Leste</t>
  </si>
  <si>
    <t>TL</t>
  </si>
  <si>
    <t>TLS</t>
  </si>
  <si>
    <t>TGO</t>
  </si>
  <si>
    <t>Tokelau</t>
  </si>
  <si>
    <t>TK</t>
  </si>
  <si>
    <t>TKL</t>
  </si>
  <si>
    <t>Tonga</t>
  </si>
  <si>
    <t>TO</t>
  </si>
  <si>
    <t>TON</t>
  </si>
  <si>
    <t>Trinidad and Tobago</t>
  </si>
  <si>
    <t>TT</t>
  </si>
  <si>
    <t>TTO</t>
  </si>
  <si>
    <t>TUN</t>
  </si>
  <si>
    <t>Turkey</t>
  </si>
  <si>
    <t>TUR</t>
  </si>
  <si>
    <t>Turkmenistan</t>
  </si>
  <si>
    <t>TM</t>
  </si>
  <si>
    <t>TKM</t>
  </si>
  <si>
    <t>Turks and Caicos Islands (the)</t>
  </si>
  <si>
    <t>TC</t>
  </si>
  <si>
    <t>TCA</t>
  </si>
  <si>
    <t>Tuvalu</t>
  </si>
  <si>
    <t>TV</t>
  </si>
  <si>
    <t>TUV</t>
  </si>
  <si>
    <t>UGA</t>
  </si>
  <si>
    <t>Ukraine</t>
  </si>
  <si>
    <t>UA</t>
  </si>
  <si>
    <t>UKR</t>
  </si>
  <si>
    <t>United Arab Emirates (the)</t>
  </si>
  <si>
    <t>ARE</t>
  </si>
  <si>
    <t>United Kingdom of Great Britain and Northern Ireland (the)</t>
  </si>
  <si>
    <t>GBR</t>
  </si>
  <si>
    <t>United States Minor Outlying Islands (the)</t>
  </si>
  <si>
    <t>UM</t>
  </si>
  <si>
    <t>UMI</t>
  </si>
  <si>
    <t>United States of America (the)</t>
  </si>
  <si>
    <t>USA</t>
  </si>
  <si>
    <t>Uruguay</t>
  </si>
  <si>
    <t>UY</t>
  </si>
  <si>
    <t>URY</t>
  </si>
  <si>
    <t>Uzbekistan</t>
  </si>
  <si>
    <t>UZ</t>
  </si>
  <si>
    <t>UZB</t>
  </si>
  <si>
    <t>Vanuatu</t>
  </si>
  <si>
    <t>VU</t>
  </si>
  <si>
    <t>VUT</t>
  </si>
  <si>
    <t>Venezuela (Bolivarian Republic of)</t>
  </si>
  <si>
    <t>VE</t>
  </si>
  <si>
    <t>VEN</t>
  </si>
  <si>
    <t>Viet Nam</t>
  </si>
  <si>
    <t>VN</t>
  </si>
  <si>
    <t>VNM</t>
  </si>
  <si>
    <t>Virgin Islands (British)</t>
  </si>
  <si>
    <t>VG</t>
  </si>
  <si>
    <t>VGB</t>
  </si>
  <si>
    <t>Virgin Islands (U.S.)</t>
  </si>
  <si>
    <t>VI</t>
  </si>
  <si>
    <t>VIR</t>
  </si>
  <si>
    <t>Wallis and Futuna</t>
  </si>
  <si>
    <t>WF</t>
  </si>
  <si>
    <t>WLF</t>
  </si>
  <si>
    <t>Western Sahara</t>
  </si>
  <si>
    <t>EH</t>
  </si>
  <si>
    <t>ESH</t>
  </si>
  <si>
    <t>Yemen</t>
  </si>
  <si>
    <t>YE</t>
  </si>
  <si>
    <t>YEM</t>
  </si>
  <si>
    <t>ZMB</t>
  </si>
  <si>
    <t>ZWE</t>
  </si>
  <si>
    <t>Name</t>
  </si>
  <si>
    <t>Role</t>
  </si>
  <si>
    <t>Number of occurrence (including hybrids)</t>
  </si>
  <si>
    <t>Training Programs</t>
  </si>
  <si>
    <t>Communities of Practice</t>
  </si>
  <si>
    <t>Helpdesk</t>
  </si>
  <si>
    <t>Learning Curve</t>
  </si>
  <si>
    <t>Documentation Quality</t>
  </si>
  <si>
    <t>Origin</t>
  </si>
  <si>
    <t>Software Cost (USD)</t>
  </si>
  <si>
    <t>Operating System</t>
  </si>
  <si>
    <t>Programming Skills</t>
  </si>
  <si>
    <t>LEAP (Low Emissions Analysis Platform)</t>
  </si>
  <si>
    <t>Energy scenario accounting &amp; mitigation</t>
  </si>
  <si>
    <t>Yes (SEI courses, online tutorials)</t>
  </si>
  <si>
    <t>Yes</t>
  </si>
  <si>
    <t>Yes (SEI)</t>
  </si>
  <si>
    <t>Moderate</t>
  </si>
  <si>
    <t>High</t>
  </si>
  <si>
    <t>SEI (USA, Sweden)</t>
  </si>
  <si>
    <t>$0 (Developing nations/Students) to $3,000+</t>
  </si>
  <si>
    <t>Windows</t>
  </si>
  <si>
    <t>No (GUI-based)</t>
  </si>
  <si>
    <t>Energy system optimization</t>
  </si>
  <si>
    <t>Yes (EMP-A, ICTP, Open U)</t>
  </si>
  <si>
    <t>Yes (Community)</t>
  </si>
  <si>
    <t>Good</t>
  </si>
  <si>
    <t>KTH / SEI / UNDESA
(Sweden)</t>
  </si>
  <si>
    <t>$0 (Open Source)</t>
  </si>
  <si>
    <t>Windows, Linux, macOS</t>
  </si>
  <si>
    <t>Yes (Python, GAMS, MathProg)</t>
  </si>
  <si>
    <t>TIMES/MARKAL</t>
  </si>
  <si>
    <t>Techno-economic capacity expansion</t>
  </si>
  <si>
    <t>Yes (IEA-ETSAP workshops)</t>
  </si>
  <si>
    <t>Yes (ETSAP)</t>
  </si>
  <si>
    <t>IEA-ETSAP
(Australia, Austria, Belgium, Canada, China, Denmark, Finland, France, Germany, Greece, Ireland, Italy, Japan, Korea (Republic of), Netherlands, Norway, Spain, Sweden, Switzerland, United Kingdom, United States)</t>
  </si>
  <si>
    <t>$0 (Code), $2k–$10k+ (GUI/Solvers)</t>
  </si>
  <si>
    <t>Yes (GAMS / VEDA GUI helps)</t>
  </si>
  <si>
    <t>Integrated assessment &amp; optimization</t>
  </si>
  <si>
    <t>Yes (IAEA training)</t>
  </si>
  <si>
    <t>Yes (IAEA)</t>
  </si>
  <si>
    <t>IIASA (Austria) / IAEA (International)</t>
  </si>
  <si>
    <t>$0 (Open Source / Member States)</t>
  </si>
  <si>
    <t>Yes (Python for MESSAGEix, GAMS)</t>
  </si>
  <si>
    <t>African power pool capacity expansion</t>
  </si>
  <si>
    <t>Yes (IRENA workshops)</t>
  </si>
  <si>
    <t>Yes (IRENA)</t>
  </si>
  <si>
    <t>IRENA (International - UAE/Germany)</t>
  </si>
  <si>
    <t>$0</t>
  </si>
  <si>
    <t>No (Uses MESSAGE GUI)</t>
  </si>
  <si>
    <t>PypSA</t>
  </si>
  <si>
    <t>Power/energy system optimization</t>
  </si>
  <si>
    <t>Yes (Agora Energiewende, online)</t>
  </si>
  <si>
    <t>FIAS / KIT / TU Berlin (Germany)</t>
  </si>
  <si>
    <t>Yes (Python)</t>
  </si>
  <si>
    <t>Multi-scale energy system optimization</t>
  </si>
  <si>
    <t>Yes (Online tutorials)</t>
  </si>
  <si>
    <t>Moderate to High</t>
  </si>
  <si>
    <t>Univ. of Cambridge (UK) / ETH Zurich (Switzerland)</t>
  </si>
  <si>
    <t>Yes (Python, YAML)</t>
  </si>
  <si>
    <t>ONSSET (Open Source Spatial Electrification Tool)</t>
  </si>
  <si>
    <t>Geospatial electrification planning</t>
  </si>
  <si>
    <t>Yes (EMP-A, KTH tutorials)</t>
  </si>
  <si>
    <t>KTH (Sweden)</t>
  </si>
  <si>
    <t>Yes (Python, GIS basics)</t>
  </si>
  <si>
    <t>Power &amp; district heating optimization</t>
  </si>
  <si>
    <t>Yes (DTU courses)</t>
  </si>
  <si>
    <t>Ea Energy Analyses / DTU (Denmark)</t>
  </si>
  <si>
    <t>$0 (Code), requires GAMS license</t>
  </si>
  <si>
    <t>Yes (GAMS)</t>
  </si>
  <si>
    <t>Power market simulation &amp; dispatch</t>
  </si>
  <si>
    <t>Yes (Energy Exemplar training)</t>
  </si>
  <si>
    <t>Yes (Commercial)</t>
  </si>
  <si>
    <t>Energy Exemplar (Australia)</t>
  </si>
  <si>
    <t>$10,000 to $50,000+</t>
  </si>
  <si>
    <t>Homer pro</t>
  </si>
  <si>
    <t>Microgrid &amp; distributed generation</t>
  </si>
  <si>
    <t>Yes (UL Solutions training)</t>
  </si>
  <si>
    <t>NREL (USA)</t>
  </si>
  <si>
    <t>$500 to $2,000+</t>
  </si>
  <si>
    <t>System dynamics simulation</t>
  </si>
  <si>
    <t>Yes (Ventana Systems, online)</t>
  </si>
  <si>
    <t>Ventana Systems (USA)</t>
  </si>
  <si>
    <t>$0 (PLE version) to $2,000+</t>
  </si>
  <si>
    <t>Windows, macOS</t>
  </si>
  <si>
    <t>No (Visual/Equation-based)</t>
  </si>
  <si>
    <t>Power system flexibility assessment</t>
  </si>
  <si>
    <t>VTT (Finland) / IRENA (International)</t>
  </si>
  <si>
    <t>No (Excel-based)</t>
  </si>
  <si>
    <t>Energy demand forecasting</t>
  </si>
  <si>
    <t>IAEA (International - Austria) / IEJE (France)</t>
  </si>
  <si>
    <t>$0 (Member States)</t>
  </si>
  <si>
    <t>Sector-coupled energy simulation</t>
  </si>
  <si>
    <t>Yes (Aalborg Univ. workshops)</t>
  </si>
  <si>
    <t>Yes (Forum/Email)</t>
  </si>
  <si>
    <t>Aalborg University (Denmark)</t>
  </si>
  <si>
    <t>$0 (Freeware)</t>
  </si>
  <si>
    <t>Geographic Information Systems (GIS)</t>
  </si>
  <si>
    <t>Yes (Various online/offline)</t>
  </si>
  <si>
    <t>OSGeo (International) / Gary Sherman (USA)</t>
  </si>
  <si>
    <t>No (Python/PyQGIS optional)</t>
  </si>
  <si>
    <t>Yes (Esri Academy)</t>
  </si>
  <si>
    <t>Esri (USA)</t>
  </si>
  <si>
    <t>$100 (Personal) to $1,000+</t>
  </si>
  <si>
    <t>No (Python/ArcPy optional)</t>
  </si>
  <si>
    <t>Climate, Land, Energy, Water integration</t>
  </si>
  <si>
    <t>Yes (UNDESA, EMP-A)</t>
  </si>
  <si>
    <t>KTH (Sweden) / UNDESA</t>
  </si>
  <si>
    <t>Yes (Python, GAMS)</t>
  </si>
  <si>
    <t>Generation capacity expansion</t>
  </si>
  <si>
    <t>Good (Dated)</t>
  </si>
  <si>
    <t>IAEA (International - Austria) / TVA (USA)</t>
  </si>
  <si>
    <t>Energy optimization framework</t>
  </si>
  <si>
    <t>Yes (SEI tutorials)</t>
  </si>
  <si>
    <t>Yes (SEI/Community)</t>
  </si>
  <si>
    <t>SEI (Sweden / USA)</t>
  </si>
  <si>
    <t>Yes (Julia)</t>
  </si>
  <si>
    <t>Water resource evaluation &amp; planning</t>
  </si>
  <si>
    <t>Yes (SEI training)</t>
  </si>
  <si>
    <t>$0 (Developing nations) to $3,000+</t>
  </si>
  <si>
    <t>Power system operation &amp; flexibility</t>
  </si>
  <si>
    <t>Yes (JRC workshops)</t>
  </si>
  <si>
    <t>EC Joint Research Centre (EU - Belgium/Netherlands)</t>
  </si>
  <si>
    <t>2050 emissions/energy pathway calculator</t>
  </si>
  <si>
    <t>Yes (Mott MacDonald, ECN)</t>
  </si>
  <si>
    <t>No</t>
  </si>
  <si>
    <t>Low</t>
  </si>
  <si>
    <t>UK Govt (UK) / Energy Commission (Nigeria)</t>
  </si>
  <si>
    <t>$0 (Open Source / Web)</t>
  </si>
  <si>
    <t>Web / Any</t>
  </si>
  <si>
    <t>No (Web/Excel UI)</t>
  </si>
  <si>
    <t>Power system capacity expansion</t>
  </si>
  <si>
    <t>Yes (Online workshops)</t>
  </si>
  <si>
    <t>UC Berkeley / Univ. of Hawaii (USA)</t>
  </si>
  <si>
    <t>Yes (Python, Pyomo)</t>
  </si>
  <si>
    <t>South African national energy optimization</t>
  </si>
  <si>
    <t>Yes (Univ. of Cape Town)</t>
  </si>
  <si>
    <t>Univ. of Cape Town (South Africa)</t>
  </si>
  <si>
    <t>Relies on TIMES/GAMS costs</t>
  </si>
  <si>
    <t>Yes (GAMS, VEDA)</t>
  </si>
  <si>
    <t>Continental African energy modeling</t>
  </si>
  <si>
    <t>Yes (EMP-A)</t>
  </si>
  <si>
    <t>$0 (Based on OSeMOSYS)</t>
  </si>
  <si>
    <t>Environmental &amp; health impact estimating</t>
  </si>
  <si>
    <t>IAEA (International - Austria)</t>
  </si>
  <si>
    <t>Air dispersion &amp; environmental impact</t>
  </si>
  <si>
    <t>Yes (CERC Ltd)</t>
  </si>
  <si>
    <t>CERC Ltd (UK)</t>
  </si>
  <si>
    <t>Commercial ($$$)</t>
  </si>
  <si>
    <t>Authors</t>
  </si>
  <si>
    <t>Model/tool Name</t>
  </si>
  <si>
    <t>Region/Country</t>
  </si>
  <si>
    <t>Study Objective</t>
  </si>
  <si>
    <t>Time Horizon</t>
  </si>
  <si>
    <t>end</t>
  </si>
  <si>
    <t>Modeling Approach</t>
  </si>
  <si>
    <t xml:space="preserve">solar </t>
  </si>
  <si>
    <t xml:space="preserve">Nuclear </t>
  </si>
  <si>
    <t>Geothermal</t>
  </si>
  <si>
    <t>Fossil Fuels</t>
  </si>
  <si>
    <t>H2</t>
  </si>
  <si>
    <t>Other technologies</t>
  </si>
  <si>
    <t>Sector (Electricity/Full Energy System)</t>
  </si>
  <si>
    <t>Open vs. Proprietary +data strategy</t>
  </si>
  <si>
    <t>Frequency of Use</t>
  </si>
  <si>
    <t>Sustainable Development Goals (SDG) Coverage</t>
  </si>
  <si>
    <t>NDC/LT-LEDS Mention</t>
  </si>
  <si>
    <t>Inclusion of African Specificities</t>
  </si>
  <si>
    <t>Developer Origin &amp; Local Ownership</t>
  </si>
  <si>
    <t>Informal Economy Consideration</t>
  </si>
  <si>
    <t>Political Stability/Uncertainty Addressed</t>
  </si>
  <si>
    <t>Institutional Users</t>
  </si>
  <si>
    <t>Comments</t>
  </si>
  <si>
    <t>Link</t>
  </si>
  <si>
    <t>contact (mail)</t>
  </si>
  <si>
    <t>(Dalla Longa and van der Zwaan, 2021)</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</si>
  <si>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48 countries</t>
  </si>
  <si>
    <t>Up to 2050</t>
  </si>
  <si>
    <t>Modeling combining GIS analysis (pixel-by-pixel comparison of Willingness To Pay (WTP) vs. costs) with a large-scale, long-term Integrated Assessment Model (IAM) (TIAM-ECN)
A technology-rich, bottom-up integrated assessment model with global geographical scope</t>
  </si>
  <si>
    <t>Off-grid renewable energy technologies</t>
  </si>
  <si>
    <t xml:space="preserve">Electricity access </t>
  </si>
  <si>
    <t xml:space="preserve">Proprietary
Used high-resolution GIS datasets
All data used to build WTP model are publicly available
The Python code that was used to generate WTP estimates, as well as instructions to  perform the GIS calculation for the base case and the resulting GIS layers  can be accessed at the following repository: https://github.com/francescodallalonga/electricity_access_AFR. </t>
  </si>
  <si>
    <t>Occasional</t>
  </si>
  <si>
    <t>SDG 7
SDG 13</t>
  </si>
  <si>
    <t>Explicitly addresses the immense access deficit in Sub-Saharan Africa (43% lacking access). The approach models the Willingness To Pay (WTP) as a key metric for electricity demand, tailored to macroeconomic trends in Africa.</t>
  </si>
  <si>
    <t>Abroad
Netherlands and Italy</t>
  </si>
  <si>
    <t>N/A</t>
  </si>
  <si>
    <t>Uncertainty is addressed by modeling the presence (and absence) of stringent global climate policies and the effect of targeted investment incentives to accelerate access</t>
  </si>
  <si>
    <t>The results project that off-grid renewable energy technologies are crucial for increasing electricity access in remote areas. The baseline projections show a "corridor of darkness" in central Africa remaining excluded from access until 2050</t>
  </si>
  <si>
    <t>https://www.sciencedirect.com/science/article/pii/S1364032120306870</t>
  </si>
  <si>
    <t>francesco.dallalonga@tno.nl
bob.vanderzwaan@tno.nl</t>
  </si>
  <si>
    <t>African Development Bank (AfDB) (2016); Wiese et al. (2018)</t>
  </si>
  <si>
    <t xml:space="preserve">Balmorel
</t>
  </si>
  <si>
    <t xml:space="preserve">To determine the optimal set of investments required to meet growing electricity demand and universal access targets across Africa, minimizing total system costs within defined constraints.
</t>
  </si>
  <si>
    <t>up to 2060</t>
  </si>
  <si>
    <t>Bottom-up. It is an optimization model that uses Linear Programming (LP) for its core formulation. Mixed-Integer Linear Programming (MILP) can be applied via addons to represent economies of scale and unit commitment. It is formulated in the GAMS (General Algebraic Modelling System) language. It is a deterministic model that assumes perfect foresight within the optimization period.</t>
  </si>
  <si>
    <t>CHP, short-term and long-term storage, electric vehicles</t>
  </si>
  <si>
    <t xml:space="preserve">Electricity and heat Sector </t>
  </si>
  <si>
    <t>Open Source. The AfDB application gathered data in Excel format, intended to be a useful database open for everyone.
The model code is Open Source, assigned the ISC license in 2017. It fulfills preconditions for transparency because its code is open source and data manipulations are in clear code. The model itself is written in GAMS, which requires a separate license. available at https://github.com/balmorelcommunity/Balmorel</t>
  </si>
  <si>
    <t>Routine 
long application history</t>
  </si>
  <si>
    <t>Model was tailored to the African power sector. Incorporates country-specific daily demand profiles and actual daily VRE resource profiles (e.g., Sudan, Ethiopia, Kenya wind/solar data for 50 sites). Includes modeling of access expansion options (on-grid, mini-grid, off-grid).</t>
  </si>
  <si>
    <t>Abroad
DTU Denmark / consultants for AfDB</t>
  </si>
  <si>
    <t>The model is inherently deterministic. Uncertainty (e.g., political decisions, fuel prices, or technology expansion delays) is addressed through the evaluation of multiple, alternative scenarios</t>
  </si>
  <si>
    <t>EA Energy Analyses, COWI, HOFOR, Danish Energy Association, Estonian TSO Elering, Mexican Energy Ministry, Ethiopian Government/MoWIE/EEP, and implicitly the AfDB (African Development Bank) for optimization work.</t>
  </si>
  <si>
    <t xml:space="preserve">Balmorel is known for its high temporal resolution (hourly modeling capability) crucial for analyzing VRE integration. The model determines the optimal development path by minimizing total system costs (capital, fuel, O&amp;M)
</t>
  </si>
  <si>
    <t>frwi@dtu.dk</t>
  </si>
  <si>
    <t>(Stevanato et al., 2025)</t>
  </si>
  <si>
    <t>Nigeria and South Africa
The model is tailored to the African continent</t>
  </si>
  <si>
    <t>Up to 2030</t>
  </si>
  <si>
    <t>Bottom-up, Optimization. Uses Linear Programming (LP) (Calliope framework). Runs primarily in Operation Mode for VRE integration analysis, with a two-step approach incorporating Planning Mode to identify cost-optimal storage capacity.</t>
  </si>
  <si>
    <t>PHES, BESS</t>
  </si>
  <si>
    <t>Electricity</t>
  </si>
  <si>
    <t>Open Source
https://github.com/SESAM-Polimi/Calliope-Africa</t>
  </si>
  <si>
    <t>Ad hoc</t>
  </si>
  <si>
    <t>Focuses on SDG7 (Affordable and Clean Energy), specifically Target 7.2 (increasing the share of renewables). Also notes potential beneficial indirect effects on Target 7.1 and 7.3</t>
  </si>
  <si>
    <t>Yes. It is an Africa-specific model designed to enable national-level and multi-regional analysis. It compares two countries (Nigeria, South Africa) with contrasting electricity systems and electrification rates (61% and 86% respectively as of 2022) to illustrate the diversity of African contexts.</t>
  </si>
  <si>
    <t>Abroad
Polytechnico di Milano - Italy</t>
  </si>
  <si>
    <t>The model is designed to support policymakers in seeking cost-effective, resilient pathways. It utilizes a scenario-based methodology for infrastructure prioritization and policy alignment.</t>
  </si>
  <si>
    <t>The model was developed at Politecnico di Milano. The model and inputs are available via the GitHub repository managed by Sustainable Energy Systems Analysis and Modelling-Politecnico di Milano.</t>
  </si>
  <si>
    <t>The study fills a thematic gap by focusing on the underexplored potential of PHES rather than Battery Energy Storage Systems (BESS) for VRE integration in the African context. 
The methodology is replicable and generalizable to other national contexts.</t>
  </si>
  <si>
    <t>https://www.sciencedirect.com/science/article/pii/S0973082625001103</t>
  </si>
  <si>
    <t>(Kirli et al., 2021)</t>
  </si>
  <si>
    <t>PyPSA 
(PyPSA meets Africa)</t>
  </si>
  <si>
    <t>Bottom-up
Optimization, linear power flow calculations, High spatial and temporal resolution (1-hour), geospatial modelling</t>
  </si>
  <si>
    <t>Transmission network, grid-scale batteries, supports sector-coupling</t>
  </si>
  <si>
    <t>Electricity Network</t>
  </si>
  <si>
    <t>Open Source. The model builds exclusively on freely available data. It uses a modular workflow based on ERA5 data for hourly climate estimates and OpenStreetMap data for infrastructure. The project prioritizes the creation of validated substation and high voltage line datasets which will be publicly available.</t>
  </si>
  <si>
    <t>Occasional
long-term maintained</t>
  </si>
  <si>
    <t>SDG 7</t>
  </si>
  <si>
    <t>Yes. It is an Africa-specific model developed to address the gap for a centralized, continent-level African model. It focuses on enabling the integration of RES due to rapid urbanization, economic development and population growth in the African continent.</t>
  </si>
  <si>
    <t>Abroad
UK, Germany, Norway + Open Energy Community</t>
  </si>
  <si>
    <t>More than 27 members are associated with European and African leading institutions. Supported by the University of Edinburgh and coordinates with initiatives like the Energy Modelling Platform Africa (EMP-A).</t>
  </si>
  <si>
    <t>The model provides the first African transmission grid model with high, adjustable spatial resolution, capable of optimal capacity expansion. It aims to enable intercontinental studies by facilitating coupling with models like PyPSA-Eur.</t>
  </si>
  <si>
    <t>https://arxiv.org/pdf/2110.10628</t>
  </si>
  <si>
    <t>m.mahmood-3@sms.ed.ac.uk
max.parzen@ed.ac.uk</t>
  </si>
  <si>
    <t>(Taliotis et al., 2016)</t>
  </si>
  <si>
    <t>TEMBA 
Based on OSeMOSYS</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</si>
  <si>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</si>
  <si>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 xml:space="preserve">To examine indicative scenarios of power plant investments based on the potential for electricity trade. The goal is to develop least cost system configurations and provide a systematic national and regional investment outlook.
</t>
  </si>
  <si>
    <t>2010-2040
Extended to 2065 to avoid  "edge-effect" considerations from affecting the reported results</t>
  </si>
  <si>
    <t>Dynamic, Bottom-up, Cost-optimization, Linear optimization, dynamic capacity expansion model</t>
  </si>
  <si>
    <t>Transmission links/interconnectors (between countries), Oil refining, Off-grid technologies</t>
  </si>
  <si>
    <t>Electricity supply sector</t>
  </si>
  <si>
    <t>Open Source
The OSeMOSYS code and TEMBA data file are available at www.osemosys.org</t>
  </si>
  <si>
    <t>Routine
Ongoing Status</t>
  </si>
  <si>
    <t>SDG7</t>
  </si>
  <si>
    <t>Yes. TEMBA is considered the world's first open-source African electricity supply model. It models countries based on their individual systems and resource pricing (coastal vs. inland). The research was developed in collaboration with the UNECA and presented at the Africa Pavilion at COP21</t>
  </si>
  <si>
    <t>Co-developped 
KTH Sweden / UNECA (Linus Mofor)</t>
  </si>
  <si>
    <t>The model uses a deterministic optimization approach, assuming perfect foresight. It addresses political issues by incorporating constraints reflecting governmental policies. Later TEMBA-based analysis addressed climate change risks (like drought impacts on hydropower).</t>
  </si>
  <si>
    <t>UNECA (United Nations Economic Commission for Africa), SIDA, World Bank, ABB, Vatenskapsrådet, and JRC. Developed by researchers at KTH Royal Institute of Technology.</t>
  </si>
  <si>
    <t>The original TEMBA model determined the optimal supply profile for an exogenously defined demand, and thus did not consider demand side management (DSM) or energy efficiency measures</t>
  </si>
  <si>
    <t>https://www.sciencedirect.com/science/article/pii/S0973082615300065</t>
  </si>
  <si>
    <t>(Pappis et al.,2022)</t>
  </si>
  <si>
    <t>OSeMOSYS -AFRICA</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</si>
  <si>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</si>
  <si>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2015-2065</t>
  </si>
  <si>
    <t>Bottom-up. It uses linear optimization techniques. It is a dynamic capacity expansion model. It assumes a perfect market with perfect competition and foresight.</t>
  </si>
  <si>
    <t>CCS, Water withdrawal and consumption</t>
  </si>
  <si>
    <t>Full Energy System</t>
  </si>
  <si>
    <t>Open-source (OSeMOSYS)</t>
  </si>
  <si>
    <t>Routine
designed for long-run integrated assessment and energy planning</t>
  </si>
  <si>
    <t>Yes, Includes analysis of the vulnerability of hydropower to climate change/water scarcity, which is a key African issue. It includes a detailed energy system, including Biomass consumption, which is important in the African context</t>
  </si>
  <si>
    <t>Abroad
Sweden, UK, Netherlands, Italy, USA</t>
  </si>
  <si>
    <t>Assessed the impacts of adopting different climate change mitigation strategies across the African energy system</t>
  </si>
  <si>
    <t>The research group is based at the KTH Royal Institute of Technology. The editors for the associated report were from the European Commission, Joint Research Centre (JRC).</t>
  </si>
  <si>
    <t>This is the first study to use OSeMOSYS to investigate the water usage (withdrawal and consumption) for several low-carbon energy strategies across Africa. It provides country-specific water factors applied to hydro-electricity projections, including the water loss due to evaporation in the biggest 158 hydropower reservoirs in Africa. The paper also suggests that the lack of high temporal resolution means pumped hydropower storage and battery storage are only implicitly modeled</t>
  </si>
  <si>
    <t>(IRENA, IAEA, 2023)</t>
  </si>
  <si>
    <t>SPLAT - MESSAGE</t>
  </si>
  <si>
    <t xml:space="preserve">Africa (Continental)
Specific versions cover regional power pools, such as SPLAT-W (West Africa), SPLAT-N (North Africa), and SPLAT-CMP.
We have also SPLAT-ACEC focused on African clean energy corridor (21 countries)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t>
  </si>
  <si>
    <t xml:space="preserve">	
To identify least-cost supply scenarios and calculate technically feasible and economically optimal investment paths for power generation and transmission lines. It supports planning toward an African Single Electricity Market (AfSEM). The objective function minimizes the net present value (discounted sum) of total system costs.</t>
  </si>
  <si>
    <t>up to 2040</t>
  </si>
  <si>
    <t>Bottom-up. It is an optimization model using linear and mixed-integer optimization techniques. It assumes perfect foresight (deterministic optimization). It uses time slicing (temporal aggregation) to manage the computational load. For instance, SPLAT-N uses five seasons, each having ten distinct daily time slices. Within each country, it uses the copper-plate assumption (perfect internal transmission).</t>
  </si>
  <si>
    <t>Cross-border transmission infrastructure , Battery storage plants and CSP thermal storage</t>
  </si>
  <si>
    <t>Electricity sector</t>
  </si>
  <si>
    <t>Proprietary Software/Closed Source Model. Built on the MESSAGE software, which is not open-source. The model is available free for academic use to IRENA members. SPLAT-CMP partners stored model files in an online Git repository for version control.</t>
  </si>
  <si>
    <t>Routine</t>
  </si>
  <si>
    <t xml:space="preserve">Yes. The model is used to assess alternative energy supply strategies and GHG emissions reductions necessary to comply with (Intended) Nationally Determined Contributions ((I)NDCs) </t>
  </si>
  <si>
    <t>Yes. The model is designed for the African Continental Power Systems Masterplan. It includes constraints specific to African challenges, such as a relatively high discount rate (10%) and operational limits reflecting low-inertia grids.</t>
  </si>
  <si>
    <t>Abroad
IRENA</t>
  </si>
  <si>
    <t>The model facilitates scenario analysis to explore outcomes based on different policy and market assumptions. It incorporates constraints reflecting governmental policies and national energy security concerns</t>
  </si>
  <si>
    <t>IRENA, IAEA, AUDA-NEPAD, and the African Power Pools (WAPP, EAPP, SAPP, CAPP)</t>
  </si>
  <si>
    <t xml:space="preserve">SPLAT models determine the optimal development path by minimizing total system costs (capital, fuel, O&amp;M). SPLAT-ACEC was noted for having a higher temporal and geospatial resolution than previous SPLAT models for Africa. It is intended to support decision makers in designing power systems and prioritizing investment options.
</t>
  </si>
  <si>
    <t>https://www.irena.org/Energy-Transition/Planning/SPLAT-Models-for-Africa</t>
  </si>
  <si>
    <t>(IRENA, 2024)</t>
  </si>
  <si>
    <t>Kenya and Zambia
Africa (Regional assessments)</t>
  </si>
  <si>
    <t>To identify and address flexibility issues in power system planning and support regional assessments in Africa</t>
  </si>
  <si>
    <t>Bottom-up (system level dispatch). It is an optimization tool using linear programming.. It operates in two main modes: Dispatch (capacities fixed, optimizing operation cost) and Investment (optimizing new capacity to solve flexibility issues). It assumes perfect foresight (deterministic optimization). It uses linearized startups and does not use integer decision variables.</t>
  </si>
  <si>
    <t xml:space="preserve">	
Energy storage,  power-to-heat</t>
  </si>
  <si>
    <t>Electricity (Power System Flexibility/Dispatch)</t>
  </si>
  <si>
    <t>Open Source</t>
  </si>
  <si>
    <t xml:space="preserve">Routine application. FlexTool is a key component of IRENA's energy planning support </t>
  </si>
  <si>
    <t>Addresses policy by constraining scenarios to include existing or proposed investments (e.g., LCPDP in Kenya). The model itself is deterministic, assuming perfect foresight during the dispatch period.</t>
  </si>
  <si>
    <t>IRENA, IAEA, and institutional users associated with EMP-Africa. Used by national energy planners in Member States</t>
  </si>
  <si>
    <t>FlexTool is an easy-to-use and user-friendly tool; It is available as IRENA FlexTool 3.0/Pro (Python based) and IRENA FlexTool 2.0/LITE (Excel based); It is currently the only publicly and freely available (open-source) tool of its kind for flexibility assessment</t>
  </si>
  <si>
    <t>https://www.irena.org/Energy-Transition/Planning/Flextool</t>
  </si>
  <si>
    <t>Flextool@irena.org</t>
  </si>
  <si>
    <t>(N.Ouedraogo, 2017)</t>
  </si>
  <si>
    <t>Africa(Continental)
(Algeria, Angola, Benin, Botswana, Burkina faso, Burundi, Cameroun, Cape Verde, Central african republic, Chad, Comoros, Republic of the Congo, DRC, Djibouti, Egypt, Equatorial Guinea, Eritrea, Eswatini, Ethiopia, Gabon, Gambia, Ghana, Guinea, Guinea Bissau, Ivory coast, Kenya, Lesotho, Liberia, Libya, Madagascar, Malawi, Mali, Mauritania, Mauritius,  Morocco, Mozambique, Namibia, Niger , Nigeria, Rwanda, Sao Tome and Principe, Senegal, Seychelles, Sierra Leone, South Africa, Sudan, Tanzania, Togo, Tunisia, Uganda, Zambia, Zimbabwe) 
52 African countries</t>
  </si>
  <si>
    <t>2010-2040</t>
  </si>
  <si>
    <t>Bottom-up. It employs a scenario methodology developed by Schwartz and applies simulation methodology. It projects future energy demand based on socio-economic variables such as GDP, income per capita, population, and urbanization</t>
  </si>
  <si>
    <t>LEAP License required
As flexible and transparent, the LEAP model requires a low initial data requirement (only the base year requires detailed statistical data), which is suitable given the lack of quality time series in the African countries' context.
Data was derived from socio-economic variables like GDP, income per capita, population, and urbanization</t>
  </si>
  <si>
    <t>ad-hoc</t>
  </si>
  <si>
    <t>Local
UNECA, UNU-WIDER
But uses LEAP tool developed at SEI</t>
  </si>
  <si>
    <t>Yes. The existence of a large informal sector in Africa is noted as a characteristic that complicates modeling. Top-down models are noted to fail in adequately capturing the informal sector</t>
  </si>
  <si>
    <t>UN Economic Commission for Africa (UNECA), UNU-WIDER (support during research). Results intended for national and regional governments and policy planners.</t>
  </si>
  <si>
    <t>The study was prepared within the UNU-WIDER project on ‘Africa’s energy futures</t>
  </si>
  <si>
    <t>https://www.sciencedirect.com/science/article/pii/S0301421517301684?ref=pdf_download&amp;fr=RR-2&amp;rr=99a605881f2f0166</t>
  </si>
  <si>
    <t>Nouedraogo@uneca.org
Ouedraogo.s.nadia@gmail.com</t>
  </si>
  <si>
    <t>(Pavičević et al., 2021)</t>
  </si>
  <si>
    <t>Africa power pools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South Sudan, Sudan, Tanzania, Togo, Tunisia, Uganda, Zambia, Zimbabwe) 
49 Countries (Continental)</t>
  </si>
  <si>
    <t xml:space="preserve">To examine current and future electricity situations together with the potential of power trading between countries, and to investigate the relationship between water and energy by analysing the role of hydropower.
</t>
  </si>
  <si>
    <t>2018-2025</t>
  </si>
  <si>
    <t>Unit Commitment and Power Dispatch model. It uses a rolling-horizon optimal dispatch approach. The base Dispa-SET model is formulated as a mixed integer problem (MIP).</t>
  </si>
  <si>
    <t>Yes
(focus)</t>
  </si>
  <si>
    <t>Storage capacities (HDAM, HPHS, SCSP)</t>
  </si>
  <si>
    <t xml:space="preserve">Electricity
</t>
  </si>
  <si>
    <t>Open-source (Dispa-SET is an open-source tool). The associated dataset, Dispa-SET Africa dataset, was also released with LISFLOOD model dataset</t>
  </si>
  <si>
    <t>SDG 6
SDG 7</t>
  </si>
  <si>
    <t>Yes. Models the integrated energy requirements for the five African Power Pools. Incorporates real-world constraints such as existing cross-border NTCs (Net Transfer Capacities). Identifies issues specific to African power systems like load shedding and inadequacy (especially in WAPP and CAPP).</t>
  </si>
  <si>
    <t>Abroad
JRC, KU Leuven, University of Liège
Belgium, Netherlands</t>
  </si>
  <si>
    <t>Uncertainty is assessed through "what-if scenarios" focusing on the availability of water for energy purposes during dry and wet seasons</t>
  </si>
  <si>
    <t>European Commission, Joint Research Centre (JRC) (developed the tool). Results are intended to inform power pool planning.</t>
  </si>
  <si>
    <t>The model focuses on optimal dispatch (operation) and explicitly lacks capacity expansion features, meaning it cannot propose installation of new capacity. It reveals that increasing interconnection capacities effectively reduces load shedding and lowers renewable energy curtailment. Some countries are simulated in isolation if they do not share cross-border lines with neighbors (e.g., Central African Republic, Eritrea, Somalia, and several in WAPP)</t>
  </si>
  <si>
    <t>https://www.sciencedirect.com/science/article/pii/S0360544221008720</t>
  </si>
  <si>
    <t>(Naïma Chabouni, Charlène Barnet, Edi Assoumou, Nadia Maïzi, and Sandrine Selosse, 2024)</t>
  </si>
  <si>
    <t>Algeria
The model covers the Northern interconnected grid (RIN) region, which accounts for more than 80% of the country’s population.</t>
  </si>
  <si>
    <t>To develop three alternative energy pathways for Algeria to explore contributions to SDG 7 (energy) and SDG 13 (climate). To assess technological configurations of the power and hydrogen sectors by 2070 and demonstrate their impact on CO2 emission reduction. To examine the long-term impact of integrating RE and hydrogen development targets on the future energy system and assess whether these strategies enhance the fulfillment of SDG 7.</t>
  </si>
  <si>
    <t>2020-2070
5 year increment runs</t>
  </si>
  <si>
    <t>Bottom-up energy systems optimization model. It uses linear optimization. The approach utilizes a Reference Energy System (RES) diagram to describe energy flows.</t>
  </si>
  <si>
    <t>Yes
(Solar PV and CSP)</t>
  </si>
  <si>
    <t>Yes
(Natural Gas, Shale Gas)</t>
  </si>
  <si>
    <t>Yes
(core focus)</t>
  </si>
  <si>
    <t>SMRCCS
(Steam Methane Reforming with Carbon Capture Use and Storage, for blue hydrogen). 
CCGT 
(Combined Cycle Gas Turbine)
 Mobile gas turbine, and Diesel generators.</t>
  </si>
  <si>
    <t>Data is calibrated to the 2016 energy balances of the Ministry of Energy in Algeria and other international reports (IRENA 2015, Enerdata 2020, BP 2022). The approach uses exogenous fixed demands for power and gas.</t>
  </si>
  <si>
    <t>Ad-hoc scenario study (Three long-term scenarios—BAU, ReN + H2, and ReN + H2 + CO2_bound—are proposed and analyzed).</t>
  </si>
  <si>
    <t>SDG 7 and SDG 13</t>
  </si>
  <si>
    <t>Yes. The study relates to Algeria’s 2015 NDC, which commits to reducing GHG emissions by 7–22% by 2030. A climate scenario includes a CO2 emission reduction constraint aligned with SDG 13.</t>
  </si>
  <si>
    <t>Yes. Addresses Algeria’s vulnerability due to heavy dependence on hydrocarbon exports (rentier state model). Investigates strategies (RE and H2 development) to address the widening gap between energy supply and consumption and reserve hydrocarbon resources for exports. Specifically models hydrogen export targets to the EU.</t>
  </si>
  <si>
    <t>Co-developed
USTHB Algeria &amp; Mines Paris - France</t>
  </si>
  <si>
    <t>Yes. The study addresses the vulnerability and structural fragility resulting from excessive dependence on hydrocarbons and uncertainty about future export levels. It notes the pressure on the government to seek income diversification.</t>
  </si>
  <si>
    <t>MINES Paris, PSL Research University, Centre for Applied Mathematics. Data sourced from the Ministry of Energy in Algeria (2016 balances) and the Electricity and Gas Regulatory Commission (CREG).</t>
  </si>
  <si>
    <t>This model is one of the few academic prospective bottom-up optimization models applied to Algeria. The results indicate that current targets for RE development may be insufficient to make a substantial impact on lowering GHG emissions (SDG 13 alignment). Decarbonization requires aggressive expansion, including an additional 54 GW of solar and wind capacity by 2070 compared to the policy scenario. The high reliance on natural gas hinders the RE transition.</t>
  </si>
  <si>
    <t>https://www.researchgate.net/publication/381359940_Align_Algeria's_Energy_Diversification_Strategies_with_Energy_and_Climate_Sustainable_Development_Goals</t>
  </si>
  <si>
    <t>charlene.barnet@minesparis.psl.eu
edi.assoumou@minesparis.psl.eu
nadia.maizi@minesparis.psl.eu
sandrine.selosse@minesparis.psl.eu</t>
  </si>
  <si>
    <t>(Messaoudi et al., 2023)</t>
  </si>
  <si>
    <t>GIS-based approach</t>
  </si>
  <si>
    <t>To conduct the country's first assessment of the geographical, technical, economic, and environmental potential for wind to hydrogen production in Algeria. To assist Algerian authorities in identifying suitable areas and promoting the utilization of hydrogen energy.</t>
  </si>
  <si>
    <t>current potential assessment</t>
  </si>
  <si>
    <t>Bottom-up approach using GIS-based spatial analysis. The analysis includes multi-criteria decision making and incorporates geographical restrictions, technical factors (wake and slope effects), and calculates economic/environmental fossil fuel reduction potential.</t>
  </si>
  <si>
    <t>Electrolysis process 
(needed for hydrogen production)</t>
  </si>
  <si>
    <t>Full energy system</t>
  </si>
  <si>
    <t>Uses a GIS approach based on meteorological data to determine wind resource availability and geographical constraints.</t>
  </si>
  <si>
    <t>Ad-hoc 
(Described as the first comprehensive assessment of its kind for Algeria)</t>
  </si>
  <si>
    <t>Yes. The study relates to the Algerian government's pledge in 2020 to integrate hydrogen into its energy exports by 2030.</t>
  </si>
  <si>
    <t>Yes. Highlights Algeria's large size and its untapped wind potential. Briefly discusses Algeria’s water resources, crucial for hydrogen production.</t>
  </si>
  <si>
    <t>Local
University of Kasdi Merbah Ouargla
Universite Sidi Mohamed Ben Abdellah
Algeria, Morocco</t>
  </si>
  <si>
    <t>Addresses policy direction (government pledge to develop green H2). Future research is suggested to investigate transportation methods, implying uncertainty in supply logistics.</t>
  </si>
  <si>
    <t>VPRS Laboratory, 
University of Kasdi Merbah Ouargla
Ecole Supérieure de Technologie de Fès, Université Sidi Mohamed Ben Abdellah. 
Aims to assist Algerian authorities.</t>
  </si>
  <si>
    <t>The potential for wind-to-hydrogen production in Algeria significantly exceeds the current fossil fuel energy consumption in the transport sector. The assessment considered several factors that were previously scarce in literature for the entire Algerian territory.</t>
  </si>
  <si>
    <t>https://www.sciencedirect.com/science/article/pii/S0360319923037709</t>
  </si>
  <si>
    <t xml:space="preserve">messaoudi.djilali30@gmail.com
messaoudi.djilali@univ-ouargla.dz </t>
  </si>
  <si>
    <t>(Akpahou et al., 2024)</t>
  </si>
  <si>
    <t xml:space="preserve">LEAP-MCDM </t>
  </si>
  <si>
    <t>2017-2050</t>
  </si>
  <si>
    <t>Bottom-up approach using LEAP for scenario-based simulation and accounting principles. The latter part uses Fuzzy AHP and TOPSIS for ranking and prioritizing solutions</t>
  </si>
  <si>
    <t>Full Energy System (Households, Transport, Industry, Services, Agriculture)</t>
  </si>
  <si>
    <t>The approach uses the LEAP platform. Data inputs for the MCDM ranking and prioritization relied on expert points of view/surveys. The LEAP approach allows for modeling contexts with limited statistical data.
Data will be made available on request</t>
  </si>
  <si>
    <t>Ad -hoc</t>
  </si>
  <si>
    <t>Yes. The study relates to Benin's objectives under the Paris Agreement. NDC  is mentioned. The government's National Adaptation Program of Action is mentioned also, which includes promoting renewable energy.</t>
  </si>
  <si>
    <t>The study is focused on Benin, where approximately 60% of the population lacks access to electricity, and electricity production is highly dependent on imports and traditional energy sources. The study’s approach is deemed applicable to other less developed and developing countries outside Benin. The model incorporates targets for 100% urbanization and 100% electrification by 2050.</t>
  </si>
  <si>
    <t>Local
Benin, Ghana
But uses Leap developed at SEI</t>
  </si>
  <si>
    <t>Yes. Political and regulatory barriers were identified as one of the top three barriers hindering RE deployment. The prioritized solution found through Fuzzy TOPSIS was an adequate policy and regulatory framework.</t>
  </si>
  <si>
    <t>Findings provide insights for policymakers, industry stakeholders, and international development agencies. Data sources included the Ministry of Energy (ME), SBEE, DGRE, and ABERME.</t>
  </si>
  <si>
    <t>Suffered from limited data availability, necessitating the use of data from neighboring developing countries and global trends. Did not include cost analysis.</t>
  </si>
  <si>
    <t>https://www.sciencedirect.com/science/article/pii/S2352484724004827?via%3Dihub</t>
  </si>
  <si>
    <t>(Moner-Girona et al., 2016)</t>
  </si>
  <si>
    <t>GIS tool</t>
  </si>
  <si>
    <t>To develop a new methodology through spatial analysis to provide a possible pathway for universal electricity access. To recommend the more extensive use of distributed renewable energy systems. To define a coordinated planning for electrification.</t>
  </si>
  <si>
    <t>Bottom-up approach using a GIS-based spatial analysis. The approach uses a cost minimization function to calculate the MINIMUM_Cost comparing different off-grid technology options.</t>
  </si>
  <si>
    <t>Grid extension</t>
  </si>
  <si>
    <t>Uses a Geographic Information Systems (GIS) tool. Utilizes energy-related geospatial information, considering the variation of electricity load for each location, current electrification status, and urban/rural rates. Uses PVGIS data.</t>
  </si>
  <si>
    <t>Occcasional</t>
  </si>
  <si>
    <t>Yes. The study aims to achieve the SE4All objectives by 2030. It discusses the national electrification policy, which is still dominated by grid extension and government subsidies for fossil fuel electricity production.</t>
  </si>
  <si>
    <t>Yes. Addresses the problem of low rural electrification rates (less than 5% of the rural population) and supply shortages at social structures like hospitals and schools. It highlights the large number of non-electrified communities (around 1500, or 2.5 million people) near existing distribution lines, indicating policy failure of the current strategy.</t>
  </si>
  <si>
    <t>Abroad
JRC
Italy</t>
  </si>
  <si>
    <t>N/A
Not explicitly addressed by name, but the focus on achieving universal access for the un-electrified rural population is a central element.</t>
  </si>
  <si>
    <t>Yes. The paper notes that the country's progress falls substantially short of SE4All objectives. It highlights the challenge that centralized grid extension has been halted due to high investment needs and risks. It suggests the need for a clear renewable energy financing strategy.</t>
  </si>
  <si>
    <t>Burkina Faso government and development partners. Authors are associated with the European Commission, Joint Research Centre (JRC).</t>
  </si>
  <si>
    <t>The analysis suggests that the current grid extension approach is inefficient and unsustainable. The results indicate a clear preference for distributed renewable energy systems (PV mini-grids and stand-alone systems) as the least-cost option for most un-electrified populations. This approach would connect more people to power more quickly and reduce fossil fuel use.</t>
  </si>
  <si>
    <t>https://iopscience.iop.org/article/10.1088/1748-9326/11/8/084010</t>
  </si>
  <si>
    <t>Sandor.Szabo@ec.europa.eu</t>
  </si>
  <si>
    <t>(Bissiri et al., 2020)</t>
  </si>
  <si>
    <t>Burkina Faso and Côte d’Ivoire</t>
  </si>
  <si>
    <t>To determine the optimal combination of grid-connected and off-grid systems to serve rural and urban demand by 2030. To define the most efficient pathways to serve an ever-rising demand. To contribute to filling the gap of planning studies used to inform policy decision-making in West Africa.</t>
  </si>
  <si>
    <t>Bottom-up approach utilizing a Geographical Information System (GIS) approach. It uses computational simulation and cost-based electrification modeling (OnSSET). The model calculates the most cost-effective option for residential demand using a high spatial resolution (1 km x 1 km cells).</t>
  </si>
  <si>
    <t>Electricity access</t>
  </si>
  <si>
    <t>Uses the open-source tool OnSSET. Utilizes high-resolution geospatial data captured within square grid cells corresponding to settlements at a 1 km x 1 km resolution.</t>
  </si>
  <si>
    <t>Ad-hoc scenario study intended to inform policy</t>
  </si>
  <si>
    <t>Yes. Addresses the lowest electrification rates and high disparities in Sub-Saharan Africa (SSA). It models country-specific electricity access levels using the Multi-Tier Framework, according to their respective socio-economic characteristics. It highlights opportunities for enhanced cross-border exchanges.</t>
  </si>
  <si>
    <t>Abroad
Portugal</t>
  </si>
  <si>
    <t>The slow progress and "highly cost-ineffective" nature of previous electrification efforts motivated the study. It also suggests that a Market Assistance Need Index (MANI) could help private sector actors identify risk factors and security constraints.</t>
  </si>
  <si>
    <t>The findings are relevant for the ECOWAS states and intended to inform policy decision-makers and investors. Authors are affiliated with the University of Coimbra and INESC Coimbra. The tool, OnSSET, was developed by the KTH Royal Institute of Technology.</t>
  </si>
  <si>
    <t>The study highlights the fundamental role of off-grid solar PV and wind technologies in bridging the electricity access gap. For the high demand scenario in Burkina Faso and Côte d’Ivoire, the optimal mix shows a high percentage of grid extension (up to 71%) combined with substantial stand-alone PV and mini-grid PV/hydro technologies.</t>
  </si>
  <si>
    <t>https://www.sciencedirect.com/science/article/pii/S0360544220305788?via%3Dihub</t>
  </si>
  <si>
    <t>pmoura@isr.uc.pt</t>
  </si>
  <si>
    <t>(Saad et al., 2023)</t>
  </si>
  <si>
    <t>OSeMOSYS
with enhanced accessibility facilitated through the Simple And Nearly Done (clicSAND) interface</t>
  </si>
  <si>
    <t>2015–2050</t>
  </si>
  <si>
    <t>A bottom-up, cost-optimisation model, deterministic, linear optimization</t>
  </si>
  <si>
    <t>storage</t>
  </si>
  <si>
    <t>Open-source (OSeMOSYS and clicSAND). The model uses the Botswana Starter Data Kit which was updated for the study</t>
  </si>
  <si>
    <t>SDG 7
SDG 8
SDG 13</t>
  </si>
  <si>
    <t>Yes. The study models pathways to meet Botswana's Nationally Determined Contribution (NDC) commitment to reduce overall emissions by 15% by 2030.</t>
  </si>
  <si>
    <t>The study identifies and addresses critical barriers specific to Botswana's energy transition, such as policy and legal framework gaps, governance shortcomings, and limited technical expertise. It highlights Botswana's heavy reliance on coal and imported fossil fuels.</t>
  </si>
  <si>
    <t>Abroad
UK</t>
  </si>
  <si>
    <t>The study assesses energy security, addressing vulnerability to volatile prices and supply instability from imported fossil fuels. Scenarios explicitly address phasing out imports (IMPPO scenario)</t>
  </si>
  <si>
    <t>Findings provide insights for policy makers in Botswana. The research was supported by the Climate Compatible Growth Programme (#CCG). The model provides recommendations for the regulatory authority (BERA).</t>
  </si>
  <si>
    <t>The study compares six scenarios (Least Cost, Business-As-Usual, Net Zero, Coal Phase Out, Fossil Fuel Phase Out, and Import Phase Out). It found that the FFPO scenario is cost-effective (saving $31 million and incurring $2 billion less investment than BAU), but the NZ and IMPPO pathways are preferable for achieving deep decarbonization and energy security, despite requiring higher capital investment</t>
  </si>
  <si>
    <t>https://www.researchgate.net/publication/377912997_Long-term_Energy_System_Modelling_for_a_Clean_Energy_Transition_and_Improved_Energy_Security_in_Botswana%27s_Energy_Sector_using_OSeMOSYS_Open-Source_Energy_Modelling_System</t>
  </si>
  <si>
    <t>(G. Dountio et al., 2016)</t>
  </si>
  <si>
    <t>To analyze the expansion of the electricity generation system and its emissions under different economic growth scenarios, and determine the optimal resources needed to meet future demand while respecting strict limits of Greenhouse Gas (GHG) emissions</t>
  </si>
  <si>
    <t>2015–2035
(2012 chosen as the base year)</t>
  </si>
  <si>
    <t>Bottom-up optimization modeling framework. The methodology involves coupling MAED for demand assessment and MESSAGE for supply optimization and impact assessment. MESSAGE uses Linear Programming</t>
  </si>
  <si>
    <t>cross-border electricity trade links</t>
  </si>
  <si>
    <t>Data sourced from the Ministry of Energy and Water resources and the National Institute for Statistics of Cameroon</t>
  </si>
  <si>
    <t>Addresses the existing national electricity crisis characterized by frequent brownouts and blackouts due to imbalance between demand and supply. Considers the country's "strategy towards emergence by 2035". Models seasonal variations for renewable availability</t>
  </si>
  <si>
    <t>Local
Cameroon
University of Yaounde
Ministry of Scientific Research and Innovation
But used MESSAGE and MAED tools developed by IAASA and IAEA</t>
  </si>
  <si>
    <t>Uncertainty is addressed by modeling three different economic growth scenarios (High, Intermediate, and Low) for electricity demand forecasting</t>
  </si>
  <si>
    <t>International Atomic Energy Agency (IAEA) (provided tools and training); Ministry of Energy and Water resources of Cameroon; National Institute for Statistics.</t>
  </si>
  <si>
    <t>The model is applied in the context of Cameroon, which has the largest electrical infrastructure in the Central Africa subregion (CAPP). Results show that GHG constraints can be met if appropriate investments are made. The industrial sector is projected to be the largest electricity consumer.</t>
  </si>
  <si>
    <t>https://www.sciencedirect.com/science/article/pii/S2211467X16300499?via%3Dihub</t>
  </si>
  <si>
    <t>(N. Ouedraogo, 2023)</t>
  </si>
  <si>
    <t>Up to 2035</t>
  </si>
  <si>
    <t>GIS based tool, Spatial Electrification Toolkit</t>
  </si>
  <si>
    <t>Yes
(Diesel)</t>
  </si>
  <si>
    <t>mini-grid systems</t>
  </si>
  <si>
    <t>Open source</t>
  </si>
  <si>
    <t>Acknowledges that Cameroon has the largest electrical infrastructure in Central Africa, yet suffers from inadequate access. It aims to provide countrywide GIS-based planning considering both on-grid and off-grid strategies for the first time in Cameroon.</t>
  </si>
  <si>
    <t>Local
UNECA
But used ONSSET Tool developed by the division of Energy Systems
Analysis from the Royal Institute of Technology in Sweden</t>
  </si>
  <si>
    <t>Uncertainty is addressed by modeling four scenarios (in addition to the reference/BAU scenario) accounting for variations in electricity consumption targets, electricity cost, and diesel price.</t>
  </si>
  <si>
    <t>United Nations Economic Commission for Africa (UNECA) (Author affiliation). The methodology involves interfaces and integrates stakeholder involvement and community participation.</t>
  </si>
  <si>
    <t>The model estimates the total cost of providing electricity to nearly 10 million Cameroonians by 2035 to be between USD 7.8 billion and USD 10.44 billion. Findings suggest prioritizing investments in grid densification, extension, and modernisation.</t>
  </si>
  <si>
    <t>https://www.sciencedirect.com/science/article/pii/S2211467X22002140</t>
  </si>
  <si>
    <t>(NGAGOUM NDALLOKA ZITA, 2021)</t>
  </si>
  <si>
    <t>Systems Dynamics (SD) model built using Vensim PLE software</t>
  </si>
  <si>
    <t>To build a systems dynamics model using Vensim software for the energy sector of Cameroon. To provide a time series information on the total electricity demand of Cameroon up to the year 2050. To understand how various system variables interact, affecting this energy demand. To inform policies and provide recommendations from the findings.</t>
  </si>
  <si>
    <t xml:space="preserve">Top down
Systems Dynamics approach (a simulation method). The model analyzes dynamic behavior and focuses on long-term energy forecast. Key input variables include changes in population, GDP, and percentage of the population with electricity access.
</t>
  </si>
  <si>
    <t>macro drivers like GDP</t>
  </si>
  <si>
    <t xml:space="preserve">Proprietary (Vensim)
Data inputs include population, GDP, and percentage of the population with access to electricity. The model uses data obtained from a review of documents, key plans, and policies.
</t>
  </si>
  <si>
    <t>Ad-hoc (Master Thesis Report)</t>
  </si>
  <si>
    <t>Yes. The study is contextualized within Cameroon's vision to transition towards an emergent economy by 2035. This is referenced in the national development plan (DSCE)</t>
  </si>
  <si>
    <t>Yes. Addresses the problem of energy shortages and the country’s high electricity demand driven by economic growth. Focuses on variables driving the dynamics of the Cameroonian energy sector</t>
  </si>
  <si>
    <t>Local
Pauwes
Master thesis rapport</t>
  </si>
  <si>
    <t>Aims to inform policies and discusses the current context where centralized grid extension has been halted due to high investment needs and risks</t>
  </si>
  <si>
    <t>Pan-African University and Lancaster University, UK (academic institutions). Results intended to support the national government and policy makers</t>
  </si>
  <si>
    <t xml:space="preserve">The model focuses on forecasting electricity demand in the Business As Usual (BAU) scenario. It contrasts with energy optimization studies of Cameroon that used models like MESSAGE and MAED. The Systems Dynamics approach is preferred because it can incorporate socio-technical systems and dynamic behavior.
</t>
  </si>
  <si>
    <t>https://repository.pauwes-cop.net/bitstream/handle/1/471/MEE09%20Thesis%20Report%20-NGAGOUM%20NDALLOKA%20ZITA.pdf</t>
  </si>
  <si>
    <t>Assoumou and McIsaac, 2022</t>
  </si>
  <si>
    <t>TIMES-CI-ELC 
(The Integrated MARKAL-EFOM System model for Côte d’Ivoire)</t>
  </si>
  <si>
    <t xml:space="preserve">Côte d’Ivoire </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</si>
  <si>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</si>
  <si>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2016–2050 
(with 5-year periods)</t>
  </si>
  <si>
    <t>Bottom-up
Optimization model that uses a dynamic linear optimization framework to minimize the total discounted costs of the system</t>
  </si>
  <si>
    <t>Battery storage systems, and Electricity trade (Imports/Exports with neighboring countries),</t>
  </si>
  <si>
    <t>Proprietary
supporting transparent analysis,. Data relied heavily on assumptions from the WAPP Master Plan and national regulatory/utility sources (institutional data)</t>
  </si>
  <si>
    <t>Yes, aligning the outcomes with the Paris Agreement and Côte d’Ivoire’s National Determined Contribution (NDC)</t>
  </si>
  <si>
    <t>Yes. Addresses key challenges including high dependency on imported fossil fuels and vulnerability to price volatility, as well as exploiting high domestic solar resource potential. It notes the relevance of covering the informal sector when discussing carbon tax implementation.</t>
  </si>
  <si>
    <t>Abroad (Authors affiliated with MINES ParisTech and Agence Française de Développement, France),</t>
  </si>
  <si>
    <t>Yes, mentioning that an upstream carbon tax could cover formal and informal markets, which is particularly relevant given Côte d’Ivoire's large informal sectors</t>
  </si>
  <si>
    <t>Yes, implicitly, through testing scenarios representing competing visions of future coal and solar costs,, and addressing supply risk associated with WAGP gas shortfalls.</t>
  </si>
  <si>
    <t>Agence Française de Développement (AFD). Insights derived informed discussions with CI-ENERGIES, Ministère de l’Energie de Côte d’Ivoire, and the ECO team of the AFD.</t>
  </si>
  <si>
    <t>The model results suggest that achieving a low-carbon energy mix requires either installing 24 GW of PV power by 2050 or achieving a socially accepted carbon tax ($82 in 2050). The projected per capita consumption in 2050 is 1.09 MWh, still less than a third of the world average in 2017.</t>
  </si>
  <si>
    <t>https://www.sciencedirect.com/science/article/pii/S0301421521005462?fr=RR-2&amp;ref=pdf_download&amp;rr=9af831623be92291</t>
  </si>
  <si>
    <t>edi.assoumou@mines-paristech.fr
florent.mcisaac@gmail.com</t>
  </si>
  <si>
    <t>(Dallmann et al., 2022)</t>
  </si>
  <si>
    <t xml:space="preserve">To investigate potential pathways of the domestic power system, focusing on the regional deployment of renewable energy and the associated impacts on the transmission network, to assess the cost-efficiency of government plans.
</t>
  </si>
  <si>
    <t>2017-2042</t>
  </si>
  <si>
    <t>Bottom-up optimization framework using OSeMOSYS. The model is based on Linear Programming.</t>
  </si>
  <si>
    <t>Open Source (uses the OSeMOSYS framework). Renewable potential data derived from the MapRE project.</t>
  </si>
  <si>
    <t>Yes. The government's long-term targets aim to increase the share of renewables in the power mix to 42% by 2035</t>
  </si>
  <si>
    <t>Yes, Model is tailored to the Egyptian power system, using site-specific hourly feed-in profiles for VRE across sub-regions and relying on three representative seasonal weeks to capture variability</t>
  </si>
  <si>
    <t>Abroad
TU Dresden (Germany).
Strictly external academic research. The authors analyze Egypt as a "case study" for grid modeling. While technically robust on grid topology, it lacks institutional grounding in Egypt.</t>
  </si>
  <si>
    <t>Uncertainty is addressed through the application of a scenario framework incorporating different drivers: demand growth, fuel price subsidies, and the restrictive nature of RES expansion ambition. The comparison of scenarios assesses political targets against cost-optimal paths.</t>
  </si>
  <si>
    <t xml:space="preserve">TU Dresden,
The model was deployed to analyze the development plans set forth by the Ministry of Electricity and Energy (MOEE), including those managed by the Egyptian Electricity Holding Company (EEHC). The analysis provides insights for policy makers.
</t>
  </si>
  <si>
    <t>The analysis examined 429 capacity expansion options in eight sub-regions. The study found that wind and PV are cost-competitive and capable of handling a large share of demand growt</t>
  </si>
  <si>
    <t>https://www.sciencedirect.com/science/article/pii/S2211467X22000451?ref=pdf_download&amp;fr=RR-2&amp;rr=99c4759a3f1d463a</t>
  </si>
  <si>
    <t>christoph.dallmann@tu-dresden.de 
matthew.schmidt@tu-dresden.de</t>
  </si>
  <si>
    <t>(Rady et al., 2018)</t>
  </si>
  <si>
    <t xml:space="preserve">Egypt </t>
  </si>
  <si>
    <t>To provide a quantitative assessment of future development scenarios for the power generation sector in Egypt, analyzing the economic and environmental implications of its projected evolution until 2040, and providing policymakers with information to better plan future investments.</t>
  </si>
  <si>
    <t xml:space="preserve">2018 to 2040
</t>
  </si>
  <si>
    <t xml:space="preserve">Bottom-up, dynamic, multi-year energy system model applying linear optimization techniques to determine the least-cost mix of power technologies (using the OSeMOSYS framework)
</t>
  </si>
  <si>
    <t xml:space="preserve">Combined Cycles (CC) </t>
  </si>
  <si>
    <t>Ad hoc
This model serves as an academic alternative ("shadow model") to verify or critique the government's official strategy. It is not part of the national planning infrastructure, which officially uses a different model (TIMES-Egypt)</t>
  </si>
  <si>
    <t>Yes. The Intended Nationally Determined Contributions (INDCs) target a renewable energy share of 22% by 2022</t>
  </si>
  <si>
    <t xml:space="preserve">The study aims to enrich the literature with a detailed analysis of Egypt’s power generation sector and provides a detailed representation of the Reference Energy System (RES), considering specific characteristics of energy demand of disaggregated sectors and infrastructure. It is positioned within the context of developing countries.
</t>
  </si>
  <si>
    <t>Co-developed (Diaspora/Academic)
American Univ. in Cairo &amp; Politecnico di Milano (Italy).</t>
  </si>
  <si>
    <t xml:space="preserve">Uncertainty is addressed via sensitivity analysis performed on relevant techno-economic scenario parameters, as well as through defining various scenarios of electricity demand growth (e.g., World Energy Outlook Scenario and BMI Scenario).
</t>
  </si>
  <si>
    <t>Provides crucial information to policymakers. The context mentions the sector is managed by the Egyptian Electricity Holding Company (EEHC), whose reports were used for data</t>
  </si>
  <si>
    <t xml:space="preserve">The study overcomes limitations of previous work by avoiding high aggregation levels in power generation and energy demand sectors. The findings suggest that wind technology may replace a part of natural gas share in the electricity mix. The electricity demand was exogenously assumed based on literature, and the authors advocated for future collaboration with local institutions to increase data quality and reliability.
</t>
  </si>
  <si>
    <t>https://www.researchgate.net/publication/327649190_Modeling_for_Power_Generation_Sector_in_Developing_Countries_Case_of_Egypt#fullTextFileContent</t>
  </si>
  <si>
    <t>yrady@aucegypt.edu
 matteovincenzo.rocco@polimi.it
amrserag@aucegypt.edu
 emanuela.colombo@polimi.it</t>
  </si>
  <si>
    <t>(Mondal et al., 2019)</t>
  </si>
  <si>
    <t>Egypt-Times</t>
  </si>
  <si>
    <t>2014-2050</t>
  </si>
  <si>
    <t>Bottom-up energy system optimization model (TIMES), minimizing the long-term discounted cost of the energy system</t>
  </si>
  <si>
    <t>Yes
(considered only in sensitivity analysis)</t>
  </si>
  <si>
    <t>Storage</t>
  </si>
  <si>
    <t>Electricity Sector</t>
  </si>
  <si>
    <t>Proprietary (TIMES/GAMS usage implied) with reliance on mixed sources (national reports, international studies, and input from a Computable General Equilibrium (CGE) model)</t>
  </si>
  <si>
    <t>ad hoc</t>
  </si>
  <si>
    <t>Moderate
addresses the country's specific challenges of heavy reliance on fossil fuels, increasing energy demand, and local policy goals (Vision 2030)
Focuses on rapid demand growth and subsidy reform</t>
  </si>
  <si>
    <t>Abroad
Led by IFPRI (USA/Global).</t>
  </si>
  <si>
    <t xml:space="preserve">Yes
addresses energy security and performs sensitivity analysis on input parameters including gas prices
</t>
  </si>
  <si>
    <t>IEA-ETSAP (promoter of TIMES), Egyptian Electricity Holding Company (EEHP), Ministry of Electricity and Renewable Energy (MEE), International Food Policy Research Institute (IFPRI) (for CGE data input)</t>
  </si>
  <si>
    <t>The model uses the TIMES framework complemented by a recursive-dynamic CGE model to project exogenous electricity demand. The main finding is the need for diversification away from natural gas to improve energy security.</t>
  </si>
  <si>
    <t>https://www.sciencedirect.com/science/article/pii/S0360544218321558?via%3Dihub</t>
  </si>
  <si>
    <t>(Gebremeskel et al., 2023)</t>
  </si>
  <si>
    <t xml:space="preserve"> identify potential pathways and provide a quantitative analysis of the future power generation sector in Ethiopia while considering the context of and applicability to developing nations</t>
  </si>
  <si>
    <t>2018-2050</t>
  </si>
  <si>
    <t>hybrid,  linear optimization</t>
  </si>
  <si>
    <t>Decentralized off-grid systems (mini-grids and stand-alone systems), waste incineration</t>
  </si>
  <si>
    <t>Full Energy System sectors</t>
  </si>
  <si>
    <t>Ad hoc
Developed primarily as an academic proof-of-concept for soft-linking open-source tools. While it demonstrates local capacity, the technical complexity of manually linking two models makes it unsuitable for routine government planning without a dedicated team.</t>
  </si>
  <si>
    <t>Yes. References Ethiopia's 2011 Climate Resilient Green Economy (CRGE) Strategy</t>
  </si>
  <si>
    <t>The methodology is built to address the unique features of developing countries. Specifically accounts for the urban-rural divide, low electrification, supply shortage, and traditional energy consumption. It uses local studies to derive lower hydropower investment costs specific to the context.</t>
  </si>
  <si>
    <t>Co-developed
Addis Ababa University &amp; Chalmers (Sweden).
This is a strong example of "capacity building." The lead author is Ethiopian (AAU), adapting the tools to ethiopian realities, but supported by Swedish technical supervision.</t>
  </si>
  <si>
    <t>Yes
This methodology explicitly aims to address the oversight of the informal economy in previous models. The informal sector feature is specifically included in the LEAP model used for demand projection.</t>
  </si>
  <si>
    <t>Addressed through designing and employing five policy scenarios (e.g., improved efficiency, grid extension, renewable target) to explore potential pathways and future evolution. Scenario comparison is critical for policy development.</t>
  </si>
  <si>
    <t>N/A
but provides insights for policymakers
draws input data from the Ethiopian Electric Power (EEP) Utility</t>
  </si>
  <si>
    <t>first detailed and complete model of the Ethiopian electricity system using the soft-linking approach</t>
  </si>
  <si>
    <t>https://www.sciencedirect.com/science/article/pii/S2211467X22002395?via%3Dihub</t>
  </si>
  <si>
    <t>(Mondal et al., 2017)</t>
  </si>
  <si>
    <t>MARKAL (MARKet ALlocation) -  Ethiopia</t>
  </si>
  <si>
    <t xml:space="preserve">To identify least-cost solutions for alternative technology selection over the next 30 years to meet projected electricity demand in Ethiopia, specifically aiming to improve energy security, promote access to modern energy, and mitigate Greenhouse Gas (GHG) emissions.
</t>
  </si>
  <si>
    <t>(2015–2045)
divided into 6 periods of 5 years each.</t>
  </si>
  <si>
    <t>Bottom-up energy system model using the MARKAL framework(linear programming)</t>
  </si>
  <si>
    <t>cc, st</t>
  </si>
  <si>
    <t>Electricity/Power Sector</t>
  </si>
  <si>
    <t>Proprietary (need of Gams)
Data collected from Ethiopian electric power sector reports and international studie</t>
  </si>
  <si>
    <t>Ad hoc
Developed by international researchers (IFPRI) to provide specific policy recommendations on exports and access. There is no evidence of sustained institutional transfer or routine updating by the Ministry, likely due to the technical and financial barriers of MARKAL/GAMS (proprietary software)</t>
  </si>
  <si>
    <t>Yes
Zero GHG emissions goal related to CRGE strategy</t>
  </si>
  <si>
    <t xml:space="preserve">The study is positioned within the context of developing countries, focusing on Ethiopia's power sector development. It addresses challenges related to achieving policy goals (e.g., universal access) in a setting where large-scale investment is required.
</t>
  </si>
  <si>
    <t>Abroad
Led by IFPRI (USA/Global).
The modeling expertise and initiative came from an international research institute.</t>
  </si>
  <si>
    <t xml:space="preserve">Uncertainty is explored through the use of scenarios (alternative energy development pathways). The analysis assumes that no constraint is imposed on the availability of financial resources, anticipating private sector involvement in future power sector development.
</t>
  </si>
  <si>
    <t>IFPRI
Ethiopian Electric Power Corporation (EEPCo) (policies provided input)</t>
  </si>
  <si>
    <t xml:space="preserve">This was reported as the first detailed MARKAL model assessment for Ethiopia. The results suggest that achieving policy goals requires higher investment costs in the near-term but results in long-term benefits such as sustainable energy system development and a low carbon society. A discount rate of 10% was assumed.
</t>
  </si>
  <si>
    <t>https://www.sciencedirect.com/science/article/pii/S1364032116306979</t>
  </si>
  <si>
    <t>(Marong et al., 2018)</t>
  </si>
  <si>
    <t>2015–2030</t>
  </si>
  <si>
    <t>Bottom-up, dynamic, long
range, mixed integer programming model</t>
  </si>
  <si>
    <t>Electricity supply</t>
  </si>
  <si>
    <t>SDG7 (Affordable and Clean Energy)</t>
  </si>
  <si>
    <t>Yes
In primary energy level, The projections in
the NPS are mainly dictated by the Nationally Determined Contributions (NDCs)</t>
  </si>
  <si>
    <t>Specifically models electricity imports, reflecting regional interdependencies common in Africa.</t>
  </si>
  <si>
    <t xml:space="preserve">Co-developed
Ministry of Petroleum and Energy (MoPE) of The Gambia
and PSU Thailand
MESSAGE tool developed by IIASA
</t>
  </si>
  <si>
    <t>Uncertainty is addressed by simulating scenarios "with and without hydroelectricity imports" to compare optimal expansion paths</t>
  </si>
  <si>
    <t>Ministry of Petroleum and Energy (MoPE) of The Gambia
Prince of Songkla University</t>
  </si>
  <si>
    <t>MESSAGE is widely used but can pose challenges in developing countries due to data/skill requirements.</t>
  </si>
  <si>
    <t>https://www.sciencedirect.com/science/article/pii/S2211467X18300105</t>
  </si>
  <si>
    <t>ismarong@gmail.com
sopin.j@psu.ac.th
kuaanan.t@psu.ac.th
uhugua@hotmail.com</t>
  </si>
  <si>
    <t>2013-2030</t>
  </si>
  <si>
    <t>Bottom-up, Simulation/Scenario-based</t>
  </si>
  <si>
    <t xml:space="preserve">Electricity/Power Sector </t>
  </si>
  <si>
    <t>Proprietary but transparent</t>
  </si>
  <si>
    <t>Yes 
INDC mentioned for generating compliance grade emission reduction units</t>
  </si>
  <si>
    <t>The study specifically addresses Ghana's goals for 100% electrification by 2030 and utilizes the Renewable Energy Master Plan (REMP). Modeling of off-grid systems for island communities addresses localized access challenges. Ghana's high access rate (85.33% in 2022) is noted</t>
  </si>
  <si>
    <t>Co-developed
Ghana and Germany
Leap tool developed at SEI</t>
  </si>
  <si>
    <t>No
But in Ghana Informal sector is a large part contributes around 40.6% to the GDP of Ghana and around 90% of the workforce is employed in the informal sector (Wikipedia)</t>
  </si>
  <si>
    <t>Policy effectiveness is a core theme, with the study demonstrating how appropriate renewable energy policy can drive solar energy development. Scenarios were modeled to assess different levels of solar penetration. Political will is identified as a factor hindering solar thermal growth.</t>
  </si>
  <si>
    <t xml:space="preserve"> DAAD and  Ghanaian Ministry of Educa- 
tion financement
University of Kassel
Kumasi Technical University
 University of Energy and Natural Resources, Sunyani
 University for Development Studies, Nyankpala Campus
 Leibniz Institute for Agricultural Engineering and Bioeconomy (ATB)
Humboldt University of Berlin</t>
  </si>
  <si>
    <t>The study found that solar off-grid systems in a "visionary scenario" could help Ghana reach its 100% electrification target by 2030, with approximately 784.13 thousand GW of solar energy contribution possible by 2030.</t>
  </si>
  <si>
    <t>https://www.sciencedirect.com/science/article/pii/S2468227622000710</t>
  </si>
  <si>
    <t>To analyze electricity demand projections and evaluate the future optimal development of Ghana's generation system to inform policy and promote renewable energy technologies</t>
  </si>
  <si>
    <t>2020-2048</t>
  </si>
  <si>
    <t>Bottom-up Optimization model based on Linear Programming (LP), capable of utilizing mixed-integer options</t>
  </si>
  <si>
    <t>Electricity generation system/power sector</t>
  </si>
  <si>
    <t>MESSAGE is an analytical tool. The study uses Ghana's long-term energy infrastructure plan and policy documents for input data</t>
  </si>
  <si>
    <t>Focuses specifically on optimizing the power system in Ghana, incorporating data aligned with national power purchase agreements (PPA)</t>
  </si>
  <si>
    <t>Local
But Message tool developed by IIASA</t>
  </si>
  <si>
    <t>The study's findings are intended to provide a platform for discussions with stakeholders and energy policy planners. The model accounts for the planning horizon being anchored around existing government PPA commitments</t>
  </si>
  <si>
    <t>Ghana Atomic Energy Commission, Energy Commission of Ghana, Volta River Authority, Environmental Protection Agency (provided data/input)</t>
  </si>
  <si>
    <t>https://www.tandfonline.com/doi/full/10.1080/23311916.2023.2209996</t>
  </si>
  <si>
    <t>Bottom-up. Optimization (least-cost minimization) using the OSeMOSYS platform integrated with the LEAP model. OSeMOSYS uses the GNU Linear Programming Kit (GLPK) to solve large linear programming problems.</t>
  </si>
  <si>
    <t xml:space="preserve">Electricity System </t>
  </si>
  <si>
    <t>SDG 13 (climate action)</t>
  </si>
  <si>
    <t>The model environment was "set-up for Ghanaian conditions", examining the existing power generation expansion plan and current generation mix.</t>
  </si>
  <si>
    <t xml:space="preserve">Co-developed
Ghana and UK
Tools developers are international
</t>
  </si>
  <si>
    <t>Uncertainty is addressed via Sensitivity Analyses to determine the effect of varied development in NRET investment cost and fuel prices. Policy options are evaluated through scenarios.</t>
  </si>
  <si>
    <t xml:space="preserve">Energy Commission Ghana (master plan benchmark
Department of Computer and Electronic Engineering, Brunel University London, Uxbridge </t>
  </si>
  <si>
    <t>The LEAP system version 2015.0.27.0 was adopted for this study. The optimization results suggest that RETs can contribute more than 70% of generation requirements by 2040.</t>
  </si>
  <si>
    <t>https://www.tandfonline.com/doi/full/10.1080/23311916.2017.1314065</t>
  </si>
  <si>
    <t>(Musonye et al., 2021)</t>
  </si>
  <si>
    <t>2020-2045</t>
  </si>
  <si>
    <t xml:space="preserve">Bottom-up, Optimization (minimizes costs). Primarily Linear Programming (LP), with options for Mixed Integer Programming </t>
  </si>
  <si>
    <t>Utilizes the proprietary IEA TIMES-VEDA energy modeling framework. Data collected from literature, field visits, and interviews, acknowledging a data-scarce environment.</t>
  </si>
  <si>
    <t xml:space="preserve">SDG 7
SDG 13 </t>
  </si>
  <si>
    <t>Yes 
(NDC mentioned for guiding GHG reduction targets),. NDC goal is 32% reduction by 2030</t>
  </si>
  <si>
    <t>Focuses on meeting Nationally Determined Contribution (NDC) GHG emission reduction targets (supporting SDG13). Also critical for achieving secure, affordable, and reliable universal energy access (SDG7).</t>
  </si>
  <si>
    <t>Co-developed
Kenya and Iceland
Used TIMES modelling platform</t>
  </si>
  <si>
    <t>The model can incorporate stochastic programming for uncertainty. Policy uncertainty is addressed through comparing deterministic scenarios (Business As Usual and Carbon Emission Cap) based on projected demand levels.</t>
  </si>
  <si>
    <t>Kenya Electricity Generating Company (KenGen), EPRA, Ministry of Energy and Petrolum</t>
  </si>
  <si>
    <t>This study is the first time the TIMES modeling framework has been applied to assess Kenya's power-generation expansion scenarios</t>
  </si>
  <si>
    <t>https://www.sciencedirect.com/science/article/pii/S0973082621000661</t>
  </si>
  <si>
    <t>(Wambui et al., 2022)</t>
  </si>
  <si>
    <t>LEAP-NEMO  
(Low Emissions Analysis Platform using Next Energy Modeling system for Optimization)</t>
  </si>
  <si>
    <t>is to investigate the impact of alternative electricity development pathways on system costs and greenhouse gas (GHG) emissions in Kenya, compared to the existing Least Cost Power Development Plan (LCPDP) 2017–2037.</t>
  </si>
  <si>
    <t>2019-2037</t>
  </si>
  <si>
    <t xml:space="preserve">scenario-based ; bottom-up model (LEAP) combined with an optimization framework (NEMO) ; </t>
  </si>
  <si>
    <t>ESS (Energy Storage Systems)</t>
  </si>
  <si>
    <t>electricity development pathways and the power system</t>
  </si>
  <si>
    <t>Transparent  (LEAP) and open source (NEMO)</t>
  </si>
  <si>
    <t>Yes (Paris Agreement commitment mentioned)</t>
  </si>
  <si>
    <t>Model was applied specifically to Kenya’s energy sector. Scenarios were compared against the Kenyan LCPDP (Long-term Energy Development Plan). Addresses system efficiency in households and reduction of transmission/distribution losses.</t>
  </si>
  <si>
    <t xml:space="preserve">Local
Kenyatta University
But uses LEAP software developed by SEI (Charles Heaps)
</t>
  </si>
  <si>
    <t>Political and economic uncertainty is addressed via the application of scenario analysis (e.g., LCPDP vs. high penetration of RERs with ESS). NEMO supports modeling of emission constraints and renewable energy targets.</t>
  </si>
  <si>
    <t>Kenya Power and Lighting Company  (KPLC), 
Ministry of Energy , 
Energy and Petroleum Regulatory Authority (EPRA)
 Kenyatta University Nairobi</t>
  </si>
  <si>
    <t>The study is notable for filling a gap by explicitly incorporating energy storage systems (ESSs) to address the intermittent nature of RERs, and for achieving substantial cost savings (up to $26.1 billion or 55%) and CO2 abatement (up to 6.3 Mt) under alternative pathways compared to the government’s reference plan</t>
  </si>
  <si>
    <t>https://www.sciencedirect.com/science/article/pii/S1364032122007535?fr=RR-2&amp;ref=pdf_download&amp;rr=999b681a5e3a0212</t>
  </si>
  <si>
    <t>(Irungu et al., 2018)</t>
  </si>
  <si>
    <t>To analyze three possible power development scenarios in relation to their Green House Gas (GHG) emissions and cost implications for Kenya's power sector development</t>
  </si>
  <si>
    <t>2012–2030</t>
  </si>
  <si>
    <t>Bottom-up</t>
  </si>
  <si>
    <t>Gas Turbine, MSD, imports, cogeneration</t>
  </si>
  <si>
    <t>Proprietary but Transparent</t>
  </si>
  <si>
    <t>Modeled the Kenyan power sector specifically, analyzing scenarios based on the Least Cost Power Development Plan (LCPDP). Considered policies for grid extension and mini-grids to reach 100% connectivity</t>
  </si>
  <si>
    <t xml:space="preserve">Local
Kenyatta University
But uses LEAP software developed by SEI </t>
  </si>
  <si>
    <t>The methodology (scenario planning) was chosen because it helps in designing plans to cope with uncertain future demand for power and captures uncertainties in the energy, economic, and environmental domains</t>
  </si>
  <si>
    <t>Ministry of Energy, Kenya Power
 Jomo Kenyatta University of Agriculture and 
Technology</t>
  </si>
  <si>
    <t>The simulation predicted peak demand would change from 1300 MW to 7500 MW by 2030. The reference scenario was found to be the most economically viable but had the highest carbon footprint</t>
  </si>
  <si>
    <t xml:space="preserve">dirungu@jkuat.ac.ke </t>
  </si>
  <si>
    <t>(Carvallo et al., 2017)</t>
  </si>
  <si>
    <t xml:space="preserve">SWITCH-Kenya 
(Solar and Wind energy Integrated with Transmission and Conventional sources)
</t>
  </si>
  <si>
    <t>2020-2035</t>
  </si>
  <si>
    <t>Optimization model; Mixed Integer Linear Program (MILP)</t>
  </si>
  <si>
    <t>No
(hydro expansion excluded)</t>
  </si>
  <si>
    <t>Chemical battery storage, transmission lines</t>
  </si>
  <si>
    <t>Open
based on extensive data collection, including NOAA meteorological data and official reports (LCPDP)</t>
  </si>
  <si>
    <t>SDG 8, 9, 13</t>
  </si>
  <si>
    <t>Yes (UNFCC Paris Agreement/GHG mitigation discussed)</t>
  </si>
  <si>
    <t>Specifically addresses Kenya's context, noting it is a fast-growing and relatively stable economy. Accounts for the country's high dependence on hydropower and high power costs. Uses 47 counties as spatial nodes. Acknowledges challenges in load forecasting due to affordability and reliability issues</t>
  </si>
  <si>
    <t>Abroad
(developed at UC Berkeley - USA)</t>
  </si>
  <si>
    <t>Notes Kenya is one of the most stables economies in Africa. Scenario-based analysis (including a BAU scenario) is employed because forward-looking models have little empirical evidence to be calibrated against. The model enforces perfect reliability at the generation-transmission level, not capturing unreliability issues experienced by users</t>
  </si>
  <si>
    <t>KenGen
PowerGen</t>
  </si>
  <si>
    <t>https://gspp.berkeley.edu/assets/uploads/research/pdf/Carvallo-Shaw-Avila-Kammen-EST-SWITCHKenya-2017.pdf</t>
  </si>
  <si>
    <t>(Kihara et al., 2024)</t>
  </si>
  <si>
    <t xml:space="preserve">	
OSeMOSYS soft linked to FlexTool</t>
  </si>
  <si>
    <t xml:space="preserve">To propose a novel framework to soft link OSeMOSYS and FlexTool to address the limitations of CEMs in representing Variable Renewable Energy (VRE) sources. To assess how Kenya can meet its growing demand whilst retaining its objective of a fully renewable system. To analyze the optimal generation mix and identify critical grid/flexibility issues.
	</t>
  </si>
  <si>
    <t>2022-2041
simulates growth pathways until 2050</t>
  </si>
  <si>
    <t>Bottom-up engineering approach
Linear Optimization (OSeMOSYS) combined with Linear Programming (FlexTool, for unit commitment and economic dispatch) in a soft linking framework. FlexTool assumes perfect foresight and uses a high time resolution (1 hour or less).</t>
  </si>
  <si>
    <t>Yes
Includes Natural Gas (LNG gas turbines) and Diesel/Oil-based thermal plants (existing capacity)</t>
  </si>
  <si>
    <t>Battery Energy Storage Systems (BESS)
Pumped Hydro Storage (PHS)</t>
  </si>
  <si>
    <t>Uses open-source models (OSeMOSYS, FlexTool). The approach promotes replicability and transparency for energy planners. Data was compiled starting from the available Starter Data Kit but comprehensively revised using detailed, disaggregated data, in line with the government’s LCPDP reports. The code is publicly available via a repository.</t>
  </si>
  <si>
    <t>Ad-hoc</t>
  </si>
  <si>
    <t>Yes. Kenya is committed to maintain its high share of renewable generation. The study relates to targets outlined in the Least Cost Power Development Plan (LCPDP).</t>
  </si>
  <si>
    <t>Yes. Addresses Kenya’s unique energy mix (highly dependent on hydro and geothermal). The approach is designed to inform planning practices in Kenya and other sub-Saharan countries or LMICs. It uses Kenya’s specific planning documents (MTP, LCPDP).</t>
  </si>
  <si>
    <t>Co-developed
Kenya and UK</t>
  </si>
  <si>
    <t>Yes. Uncertainty is implicitly addressed through scenario analysis based on different demand growth projections (REF and HD scenarios). It also focuses on the need to maintain reliable supply despite high VRE penetration.</t>
  </si>
  <si>
    <t>Ministry of Energy and Petroleum, Kenya Power and Lighting Company Plc. (KPLC), Energy and Petroleum Regulatory Authority (EPRA), UCL Energy Institute, Imperial College London, Transition Zero, UCL Institute for Sustainable Resources.</t>
  </si>
  <si>
    <t>The novelty lies in the soft-linking approach between OSeMOSYS and FlexTool, which allows the model to capture short-term flexibility constraints critical for systems with high VRE penetration, thereby ensuring the calculated capacity mix is truly operable and reliable. Results show Kenya can reach nearly 100% renewable electricity in all scenarios, heavily relying on geothermal and wind resources.
The study was conducted by or in partnership with personnel from the key institutional planning bodies in Kenya (Ministry of Energy, KPLC, EPRA). It provides a novel logical framework for planning that ensures operability (i.e., not just theoretical least-cost capacity but feasible operation).</t>
  </si>
  <si>
    <t>https://www.sciencedirect.com/science/article/pii/S2211467X24000191?via%3Dihub</t>
  </si>
  <si>
    <t>(Moksnes et al.,2017)</t>
  </si>
  <si>
    <t>2012-2030</t>
  </si>
  <si>
    <t>Soft-linking: Geospatial Tool (OnSSET) + Optimization (OSeMOSYS)</t>
  </si>
  <si>
    <t>Electrification pathways</t>
  </si>
  <si>
    <t>No (Focus on SDG 7 target)</t>
  </si>
  <si>
    <t>Tailored to examine Kenya’s low electrification rate (about 46% at the time of study). It uses a spatial electrification analysis (OnSSET) to determine the least-cost choice among grid extension, mini-grid, and stand-alone systems.</t>
  </si>
  <si>
    <t>Abroad 
(KTH Royal Institute of Technology, Sweden)</t>
  </si>
  <si>
    <t>Political or market uncertainty is addressed by creating and analyzing two electricity demand scenarios (low and high end-user consumption goals).</t>
  </si>
  <si>
    <t>KTH Royal Institute of Technology researchers
Master thesis result</t>
  </si>
  <si>
    <t>The use of soft-linking was necessary to capture both the spatial (OnSSET) and temporal (OSeMOSYS) dynamics of the system. In the low demand scenario, a high penetration of stand-alone systems was evident.</t>
  </si>
  <si>
    <t>https://iopscience.iop.org/article/10.1088/1748-9326/aa7e18</t>
  </si>
  <si>
    <t>(B.Brand and J.Zingerle, 2010)</t>
  </si>
  <si>
    <t>Maghreb region
(Morocco, Algeria, and Tunisia and adjacent European countries)</t>
  </si>
  <si>
    <t xml:space="preserve">	
To analyze the potential impacts of national Renewable Energy Sources (RES-E) goals on a regional electricity market formed by the three Maghreb countries and adjacent EU countries
. The goals are: 1) To determine how RES-E goals influence the electricity mix and the conventional power plant structure. 2) To quantify the financial advantages resulting from lower fuel costs or avoided investments in conventional power plants.</t>
  </si>
  <si>
    <t>until 2025</t>
  </si>
  <si>
    <t>Bottom-up approach employing a linear electricity market optimization model. It minimizes dispatch and investment costs and simulates a competitive, regional electricity market.</t>
  </si>
  <si>
    <t>Interconnexions
(existing interlink between Morocco and Spain, and ongoing construction of new interconnectors between Maghreb countries)</t>
  </si>
  <si>
    <t>Electricity markets</t>
  </si>
  <si>
    <t>Relies on publicly-announced national renewable development goals. Data includes conventional power plant data, investment costs, and fuel prices.</t>
  </si>
  <si>
    <t>Yes. Addresses the high natural potential for wind and solar energy in North Africa. It models the integrated regional electricity market and considers transmediterranean interconnections.</t>
  </si>
  <si>
    <t>Abroad 
(Institute of Energy Economics, University of Cologne, Germany)</t>
  </si>
  <si>
    <t>Yes. The study discusses the strong barriers faced by RES-E deployment plans, particularly noting expected resistance from political elites with vested interests in the national oil and gas industry, raising doubts about whether the announced goals will be achieved.</t>
  </si>
  <si>
    <t>Institute of Energy Economics at the University of Cologne (authors' affiliation).</t>
  </si>
  <si>
    <t>The study found that achieving RES-E goals until 2025 would replace approximately 20% of fossil fuel generation in the Maghreb. This required a stronger need for investments in flexible Open Cycle gas power plants and reduced the utilization of base-load plants. The financial savings realized in the conventional power system per Euro spent on RES-E varied significantly by country: Tunisia (€0.27), Morocco (€0.16), and Algeria (€0.15).</t>
  </si>
  <si>
    <t>https://www.sciencedirect.com/science/article/pii/S0301421510007603</t>
  </si>
  <si>
    <t>(V.Sessa et al., 2021)</t>
  </si>
  <si>
    <t>2016-2050</t>
  </si>
  <si>
    <t>use bottom up in simulation with LEAP
using linear programming logic for technology selection</t>
  </si>
  <si>
    <t>Battery storage and Grid extension</t>
  </si>
  <si>
    <t>Full Energy System
Including residential, industrial, commercial, and transport sectors
(Focus on rural access and household consumption)</t>
  </si>
  <si>
    <t>Proprietary
Utilizes QGIS and LEAP, which is freely available for developing countries
Data were sourced from national entities like EDM-SA and INSAT, supplemented by international satellite/meteorological datasets</t>
  </si>
  <si>
    <t>SDG 3
SDG 7
SDG 13</t>
  </si>
  <si>
    <t>Yes.
Specifically addresses: Low access rates in rural areas ; High reliance on traditional biomass (wood/charcoal) ; Affordability constraints of rural households ; Spatial dispersion of the population (Sahelian geography).</t>
  </si>
  <si>
    <t>Co-developed (Germany and Mali)</t>
  </si>
  <si>
    <t>Notes Kenya is one of the most stables economies in Africa. Scenario-based analysis (including a BAU scenario) is employed because forward-looking models have little empirical evidence to be calibrated against. The model enforces perfect reliability at th</t>
  </si>
  <si>
    <t>TH Köln
USTT-B (University of Bamako)</t>
  </si>
  <si>
    <t>https://www.mdpi.com/1996-1073/14/11/3338</t>
  </si>
  <si>
    <t>(Welsch et al., 2014)</t>
  </si>
  <si>
    <t>CLEWS -LEAP - AEZ - WEAP
CLEWS (Climate, Land, Energy, Water Systems)
AEZ (Agro-ecological Zones)
WEAP (Water Evaluation and Planning System)</t>
  </si>
  <si>
    <t>Mauritus Island</t>
  </si>
  <si>
    <t>To explicitly value various interdependencies and interactions between the Climate, Energy, Water and Land-use Systems (CLEWS) nexus, primarily from an energy sector perspective, using Mauritius as a case study</t>
  </si>
  <si>
    <t>to 2030</t>
  </si>
  <si>
    <t>Integrated CLEWS assessment, involving soft-linking multiple specialized models; The energy system component uses LEAP, a bottom-up tool, and the core model aims for least-cost optimization</t>
  </si>
  <si>
    <t>Groundwater pumping, desalination, energy crop generation</t>
  </si>
  <si>
    <t>Full Energy System perspective integrated with Land-use (agriculture) and Water systems</t>
  </si>
  <si>
    <t>Proprietary
The analysis draws on a model intended for demonstration and general application. The energy system uses the LEAP tool, while supplementary material related to the simulation is provided in an open repository. Mauritius has a robust data set on its resources</t>
  </si>
  <si>
    <t xml:space="preserve">SDG 7, 2, 6, 8, 12, 13, 15 </t>
  </si>
  <si>
    <t>Mauritius is the most densely populated country in Africa and is classified as a small island (SIDS), facing unique island issues like water stress and reliance on imports</t>
  </si>
  <si>
    <t>Co-developed (Authors affiliated with KTH, IIASA, SEI, UNFCCC, agricultural research unit in Mauritius)
Sweden, Austria , USA, Germany, Italy)</t>
  </si>
  <si>
    <t>Explicitly addressed through the consideration of climate change scenarios involving rainfall reductions/water stress; background context includes policy responses due to the EU decision to reduce guaranteed sugar import prices</t>
  </si>
  <si>
    <t>Government of Mauritius (announced high-level CLEWS panel)
United Nations</t>
  </si>
  <si>
    <t>The integrated CLEWS approach highlights important dynamics, such as increased electricity demand for water supply (desalination/pumping) and significant reduction in hydropower generation under climate change scenarios, which would be overlooked in a standalone energy model. The Government of Mauritius established a high-level CLEWS panel in response to the work</t>
  </si>
  <si>
    <t>https://www.sciencedirect.com/science/article/pii/S0306261913007277</t>
  </si>
  <si>
    <t>(Slimani et al., 2024)</t>
  </si>
  <si>
    <t>Morroco</t>
  </si>
  <si>
    <t>2020-2050</t>
  </si>
  <si>
    <t>Bottom-up, Dynamic, Linear Optimization/Least-cost optimization</t>
  </si>
  <si>
    <t>The enhanced model is tailored to the specific needs of decision-makers in developing countries and Morocco. It addresses the country's reliance on imported fossil fuels and incorporates fine temporal resolution to capture RE intermittency.</t>
  </si>
  <si>
    <t>Local 
Moroccan institutions
But uses OSeMOSYS</t>
  </si>
  <si>
    <t>N/A
But in Morocco, nearly 83% of businesses is informal (world Bank)</t>
  </si>
  <si>
    <t>Policy and technological uncertainty are explored through four alternative scenarios: Baseline (BAU), Ratified National Energy Strategy (RNES), New Moderate National Energy Strategy (NMNES), and New Ambitious National Energy Strategy (NANES).</t>
  </si>
  <si>
    <t>ONEE (“Office National de l’Électricité et de l’Eau potable”)</t>
  </si>
  <si>
    <t>The bottom-up engineering approach is deemed most fitting for Morocco, allowing flexibility and accommodation of disparities between traditional and modern energy sources. Other studies for Morocco lacked sufficient simulations or overlooked key factors like RE targets/EE.</t>
  </si>
  <si>
    <t>https://www.sciencedirect.com/science/article/pii/S0196890424007982?via%3Dihub</t>
  </si>
  <si>
    <t>(Ouchani et al., 2025)</t>
  </si>
  <si>
    <t>PVH2-MSTEA 
(PV-based H2 − Multi-Scenarios Techno-Economic Analysis)
Used GIS based spatialapproach</t>
  </si>
  <si>
    <t>To identify prospective areas for PV-based Green Hydrogen (GreenH2) production in Morocco. To pinpoint the most cost-effective sites using Levelized Cost of Electricity (LCOE) and Levelized Cost of Hydrogen (LCOH2) as key indicators. To explore diverse transportation alternatives for GreenH2 export by 2050.</t>
  </si>
  <si>
    <t>up to 2050</t>
  </si>
  <si>
    <t>Bottom-up analysis using a GIS-based spatial modeling approach. It involves integrated, multi-layered geospatial analysis of constraints, technical PV yield assessment, and multi-scenario LCOE and LCOH2 analysis. The spatial analysis uses a 1 km resolution grid. The analysis assumes linear optimization for cost minimization over scenarios.</t>
  </si>
  <si>
    <t>Yes
(GreenH2)</t>
  </si>
  <si>
    <t>PEM electrolyzers</t>
  </si>
  <si>
    <t>Electricity generation (for electrolysis) and Green Hydrogen production/export</t>
  </si>
  <si>
    <t>Uses GIS spatial data and geo-processing tools (ArcGIS Pro and pvlib Python software). The methodology emphasizes transparency in identifying prospective, cost-effective sites. Data includes national energy balances and cost projections for 2050.</t>
  </si>
  <si>
    <t>SDG 13</t>
  </si>
  <si>
    <t>Yes. The policy underlines Morocco’s commitment to reducing GHG emissions by 17% by 2030. Morocco has established a national roadmap for GreenH2 development.</t>
  </si>
  <si>
    <t>es. Highlights Morocco's abundant solar potential and its strategic position and proximity to the main European markets for hydrogen export (less than 15 nautical kilometers from Spain). Explicitly addresses water scarcity and the necessary use of desalination plants.</t>
  </si>
  <si>
    <t>Local (Green Energy Park, Morocco)</t>
  </si>
  <si>
    <t>Addresses favorable political opportunities in Morocco. Models economic viability based on market demand from Europe. Addresses cost uncertainty through multi-scenario analysis of infrastructure costs (transmission lines vs. pipelines).</t>
  </si>
  <si>
    <t>Modeling and Cartography Department, Green Energy Park (UM6P/IRESEN). Designed to support stakeholders and investors. Moroccan power company provided data breakdowns.</t>
  </si>
  <si>
    <t>Roughly 66% of Morocco's territory is eligible for PV-based GreenH2 projects. Excellent sites account for 7.26% of eligible areas. The analysis covers three scenarios (Sc.0 Baseline, Sc.1 Green Electricity Transmission, Sc.2 Hydrogen Transportation by Pipeline/Vessel). The scenario involving transmission of electricity to coastal sites for desalination (Sc.1) is generally more beneficial, yielding an attractive average LCOH2 of approximately $2.5/kg.</t>
  </si>
  <si>
    <t>https://www.sciencedirect.com/science/article/pii/S0196890424012378</t>
  </si>
  <si>
    <t>Wärtsilä, 2022</t>
  </si>
  <si>
    <t xml:space="preserve">To provide data-driven insights to help Mozambique’s policy makers identify and develop the optimal power mix. To assess the role of renewables in reducing total system cost. To forecast new solar PV and wind capacity and quantify the necessary flexibility and balancing requirements.
	</t>
  </si>
  <si>
    <t>2022-2032</t>
  </si>
  <si>
    <t>Energy Storage
Transmission lines</t>
  </si>
  <si>
    <t>Uses PLEXOS (a proprietary tool). Data derived from or in cooperation with Electricidade de Moçambique.</t>
  </si>
  <si>
    <t>Yes. Addresses Mozambique's huge, untapped natural resources (gas, hydro, wind, solar). Highlights the low electrification rate (38.6% in 2021). Models the power system divided into two isolated networks (Central-Northern and Southern systems) across 7 zones.</t>
  </si>
  <si>
    <t>Abroad (Wärtsilä)
Finland</t>
  </si>
  <si>
    <t>Yes. Addresses strategic planning uncertainties by comparing scenarios and emphasizing the need for system flexibility to handle variability in water availability for hydropower, a key resource.</t>
  </si>
  <si>
    <t>Wärtsilä (developer), Electricidade de Moçambique (EDM) (cooperation partner). Results intended for policy makers, system operators, and utilities.</t>
  </si>
  <si>
    <t>The analysis shows that maximizing low-cost renewable energy supported by flexible gas ICEs is the "soundest, cheapest and cleanest power strategy" for the country. The optimized mix combines significant wind/solar capacity with necessary gas and storage assets.</t>
  </si>
  <si>
    <t>(Adeyemi-Kayode et al., 2022)</t>
  </si>
  <si>
    <t>LEAP+MCDA</t>
  </si>
  <si>
    <t>is to assess the possibility of Nigeria developing and transitioning to the use of various energy sources, and to evaluate greenhouse gas (GHG) mitigation plans and future trends in energy sustainability through Multi-Criteria Decision Analysis (MCDA), considering technical, social, economic, and environmental dimensions</t>
  </si>
  <si>
    <t>2017-2040</t>
  </si>
  <si>
    <t>scenario-based modeling methodology, bottom-up, Multi-Criteria Decision Analysis (MCDA)</t>
  </si>
  <si>
    <t>electricity generation sources</t>
  </si>
  <si>
    <t>Proprietary (LEAP software by SEI)</t>
  </si>
  <si>
    <t>No (Focus on Vision 20: 2030 and energy sustainability)</t>
  </si>
  <si>
    <t>The study focuses specifically on Nigeria, which has significant setbacks in electricity generation despite large renewable energy resources. The objective is linked to Nigeria’s national goal (Vision 20: 2030) of becoming a leading industrialized country.</t>
  </si>
  <si>
    <t>Co-developed
Nigeria, Norway
Uses LEAP Tool</t>
  </si>
  <si>
    <t>Uncertainty is addressed through the evaluation of three policy scenarios: Business As Usual (BAU), Renewables, Natural Gas, and Biomass (RNB), and Renewables and Coal (REC). The RNB scenario was identified as the best scenario.</t>
  </si>
  <si>
    <t>Covenant University, Nigeria
Ostfold
University College, Norway</t>
  </si>
  <si>
    <t>The study used twelve sustainability indexes encompassing technical, social, economic, and environmental indicators to evaluate the scenarios. The RNB scenario offered the most sustainable energy plan for Nigeria</t>
  </si>
  <si>
    <t>https://www.mdpi.com/1996-1073/15/14/5083</t>
  </si>
  <si>
    <t>mercy.john@covenantuniversity.edu.ng
sanjay.misra@hiof.no</t>
  </si>
  <si>
    <t>(Emodi et al., 2017)</t>
  </si>
  <si>
    <t xml:space="preserve">To apply a scenario-based model to explore Nigeria's future energy demand, supply, and associated Greenhouse Gas (GHG) emissions from 2010 to 2040, providing policy recommendations for low-carbon development.
</t>
  </si>
  <si>
    <t xml:space="preserve">	
2010-2040</t>
  </si>
  <si>
    <t>Scenario-based analysis, employing a bottom-up approach (end-use accounting techniques on the demand side) using the LEAP simulation tool</t>
  </si>
  <si>
    <t xml:space="preserve">Open. Data sources included the National Bureau of Statistics (NBS), Energy Commission of Nigeria (ECN), National Control Center (NCC), Petroleum Products Pricing Regulatory Agency (PPPRA), World Bank, IEA, and various research articles.
</t>
  </si>
  <si>
    <t>SDG 1, 8, and 13</t>
  </si>
  <si>
    <t xml:space="preserve">The study was an attempt to fill a gap as the first study to apply a bottom-up approach to project the pathway for the complete energy system in Nigeria. It anchored the low-carbon developmental path on the nation's specific circumstances and capacities, reflecting a "common but differentiated approach" suitable for a developing country.
</t>
  </si>
  <si>
    <t>Co-developed
Nigeria, Australia, India
Uses LEAP Tool</t>
  </si>
  <si>
    <t xml:space="preserve">Uncertainty was addressed by analyzing four distinct future energy policy pathways/scenarios: the Reference scenario (REF), Low-Carbon Moderate (LCM), Low-Carbon Advanced (LCA), and Green Optimistic (GO) scenarios. The study also briefly projected the social cost of each policy scenario.
</t>
  </si>
  <si>
    <t>James Cook University, Australia
Michael Okpara University of Agriculture, Umudike, Nigeria
 IFHE University, India
 Abia State University, Uturu, Nigeria
 SeAH Steel, Republic of Korea</t>
  </si>
  <si>
    <t xml:space="preserve">The Green Optimistic (GO) scenario showed the most favorable development trajectory for Nigeria, resulting in the lowest energy demand and GHG emissions by 2040. The cost analysis showed high investment costs for the alternative scenarios (up to USD 41.1 billion for GO), but these costs were offset by energy savings and environmental externalities. This study specifically stated that it does not consider the ability of consumers to pay for energy services or explore the effect of energy pricing.
</t>
  </si>
  <si>
    <t>https://www.sciencedirect.com/science/article/pii/S1364032116306281</t>
  </si>
  <si>
    <t>(Kim et al., 2021)</t>
  </si>
  <si>
    <t>To suggest an alternate energy supply mix to meet future electrical demand and reduce CO2 emissions in Nigeria</t>
  </si>
  <si>
    <t>2015-2060</t>
  </si>
  <si>
    <t>Optimization model (MESSAGE) based on linear programming
The model simulates energy supply systems and evaluates environmental impacts and resulting damage costs using SIMPACTS  based on impact pathway analysis (IPA) method; Uses two case situations, one with CO2 constraints</t>
  </si>
  <si>
    <t>SIMPACTS (environmental impacts/damage costs), Electricity distribution</t>
  </si>
  <si>
    <t>Proprietary (MESSAGE, SIMPACTS codes). 
Data from EIA (energy information administration).</t>
  </si>
  <si>
    <t>sdg 13</t>
  </si>
  <si>
    <t>Yes
Paris Agreement’s target</t>
  </si>
  <si>
    <t>Modeled Nigeria's energy supply system explicitly; Acknowledged Nigeria's reliance on fossil fuels and intermittent supply disruptions; Used a Discount Rate of 15%; Noted the government's plan to generate 4800 MW from nuclear power between 2005 and 2028</t>
  </si>
  <si>
    <t>Abroad
Korea</t>
  </si>
  <si>
    <t>Explicitly modeled CO2 emission restrictions to comply with international climate targets (Paris Agreement); Considered the Nigerian government’s commitment to nuclear power development</t>
  </si>
  <si>
    <t>KEPCO International Nuclear
Graduate School (KINGS), the Republic of Korea
 Korea Foundation Of Nuclear Safety (KoFONS)</t>
  </si>
  <si>
    <t>The SIMPACTS code demonstrated that NPPs have the lowest damage costs and are the most environmentally friendly technology during normal operation; NPPs were found to be the best option when CO2 emissions restrictions were applied; The MESSAGE tool modeled the energy chain showing various energy resources and forms to final electricity</t>
  </si>
  <si>
    <t>https://www.mdpi.com/1996-1073/14/19/6258</t>
  </si>
  <si>
    <t>Dioha et al., 2019</t>
  </si>
  <si>
    <t>NECAL2050
(Nigerian Energy Calculator 2050)</t>
  </si>
  <si>
    <t>To examine and compare the energy balances and GHG mitigation potentials for four alternative low carbon scenarios which are possible by 2050 for Nigeria, and to explore low carbon futures that are practically achievable within the country</t>
  </si>
  <si>
    <t>Bottom-up approach. NECAL2050 uses an accounting framework algorithm to constantly match energy supply to demand</t>
  </si>
  <si>
    <t>Generators set (gasoline/diesel), Electricity imports, Land use modeling</t>
  </si>
  <si>
    <t xml:space="preserve">	
Full Energy System</t>
  </si>
  <si>
    <t>transparent and open source
(MS Excel/Web-based versions)</t>
  </si>
  <si>
    <t xml:space="preserve">The NECAL2050 model was developed locally in Nigeria. It was created through a Memorandum of Understanding between the UK-DECC and the Energy Commission of Nigeria (ECN) and was built using Nigeria-specific data and adapted to the country's economic and technological situation. Input involved consultations with over one hundred local experts. Technological options were chosen based on what was considered feasible in Nigeria.
</t>
  </si>
  <si>
    <t xml:space="preserve">Co-developed
Energy Commission of Nigeria-ECN and United Kingdom Department of Energy and Climate Change (UK-DECC) </t>
  </si>
  <si>
    <t>The scenarios align with Nigeria's existing policies/studies such as the National Renewable Energy &amp; Energy Efficiency Policy (NREEEP) and the Nigeria Nationally Determined Contribution (NDC). The realization of a low carbon Nigeria is noted as being challenging, requiring concerted efforts from the government and civil societies ("all-hands-on-deck")</t>
  </si>
  <si>
    <t>Energy Commission of Nigeria-ECN</t>
  </si>
  <si>
    <t>The NECAL2050 model predicts that fossil fuels will still dominate the Nigerian energy system in all alternative scenarios by 2050. The pathways explored show the level of effort required by each actor (government, civil society) towards low carbon development. The current version of NECAL2050 does not include levels of cost in the optimization. The scenarios explore energy demand and GHG emissions reductions compared to a Business-as-Usual (S1/REF) scenario</t>
  </si>
  <si>
    <t>https://www.sciencedirect.com/science/article/pii/S1755008418300565</t>
  </si>
  <si>
    <t>(Ugwoke et al., 2021)</t>
  </si>
  <si>
    <t>Nigeria (Onyen-okpon and Giere, rural communities)</t>
  </si>
  <si>
    <t>2015–2040</t>
  </si>
  <si>
    <t>Hybrid Integration approach (Bottom-up LEAP + building models), Scenario analysis</t>
  </si>
  <si>
    <t>DSM</t>
  </si>
  <si>
    <t>Full energy system (Residential, Productive services)</t>
  </si>
  <si>
    <t>This is the first study to perform Community-Scale Energy Planning (C-SEP) using the Hybrid Integration approach in Nigerian rural communities. It explicitly captures local characteristics and addresses the need for detailed energy system analysis at local scales for projects like the Nigeria electrification project.</t>
  </si>
  <si>
    <t>Abroad
Politecnico di Torino, Italy 
 Michigan Technological University, Houghton, USA
Aalto University, Espoo, Finland 
LEAP by SEI</t>
  </si>
  <si>
    <t>Policy uncertainty is addressed through a scenario-based analysis framework. Four scenarios were implemented: Reference (REF) and three Demand Side Management (DSM) composite scenarios.</t>
  </si>
  <si>
    <t>Politecnico di Torino,
 Michigan Technological University, Aalto University</t>
  </si>
  <si>
    <t>The hybrid variant LEAP model was developed using the demand estimated from bottom-up approaches as endogenous demand. The analysis showed that composite scenarios reduced energy use and achieved significant reductions in energy demand and GHGs emission.</t>
  </si>
  <si>
    <t>https://www.sciencedirect.com/science/article/pii/S2210670721000445</t>
  </si>
  <si>
    <t xml:space="preserve"> </t>
  </si>
  <si>
    <t>S.R. Isihak (2023)</t>
  </si>
  <si>
    <t>Nigeria
(Kaduna Electricity Distribution Company KEDCo)</t>
  </si>
  <si>
    <t>2018-2030</t>
  </si>
  <si>
    <t>Open Source Spatial Electrification Toolkit (GIS-based, Least-cost modeling)</t>
  </si>
  <si>
    <t>Electricity
Rural electrification planning</t>
  </si>
  <si>
    <t>The study specifically addresses Nigeria's goal to increase access to 90% by 2030, aligning with the Rural Electrification Strategy and Implementation Plan (RESIP). It uses the most granular level of settlements data to accurately reflect community peculiarities.</t>
  </si>
  <si>
    <t>Co-developed
De Montfort University, Uk 
Nigeria
a part of workdone during summer school in treste, Italy</t>
  </si>
  <si>
    <t>Policy success is tied to investment requirements. The required total investment of US$7.85 billion by 2030 is highlighted as a huge challenge, necessitating pro-poor public-private partnerships (5Ps).</t>
  </si>
  <si>
    <t>REA ?
NNPC Retail Ltd
De Montfort University</t>
  </si>
  <si>
    <t>The novelty lies in improving previous studies by using granular data and incorporating more spatial variables (like distribution lines, transformers, and road networks) using the robust OnSSET tool. The analysis covers an estimated 15.4 million people in 22,727 settlements by 2030.</t>
  </si>
  <si>
    <t>https://www.sciencedirect.com/science/article/pii/S2211467X22002152</t>
  </si>
  <si>
    <t>IRENA 
(Drafted by S.H. Sterl, P. Carvajal, P. Fulcheri, M.A.E. Elabbas, et al.) (2023)</t>
  </si>
  <si>
    <t xml:space="preserve">SPLAT-North Africa </t>
  </si>
  <si>
    <t>North Africa 
(Algeria, Egypt, Libya, Morocco, Mauritania, and Tunisia)</t>
  </si>
  <si>
    <t>To present various scenarios for power system expansion in North Africa through 2040 and investigate the potential of hydrogen production and interconnections to facilitate a transition away from reliance on fossil fuels</t>
  </si>
  <si>
    <t>2020 to 2040</t>
  </si>
  <si>
    <t>Bottom-up capacity expansion modeling
It uses an optimization approach to determine required investment and projected electricity production for least-cost energy systems. The model uses a temporal resolution defined by five seasons, each having ten distinct daily time slices. It uses the copper-plate assumption within each country (perfect transmission is assumed within a country’s borders)</t>
  </si>
  <si>
    <t>Yes
Hydropower capacity is assessed, but no new hydropower projects are considered as the potential is almost entirely exhausted in the region</t>
  </si>
  <si>
    <t>Yes
(Biomass power plants are considered as candidates according to national plans (e.g., Morocco’s biomass roadmap))</t>
  </si>
  <si>
    <t>Yes
(The Dhabaa nuclear power project in Egypt is considered committed, with construction beginning in 2025)</t>
  </si>
  <si>
    <t>Yes
(Natural Gas)</t>
  </si>
  <si>
    <t>Yes
(Hydrogen production for electricity export is modeled as a storage-based flexibility measure)</t>
  </si>
  <si>
    <t>Yes
(In existing capacities)</t>
  </si>
  <si>
    <t>Batteries (storage)</t>
  </si>
  <si>
    <t>Electricity
((power systems expansion/planning)</t>
  </si>
  <si>
    <t>Publicly available data was used. 
The SPLAT model is built on MESSAGE (from IIASA/IAEA)
Data Appendix is available. The model is intended for capacity-building events.</t>
  </si>
  <si>
    <t>Yes
North African countries are required to submit Nationally Determined Contributions (NDCs). The report examines targets set by countries in their NDCs (e.g., Algeria’s NDC sets a target of 27% electricity generation from renewables by 2030)</t>
  </si>
  <si>
    <t>Acknowledges the lack of a regional master plan for power system expansion in North Africa. Discusses the region's heavy dependence on fossil fuels and resulting vulnerability to price fluctuations and financial strain due to subsidization of fossil-fuel-based generation. Highlights the region's ample endowments of wind and solar energy. Models interconnections within and outside the region (Southern Europe, Western Asia) and hydrogen production for electricity export to the European market</t>
  </si>
  <si>
    <t>Abroad
IRENA Team</t>
  </si>
  <si>
    <t>Addressed by noting the vulnerability to price fluctuations due to fossil fuel dependence and the high relevance of flexibility options given high fossil fuel prices and Europe's desire to increase imports of natural gas from North Africa. Notes that Libya has yet to ratify the Paris Agreement.</t>
  </si>
  <si>
    <t>IRENA, involvement with the African Union Development Agency’s New Partnership for Africa’s Development (AUDA-NEPAD), and the model is intended for use by the countries of the region. Provides inputs to regional and continental infrastructure planning processes such as the Continental Transmission/Power Systems Masterplan.</t>
  </si>
  <si>
    <t>The study is part of IRENA’s series on planning and prospects for renewable energy. The model considers four scenarios: Planned, Transition, Transition + Batteries, and Transition + Batteries + H2. The results indicate that a renewables transition would lower the unit costs of power generation compared with continued reliance on fossil fuels.</t>
  </si>
  <si>
    <t>https://www.irena.org/-/media/Files/IRENA/Agency/Publication/2023/Jan/IRENA_Planning_Prospects_NAfrica_2023.pdf</t>
  </si>
  <si>
    <t>sebastian.sterl@vub.be
https://www.linkedin.com/in/sebastiansterl/?originalSubdomain=be
https://www.linkedin.com/in/pablo-carvajal-9a761784/?originalSubdomain=uk</t>
  </si>
  <si>
    <t>(Ayagapin et al., 2021)</t>
  </si>
  <si>
    <t>LCA - OSeMOSYS</t>
  </si>
  <si>
    <t>Reunion Island</t>
  </si>
  <si>
    <t>The primary aim was to investigate the effect of electricity mix decarbonization on the environmental impact of residential houses in an insular context.</t>
  </si>
  <si>
    <t>Prospective Life Cycle Assessment (cradle-to-grave) combined with a bottom-up optimization/linear optimization approach (via OSeMOSYS) for energy modeling.</t>
  </si>
  <si>
    <t>Yes
(Initial source)</t>
  </si>
  <si>
    <t xml:space="preserve">Building and electricity Sector </t>
  </si>
  <si>
    <t>Reunion Island is characterized as an isolated island. The island's building sector has a high import rate of raw materials. The study is listed among national studies developed with support from the Energy Modelling Platform-Africa (EMP-A) partners.</t>
  </si>
  <si>
    <t>Local</t>
  </si>
  <si>
    <t>The analysis incorporates the projected evolution of the local electricity mix over 30 years. The study highlights that the high environmental impact of the structural phase is caused by imports, implicitly addressing a supply-chain stability or dependency issue</t>
  </si>
  <si>
    <t>National Association for Research and Technology and Fibres Industries Bois
University of Reunion Island,
 University of Mauritius Reduit</t>
  </si>
  <si>
    <t>The environmental impact, measured by GWP, significantly decreased in the operational phase (due to decarbonized electricity), but the structural phase impact (materials/construction) showed minimal reduction, suggesting stakeholders need to reduce imports and increase the use of recovered materials.</t>
  </si>
  <si>
    <t>https://www.mdpi.com/1996-1073/14/11/3184</t>
  </si>
  <si>
    <t>praene@univ-reunion.fr
leslie.ayagapin@univ-reunion.fr</t>
  </si>
  <si>
    <t>(Niyonteze et al., 2020)</t>
  </si>
  <si>
    <t>HOMER 
(Hybrid Optimization Model for Electric Renewables) software</t>
  </si>
  <si>
    <t>To recommend a set of power sector key technologies development needs in Rwanda and examine and optimize renewable energy hybrid combinations suitable for off-grid areas based on cost-effectiveness and available resources</t>
  </si>
  <si>
    <t>N/A
But the simulation project lifetime was estimated at 25 years</t>
  </si>
  <si>
    <t>Micro-power optimization model utilizing simulation and optimization processes. HOMER simulates and ranks feasible systems according to increasing Net Present Cost (NPC) (least-cost optimization)</t>
  </si>
  <si>
    <t>Fuel cell, battery storage, pumped storage hydropower (PHS), converter</t>
  </si>
  <si>
    <t xml:space="preserve">Electricity </t>
  </si>
  <si>
    <t>Data inputs were obtained from the National Aeronautics and Space Administration (NASA) for solar and wind resources, and real-time field data for hydro resources. Data collection also involved literature review, government energy institutions, and mini-grid off-grid private companies in Rwanda</t>
  </si>
  <si>
    <t>The study is country-specific for Rwanda, focusing on addressing the challenge that 47% of the population lacks electricity access and the grid is often unstable. The research utilized local examples like the MeshPower Gitaraga solar mini-grid and examined available resources in Rwanda (hydro, geothermal, methane, peat, solar, wind, waste energy). The results are suggested to be applicable to neighboring countries in the East African Region (e.g., Burundi, Uganda, Tanzania, and DRC) due to comparable climate conditions</t>
  </si>
  <si>
    <t>Co-developed
China, Rwanda</t>
  </si>
  <si>
    <t>The objective of installation at a specific mini-grid site was to provide electricity for productive uses that engage artisanal customers (e.g., welders, tailors, hairdressers) to promote economic development at the grassroots. The simulated load profile used was typical for small off-grid villages without high load business customers</t>
  </si>
  <si>
    <t>The study acknowledges government policy and strategies, noting the role of the government in establishing Special Economic Zones and awarding contracts for mini-hydropower plants. Reliable and affordable electricity is deemed critical for economic growth and welfare, requiring careful planning due to financial implications</t>
  </si>
  <si>
    <t xml:space="preserve"> Fujian Provincial Department of Science and Technology
 African Centre of Excellence in Energy for Sustainable Development
SYSU Institute for Solar Energy, China
 Hebei University of Technology, Tianjin,, China
 Fujian University of Technology, China
Rwanda Meteorology Agency</t>
  </si>
  <si>
    <t>The model assesses systems for an average load demand of 158.1 kWh/day with a peak load of 18 kW. The optimal solution is the hydro/solar/battery hybrid, found to have the lowest NPC (Net Present Cost) and fewest greenhouse gas emissions. Hybrid combinations incorporating wind technologies were not recommended due to higher LCOE, capital cost, and NPC</t>
  </si>
  <si>
    <t>https://www.sciencedirect.com/science/article/pii/S2405844020301456</t>
  </si>
  <si>
    <t>(Bowen et al., 1999)</t>
  </si>
  <si>
    <t>Purdue-SUFG SAPP Trade Model</t>
  </si>
  <si>
    <t>Southern African Power Pool (SAPP),
covering 12 nations of the Southern African Development Community (SADC) region. 
Angola, Botswana, the DRC, Lesotho, Malawi, Mozambique, Namibia, South Africa, Swaziland, Tanzania, Zambia, and Zimbabwe. Note: The model focused on the nine interconnected nations in 1998.</t>
  </si>
  <si>
    <t>To determine the benefits from a centralized and competitive dispatch compared with existing bilateral electricity trade agreements in the Southern African Power Pool (SAPP). The objective function is total costs minimization (including fuel costs, starting/shutting down costs, operational costs, and cost of unserved energy).</t>
  </si>
  <si>
    <t>Short-term analysis</t>
  </si>
  <si>
    <t>Bottom-up approach using a Mixed Integer Linear Programming (MILP) formulation. It models optimal unit commitment and dispatch. Constraints included transmission limits, load balance, line losses, and piecewise linear functions for thermal costs and hydropower curves. The methodology was simplified to be suitable for a PC environment.</t>
  </si>
  <si>
    <t>International transmission lines and grid infrastructure. The model includes the representation of unit commitment constraints.</t>
  </si>
  <si>
    <t>Proprietary (Requires GAMS and CPLEX solvers to run)
. The model is described as transparent.</t>
  </si>
  <si>
    <t>Yes. Analyzes the benefits of integrating the Southern African Power Pool (SAPP). It highlights regional power mix dominance (coal in South Africa, hydro elsewhere), models international transmission constraints, and addresses policy issues like bilateral contracts and national self-sufficiency importance.</t>
  </si>
  <si>
    <t>Abroad
USA</t>
  </si>
  <si>
    <t>Yes. The study compares the existing fixed trade (bilateral contracts) scenario against a hypothetical free trade scenario. It addresses the political issue of trade tariffs and how the resulting financial gains should be shared among SADC nations.</t>
  </si>
  <si>
    <t>Southern African Power Pool (SAPP) management. SADC nations/utilities. Purdue University’s State Utility Forecasting Group (SUFG). The work was funded by USAID.</t>
  </si>
  <si>
    <t>The analysis was pioneering for Sub-Saharan Africa. It estimated that centralized competitive dispatch could save the SAPP region $70 million to $130 million per year by fully utilizing low-cost hydropower. This demonstrates the magnitude of gains possible from moving toward a centralized dispatch policy.</t>
  </si>
  <si>
    <t>https://www.sciencedirect.com/science/article/pii/S0957178799000193</t>
  </si>
  <si>
    <t>bhbowen@ecn.purdue.edu</t>
  </si>
  <si>
    <t>(Hughes et al., 2024)
(Energy Systems Research Group (ESRG), University of Cape Town (UCT), 2010)</t>
  </si>
  <si>
    <t>maximize welfare by minimizing the total discounted system cost required to meet projected future energy demands and specified constraints over a long-term planning horizon</t>
  </si>
  <si>
    <t>Bottom-up linear optimization model (TIMES framework) ;  least-cost optimization ; techno-economic</t>
  </si>
  <si>
    <t>Batteries/storage</t>
  </si>
  <si>
    <t xml:space="preserve">Full Energy System (economy-wide model), </t>
  </si>
  <si>
    <t>Uses a proprietary framework (TIMES/VEDA is typically proprietary) but the research supports the move towards open and transparent use of SATIM. Data collection involves integrating and reconciling data from multiple sources due to data limitatio</t>
  </si>
  <si>
    <t>Model developed specifically to address South Africa's severe energy challenges, including electricity supply constraints and the "triple development challenge" of high inequality, poverty, and unemployment. Explicitly informs the Just Energy Transition Investment Plan (JET IP)</t>
  </si>
  <si>
    <t>Yes
For areas with limited data, such as informal industries or rural energy use, SATIM employs proxy indicators and scaling factors based on better-documented sectors or comparable countries.</t>
  </si>
  <si>
    <t>Addresses uncertainty through scenario analysis (e.g., coal transitions, climate commitments). Has been used to generate probabilistic forecasts of GHG emissions using Monte-Carlo generated projections.</t>
  </si>
  <si>
    <t>Eskom, 
CSIR (Council for Scientific and Industrial Research), 
DMRE (Department of Minerals Resources and Energy), 
PCC (Presidential Climate Commission)
SANEDI
University of Cape Town</t>
  </si>
  <si>
    <t>Most mature African energy model with 20+ years development. Informed SA's Long-Term Mitigation Scenarios (2008) and subsequent policy. Integrates with eSAGE (CGE model) for economic impacts, includes water-energy nexus</t>
  </si>
  <si>
    <t>https://www.sciencedirect.com/science/article/pii/S2211467X24003031?ref=pdf_download&amp;fr=RR-2&amp;rr=999b5359f95b6fab</t>
  </si>
  <si>
    <t>(Van Zyl et al., 2018)</t>
  </si>
  <si>
    <t>To estimate emissions reduction pathways for South Africa using a 2°C aggregate warming target and the likely economy-wide net mitigation costs or savings associated with reaching these pathways by prioritizing known lower-cost mitigation measures</t>
  </si>
  <si>
    <t xml:space="preserve">Effort-sharing approach (via CERC) </t>
  </si>
  <si>
    <t xml:space="preserve">Electricity
power generation sector </t>
  </si>
  <si>
    <t>Relied on existing data generated by the DEA and CSIR. The CERC tool is part of the Climate Equity Reference Project</t>
  </si>
  <si>
    <t xml:space="preserve">Ad hoc </t>
  </si>
  <si>
    <t>Yes (NDC targets assessed)</t>
  </si>
  <si>
    <t>Yes. The study is centered on South Africa's NDC and its complex position as a developing country with high historical responsibility, requiring international assistance for highly ambitious mitigation</t>
  </si>
  <si>
    <t xml:space="preserve"> World Wide Fund for Nature 
WWF-South Africa </t>
  </si>
  <si>
    <t>The analysis selected a "middle of the road scenario" that balances capability and responsibility derived from cumulative emissions since 1950. The research aimed to inform discussions for the Talanoa Dialogue (Facilitative Dialogue) focused on enhancing ambition in NDCs. Achieving the ‘fair share’ pathway could yield cumulative net savings of $5.3 billion by 2030 (moderate scenario) or $46.8 billion by 2030 (full decarbonization)</t>
  </si>
  <si>
    <t>https://www.researchgate.net/publication/323220084_The_cost_of_achieving_South_Africa%27s_%27fair_share%27_of_global_climate_change_mitigation</t>
  </si>
  <si>
    <t>(Ntuli et al., 2024)</t>
  </si>
  <si>
    <t>South Africa
Analyzed per province</t>
  </si>
  <si>
    <t>To analyze the road transport structure and model future emissions under Business-As-Usual and Low Carbon Scenarios up to 2050 in South Africa</t>
  </si>
  <si>
    <t>Projections run up to 2050</t>
  </si>
  <si>
    <t>Yes
(Transport sector)</t>
  </si>
  <si>
    <t>Transport sector</t>
  </si>
  <si>
    <t>Proprietary (LEAP)
Inputs were set based on available energy information for the sector, utilizing vehicle registration data collected from the National Traffic Information System (NaTIS)</t>
  </si>
  <si>
    <t>Yes (Aims to decarbonize transport sector; references Auto Green Paper)</t>
  </si>
  <si>
    <t>The study is focused on South Africa, a developing country with a complex socio-economic landscape</t>
  </si>
  <si>
    <t>Local
South Africa
Help of an independant energy specialist is USA (Dioha)</t>
  </si>
  <si>
    <t>Analyzed transport sector structure, noting lack of implementation plans</t>
  </si>
  <si>
    <t>Durban University of Technology, South Africa
North-West University, Potchefstroom, 
South Africa</t>
  </si>
  <si>
    <t>The methodology compares Business-As-Usual and Low Carbon Scenarios. Future projections were calculated using the product of the rate of change of income and the vehicle elasticity to determine the rate of change of elasticity by which the vehicle population increases</t>
  </si>
  <si>
    <t>https://link-springer-com.minesparis-psl.idm.oclc.org/article/10.1186/s42269-024-01192-4</t>
  </si>
  <si>
    <t>(Patankar et al., 2019)</t>
  </si>
  <si>
    <t>TEMOA
(Tools for Energy Model Optimization and Analysis)</t>
  </si>
  <si>
    <t>To explore electricity planning strategies for the electric power system in South Sudan under future conflict uncertainty</t>
  </si>
  <si>
    <t>2017-2037</t>
  </si>
  <si>
    <t>Bottom-up, technology-rich Energy System Optimization Model (ESOM); employs Linear Optimization to minimize system-wide cost; utilizes Multi-stage Stochastic Optimization to account for conflict uncertainty</t>
  </si>
  <si>
    <t>Transmission lines</t>
  </si>
  <si>
    <t xml:space="preserve">SDG 7 </t>
  </si>
  <si>
    <t>Explicitly models the electricity system of South Sudan, a conflict-prone country, using specific data (e.g., generator locations mapped to ten states) and addressing the tropical climate by dividing the year into wet and dry seasons (and day/night slices)</t>
  </si>
  <si>
    <t>Abroad (NC State Univ, USA)</t>
  </si>
  <si>
    <t>Explicitly addressed using a stochastic optimization model that considers the possibility of armed conflict leading to electric power generator damage. Conflict uncertainty is resolved across multiple time stages</t>
  </si>
  <si>
    <t xml:space="preserve">NC State University
NC Central University
</t>
  </si>
  <si>
    <t>The analysis suggests Solar PV can play a critical role, not only for emission mitigation but also as a hedge against economic losses incurred by conflict. The framework is designed to be applicable to other conflict-prone countries</t>
  </si>
  <si>
    <t>https://www.sciencedirect;com/science/article/pii/S0973082618305878</t>
  </si>
  <si>
    <t>(Mentis et al., 2017)</t>
  </si>
  <si>
    <t xml:space="preserve">Sub-Saharan Africa (44 countries modeled on a country-by-country basis)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South Africa, Sudan, Tanzania, Togo, Uganda, Zambia, Zimbabwe) </t>
  </si>
  <si>
    <t>Geospatial Electrification Tool, Bottom-up (GIS analysis)</t>
  </si>
  <si>
    <t>Grid connection</t>
  </si>
  <si>
    <t>Open Source tool (OnSSET) using open access data. The project is hosted by KTH Royal Institute of Technology and released under an MIT Code License.</t>
  </si>
  <si>
    <t>Routine
base of the GEP (Global Electrification Platform) used by the World Bank</t>
  </si>
  <si>
    <t>Provides least-cost strategies on a country-by-country basis for 44 Sub-Saharan African countries. Considers local relevant information for rural, peri-urban, and urban contexts. Factors in topological characteristics (e.g., higher elevation costs, proximity to roads) into cost calculation.</t>
  </si>
  <si>
    <t>Abroad
Sweden, USA, Austria , Italy, Switzerland</t>
  </si>
  <si>
    <t>The core optimization framework assumes no political constraints.</t>
  </si>
  <si>
    <t>KTH Royal Institute of Technology, Sweden
Swedish Science Council
United Nations
Joint Research Centre (JRC) of the European Commission
World Bank
ABB</t>
  </si>
  <si>
    <t>This represented the first application of OnSSET on Sub-Saharan Africa. The analysis considers varying electricity consumption levels, referred to as "tiers of access". The results indicate that at low electricity demand levels, standalone technologies show strong penetration, but higher electricity demand shifts the optimal solution toward mini-grids and grid extensions. Geospatial analysis shows that decentralized systems (mini-grid and stand-alone) could power approximately half (nearly 440 million people) of the electricity connections needed to achieve universal access by 2030.</t>
  </si>
  <si>
    <t>https://iopscience.iop.org/article/10.1088/1748-9326/aa7b29</t>
  </si>
  <si>
    <t>(Brazilian et al., 2012)</t>
  </si>
  <si>
    <t xml:space="preserve">Sub-Saharan Africa (SSA),  excluding RSA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Sudan, Tanzania, Togo, Uganda, Zambia, Zimbabwe) </t>
  </si>
  <si>
    <t>To identify potential pathways and construct high-level, transparent, and economy-wide scenarios required for the power sector in Sub-Saharan Africa to reach universal access to modern energy services by 2030</t>
  </si>
  <si>
    <t>Bottom-up engineering approach ; Uses the OSeMOSYS framework, which is a dynamic, multi-year linear optimization tool</t>
  </si>
  <si>
    <t>Transparent and open source</t>
  </si>
  <si>
    <t>Ad hoc 
(base of a lot of osemosys model and not still used)</t>
  </si>
  <si>
    <t>Specifically focused on SSA countries with very low rates of access to electricity services; Aimed to address the challenge that conventional forecasting techniques are often not adapted to developing countries lacking access</t>
  </si>
  <si>
    <t>Co-developed
Ghana, Austria , USA, Sweden, Ethiopia, Zimbabwe, Ireland, France</t>
  </si>
  <si>
    <t>Yes
Notes that energy demand modeling in SSA is challenged by large informal sectors</t>
  </si>
  <si>
    <t>UNIDO (United Nations Industrial Development Organization,
 IAEA(nternational Atomic Energy Agency),
The Energy Center - Ghana
 World Bank, SAPP, UNEP, African Union Commission</t>
  </si>
  <si>
    <t>The study suggested that reaching full access would likely require more than a tenfold increase in installed generation capacity by 2030 (a roughly 13% average annual growth rate), compared to a historical rate of 1.7%. Issues of cost were generally outside the scope of the main paper</t>
  </si>
  <si>
    <t>https://www.sciencedirect.com/science/article/pii/S0957178711000774?via%3Dihub</t>
  </si>
  <si>
    <t>m.bazilian@unido.org</t>
  </si>
  <si>
    <t>(M.V. Rocco et al., 2021)</t>
  </si>
  <si>
    <t>OSeMOSYS
(with geospatial data)</t>
  </si>
  <si>
    <t>To enhance energy models using geo-spatial data for analyzing future electrification pathways and estimate their potential impact on Tanzania's economy and environment to support the achievement of national sustainable development goals</t>
  </si>
  <si>
    <t>2015-2040</t>
  </si>
  <si>
    <t>Bottom-up optimization model (OSeMOSYS) using linear optimization to compute the least-cost, technically feasible technology mix. Features a novel approach integrating GIS data for geospatial characterization of territory, demand definition (urban/rural), and decision support for on-grid/off-grid solutions.</t>
  </si>
  <si>
    <t>Grid connection, stand-alone solutions</t>
  </si>
  <si>
    <t>Open Source &amp; Open Access data</t>
  </si>
  <si>
    <t>Yes (Translates national policy intentions/targets (NP, E4A) into scenarios; mentions climate resilient pathway)</t>
  </si>
  <si>
    <r>
      <t>Assumptions are</t>
    </r>
    <r>
      <rPr>
        <b/>
        <sz val="14"/>
        <color rgb="FF000000"/>
        <rFont val="Aptos Narrow"/>
        <family val="2"/>
        <scheme val="minor"/>
      </rPr>
      <t xml:space="preserve"> country-specific</t>
    </r>
    <r>
      <rPr>
        <sz val="14"/>
        <color rgb="FF000000"/>
        <rFont val="Aptos Narrow"/>
        <family val="2"/>
        <scheme val="minor"/>
      </rPr>
      <t>. Integrates geospatial data to model alternative technological solutions (on-grid and off-grid) to cover load and provide new accesses at minimum cost. Focuses on rural electrification for non-urban areas.</t>
    </r>
  </si>
  <si>
    <t>Abroad
Italy and Netherlands</t>
  </si>
  <si>
    <t xml:space="preserve">Politecnico di Milano, Italy
 Utrecht University, Netherlands
</t>
  </si>
  <si>
    <t>The novelty lies in the spatial disaggregation: instead of treating Tanzania as a single point ("copper plate"), the country is divided into 26 regional nodes to better simulate transmission costs and local needs.</t>
  </si>
  <si>
    <t>https://www.sciencedirect.com/science/article/pii/S2211467X2030167X?via%3Dihub</t>
  </si>
  <si>
    <t>Tchandao, E. H. (2022)</t>
  </si>
  <si>
    <t xml:space="preserve">OSeMOSYS </t>
  </si>
  <si>
    <t>Up to 2050 (with focus on long-term goals beyond 2030).</t>
  </si>
  <si>
    <t>Bottom-up modeling approach using OSeMOSYS. The methodology is based on economic optimization of the total system costs.</t>
  </si>
  <si>
    <t>Electricity mix/power generation. Demand covers the residential (RES), industrial (IND), and commercial (COM) sectors.</t>
  </si>
  <si>
    <t>Incorporates country-specific constraints, including a current electricity mix heavily reliant on importation (44.29% in 2020) and national development plans for rural electrification using individual solar kits (CiZo) and mini-grids. Includes limits on existing hydroelectric potential (224 MW maximum capacity).</t>
  </si>
  <si>
    <t>Local
UNECA for training</t>
  </si>
  <si>
    <t>N/A
But 92.8% of the workforce is informal according to ILO (International Labour Organization)</t>
  </si>
  <si>
    <t>Examines three policy-related scenarios: Business As Usual (BAU), Net Zero by 2050, and Emission Penalty. This approach is used to explore future investments required for policy continuity or strategy shift.</t>
  </si>
  <si>
    <t>Centre d'Excellence Régional pour la Maîtrise de l'Electricité (CERME)
École Nationale Supérieure d'Ingénieurs (ENSI), Université de Lomé
Institut Universitaire de Technologie, Université Nazi BONI
Ministère des Mines et de l’Energie</t>
  </si>
  <si>
    <t>This study is noted as opening the debate on Togo's electricity mix beyond the usual 2030 horizon. Results suggest solar PV and importation are the optimal economic choices. Achieving universal access requires a tenfold investment effort in 2030. The Net Zero scenario highlights the necessity of undertaking a study on the flexibility of the electric system in the long term.</t>
  </si>
  <si>
    <t>https://ijred.cbiore.id/index.php/ijred/article/view/50104</t>
  </si>
  <si>
    <t>(Ayed et al., 2024)</t>
  </si>
  <si>
    <t>Tunisia 
(Thala City, Governorate Kasserine)</t>
  </si>
  <si>
    <t>To explore the techno-economic feasibility of, both off-grid and on-grid, hybrid renewable energy systems (HES) for remote rural electrification in Thala City, Tunisia. The objectives include maximizing the renewable energy fraction and minimizing the LCOE, NPC, and GHG emissions. The study also seeks to reduce electricity bills, mitigate GHG emissions, alleviate poverty, and foster job creation through productive activities.</t>
  </si>
  <si>
    <t>Bottom-up analysis using a computational simulation and optimization method (HOMER Pro). The model runs for several scenarios based on combinations of renewable energy technologies and storage types.</t>
  </si>
  <si>
    <t>No
(Note: Solar PV is considered a major potential resource in Tunisia generally).</t>
  </si>
  <si>
    <t>Yes
(Via connection to the grid)</t>
  </si>
  <si>
    <t>PHS
Lead Acid Battery storage
Converter and Grid-connection</t>
  </si>
  <si>
    <t>Uses proprietary software (HOMER Pro). Inputs rely on accurate data, including meteorological data, stochastic variables, and resource availability.</t>
  </si>
  <si>
    <t>SDG 1
SDG 7
SDG 8
SDG 13</t>
  </si>
  <si>
    <t>Yes
The planned biogas technology expansion (100 MW by 2030) is aligned with the Tunisian government’s energy transition strategy under the Paris Agreement commitment.</t>
  </si>
  <si>
    <t>Yes. Addresses Tunisia's specific energy constraints, such as the structural energy deficit since 2000. It specifically models the use of olive mill waste biomass, a significant regional resource, for energy production.</t>
  </si>
  <si>
    <t xml:space="preserve">Abroad
Portugal, Austria </t>
  </si>
  <si>
    <t>Addresses uncertainty through sensitivity analysis on factors like wind speed, biomass availability, and the Nominal Discount Rate (NDR). The results indicate that lower NDR values lead to better project economics, stressing the need for careful NDR selection.</t>
  </si>
  <si>
    <t>CENSE – Centre for Environmental and Sustainability Research, NOVA School of Science and Technology, NOVA University Lisbon; Institute of Chemical and Energy Engineering, University of Natural Resources and Life Sciences, Vienna. The results offer insights for decision-makers and investors.</t>
  </si>
  <si>
    <t>The optimal configuration found is Wind/Biomass (BG)/PHS/Grid/Converter, achieving a 76.2% renewable energy fraction. This scenario costs 501,540 USNPC∗∗and∗∗0.042US/kWh LCOE. This cost-optimal system reduces GHG emissions by 76% compared to a grid-alone system.</t>
  </si>
  <si>
    <t>https://www.tandfonline.com/doi/full/10.1080/15567249.2024.2308843#d1e156</t>
  </si>
  <si>
    <t>(Dhakouani et al., 2017)</t>
  </si>
  <si>
    <t>To present a long-term model of Tunisia's electricity system. To unveil potential benefits of increasing Renewable Energy Sources (RES) in electricity production. To help decision makers to draw feasible and optimal long-term pathways towards energy independence. The objective is to determine the cost optimal pathways to reach given energy targets. The study also aimed to accommodate unique characteristics of developing countries.</t>
  </si>
  <si>
    <t>2010 - 2030</t>
  </si>
  <si>
    <t>Bottom-up
dynamic and linear optimization model (OSeMOSYS). It uses a least-cost optimization method.</t>
  </si>
  <si>
    <t>Yes
(Natural Gas - NG fired Steam PPs, CCGTs, OCGTs)</t>
  </si>
  <si>
    <t>Pumped Storage Hydro (PSH)</t>
  </si>
  <si>
    <t>Electricity system</t>
  </si>
  <si>
    <t>Uses the OSeMOSYS open source modeling framework. The use of open data allowed a dialogue with stakeholders. Techno-economic characteristics were updated with real data from the Utility Company (STEG)</t>
  </si>
  <si>
    <t>Yes. The RE scenario reflects the national objective of 30% of RE in the electricity mix. OSeMOSYS models have been used to elaborate Intended Nationally Determined Contributions (INDCs). The scenarios were designed in concordance with the government's strategy.</t>
  </si>
  <si>
    <t>Yes. The paper investigates the peculiarities of Tunisia's electricity system, including the country’s dependence on conventional energy sources, protocols of electricity exchange with neighboring countries (Algeria and Libya), changes in the demand profile when Ramadhan occurs, and targets for job creation.</t>
  </si>
  <si>
    <t>Co-developed
Tunisia and Sweden</t>
  </si>
  <si>
    <t>Yes. The study was motivated by the continued oscillation and uncertainty of fossil fuels prices and the government's subsequent pressure to design a long-term strategy toward energy independence. It also notes that the instability of the North African network limits interconnection use.</t>
  </si>
  <si>
    <t>STEG (Société Tunisienne d’Electricité et de Gaz, the state-owned utility company) provided real data inputs. The work aims to support Tunisian decision makers. Authors are affiliated with Université de Tunis El Manar and KTH Royal Institute of Technology.</t>
  </si>
  <si>
    <t>The analysis compares two scenarios: a Business As Usual (BAU) scenario (natural integration of 5% RES by 2030) and a RE scenario (national objective of 30% RE in the electricity mix). Results show that targeting RES integration can allow higher energy independence without significantly increasing system costs.</t>
  </si>
  <si>
    <t>https://www.sciencedirect.com/science/article/pii/S0360544217316122</t>
  </si>
  <si>
    <t>(Gardumi et al., 2021)</t>
  </si>
  <si>
    <t xml:space="preserve">To analyze potential long-term impacts of the COVID-19 pandemic on the Tunisian electricity supply system using an energy-economy modeling framework.
</t>
  </si>
  <si>
    <t xml:space="preserve">	
2015-2040</t>
  </si>
  <si>
    <t>Hybrid (OSeMOSYS soft-linked with IO model). Bottom-up (technologically detailed) and Optimization (least cost evolution). Used in a deterministic fashion.</t>
  </si>
  <si>
    <t>Self-consumption (autoproduction), LNG imports</t>
  </si>
  <si>
    <t>Electricity supply system</t>
  </si>
  <si>
    <t>Open Source tools (OSeMOSYS and IO model). Data is openly available (though some is aggregated due to confidentiality).</t>
  </si>
  <si>
    <t>SDG 7, 8 and 13</t>
  </si>
  <si>
    <t>Yes (Alignment with INDC targets mentioned)</t>
  </si>
  <si>
    <t>Incorporates country-specific targets (Tunisian Solar Plan/PST) and constraints, with data collected in collaboration with local institutions (STEG and ANME). Analyzes changes in consumption patterns and demand projections specific to Tunisia due to the pandemic.</t>
  </si>
  <si>
    <t>Co-developed (KTH, Imperial College, ENIT, GIZ, Institut Tunisien de la Compétitivité)
Tunisia, Sweden, UK, Germany, Tunisia</t>
  </si>
  <si>
    <t>Addresses high uncertainty over economic recovery, impacts of the pandemic, and long-term shocks in natural gas prices (projected fall by 35% in 2020). Scenarios reflect potential changes in policy and investment priorities. Also considers the risk of economic impacts if a Carbon Border Adjustment Mechanism is introduced by the EU.</t>
  </si>
  <si>
    <t>Ecole Nationale d’Ingénieurs de Tunis
STEG (?), ANME (?), 
GIZ (Involved in development/data/scenario design)</t>
  </si>
  <si>
    <t>The study demonstrated that solar photovoltaic solutions remain highly competitive with gas-fired generation under different gas price projections. It splits the year into 108 time steps (7 seasons × 2 day types × 8 parts per day) to represent time variability.</t>
  </si>
  <si>
    <t>https://www.sciencedirect.com/science/article/pii/S2211467X21001437</t>
  </si>
  <si>
    <t>(Trotter et al., 2022)</t>
  </si>
  <si>
    <t xml:space="preserve">MOMILP 
Multi-objective, long-term energy planning optimisation model (specific model tailored for Uganda, generalizing the Generation Expansion Problem - GEP)
</t>
  </si>
  <si>
    <t xml:space="preserve">To determine the location, type, capacity, and timing of power system infrastructure additions in a national power system with low existing infrastructure, minimizing system costs while simultaneously minimizing sub-national energy access inequality.
</t>
  </si>
  <si>
    <t xml:space="preserve">2016-2040
modeled in 5-year time periods
</t>
  </si>
  <si>
    <t xml:space="preserve">Multi-objective optimisation model. It is a generalization of the Generation Expansion Problem (GEP). Uses Mixed Integer Linear Programming (MILP) with a solution algorithm based on the ϵ-constraint method.
</t>
  </si>
  <si>
    <t>Battery storage, PSH, inclusion of electrification inequality objective</t>
  </si>
  <si>
    <t>Electricity/Power System</t>
  </si>
  <si>
    <t xml:space="preserve">Data consisted of real-life data pooled from approximately 40 different sources. Input data and computational code are freely available from the authors upon request.
</t>
  </si>
  <si>
    <t>Yes (NDC carbon emissions constraint considered)</t>
  </si>
  <si>
    <t xml:space="preserve">The model is tailored towards national power systems with little existing power infrastructure, characteristic of many Sub-Saharan African countries (Uganda's access rate was below 25% in 2016). It explicitly models demand constraints in terms of electrification rates (allowing for suppressed demand) and integrates both on-grid and off-grid electrification. The geographical resolution is high, dividing Uganda into 112 administrative districts.
</t>
  </si>
  <si>
    <t>Abroad
UK
University of Oxford
University of Bath
Imperial College London</t>
  </si>
  <si>
    <t xml:space="preserve">Addresses uncertainty by modeling different scenarios and objectives (cost vs. equality). The resulting solutions are compared directly against the Ugandan government’s official policy targets (Vision 2040).
</t>
  </si>
  <si>
    <t>UMEME Ltd. Uganda (?), 
GIZ Uganda (Shared raw data) (?)</t>
  </si>
  <si>
    <t xml:space="preserve">This study was the first energy optimisation study of the Ugandan network. Results strongly challenge Uganda’s official plans, finding the government's planned nuclear expansion to be infeasible and sub-optimal. Achieving widespread electrification equality increases total discounted system costs by only 3%. Off-grid technologies are selected for the majority of household connections (two-thirds by 2040), emphasizing solar PV and battery combined systems.
</t>
  </si>
  <si>
    <t>https://www.sciencedirect.com/science/article/pii/S030626191930594X</t>
  </si>
  <si>
    <t>philipp.trotter@smithschool.ox.ac.uk</t>
  </si>
  <si>
    <t>O. Adeoye, C. Spataru (2019)</t>
  </si>
  <si>
    <t>PLEXOS Integrated Energy Modelling tool</t>
  </si>
  <si>
    <t>West Africa (14 ECOWAS countries)
Benin, Burkina Faso, Cote d' Ivoire, The Gambia, Ghana, Guinea, Guinea Bissau, Liberia, Mali, Niger , Nigeria, Sierra Leone, Senegal and Togo</t>
  </si>
  <si>
    <t>2016-2030</t>
  </si>
  <si>
    <t>Multi-region economic dispatch model, Optimization</t>
  </si>
  <si>
    <t>possibility of hydropower imports from Central Africa</t>
  </si>
  <si>
    <t>Electricity network/Power system</t>
  </si>
  <si>
    <t>Proprietary (PLEXOS)
Uses data provided by the WAPP Information and coordination Centre. Aims to contribute to understanding the role and benefits of solar PV in the WAPP.</t>
  </si>
  <si>
    <t>Focuses on the challenges of meeting rapidly growing electricity demand and low economic development in the West African region. Addresses the need to diversify away from hydro and gas regional projects. Explicitly models the intermittency (spatial and temporal) of solar energy in different locations.</t>
  </si>
  <si>
    <t>Abroad (UCL Energy Institute, UK)</t>
  </si>
  <si>
    <t>Examines two policy-related scenarios: a Baseline scenario (existing and planned infrastructure fully operational) and a Renewable scenario (increased solar PV integration based on technical potential).</t>
  </si>
  <si>
    <t>WAPP (West African Power Pool). Ghana Energy Commission, Senegal, Morocco (Users of PLEXOS in planning context)</t>
  </si>
  <si>
    <t>Developed a high spatial (33 regions) and temporal (1-hour) resolution model to capture intermittency. Found high Solar PV integration reduces supply-demand gap.
Previous regional models did not consider the spatial intermittency of RE sources.</t>
  </si>
  <si>
    <t>https://www.sciencedirect.com/science/article/pii/S1364032119308548</t>
  </si>
  <si>
    <t>(Ishaku et al., 2022)</t>
  </si>
  <si>
    <t>West African Nations, covering fourteen (14) ECOWAS members
Benin, Burkina Faso, Cote d' Ivoire, The Gambia, Ghana, Guinea, Guinea Bissau, Liberia, Mali, Niger , Nigeria, Sierra Leone, Senegal and Togo</t>
  </si>
  <si>
    <t>To present a sustainable and economically viable pathway to achieve 100% electricity access and 48% renewable energy sources (RES) share in the West African region by 2030, and to determine the necessary RE electricity generation capacities, economic costs, and supply strategies to balance the projected future electricity demand</t>
  </si>
  <si>
    <t>bottom-up approach</t>
  </si>
  <si>
    <t>Pumped Hydro Storage (PHS)</t>
  </si>
  <si>
    <t>electricity development pathways and the power generation sector</t>
  </si>
  <si>
    <t>Addresses 100% electricity access (aligns with SDG 7) and implements a Decarbonisation Strategy, which aligns with GHG emission reductions (implicitly SDG 13)</t>
  </si>
  <si>
    <t>Focuses entirely on WAPP targets, addressing the region's energy poverty problem, and accounts for national differences in RE potential and land mass for installation</t>
  </si>
  <si>
    <t>Abroad 
Turkey
Aalborg University for EnergyPLAN</t>
  </si>
  <si>
    <t>Cyprus International University (Turkey)
WAPP/ECOWAS (?)</t>
  </si>
  <si>
    <t xml:space="preserve">The study proposes a unified synchronous electricity grid network and finds the most feasible scenario integrates Natural gas (42,000 MW), Hydro (29,000 MW), Wind (13,000 MW), and PV (13,000 MW), resulting in a total investment cost of USD 250.37 billion. Nigeria accounts for 60% of the total regional electricity demand.
</t>
  </si>
  <si>
    <t>https://www.mdpi.com/2071-1050/14/23/15933</t>
  </si>
  <si>
    <t>(Abuzayed et al., 2025)</t>
  </si>
  <si>
    <t>PyPSA-Earth and OnSSET
Dual-Model Framework</t>
  </si>
  <si>
    <t>To model and evaluate resilient, low-carbon pathways for Zambia’s power system by 2030. To explore pathways to achieve universal electricity access by 2030. To assess the trade-offs between grid stability, climate targets, and equitable access. To reduce hydropower dependency and mitigate climate risks.</t>
  </si>
  <si>
    <t>up to 2030</t>
  </si>
  <si>
    <t>Bottom-up approach. PyPSA-Earth uses a linear optimal power flow problem to minimize annualized system costs. OnSSET analyzes spatial electrification strategies (off-grid/mini-grid solutions). The dual framework integrates centralized planning and decentralized off-grid solutions.</t>
  </si>
  <si>
    <t>Battery storage (essential flexible technology). Off-grid and hybrid solutions (mini-grids and standalone systems) are critical for cost-effective access. Transmission expansion is also modeled.</t>
  </si>
  <si>
    <t>Uses open-source modeling tools (PyPSA-Earth and OnSSET). The model data repository for Zambia is publicly available.</t>
  </si>
  <si>
    <t xml:space="preserve">Yes. The study relates to Zambia’s efforts, noting that the government's Renewable Energy Feed-in Tariff (REFiT) program aims to attract investment in PV and wind. The analysis also incorporates policy-driven scenarios using the Integrated Resource Plan (IRP).
	</t>
  </si>
  <si>
    <t>Yes. Addresses Zambia’s high vulnerability to climate-induced hydrological variability (droughts) due to its hydro-dominated system. Focuses on achieving universal electricity access by 2030 in a developing country context with low electrification rates. The framework is designed to have important implications for other developing countries facing similar challenges.</t>
  </si>
  <si>
    <t>Co-developed
UK, Zambia, Germany, Spain</t>
  </si>
  <si>
    <t>Yes. The study addresses system reliance and vulnerability to climate-induced hydrological variability. Scenarios are constructed varying water availability and coal expansion to test resilience under different conditions. It provides actionable policy recommendations for a resilient and inclusive energy transition.</t>
  </si>
  <si>
    <t>Provides policy recommendations for Zambian authorities. Authors are affiliated with international institutions including the University of Cambridge, University of Edinburgh, and The Copperbelt University. The study uses data aligned with the Ministry of Energy’s Integrated Resource Plan (IRP).</t>
  </si>
  <si>
    <t>The study’s novelty lies in its Dual-Model Framework (PyPSA-Earth/OnSSET) that simultaneously optimizes centralized power system expansion and decentralized rural electrification solutions. Key finding: diversification using solar, wind, and battery storage is essential to reduce the vulnerability caused by hydropower reliance, ensuring energy security and climate resilience.</t>
  </si>
  <si>
    <t>https://www.sciencedirect.com/science/article/pii/S0301421525002939</t>
  </si>
  <si>
    <t>Kumbuso Joshua Nyoni (2022)</t>
  </si>
  <si>
    <t>(2022 – 2063)</t>
  </si>
  <si>
    <t>Soft-linking: Optimization (OSeMOSYS) + Flexibility analysis (FlexTool)
Linear optimization</t>
  </si>
  <si>
    <t>Energy Storage</t>
  </si>
  <si>
    <t>Energy Transition/Electricity</t>
  </si>
  <si>
    <t>Uses Open-source modeling platforms (OSeMOSYS and FlexTool). Utilized the starter data kit (from the Climate Compatible Growth Programme) when specific Zambian cost data was unavailable. Hourly capacity factors determined using Renewables Ninja.</t>
  </si>
  <si>
    <t>Addresses the low electricity access rate (43%) and targets improved access. Incorporates data on Zambian indigenous resource potential (e.g., hydropower, solar, wind, coal). Detailed analysis conducted by dividing Zambia into five interconnected nodes. Uses country-specific assumptions where available, offsetting missing data using starter kits.</t>
  </si>
  <si>
    <t>Co-developed
Diaspora
University of Edinburgh UK</t>
  </si>
  <si>
    <t>Compares three scenarios: Business As Usual (BAU), the new Integrated Resource Plan (IRP) (which proposes capacity expansion projects), and Net Zero prospects. The model assesses if the proposed IRP and Net Zero scenarios are pragmatic and aids in emissions abatement. Flexibility issues identified under the IRP provide an opportunity to revisit assumptions.</t>
  </si>
  <si>
    <t>Focuses on determining the pragmatism and cost of electricity generation under long-term climate targets.
Requires evaluation of the pragmatic nature and cost viability of electricity generation under Net Zero.</t>
  </si>
  <si>
    <t>https://www.researchsquare.com/article/rs-2368899/v1</t>
  </si>
  <si>
    <t>Modèles/outils</t>
  </si>
  <si>
    <t>Nombre</t>
  </si>
  <si>
    <t>Pourcentage</t>
  </si>
  <si>
    <t>Hybrid</t>
  </si>
  <si>
    <t>Others</t>
  </si>
  <si>
    <t>LEAP - OSeMOSYS</t>
  </si>
  <si>
    <t>ONSSET - OSeMOSYS</t>
  </si>
  <si>
    <t>LEAP - MCDM</t>
  </si>
  <si>
    <t>MESSAGE/SPLAT</t>
  </si>
  <si>
    <t>Flextool - OSeMOSYS</t>
  </si>
  <si>
    <t>MESSAGE - MAED</t>
  </si>
  <si>
    <t>GIS based tool</t>
  </si>
  <si>
    <t>LEAP - NEMO</t>
  </si>
  <si>
    <t>LEAP - CLEWS</t>
  </si>
  <si>
    <t>MESSAGE - SIMPACTS</t>
  </si>
  <si>
    <t>TEMOA</t>
  </si>
  <si>
    <t>PYPSA - OnSSET</t>
  </si>
  <si>
    <t>NECAL 2050</t>
  </si>
  <si>
    <t>Year</t>
  </si>
  <si>
    <t>Number</t>
  </si>
  <si>
    <t>classification</t>
  </si>
  <si>
    <t>count</t>
  </si>
  <si>
    <t>Proprietary</t>
  </si>
  <si>
    <t>data availability</t>
  </si>
  <si>
    <t>Open/Public repositery</t>
  </si>
  <si>
    <t>Public secondary sources (reports, etc..)</t>
  </si>
  <si>
    <t>Institutional / Restricted</t>
  </si>
  <si>
    <t>Couverture</t>
  </si>
  <si>
    <t>Continental</t>
  </si>
  <si>
    <t>Regional</t>
  </si>
  <si>
    <t>Rural</t>
  </si>
  <si>
    <t>Région</t>
  </si>
  <si>
    <t>West africa</t>
  </si>
  <si>
    <t>Central Africa</t>
  </si>
  <si>
    <t>East Africa</t>
  </si>
  <si>
    <t>North Africa</t>
  </si>
  <si>
    <t>Island</t>
  </si>
  <si>
    <t>Pays</t>
  </si>
  <si>
    <t>Frequence</t>
  </si>
  <si>
    <t>DRC</t>
  </si>
  <si>
    <t xml:space="preserve">Niger </t>
  </si>
  <si>
    <t>Guinea Bissau</t>
  </si>
  <si>
    <t>Reunion</t>
  </si>
  <si>
    <t>time horizon</t>
  </si>
  <si>
    <t>Frequency</t>
  </si>
  <si>
    <t>Mayotte (France)</t>
  </si>
  <si>
    <t>Reunion (France)</t>
  </si>
  <si>
    <t>Swaziland</t>
  </si>
  <si>
    <t>Africa</t>
  </si>
  <si>
    <t>UK</t>
  </si>
  <si>
    <t>Netherlands</t>
  </si>
  <si>
    <t>Korea</t>
  </si>
  <si>
    <t>Co-developed</t>
  </si>
  <si>
    <t>Abroad</t>
  </si>
  <si>
    <t>Technologies</t>
  </si>
  <si>
    <t>Technology</t>
  </si>
  <si>
    <t>Percentage</t>
  </si>
  <si>
    <t>Approach</t>
  </si>
  <si>
    <t>Bottom up</t>
  </si>
  <si>
    <t>Top down</t>
  </si>
  <si>
    <t>Time horizon</t>
  </si>
  <si>
    <t>Sector</t>
  </si>
  <si>
    <t>Transport</t>
  </si>
  <si>
    <t>Informal economy</t>
  </si>
  <si>
    <t>Frequency of use</t>
  </si>
  <si>
    <t>Count</t>
  </si>
  <si>
    <t>sdg</t>
  </si>
  <si>
    <t>name</t>
  </si>
  <si>
    <t>No poverty</t>
  </si>
  <si>
    <t>zero hunger</t>
  </si>
  <si>
    <t>Good health</t>
  </si>
  <si>
    <t>Clean water</t>
  </si>
  <si>
    <t>Decent work and economic growth</t>
  </si>
  <si>
    <t>Industry, innovation</t>
  </si>
  <si>
    <t>ireduced inequalities</t>
  </si>
  <si>
    <t>Responsible consumption</t>
  </si>
  <si>
    <t>Climate action</t>
  </si>
  <si>
    <t>Life on land</t>
  </si>
  <si>
    <t>ndc</t>
  </si>
  <si>
    <t>Methodology Type</t>
  </si>
  <si>
    <t>Description &amp; Examples</t>
  </si>
  <si>
    <t>Optimization Models</t>
  </si>
  <si>
    <t>Pure Optimization. These models use Linear Programming (LP) or Mixed Integer Linear Programming (MILP) to find the least-cost solution.</t>
  </si>
  <si>
    <t>Hybrid / Integrated</t>
  </si>
  <si>
    <t>Combined Frameworks. Studies that link two or more tools (e.g., Optimization + GIS, or Optimization + Simulation).</t>
  </si>
  <si>
    <t>Simulation Models</t>
  </si>
  <si>
    <t>Scenario-based. Models that forecast demand or track the impact of specific decisions without solving for a cost-optimum.</t>
  </si>
  <si>
    <t>Geospatial / Network</t>
  </si>
  <si>
    <t>GIS-Focused. Tools where the primary methodology is spatial analysis for electrification planning.</t>
  </si>
  <si>
    <t>Total</t>
  </si>
  <si>
    <t>Modelisation</t>
  </si>
  <si>
    <t>Deterministic</t>
  </si>
  <si>
    <t>Leap</t>
  </si>
  <si>
    <t>OseMOSYS</t>
  </si>
  <si>
    <t>Afrique du sud</t>
  </si>
  <si>
    <t>Ethiopie</t>
  </si>
  <si>
    <t>Egypte</t>
  </si>
  <si>
    <t>Cameroun</t>
  </si>
  <si>
    <t>Bénin</t>
  </si>
  <si>
    <t>Ouganda</t>
  </si>
  <si>
    <t>Zambie</t>
  </si>
  <si>
    <t>Tunisie</t>
  </si>
  <si>
    <t>Maroc</t>
  </si>
  <si>
    <t>Gambie</t>
  </si>
  <si>
    <t>Iles Maurice</t>
  </si>
  <si>
    <t>Ile de la réunion</t>
  </si>
  <si>
    <t>Soudan du sud</t>
  </si>
  <si>
    <t>Tanzanie</t>
  </si>
  <si>
    <t>NAPP</t>
  </si>
  <si>
    <t>Burkina faso</t>
  </si>
  <si>
    <t>Lybia</t>
  </si>
  <si>
    <t>Congo</t>
  </si>
  <si>
    <t>Central african Republic</t>
  </si>
  <si>
    <t>Sao Tomé and Principe</t>
  </si>
  <si>
    <t>GaBi</t>
  </si>
  <si>
    <t>To assess a grid-connected photovoltaic/wind/biogas hybrid energy system in northern Nigeria.</t>
  </si>
  <si>
    <t>Grid-connection reduces net present cost by 68% and levelized cost of energy by 85% compared to an off-grid system.</t>
  </si>
  <si>
    <t>University of Tlemcen, Pan African University, TH Köln</t>
  </si>
  <si>
    <t>DZ, DE</t>
  </si>
  <si>
    <t>https://doi.org/10.1186/s13705-020-00260-7</t>
  </si>
  <si>
    <t>shehius61@yahoo.com</t>
  </si>
  <si>
    <t>Chakib El Mokhi et al.</t>
  </si>
  <si>
    <t>Assessment and optimization of photovoltaic systems at the University Ibn Tofail according to the new law on renewable energy in Morocco using HOMER Pro</t>
  </si>
  <si>
    <t>To assess and optimize photovoltaic systems at Ibn Tofail University, evaluating the feasibility of expanding installations to sell surplus energy under Morocco's new renewable energy law.</t>
  </si>
  <si>
    <t>Expanding PV systems and selling all surplus under the new law optimizes LCoE to 0.1653 MAD/kWh and reduces CO₂ emissions by 346,813 kg/year, but requires a 2042% capacity increase.</t>
  </si>
  <si>
    <t>EST El Kelaa des Sraghna, Cadi Ayyad University; EST Kenitra, Ibn Tofail University; Sultan Moulay Slimane University; ENSA Kenitra, Ibn Tofail University</t>
  </si>
  <si>
    <t>https://doi.org/10.1515/ehs-2022-0035</t>
  </si>
  <si>
    <t>c.elmokhi@uca.ma</t>
  </si>
  <si>
    <t>D Darmawan</t>
  </si>
  <si>
    <t>Assessing Tunisia’s Electrical System and its Green Hydrogen Strategy using OSeMOSYS and Multi-Criteria Decision-Making Method</t>
  </si>
  <si>
    <t>To assess Tunisia's green hydrogen strategy and energy planning for the electricity sector using scenario-based modelling.</t>
  </si>
  <si>
    <t>Blending 10% green hydrogen into the natural gas system for gas-fired power plants is the most favourable scenario, ranking highest in the medium and long term.</t>
  </si>
  <si>
    <t>open-source, flexible, simple, efficient</t>
  </si>
  <si>
    <t>dependent on assumed techno-economic parameters, simplified regional load distributions, limited to electricity system, equal weighting of criteria</t>
  </si>
  <si>
    <t>https://www.diva-portal.org/smash/record.jsf?pid=diva2%3A2005453&amp;dswid=6243</t>
  </si>
  <si>
    <t>Assessing transition pathways to low-carbon electricity generation in Kenya: A hybrid approach using backcasting, socio-technical scenarios and energy system modelling</t>
  </si>
  <si>
    <t>A. G. Kehbila et al.</t>
  </si>
  <si>
    <t>LEAP-Kenya-Centralized-Electricity</t>
  </si>
  <si>
    <t>To model and compare low-carbon electricity generation pathways for Kenya's centralized grid, evaluating their mitigation potential, costs, and health impacts.</t>
  </si>
  <si>
    <t>Full renewable energy scenarios (FRE and SDGs 2) achieve the highest GHG abatement at least cost, near-zero emissions, and eliminate PM2.5 health impacts by 2040.</t>
  </si>
  <si>
    <t>off-grid electricity not considered, demand side measures beyond scope</t>
  </si>
  <si>
    <t>Stockholm Environment Institute (SEI), Nairobi, Kenya; EcoXergy Solutions, Vancouver, Canada</t>
  </si>
  <si>
    <t>KE, CA</t>
  </si>
  <si>
    <t>https://doi.org/10.1016/j.rset.2021.100004</t>
  </si>
  <si>
    <t>anderson.kehbila@sei.org</t>
  </si>
  <si>
    <t>Stephen K. Kimutai et al.</t>
  </si>
  <si>
    <t>To evaluate the viability of a solar-biogas hybrid system for rural energy access in Kenya's Kesses region.</t>
  </si>
  <si>
    <t>The optimal PV-biogas hybrid system achieves an LCOE of $0.171/kWh and reduces annual CO2 emissions by 60,193 kg.</t>
  </si>
  <si>
    <t>Moi University</t>
  </si>
  <si>
    <t>https://doi.org/10.1016/j.seta.2025.104244</t>
  </si>
  <si>
    <t>mantuikong@gmail.com</t>
  </si>
  <si>
    <t>Assessing the viability of a grid-connected PV power plant in Mubi, Adamawa State, Nigeria</t>
  </si>
  <si>
    <t>Raji Luqman et al.</t>
  </si>
  <si>
    <t>RETScreen Expert</t>
  </si>
  <si>
    <t>To assess the viability of a grid-connected PV power plant in Mubi, Nigeria.</t>
  </si>
  <si>
    <t>The project is economically viable with an IRR of 11.9%, positive NPV of $681,164, and reduces 670.9 tCO2 of GHG emissions.</t>
  </si>
  <si>
    <t>Federal Polytechnic Mubi, Kyungpook National University, Canadian University Dubai, University of Ottawa</t>
  </si>
  <si>
    <t>NG, KR, AE, CA</t>
  </si>
  <si>
    <t>https://doi.org/10.3389/fenrg.2023.1205646</t>
  </si>
  <si>
    <t>dongjunsuh@knu.ac.kr</t>
  </si>
  <si>
    <t>Assessing the use of hybrid renewable energy system with battery storage for power generation in a University in Nigeria</t>
  </si>
  <si>
    <t>Olubayo Babatunde et al.</t>
  </si>
  <si>
    <t>To assess the feasibility of an off-grid hybrid renewable energy system for a university building and compare single-criterion and multi-criteria selection methods.</t>
  </si>
  <si>
    <t>The PV-diesel generator-battery system is optimal, with a net present cost of $201,031 and cost of energy $0.139/kWh, saving $223,782 over diesel alone and reducing CO2 by 108,157 kg/year.</t>
  </si>
  <si>
    <t>Tshwane University of Technology, University of Lagos, Royal HaskoningDHV, Bells University of Technology, Covenant University</t>
  </si>
  <si>
    <t>NG, ZA</t>
  </si>
  <si>
    <t>https://doi.org/10.1007/s11356-021-15151-3</t>
  </si>
  <si>
    <t>olubayobabatunde@gmai.com</t>
  </si>
  <si>
    <t>Assessing the techno-economic feasibility of hydrogen refueling stations using advanced algorithms: A case study</t>
  </si>
  <si>
    <t>To assess the techno-economic feasibility of renewable-based hybrid energy systems for hydrogen refueling stations in Lagos, Nigeria.</t>
  </si>
  <si>
    <t>The photovoltaic–wind turbine–battery hybrid system is the most economical, with LCOE of $0.0156/kWh and LCOH of $0.516/kg.</t>
  </si>
  <si>
    <t>Prince Sattam bin Abdulaziz University, Dhofar University</t>
  </si>
  <si>
    <t>SA, OM</t>
  </si>
  <si>
    <t>https://doi.org/10.1016/j.grets.2026.100346</t>
  </si>
  <si>
    <t>i.balarabe@psau.edu.sa</t>
  </si>
  <si>
    <t>Assessing the potential of integrating cassava residues-based bioenergy into national energy mix using long-range Energy Alternatives Planning systems approach</t>
  </si>
  <si>
    <t>Ibrahim B. Mansir and  Paul C. Okonkwo</t>
  </si>
  <si>
    <t>R.K. Padi and  A. Chimphango</t>
  </si>
  <si>
    <t>To assess the long-term GHG mitigation and economic impacts of integrating cassava residue bioenergy into South Africa's energy mix using LEAP models.</t>
  </si>
  <si>
    <t>Bioelectricity schemes achieve 6.2-fold higher emission savings and lower cost increments than bioethanol, providing sustainable national bioenergy models.</t>
  </si>
  <si>
    <t>comprehensive scenario analysis, integrates LCA data, cost-benefit analysis</t>
  </si>
  <si>
    <t>data limitations, assumes constant growth rates, limited to cassava residues</t>
  </si>
  <si>
    <t>University of Stellenbosch</t>
  </si>
  <si>
    <t>https://doi.org/10.1016/j.rser.2021.111071</t>
  </si>
  <si>
    <t>achimpha@sun.ac.za</t>
  </si>
  <si>
    <t>Assessing the potential of hybrid PV–Wind systems to cover public facilities loads under different Moroccan climate conditions</t>
  </si>
  <si>
    <t>M Boussetta et al.</t>
  </si>
  <si>
    <t>To assess the potential of hybrid PV–wind systems to meet public facility loads across different Moroccan climatic regions.</t>
  </si>
  <si>
    <t>Hybrid PV–wind microgrids are optimal for all studied areas except eastern Morocco due to low wind speeds.</t>
  </si>
  <si>
    <t>FSDM, LESSI Laboratory EST-USMBA; CED STI, FST, PERE Laboratory EST-USMBA</t>
  </si>
  <si>
    <t>http://dx.doi.org/10.1016/j.seta.2017.07.005</t>
  </si>
  <si>
    <t>mohammed.boussetta@usmba.ac.ma</t>
  </si>
  <si>
    <t>Assessing the Potential of a Hybrid Renewable Energy System: MSW Gasification and a PV Park in Lobito, Angola</t>
  </si>
  <si>
    <t>Salomão Joaquim et al.</t>
  </si>
  <si>
    <t>Aspen Plus</t>
  </si>
  <si>
    <t>To assess the potential of a hybrid renewable energy system combining MSW gasification and solar PV for electricity generation in Lobito, Angola.</t>
  </si>
  <si>
    <t>The hybrid system generates 62 GWh/year of electricity, powering 1186 households, with an LCOE of 0.1792 USD/kWh and a 16-year payback period.</t>
  </si>
  <si>
    <t>NOVA School of Science and Technology, NOVA University Lisbon, UNINOVA, LAQV-REQUIMTE</t>
  </si>
  <si>
    <t>https://doi.org/10.3390/en18123125</t>
  </si>
  <si>
    <t>ncsn@fct.unl.pt</t>
  </si>
  <si>
    <t>Assessing the performance of hydro-solar hybrid (HSH) grid integration: A case study of Bui Generating Station, Ghana</t>
  </si>
  <si>
    <t>Francisca Asare-Bediako et al.</t>
  </si>
  <si>
    <t>DIgSILENT PowerFactory</t>
  </si>
  <si>
    <t>dispatch</t>
  </si>
  <si>
    <t xml:space="preserve">DIgSILENT </t>
  </si>
  <si>
    <t>To assess the performance and identify technical challenges of a hydro-solar hybrid system at Ghana's Bui Generating Station.</t>
  </si>
  <si>
    <t>Simulated PV generation exceeded actual output due to temperature and dust effects, while voltage fluctuations and power losses emerged as key technical challenges.</t>
  </si>
  <si>
    <t>Regional Centre for Energy and Environmental Sustainability (RCEES), University of Energy and Natural Resources (UENR); Bui Power Authority</t>
  </si>
  <si>
    <t>https://doi.org/10.1016/j.solcom.2024.100071</t>
  </si>
  <si>
    <t>asarebediakofrancisca81@gmail.com</t>
  </si>
  <si>
    <t>Assessing the Market for Solar Photovoltaic (PV) Microgrids in Malawi</t>
  </si>
  <si>
    <t>Aran Eales et al.</t>
  </si>
  <si>
    <t>HOMERPro</t>
  </si>
  <si>
    <t>To assess the market potential for solar photovoltaic microgrids in Malawi.</t>
  </si>
  <si>
    <t>37% of Malawians are best served by solar microgrids, 42% by existing infrastructure, and 21% by solar-home systems.</t>
  </si>
  <si>
    <t>University of Strathclyde</t>
  </si>
  <si>
    <t>https://doi.org/10.20900/jsr20200008</t>
  </si>
  <si>
    <t>aran.eales@strath.ac.uk</t>
  </si>
  <si>
    <t>Assessing the impacts of climate change in Kenya using climate, land, energy, and water systems (CLEWs) modelling to provide policy insights</t>
  </si>
  <si>
    <t>G Mwango et al.</t>
  </si>
  <si>
    <t>CLEWs-Kenya</t>
  </si>
  <si>
    <t>GeoCLEWs</t>
  </si>
  <si>
    <t>Clewsy</t>
  </si>
  <si>
    <t>To assess the impacts of projected climate change on long-term electricity generation, land, and water use in Kenya using a fully integrated CLEWs model.</t>
  </si>
  <si>
    <t>Capital investments increase under extreme climate change as geothermal replaces hydropower, while emission limits raise costs, reduce crop yields, and heighten agricultural water demand.</t>
  </si>
  <si>
    <t>integrated assessment, open-source, reproducible</t>
  </si>
  <si>
    <t>limited to energy and agriculture, default cost data, no transport sector, no off-grid, no electricity trade</t>
  </si>
  <si>
    <t>Taita Taveta University, Simon Fraser University</t>
  </si>
  <si>
    <t>https://doi.org/10.1016/j.sftr.2026.101714</t>
  </si>
  <si>
    <t>geoffreymwango23@gmail.com</t>
  </si>
  <si>
    <t>Assessing the Greenhouse Gas Impact of a Renewable Energy Feed-In Tariff Policy in Mozambique: Towards NDC Ambition and Recommendations to Effectively Measure, Report, and Verify Its Implementation</t>
  </si>
  <si>
    <t>Emília Inês Come Zebra et al.</t>
  </si>
  <si>
    <t>To assess the greenhouse gas (GHG) impacts of Mozambique's Renewable Energy Feed-in Tariff (REFIT) policy and determine its potential contribution to the country's Nationally Determined Contribution (NDC) targets.</t>
  </si>
  <si>
    <t>Full implementation of the Renewable Energy Feed-in Tariff (REFIT) policy could reduce emissions by 2.54 MtCO2eq by 2030, which represents 4.3% of the NDC target for the electricity sector.</t>
  </si>
  <si>
    <t>ability to model long-term scenarios, performs simulation and linear programming</t>
  </si>
  <si>
    <t>weak coordination between institutions, insufficient financial resources, lack of skilled capacities, insufficient data availability, lack of recurrent updates of grid emission factor</t>
  </si>
  <si>
    <t>Energy and Sustainability Research Institute Groningen, Eduardo Mondlane University, UNEP DTU Partnership</t>
  </si>
  <si>
    <t>NL, MZ, DK</t>
  </si>
  <si>
    <t>Ministry of Land and Environment (MTA), Ministry of Energy and Mineral Resources (MIREME), Ministry of Economy and Finance (MEF)</t>
  </si>
  <si>
    <t>https://doi.org/10.3390/su13105376</t>
  </si>
  <si>
    <t>e.i.come.zebra@rug.nl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</si>
</sst>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quot;€&quot;#,##0"/>
    <numFmt numFmtId="166" formatCode="0.0%"/>
  </numFmts>
  <fonts count="30">
    <font>
      <sz val="11"/>
      <color theme="1"/>
      <name val="Aptos Narrow"/>
      <family val="2"/>
      <scheme val="minor"/>
    </font>
    <font>
      <u/>
      <sz val="11"/>
      <color theme="10"/>
      <name val="Aptos Narrow"/>
      <family val="2"/>
      <scheme val="minor"/>
    </font>
    <font>
      <sz val="14"/>
      <color theme="1"/>
      <name val="Aptos Narrow"/>
      <scheme val="minor"/>
    </font>
    <font>
      <sz val="14"/>
      <color rgb="FF000000"/>
      <name val="Aptos Narrow"/>
      <scheme val="minor"/>
    </font>
    <font>
      <sz val="11"/>
      <color theme="1"/>
      <name val="Aptos Narrow"/>
      <scheme val="minor"/>
    </font>
    <font>
      <b/>
      <sz val="11"/>
      <color theme="1"/>
      <name val="Aptos Narrow"/>
      <family val="2"/>
      <scheme val="minor"/>
    </font>
    <font>
      <sz val="14"/>
      <color theme="1"/>
      <name val="Aptos Narrow"/>
      <family val="2"/>
      <scheme val="minor"/>
    </font>
    <font>
      <u/>
      <sz val="14"/>
      <color theme="10"/>
      <name val="Aptos Narrow"/>
      <family val="2"/>
      <scheme val="minor"/>
    </font>
    <font>
      <sz val="14"/>
      <color rgb="FF000000"/>
      <name val="Aptos Narrow"/>
      <family val="2"/>
      <scheme val="minor"/>
    </font>
    <font>
      <b/>
      <sz val="14"/>
      <color rgb="FF000000"/>
      <name val="Aptos Narrow"/>
      <family val="2"/>
      <scheme val="minor"/>
    </font>
    <font>
      <b/>
      <sz val="12"/>
      <color theme="1"/>
      <name val="Aptos Narrow"/>
      <family val="2"/>
      <scheme val="minor"/>
    </font>
    <font>
      <sz val="11"/>
      <color theme="1"/>
      <name val="Aptos Narrow"/>
      <family val="2"/>
      <scheme val="minor"/>
    </font>
    <font>
      <b/>
      <sz val="18"/>
      <color rgb="FFFFFFFF"/>
      <name val="Aptos Narrow"/>
      <family val="2"/>
      <scheme val="minor"/>
    </font>
    <font>
      <sz val="18"/>
      <color theme="1"/>
      <name val="Aptos Narrow"/>
      <family val="2"/>
      <scheme val="minor"/>
    </font>
    <font>
      <sz val="8"/>
      <name val="Aptos Narrow"/>
      <family val="2"/>
      <scheme val="minor"/>
    </font>
    <font>
      <b/>
      <sz val="10"/>
      <color rgb="FFFFFFFF"/>
      <name val="Calibri"/>
      <family val="2"/>
    </font>
    <font>
      <b/>
      <sz val="11"/>
      <color rgb="FFFFFFFF"/>
      <name val="Aptos Narrow"/>
      <family val="2"/>
      <scheme val="minor"/>
    </font>
    <font>
      <b/>
      <sz val="12"/>
      <color rgb="FFFFFFFF"/>
      <name val="Arial"/>
      <family val="2"/>
    </font>
    <font>
      <sz val="12"/>
      <color theme="1"/>
      <name val="Aptos Narrow"/>
      <family val="2"/>
      <scheme val="minor"/>
    </font>
    <font>
      <sz val="12"/>
      <color rgb="FF000000"/>
      <name val="Aptos Narrow"/>
      <family val="2"/>
      <scheme val="minor"/>
    </font>
    <font>
      <b/>
      <sz val="11"/>
      <color rgb="FFFFFFFF"/>
      <name val="Aptos Narrow"/>
      <scheme val="minor"/>
    </font>
    <font>
      <b/>
      <sz val="11"/>
      <color theme="1"/>
      <name val="Aptos Narrow"/>
      <scheme val="minor"/>
    </font>
    <font>
      <b/>
      <sz val="11"/>
      <color rgb="FF000000"/>
      <name val="Aptos Narrow"/>
      <scheme val="minor"/>
    </font>
    <font>
      <sz val="11"/>
      <color rgb="FF000000"/>
      <name val="Aptos Narrow"/>
      <charset val="1"/>
    </font>
    <font>
      <b/>
      <sz val="11"/>
      <color theme="0"/>
      <name val="Aptos Narrow"/>
      <family val="2"/>
      <scheme val="minor"/>
    </font>
    <font>
      <sz val="11"/>
      <color rgb="FF242424"/>
      <name val="Aptos Narrow"/>
      <family val="2"/>
      <charset val="1"/>
    </font>
    <font>
      <b/>
      <sz val="12"/>
      <color rgb="FF313F50"/>
      <name val="Inherit"/>
    </font>
    <font>
      <sz val="12"/>
      <color rgb="FF212529"/>
      <name val="Inherit"/>
    </font>
    <font>
      <sz val="11"/>
      <name val="Aptos Narrow"/>
      <family val="2"/>
      <scheme val="minor"/>
    </font>
    <font>
      <u/>
      <sz val="11"/>
      <name val="Aptos Narrow"/>
      <family val="2"/>
      <scheme val="minor"/>
    </font>
  </fonts>
  <fills count="9">
    <fill>
      <patternFill patternType="none"/>
    </fill>
    <fill>
      <patternFill patternType="gray125"/>
    </fill>
    <fill>
      <patternFill patternType="solid">
        <fgColor rgb="FF4472C4"/>
        <bgColor indexed="64"/>
      </patternFill>
    </fill>
    <fill>
      <patternFill patternType="solid">
        <fgColor rgb="FF70AD47"/>
        <bgColor rgb="FF70AD47"/>
      </patternFill>
    </fill>
    <fill>
      <patternFill patternType="solid">
        <fgColor theme="3" tint="0.749992370372631"/>
        <bgColor indexed="64"/>
      </patternFill>
    </fill>
    <fill>
      <patternFill patternType="solid">
        <fgColor rgb="FF1F4E79"/>
        <bgColor indexed="64"/>
      </patternFill>
    </fill>
    <fill>
      <patternFill patternType="solid">
        <fgColor rgb="FF0070C0"/>
        <bgColor indexed="64"/>
      </patternFill>
    </fill>
    <fill>
      <patternFill patternType="solid">
        <fgColor rgb="FFFFFFFF"/>
        <bgColor indexed="64"/>
      </patternFill>
    </fill>
    <fill>
      <patternFill patternType="solid">
        <fgColor rgb="FFECEDF1"/>
        <bgColor indexed="64"/>
      </patternFill>
    </fill>
  </fills>
  <borders count="28">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style="medium">
        <color rgb="FFDEE2E6"/>
      </left>
      <right style="medium">
        <color rgb="FFDEE2E6"/>
      </right>
      <top style="medium">
        <color rgb="FFDEE2E6"/>
      </top>
      <bottom style="medium">
        <color rgb="FFDEE2E6"/>
      </bottom>
      <diagonal/>
    </border>
    <border>
      <left/>
      <right style="medium">
        <color rgb="FFDEE2E6"/>
      </right>
      <top style="medium">
        <color rgb="FFDEE2E6"/>
      </top>
      <bottom style="medium">
        <color rgb="FFDEE2E6"/>
      </bottom>
      <diagonal/>
    </border>
    <border>
      <left style="medium">
        <color rgb="FFDEE2E6"/>
      </left>
      <right/>
      <top style="medium">
        <color rgb="FFDEE2E6"/>
      </top>
      <bottom style="medium">
        <color rgb="FFDEE2E6"/>
      </bottom>
      <diagonal/>
    </border>
    <border>
      <left/>
      <right style="medium">
        <color rgb="FFD0D4D8"/>
      </right>
      <top/>
      <bottom style="medium">
        <color rgb="FFD0D4D8"/>
      </bottom>
      <diagonal/>
    </border>
    <border>
      <left style="medium">
        <color rgb="FFD0D4D8"/>
      </left>
      <right style="medium">
        <color rgb="FFD0D4D8"/>
      </right>
      <top/>
      <bottom style="medium">
        <color rgb="FFD0D4D8"/>
      </bottom>
      <diagonal/>
    </border>
    <border>
      <left style="medium">
        <color rgb="FFD0D4D8"/>
      </left>
      <right/>
      <top/>
      <bottom style="medium">
        <color rgb="FFD0D4D8"/>
      </bottom>
      <diagonal/>
    </border>
    <border>
      <left/>
      <right style="medium">
        <color rgb="FFDEE2E6"/>
      </right>
      <top style="medium">
        <color rgb="FFDEE2E6"/>
      </top>
      <bottom/>
      <diagonal/>
    </border>
    <border>
      <left style="medium">
        <color rgb="FFDEE2E6"/>
      </left>
      <right style="medium">
        <color rgb="FFDEE2E6"/>
      </right>
      <top style="medium">
        <color rgb="FFDEE2E6"/>
      </top>
      <bottom/>
      <diagonal/>
    </border>
    <border>
      <left style="medium">
        <color rgb="FFDEE2E6"/>
      </left>
      <right/>
      <top style="medium">
        <color rgb="FFDEE2E6"/>
      </top>
      <bottom/>
      <diagonal/>
    </border>
    <border>
      <left style="thin">
        <color auto="1"/>
      </left>
      <right/>
      <top style="thin">
        <color auto="1"/>
      </top>
      <bottom style="thin">
        <color auto="1"/>
      </bottom>
      <diagonal/>
    </border>
    <border>
      <left/>
      <right style="thin">
        <color rgb="FF000000"/>
      </right>
      <top style="thin">
        <color rgb="FF000000"/>
      </top>
      <bottom/>
      <diagonal/>
    </border>
  </borders>
  <cellStyleXfs count="4">
    <xf numFmtId="0" fontId="0" fillId="0" borderId="0"/>
    <xf numFmtId="9" fontId="11" fillId="0" borderId="0" applyFon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cellStyleXfs>
  <cellXfs count="116">
    <xf numFmtId="0" fontId="0" fillId="0" borderId="0" xfId="0"/>
    <xf numFmtId="0" fontId="2" fillId="0" borderId="0" xfId="0" applyFont="1"/>
    <xf numFmtId="0" fontId="3" fillId="0" borderId="0" xfId="0" applyFont="1"/>
    <xf numFmtId="0" fontId="4" fillId="0" borderId="0" xfId="0" applyFont="1" applyAlignment="1">
      <alignment horizontal="center" vertical="center"/>
    </xf>
    <xf numFmtId="0" fontId="4" fillId="0" borderId="0" xfId="0" applyFont="1"/>
    <xf numFmtId="9" fontId="0" fillId="0" borderId="0" xfId="0" applyNumberFormat="1"/>
    <xf numFmtId="0" fontId="0" fillId="0" borderId="1" xfId="0" applyBorder="1"/>
    <xf numFmtId="0" fontId="5" fillId="0" borderId="1" xfId="0" applyFont="1" applyBorder="1"/>
    <xf numFmtId="0" fontId="6" fillId="0" borderId="1" xfId="0" applyFont="1" applyBorder="1" applyAlignment="1">
      <alignment horizontal="center" vertical="center" wrapText="1"/>
    </xf>
    <xf numFmtId="0" fontId="7" fillId="0" borderId="1" xfId="2" applyFont="1" applyBorder="1" applyAlignment="1">
      <alignment horizontal="center" vertical="center" wrapText="1"/>
    </xf>
    <xf numFmtId="0" fontId="7" fillId="0" borderId="4" xfId="2" applyFont="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horizontal="center" vertical="center"/>
    </xf>
    <xf numFmtId="0" fontId="6" fillId="0" borderId="1" xfId="0" applyFont="1" applyBorder="1" applyAlignment="1">
      <alignment horizontal="center" vertical="center"/>
    </xf>
    <xf numFmtId="0" fontId="7" fillId="0" borderId="5" xfId="2" applyFont="1" applyBorder="1" applyAlignment="1">
      <alignment horizontal="center" vertical="center" wrapText="1"/>
    </xf>
    <xf numFmtId="0" fontId="0" fillId="0" borderId="0" xfId="0" applyAlignment="1">
      <alignment vertical="center" wrapText="1"/>
    </xf>
    <xf numFmtId="0" fontId="10" fillId="0" borderId="6" xfId="0" applyFont="1" applyBorder="1" applyAlignment="1">
      <alignment horizontal="center" wrapText="1"/>
    </xf>
    <xf numFmtId="0" fontId="10" fillId="0" borderId="6" xfId="0" applyFont="1" applyBorder="1" applyAlignment="1">
      <alignment horizontal="center" vertical="center" wrapText="1"/>
    </xf>
    <xf numFmtId="0" fontId="0" fillId="0" borderId="0" xfId="0" applyAlignment="1">
      <alignment horizontal="center" vertical="center"/>
    </xf>
    <xf numFmtId="0" fontId="0" fillId="0" borderId="6" xfId="0" applyBorder="1" applyAlignment="1">
      <alignment horizontal="center" vertical="center"/>
    </xf>
    <xf numFmtId="0" fontId="10" fillId="0" borderId="0" xfId="0" applyFont="1" applyAlignment="1">
      <alignment wrapText="1"/>
    </xf>
    <xf numFmtId="0" fontId="0" fillId="0" borderId="6" xfId="0" applyBorder="1"/>
    <xf numFmtId="0" fontId="1" fillId="0" borderId="1" xfId="2" applyBorder="1" applyAlignment="1">
      <alignment horizontal="center" vertical="center" wrapText="1"/>
    </xf>
    <xf numFmtId="0" fontId="0" fillId="0" borderId="0" xfId="0" applyAlignment="1">
      <alignment wrapText="1"/>
    </xf>
    <xf numFmtId="0" fontId="7" fillId="0" borderId="1" xfId="2" applyFont="1" applyFill="1" applyBorder="1" applyAlignment="1">
      <alignment horizontal="center" vertical="center" wrapText="1"/>
    </xf>
    <xf numFmtId="0" fontId="6" fillId="4" borderId="1" xfId="0" applyFont="1" applyFill="1" applyBorder="1" applyAlignment="1">
      <alignment horizontal="center" vertical="center" wrapText="1"/>
    </xf>
    <xf numFmtId="0" fontId="8" fillId="4" borderId="1" xfId="0" applyFont="1" applyFill="1" applyBorder="1" applyAlignment="1">
      <alignment horizontal="center" vertical="center" wrapText="1"/>
    </xf>
    <xf numFmtId="0" fontId="7" fillId="4" borderId="1" xfId="2" applyFont="1" applyFill="1" applyBorder="1" applyAlignment="1">
      <alignment horizontal="center" vertical="center" wrapText="1"/>
    </xf>
    <xf numFmtId="0" fontId="2" fillId="4" borderId="0" xfId="0" applyFont="1" applyFill="1"/>
    <xf numFmtId="0" fontId="12" fillId="2" borderId="3"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13" fillId="0" borderId="0" xfId="0" applyFont="1"/>
    <xf numFmtId="0" fontId="0" fillId="0" borderId="0" xfId="0" applyAlignment="1">
      <alignment vertical="center"/>
    </xf>
    <xf numFmtId="9" fontId="0" fillId="0" borderId="0" xfId="1" applyFont="1" applyBorder="1"/>
    <xf numFmtId="9" fontId="0" fillId="0" borderId="0" xfId="1" applyFont="1"/>
    <xf numFmtId="0" fontId="6" fillId="0" borderId="0" xfId="0" applyFont="1" applyAlignment="1">
      <alignment vertical="center" wrapText="1"/>
    </xf>
    <xf numFmtId="0" fontId="6" fillId="0" borderId="0" xfId="0" applyFont="1" applyAlignment="1">
      <alignment horizontal="center" vertical="center" wrapText="1"/>
    </xf>
    <xf numFmtId="0" fontId="15" fillId="2" borderId="0" xfId="0" applyFont="1" applyFill="1" applyAlignment="1">
      <alignment horizontal="center"/>
    </xf>
    <xf numFmtId="0" fontId="16" fillId="5" borderId="0" xfId="0" applyFont="1" applyFill="1" applyAlignment="1">
      <alignment horizontal="center"/>
    </xf>
    <xf numFmtId="0" fontId="18" fillId="0" borderId="0" xfId="0" applyFont="1" applyAlignment="1">
      <alignment vertical="center" wrapText="1"/>
    </xf>
    <xf numFmtId="0" fontId="19" fillId="0" borderId="0" xfId="0" applyFont="1" applyAlignment="1">
      <alignment vertical="center" wrapText="1"/>
    </xf>
    <xf numFmtId="0" fontId="18" fillId="4" borderId="0" xfId="0" applyFont="1" applyFill="1" applyAlignment="1">
      <alignment vertical="center" wrapText="1"/>
    </xf>
    <xf numFmtId="0" fontId="21" fillId="0" borderId="6" xfId="0" applyFont="1" applyBorder="1" applyAlignment="1">
      <alignment horizontal="center" vertical="center" wrapText="1"/>
    </xf>
    <xf numFmtId="0" fontId="4" fillId="0" borderId="1" xfId="0" applyFont="1" applyBorder="1" applyAlignment="1">
      <alignment horizontal="center" vertical="center" wrapText="1"/>
    </xf>
    <xf numFmtId="0" fontId="4" fillId="0" borderId="6" xfId="0" applyFont="1" applyBorder="1" applyAlignment="1">
      <alignment horizontal="center" vertical="center" wrapText="1"/>
    </xf>
    <xf numFmtId="0" fontId="4" fillId="0" borderId="0" xfId="0" applyFont="1" applyAlignment="1">
      <alignment horizontal="center" vertical="center" wrapText="1"/>
    </xf>
    <xf numFmtId="0" fontId="22" fillId="0" borderId="6" xfId="0" applyFont="1" applyBorder="1" applyAlignment="1">
      <alignment horizontal="center" vertical="center" wrapText="1"/>
    </xf>
    <xf numFmtId="0" fontId="21" fillId="0" borderId="7" xfId="0" applyFont="1" applyBorder="1" applyAlignment="1">
      <alignment horizontal="center" vertical="center" wrapText="1"/>
    </xf>
    <xf numFmtId="0" fontId="22" fillId="0" borderId="7" xfId="0" applyFont="1" applyBorder="1" applyAlignment="1">
      <alignment horizontal="center" vertical="center" wrapText="1"/>
    </xf>
    <xf numFmtId="0" fontId="20" fillId="3" borderId="8" xfId="0" applyFont="1" applyFill="1" applyBorder="1" applyAlignment="1">
      <alignment horizontal="center" vertical="center" wrapText="1"/>
    </xf>
    <xf numFmtId="0" fontId="20" fillId="3" borderId="9" xfId="0" applyFont="1" applyFill="1" applyBorder="1" applyAlignment="1">
      <alignment horizontal="center" vertical="center" wrapText="1"/>
    </xf>
    <xf numFmtId="0" fontId="21"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23" fillId="0" borderId="0" xfId="0" applyFont="1" applyAlignment="1">
      <alignment horizontal="center" vertical="center" wrapText="1"/>
    </xf>
    <xf numFmtId="0" fontId="21" fillId="0" borderId="0" xfId="0" applyFont="1" applyAlignment="1">
      <alignment horizontal="center" vertical="center" wrapText="1"/>
    </xf>
    <xf numFmtId="0" fontId="24" fillId="6" borderId="0" xfId="0" applyFont="1" applyFill="1"/>
    <xf numFmtId="0" fontId="0" fillId="0" borderId="1" xfId="0" applyBorder="1" applyAlignment="1">
      <alignment horizontal="left" vertical="center" wrapText="1"/>
    </xf>
    <xf numFmtId="165" fontId="0" fillId="0" borderId="1" xfId="0" applyNumberFormat="1" applyBorder="1"/>
    <xf numFmtId="1" fontId="0" fillId="0" borderId="1" xfId="0" applyNumberFormat="1" applyBorder="1"/>
    <xf numFmtId="1" fontId="0" fillId="0" borderId="0" xfId="0" applyNumberFormat="1"/>
    <xf numFmtId="49" fontId="0" fillId="0" borderId="0" xfId="0" applyNumberFormat="1" applyAlignment="1">
      <alignment horizontal="center" vertical="center"/>
    </xf>
    <xf numFmtId="0" fontId="17" fillId="2" borderId="1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17" fillId="2" borderId="15" xfId="0" applyFont="1" applyFill="1" applyBorder="1" applyAlignment="1">
      <alignment horizontal="center" vertical="center" wrapText="1"/>
    </xf>
    <xf numFmtId="0" fontId="25" fillId="0" borderId="0" xfId="0" applyFont="1" applyAlignment="1">
      <alignment horizontal="center" vertical="center"/>
    </xf>
    <xf numFmtId="0" fontId="0" fillId="0" borderId="0" xfId="0" applyAlignment="1">
      <alignment horizontal="center"/>
    </xf>
    <xf numFmtId="0" fontId="27" fillId="7" borderId="18" xfId="0" applyFont="1" applyFill="1" applyBorder="1" applyAlignment="1">
      <alignment horizontal="center" vertical="center" wrapText="1"/>
    </xf>
    <xf numFmtId="0" fontId="27" fillId="7" borderId="17" xfId="0" applyFont="1" applyFill="1" applyBorder="1" applyAlignment="1">
      <alignment horizontal="center" vertical="center" wrapText="1"/>
    </xf>
    <xf numFmtId="0" fontId="27" fillId="7" borderId="19" xfId="0" applyFont="1" applyFill="1" applyBorder="1" applyAlignment="1">
      <alignment horizontal="center" vertical="center" wrapText="1"/>
    </xf>
    <xf numFmtId="0" fontId="27" fillId="7" borderId="23" xfId="0" applyFont="1" applyFill="1" applyBorder="1" applyAlignment="1">
      <alignment horizontal="center" vertical="center" wrapText="1"/>
    </xf>
    <xf numFmtId="0" fontId="27" fillId="7" borderId="24" xfId="0" applyFont="1" applyFill="1" applyBorder="1" applyAlignment="1">
      <alignment horizontal="center" vertical="center" wrapText="1"/>
    </xf>
    <xf numFmtId="0" fontId="27" fillId="7" borderId="25" xfId="0" applyFont="1" applyFill="1" applyBorder="1" applyAlignment="1">
      <alignment horizontal="center" vertical="center" wrapText="1"/>
    </xf>
    <xf numFmtId="0" fontId="26" fillId="8" borderId="20" xfId="0" applyFont="1" applyFill="1" applyBorder="1" applyAlignment="1">
      <alignment horizontal="center" vertical="center" wrapText="1"/>
    </xf>
    <xf numFmtId="0" fontId="26" fillId="8" borderId="21" xfId="0" applyFont="1" applyFill="1" applyBorder="1" applyAlignment="1">
      <alignment horizontal="center" vertical="center" wrapText="1"/>
    </xf>
    <xf numFmtId="0" fontId="26" fillId="8" borderId="22" xfId="0" applyFont="1" applyFill="1" applyBorder="1" applyAlignment="1">
      <alignment horizontal="center" vertical="center" wrapText="1"/>
    </xf>
    <xf numFmtId="164" fontId="0" fillId="0" borderId="0" xfId="0" applyNumberFormat="1" applyAlignment="1">
      <alignment horizontal="center"/>
    </xf>
    <xf numFmtId="1" fontId="0" fillId="0" borderId="0" xfId="0" applyNumberFormat="1" applyAlignment="1">
      <alignment horizontal="center" wrapText="1"/>
    </xf>
    <xf numFmtId="0" fontId="0" fillId="0" borderId="12" xfId="0" applyBorder="1"/>
    <xf numFmtId="0" fontId="16" fillId="0" borderId="12" xfId="0" applyFont="1" applyBorder="1" applyAlignment="1">
      <alignment horizontal="center"/>
    </xf>
    <xf numFmtId="0" fontId="16" fillId="0" borderId="1" xfId="0" applyFont="1" applyBorder="1" applyAlignment="1">
      <alignment horizontal="center"/>
    </xf>
    <xf numFmtId="0" fontId="16" fillId="0" borderId="0" xfId="0" applyFont="1" applyAlignment="1">
      <alignment horizontal="center"/>
    </xf>
    <xf numFmtId="49" fontId="0" fillId="0" borderId="0" xfId="0" applyNumberFormat="1"/>
    <xf numFmtId="0" fontId="16" fillId="0" borderId="1" xfId="0" applyFont="1" applyBorder="1" applyAlignment="1">
      <alignment horizontal="center" wrapText="1"/>
    </xf>
    <xf numFmtId="0" fontId="0" fillId="0" borderId="1" xfId="0" applyBorder="1" applyAlignment="1">
      <alignment wrapText="1"/>
    </xf>
    <xf numFmtId="0" fontId="28" fillId="0" borderId="12" xfId="0" applyFont="1" applyBorder="1" applyAlignment="1">
      <alignment horizontal="center" vertical="center" wrapText="1"/>
    </xf>
    <xf numFmtId="0" fontId="28" fillId="0" borderId="1" xfId="0" applyFont="1" applyBorder="1" applyAlignment="1">
      <alignment horizontal="center" vertical="center" wrapText="1"/>
    </xf>
    <xf numFmtId="0" fontId="29" fillId="0" borderId="1" xfId="2" applyFont="1" applyBorder="1" applyAlignment="1">
      <alignment horizontal="center" vertical="center" wrapText="1"/>
    </xf>
    <xf numFmtId="0" fontId="28" fillId="0" borderId="13" xfId="0" applyFont="1" applyBorder="1" applyAlignment="1">
      <alignment horizontal="center" vertical="center" wrapText="1"/>
    </xf>
    <xf numFmtId="9" fontId="28" fillId="0" borderId="1" xfId="0" applyNumberFormat="1" applyFont="1" applyBorder="1" applyAlignment="1">
      <alignment horizontal="center" vertical="center" wrapText="1"/>
    </xf>
    <xf numFmtId="0" fontId="28" fillId="0" borderId="16" xfId="0" applyFont="1" applyBorder="1" applyAlignment="1">
      <alignment horizontal="center" vertical="center" wrapText="1"/>
    </xf>
    <xf numFmtId="0" fontId="29" fillId="0" borderId="13" xfId="2" applyFont="1" applyBorder="1" applyAlignment="1">
      <alignment horizontal="center" vertical="center" wrapText="1"/>
    </xf>
    <xf numFmtId="0" fontId="28" fillId="0" borderId="6" xfId="0" applyFont="1" applyBorder="1" applyAlignment="1">
      <alignment horizontal="center" vertical="center" wrapText="1"/>
    </xf>
    <xf numFmtId="0" fontId="28" fillId="0" borderId="15" xfId="0" applyFont="1" applyBorder="1" applyAlignment="1">
      <alignment horizontal="center" vertical="center" wrapText="1"/>
    </xf>
    <xf numFmtId="166" fontId="28" fillId="0" borderId="1" xfId="0" applyNumberFormat="1" applyFont="1" applyBorder="1" applyAlignment="1">
      <alignment horizontal="center" vertical="center" wrapText="1"/>
    </xf>
    <xf numFmtId="0" fontId="28" fillId="0" borderId="0" xfId="0" applyFont="1" applyAlignment="1">
      <alignment horizontal="center" vertical="center" wrapText="1"/>
    </xf>
    <xf numFmtId="0" fontId="28" fillId="0" borderId="5" xfId="0" applyFont="1" applyBorder="1" applyAlignment="1">
      <alignment horizontal="center" vertical="center" wrapText="1"/>
    </xf>
    <xf numFmtId="0" fontId="29" fillId="0" borderId="5" xfId="2" applyFont="1" applyBorder="1" applyAlignment="1">
      <alignment horizontal="center" vertical="center" wrapText="1"/>
    </xf>
    <xf numFmtId="0" fontId="29" fillId="0" borderId="16" xfId="2" applyFont="1" applyBorder="1" applyAlignment="1">
      <alignment horizontal="center" vertical="center" wrapText="1"/>
    </xf>
    <xf numFmtId="0" fontId="28" fillId="0" borderId="11" xfId="0" applyFont="1" applyBorder="1" applyAlignment="1">
      <alignment horizontal="center" vertical="center" wrapText="1"/>
    </xf>
    <xf numFmtId="9" fontId="28" fillId="0" borderId="6" xfId="0" applyNumberFormat="1" applyFont="1" applyBorder="1" applyAlignment="1">
      <alignment horizontal="center" vertical="center" wrapText="1"/>
    </xf>
    <xf numFmtId="0" fontId="29" fillId="0" borderId="6" xfId="2" applyFont="1" applyBorder="1" applyAlignment="1">
      <alignment horizontal="center" vertical="center" wrapText="1"/>
    </xf>
    <xf numFmtId="0" fontId="29" fillId="0" borderId="26" xfId="2" applyFont="1" applyBorder="1" applyAlignment="1">
      <alignment horizontal="center" vertical="center" wrapText="1"/>
    </xf>
    <xf numFmtId="0" fontId="29" fillId="0" borderId="6" xfId="0" applyFont="1" applyBorder="1" applyAlignment="1">
      <alignment horizontal="center" vertical="center" wrapText="1"/>
    </xf>
    <xf numFmtId="0" fontId="28" fillId="0" borderId="26" xfId="0" applyFont="1" applyBorder="1" applyAlignment="1">
      <alignment horizontal="center" vertical="center" wrapText="1"/>
    </xf>
    <xf numFmtId="0" fontId="28" fillId="0" borderId="27" xfId="0" applyFont="1" applyBorder="1" applyAlignment="1">
      <alignment horizontal="center" vertical="center" wrapText="1"/>
    </xf>
    <xf numFmtId="0" fontId="28" fillId="0" borderId="0" xfId="0" applyFont="1" applyAlignment="1">
      <alignment horizontal="center"/>
    </xf>
    <xf numFmtId="0" fontId="1" fillId="0" borderId="5" xfId="2" applyBorder="1" applyAlignment="1">
      <alignment horizontal="center" vertical="center" wrapText="1"/>
    </xf>
    <xf numFmtId="0" fontId="1" fillId="0" borderId="16" xfId="2" applyBorder="1" applyAlignment="1">
      <alignment horizontal="center" vertical="center" wrapText="1"/>
    </xf>
    <xf numFmtId="0" fontId="1" fillId="0" borderId="13" xfId="2" applyBorder="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xf>
    <xf numFmtId="0" fontId="0" fillId="0" borderId="0" xfId="0" applyNumberFormat="1" applyAlignment="1">
      <alignment horizontal="center" vertical="center"/>
    </xf>
    <xf numFmtId="0" fontId="1" fillId="0" borderId="1" xfId="3" applyBorder="1" applyAlignment="1">
      <alignment horizontal="center" vertical="center" wrapText="1"/>
    </xf>
    <xf numFmtId="0" fontId="1" fillId="0" borderId="13" xfId="3" applyBorder="1" applyAlignment="1">
      <alignment horizontal="center" vertical="center" wrapText="1"/>
    </xf>
    <xf numFmtId="0" fontId="28" fillId="0" borderId="1" xfId="0" applyNumberFormat="1" applyFont="1" applyBorder="1" applyAlignment="1">
      <alignment horizontal="center" vertical="center" wrapText="1"/>
    </xf>
    <xf numFmtId="10" fontId="28" fillId="0" borderId="1" xfId="0" applyNumberFormat="1" applyFont="1" applyBorder="1" applyAlignment="1">
      <alignment horizontal="center" vertical="center" wrapText="1"/>
    </xf>
  </cellXfs>
  <cellStyles count="4">
    <cellStyle name="Hyperlink" xfId="2" xr:uid="{00000000-000B-0000-0000-000008000000}"/>
    <cellStyle name="Lien hypertexte" xfId="3" builtinId="8"/>
    <cellStyle name="Normal" xfId="0" builtinId="0"/>
    <cellStyle name="Pourcentage" xfId="1" builtinId="5"/>
  </cellStyles>
  <dxfs count="146">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border outline="0">
        <left style="thin">
          <color auto="1"/>
        </left>
        <top style="thin">
          <color auto="1"/>
        </top>
        <bottom style="thin">
          <color auto="1"/>
        </bottom>
      </border>
    </dxf>
    <dxf>
      <font>
        <strike val="0"/>
        <outline val="0"/>
        <shadow val="0"/>
        <vertAlign val="baseline"/>
        <sz val="14"/>
        <name val="Aptos Narrow"/>
        <family val="2"/>
        <scheme val="minor"/>
      </font>
      <alignment horizontal="center" vertical="center" textRotation="0" wrapText="1" indent="0" justifyLastLine="0" shrinkToFit="0" readingOrder="0"/>
    </dxf>
    <dxf>
      <font>
        <b/>
        <i val="0"/>
        <strike val="0"/>
        <condense val="0"/>
        <extend val="0"/>
        <outline val="0"/>
        <shadow val="0"/>
        <u val="none"/>
        <vertAlign val="baseline"/>
        <sz val="18"/>
        <color rgb="FFFFFFFF"/>
        <name val="Aptos Narrow"/>
        <scheme val="minor"/>
      </font>
      <fill>
        <patternFill patternType="solid">
          <fgColor indexed="64"/>
          <bgColor rgb="FF4472C4"/>
        </patternFill>
      </fill>
      <alignment horizontal="center" vertical="center" textRotation="0" wrapText="1" indent="0" justifyLastLine="0" shrinkToFit="0" readingOrder="0"/>
      <border diagonalUp="0" diagonalDown="0">
        <left style="thin">
          <color auto="1"/>
        </left>
        <right style="thin">
          <color auto="1"/>
        </right>
        <top/>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rgb="FFFFFFFF"/>
        <name val="Aptos Narrow"/>
        <scheme val="minor"/>
      </font>
      <fill>
        <patternFill patternType="solid">
          <fgColor rgb="FF70AD47"/>
          <bgColor rgb="FF70AD47"/>
        </patternFill>
      </fill>
      <alignment horizontal="center" vertical="center" textRotation="0" wrapText="1"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right style="medium">
          <color rgb="FFDEE2E6"/>
        </right>
        <top style="medium">
          <color rgb="FFDEE2E6"/>
        </top>
        <bottom style="medium">
          <color rgb="FFDEE2E6"/>
        </bottom>
      </border>
    </dxf>
    <dxf>
      <border outline="0">
        <top style="medium">
          <color rgb="FFDEE2E6"/>
        </top>
      </border>
    </dxf>
    <dxf>
      <border outline="0">
        <left style="medium">
          <color rgb="FFDEE2E6"/>
        </left>
        <right style="medium">
          <color rgb="FFDEE2E6"/>
        </right>
        <top style="medium">
          <color rgb="FFDEE2E6"/>
        </top>
        <bottom style="medium">
          <color rgb="FFDEE2E6"/>
        </bottom>
      </border>
    </dxf>
    <dxf>
      <alignment horizontal="center" vertical="center" textRotation="0" indent="0" justifyLastLine="0" shrinkToFit="0" readingOrder="0"/>
    </dxf>
    <dxf>
      <border outline="0">
        <bottom style="medium">
          <color rgb="FFD0D4D8"/>
        </bottom>
      </border>
    </dxf>
    <dxf>
      <font>
        <b/>
        <i val="0"/>
        <strike val="0"/>
        <condense val="0"/>
        <extend val="0"/>
        <outline val="0"/>
        <shadow val="0"/>
        <u val="none"/>
        <vertAlign val="baseline"/>
        <sz val="12"/>
        <color rgb="FF313F50"/>
        <name val="Inherit"/>
        <scheme val="none"/>
      </font>
      <fill>
        <patternFill patternType="solid">
          <fgColor indexed="64"/>
          <bgColor rgb="FFECEDF1"/>
        </patternFill>
      </fill>
      <alignment horizontal="center" vertical="center" textRotation="0" wrapText="1" indent="0" justifyLastLine="0" shrinkToFit="0" readingOrder="0"/>
      <border diagonalUp="0" diagonalDown="0" outline="0">
        <left style="medium">
          <color rgb="FFD0D4D8"/>
        </left>
        <right style="medium">
          <color rgb="FFD0D4D8"/>
        </right>
        <top/>
        <bottom/>
      </border>
    </dxf>
    <dxf>
      <numFmt numFmtId="1" formatCode="0"/>
    </dxf>
    <dxf>
      <numFmt numFmtId="1" formatCode="0"/>
    </dxf>
    <dxf>
      <numFmt numFmtId="1" formatCode="0"/>
    </dxf>
    <dxf>
      <border diagonalUp="0" diagonalDown="0">
        <left style="thin">
          <color rgb="FF000000"/>
        </left>
        <right style="thin">
          <color rgb="FF000000"/>
        </right>
        <top style="thin">
          <color rgb="FF000000"/>
        </top>
        <bottom style="thin">
          <color rgb="FF000000"/>
        </bottom>
        <vertical/>
        <horizontal/>
      </border>
    </dxf>
    <dxf>
      <numFmt numFmtId="1" formatCode="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numFmt numFmtId="1" formatCode="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numFmt numFmtId="165" formatCode="&quot;€&quot;#,##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alignment vertical="bottom"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border diagonalUp="0" diagonalDown="0">
        <left/>
        <right style="thin">
          <color rgb="FF000000"/>
        </right>
        <top style="thin">
          <color rgb="FF000000"/>
        </top>
        <bottom style="thin">
          <color rgb="FF000000"/>
        </bottom>
        <vertical/>
        <horizontal/>
      </border>
    </dxf>
    <dxf>
      <border outline="0">
        <left style="thin">
          <color rgb="FF000000"/>
        </left>
      </border>
    </dxf>
    <dxf>
      <font>
        <b/>
        <i val="0"/>
        <strike val="0"/>
        <condense val="0"/>
        <extend val="0"/>
        <outline val="0"/>
        <shadow val="0"/>
        <u val="none"/>
        <vertAlign val="baseline"/>
        <sz val="11"/>
        <color rgb="FFFFFFFF"/>
        <name val="Aptos Narrow"/>
        <family val="2"/>
        <scheme val="minor"/>
      </font>
      <fill>
        <patternFill patternType="solid">
          <fgColor indexed="64"/>
          <bgColor rgb="FF4472C4"/>
        </patternFill>
      </fill>
      <alignment horizontal="center" vertical="bottom" textRotation="0" wrapText="0" indent="0" justifyLastLine="0" shrinkToFit="0" readingOrder="0"/>
    </dxf>
    <dxf>
      <numFmt numFmtId="0" formatCode="General"/>
      <alignment horizontal="center" vertical="center"/>
    </dxf>
    <dxf>
      <numFmt numFmtId="0" formatCode="General"/>
      <alignment horizontal="center" vertical="center" textRotation="0" wrapText="0" indent="0" justifyLastLine="0" shrinkToFit="0" readingOrder="0"/>
    </dxf>
    <dxf>
      <alignment horizontal="center" vertical="center"/>
    </dxf>
    <dxf>
      <numFmt numFmtId="30" formatCode="@"/>
      <alignment horizontal="center" vertical="center" textRotation="0" wrapText="0" indent="0" justifyLastLine="0" shrinkToFit="0" readingOrder="0"/>
    </dxf>
    <dxf>
      <numFmt numFmtId="0" formatCode="General"/>
      <alignment horizontal="center" vertical="center"/>
    </dxf>
    <dxf>
      <alignment horizontal="center" vertical="center"/>
    </dxf>
    <dxf>
      <alignment horizontal="center" vertical="cent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right style="thin">
          <color rgb="FF000000"/>
        </right>
        <top style="thin">
          <color rgb="FF000000"/>
        </top>
        <bottom style="thin">
          <color rgb="FF000000"/>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dxf>
    <dxf>
      <border outline="0">
        <bottom style="thin">
          <color rgb="FF000000"/>
        </bottom>
      </border>
    </dxf>
    <dxf>
      <font>
        <b/>
        <i val="0"/>
        <strike val="0"/>
        <condense val="0"/>
        <extend val="0"/>
        <outline val="0"/>
        <shadow val="0"/>
        <u val="none"/>
        <vertAlign val="baseline"/>
        <sz val="12"/>
        <color rgb="FFFFFFFF"/>
        <name val="Arial"/>
        <family val="2"/>
        <scheme val="none"/>
      </font>
      <fill>
        <patternFill patternType="solid">
          <fgColor indexed="64"/>
          <bgColor rgb="FF4472C4"/>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Tools/model</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distribution_tool!$B$1</c:f>
              <c:strCache>
                <c:ptCount val="1"/>
                <c:pt idx="0">
                  <c:v>Nombre</c:v>
                </c:pt>
              </c:strCache>
            </c:strRef>
          </c:tx>
          <c:dPt>
            <c:idx val="0"/>
            <c:bubble3D val="0"/>
            <c:spPr>
              <a:solidFill>
                <a:srgbClr val="637CEF"/>
              </a:solidFill>
              <a:ln w="19050">
                <a:solidFill>
                  <a:schemeClr val="lt1"/>
                </a:solidFill>
              </a:ln>
              <a:effectLst/>
            </c:spPr>
            <c:extLst>
              <c:ext xmlns:c16="http://schemas.microsoft.com/office/drawing/2014/chart" uri="{C3380CC4-5D6E-409C-BE32-E72D297353CC}">
                <c16:uniqueId val="{00000001-B877-4D85-9160-5A0E8C088130}"/>
              </c:ext>
            </c:extLst>
          </c:dPt>
          <c:dPt>
            <c:idx val="1"/>
            <c:bubble3D val="0"/>
            <c:spPr>
              <a:solidFill>
                <a:srgbClr val="E3008C"/>
              </a:solidFill>
              <a:ln w="19050">
                <a:solidFill>
                  <a:schemeClr val="lt1"/>
                </a:solidFill>
              </a:ln>
              <a:effectLst/>
            </c:spPr>
            <c:extLst>
              <c:ext xmlns:c16="http://schemas.microsoft.com/office/drawing/2014/chart" uri="{C3380CC4-5D6E-409C-BE32-E72D297353CC}">
                <c16:uniqueId val="{00000003-B877-4D85-9160-5A0E8C088130}"/>
              </c:ext>
            </c:extLst>
          </c:dPt>
          <c:dPt>
            <c:idx val="2"/>
            <c:bubble3D val="0"/>
            <c:spPr>
              <a:solidFill>
                <a:srgbClr val="2AA0A4"/>
              </a:solidFill>
              <a:ln w="19050">
                <a:solidFill>
                  <a:schemeClr val="lt1"/>
                </a:solidFill>
              </a:ln>
              <a:effectLst/>
            </c:spPr>
            <c:extLst>
              <c:ext xmlns:c16="http://schemas.microsoft.com/office/drawing/2014/chart" uri="{C3380CC4-5D6E-409C-BE32-E72D297353CC}">
                <c16:uniqueId val="{00000005-B877-4D85-9160-5A0E8C088130}"/>
              </c:ext>
            </c:extLst>
          </c:dPt>
          <c:dPt>
            <c:idx val="3"/>
            <c:bubble3D val="0"/>
            <c:spPr>
              <a:solidFill>
                <a:srgbClr val="9373C0"/>
              </a:solidFill>
              <a:ln w="19050">
                <a:solidFill>
                  <a:schemeClr val="lt1"/>
                </a:solidFill>
              </a:ln>
              <a:effectLst/>
            </c:spPr>
            <c:extLst>
              <c:ext xmlns:c16="http://schemas.microsoft.com/office/drawing/2014/chart" uri="{C3380CC4-5D6E-409C-BE32-E72D297353CC}">
                <c16:uniqueId val="{00000007-B877-4D85-9160-5A0E8C088130}"/>
              </c:ext>
            </c:extLst>
          </c:dPt>
          <c:dPt>
            <c:idx val="4"/>
            <c:bubble3D val="0"/>
            <c:spPr>
              <a:solidFill>
                <a:srgbClr val="13A10E"/>
              </a:solidFill>
              <a:ln w="19050">
                <a:solidFill>
                  <a:schemeClr val="lt1"/>
                </a:solidFill>
              </a:ln>
              <a:effectLst/>
            </c:spPr>
            <c:extLst>
              <c:ext xmlns:c16="http://schemas.microsoft.com/office/drawing/2014/chart" uri="{C3380CC4-5D6E-409C-BE32-E72D297353CC}">
                <c16:uniqueId val="{00000009-B877-4D85-9160-5A0E8C088130}"/>
              </c:ext>
            </c:extLst>
          </c:dPt>
          <c:dPt>
            <c:idx val="5"/>
            <c:bubble3D val="0"/>
            <c:spPr>
              <a:solidFill>
                <a:srgbClr val="3A96DD"/>
              </a:solidFill>
              <a:ln w="19050">
                <a:solidFill>
                  <a:schemeClr val="lt1"/>
                </a:solidFill>
              </a:ln>
              <a:effectLst/>
            </c:spPr>
            <c:extLst>
              <c:ext xmlns:c16="http://schemas.microsoft.com/office/drawing/2014/chart" uri="{C3380CC4-5D6E-409C-BE32-E72D297353CC}">
                <c16:uniqueId val="{0000000B-B877-4D85-9160-5A0E8C088130}"/>
              </c:ext>
            </c:extLst>
          </c:dPt>
          <c:dPt>
            <c:idx val="6"/>
            <c:bubble3D val="0"/>
            <c:spPr>
              <a:solidFill>
                <a:srgbClr val="CA5010"/>
              </a:solidFill>
              <a:ln w="19050">
                <a:solidFill>
                  <a:schemeClr val="lt1"/>
                </a:solidFill>
              </a:ln>
              <a:effectLst/>
            </c:spPr>
            <c:extLst>
              <c:ext xmlns:c16="http://schemas.microsoft.com/office/drawing/2014/chart" uri="{C3380CC4-5D6E-409C-BE32-E72D297353CC}">
                <c16:uniqueId val="{0000000D-B877-4D85-9160-5A0E8C088130}"/>
              </c:ext>
            </c:extLst>
          </c:dPt>
          <c:dPt>
            <c:idx val="7"/>
            <c:bubble3D val="0"/>
            <c:spPr>
              <a:solidFill>
                <a:srgbClr val="57811B"/>
              </a:solidFill>
              <a:ln w="19050">
                <a:solidFill>
                  <a:schemeClr val="lt1"/>
                </a:solidFill>
              </a:ln>
              <a:effectLst/>
            </c:spPr>
            <c:extLst>
              <c:ext xmlns:c16="http://schemas.microsoft.com/office/drawing/2014/chart" uri="{C3380CC4-5D6E-409C-BE32-E72D297353CC}">
                <c16:uniqueId val="{0000000F-B877-4D85-9160-5A0E8C088130}"/>
              </c:ext>
            </c:extLst>
          </c:dPt>
          <c:dPt>
            <c:idx val="8"/>
            <c:bubble3D val="0"/>
            <c:spPr>
              <a:solidFill>
                <a:srgbClr val="B146C2"/>
              </a:solidFill>
              <a:ln w="19050">
                <a:solidFill>
                  <a:schemeClr val="lt1"/>
                </a:solidFill>
              </a:ln>
              <a:effectLst/>
            </c:spPr>
            <c:extLst>
              <c:ext xmlns:c16="http://schemas.microsoft.com/office/drawing/2014/chart" uri="{C3380CC4-5D6E-409C-BE32-E72D297353CC}">
                <c16:uniqueId val="{00000011-B877-4D85-9160-5A0E8C088130}"/>
              </c:ext>
            </c:extLst>
          </c:dPt>
          <c:dPt>
            <c:idx val="9"/>
            <c:bubble3D val="0"/>
            <c:spPr>
              <a:solidFill>
                <a:srgbClr val="AE8C00"/>
              </a:solidFill>
              <a:ln w="19050">
                <a:solidFill>
                  <a:schemeClr val="lt1"/>
                </a:solidFill>
              </a:ln>
              <a:effectLst/>
            </c:spPr>
            <c:extLst>
              <c:ext xmlns:c16="http://schemas.microsoft.com/office/drawing/2014/chart" uri="{C3380CC4-5D6E-409C-BE32-E72D297353CC}">
                <c16:uniqueId val="{00000013-627D-42DB-A2AF-99F5B670433E}"/>
              </c:ext>
            </c:extLst>
          </c:dPt>
          <c:dPt>
            <c:idx val="10"/>
            <c:bubble3D val="0"/>
            <c:spPr>
              <a:solidFill>
                <a:srgbClr val="AE8C00"/>
              </a:solidFill>
              <a:ln w="19050">
                <a:solidFill>
                  <a:schemeClr val="lt1"/>
                </a:solidFill>
              </a:ln>
              <a:effectLst/>
            </c:spPr>
            <c:extLst>
              <c:ext xmlns:c16="http://schemas.microsoft.com/office/drawing/2014/chart" uri="{C3380CC4-5D6E-409C-BE32-E72D297353CC}">
                <c16:uniqueId val="{00000015-627D-42DB-A2AF-99F5B670433E}"/>
              </c:ext>
            </c:extLst>
          </c:dPt>
          <c:dPt>
            <c:idx val="11"/>
            <c:bubble3D val="0"/>
            <c:spPr>
              <a:solidFill>
                <a:srgbClr val="637CEF"/>
              </a:solidFill>
              <a:ln w="19050">
                <a:solidFill>
                  <a:schemeClr val="lt1"/>
                </a:solidFill>
              </a:ln>
              <a:effectLst/>
            </c:spPr>
            <c:extLst>
              <c:ext xmlns:c16="http://schemas.microsoft.com/office/drawing/2014/chart" uri="{C3380CC4-5D6E-409C-BE32-E72D297353CC}">
                <c16:uniqueId val="{00000017-627D-42DB-A2AF-99F5B670433E}"/>
              </c:ext>
            </c:extLst>
          </c:dPt>
          <c:dPt>
            <c:idx val="12"/>
            <c:bubble3D val="0"/>
            <c:spPr>
              <a:solidFill>
                <a:srgbClr val="EE5FB7"/>
              </a:solidFill>
              <a:ln w="19050">
                <a:solidFill>
                  <a:schemeClr val="lt1"/>
                </a:solidFill>
              </a:ln>
              <a:effectLst/>
            </c:spPr>
            <c:extLst>
              <c:ext xmlns:c16="http://schemas.microsoft.com/office/drawing/2014/chart" uri="{C3380CC4-5D6E-409C-BE32-E72D297353CC}">
                <c16:uniqueId val="{00000019-627D-42DB-A2AF-99F5B67043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distribution_tool!$A$2:$A$14</c:f>
              <c:strCache>
                <c:ptCount val="13"/>
                <c:pt idx="0">
                  <c:v>OSeMOSYS</c:v>
                </c:pt>
                <c:pt idx="1">
                  <c:v>LEAP</c:v>
                </c:pt>
                <c:pt idx="2">
                  <c:v>TIMES/MARKAL</c:v>
                </c:pt>
                <c:pt idx="3">
                  <c:v>MESSAGE/SPLAT</c:v>
                </c:pt>
                <c:pt idx="4">
                  <c:v>ONSSET</c:v>
                </c:pt>
                <c:pt idx="5">
                  <c:v>GIS based tool</c:v>
                </c:pt>
                <c:pt idx="6">
                  <c:v>HOMER</c:v>
                </c:pt>
                <c:pt idx="7">
                  <c:v>PLEXOS</c:v>
                </c:pt>
                <c:pt idx="8">
                  <c:v>CERC</c:v>
                </c:pt>
                <c:pt idx="9">
                  <c:v>Flextool</c:v>
                </c:pt>
                <c:pt idx="10">
                  <c:v>PyPSA</c:v>
                </c:pt>
                <c:pt idx="11">
                  <c:v>Hybrid</c:v>
                </c:pt>
                <c:pt idx="12">
                  <c:v>Others</c:v>
                </c:pt>
              </c:strCache>
            </c:strRef>
          </c:cat>
          <c:val>
            <c:numRef>
              <c:f>distribution_tool!$B$2:$B$14</c:f>
              <c:numCache>
                <c:formatCode>General</c:formatCode>
                <c:ptCount val="13"/>
                <c:pt idx="0">
                  <c:v>12</c:v>
                </c:pt>
                <c:pt idx="1">
                  <c:v>8</c:v>
                </c:pt>
                <c:pt idx="2">
                  <c:v>6</c:v>
                </c:pt>
                <c:pt idx="3">
                  <c:v>5</c:v>
                </c:pt>
                <c:pt idx="4">
                  <c:v>4</c:v>
                </c:pt>
                <c:pt idx="5">
                  <c:v>4</c:v>
                </c:pt>
                <c:pt idx="6">
                  <c:v>2</c:v>
                </c:pt>
                <c:pt idx="7">
                  <c:v>2</c:v>
                </c:pt>
                <c:pt idx="8">
                  <c:v>1</c:v>
                </c:pt>
                <c:pt idx="9">
                  <c:v>1</c:v>
                </c:pt>
                <c:pt idx="10">
                  <c:v>1</c:v>
                </c:pt>
                <c:pt idx="11">
                  <c:v>11</c:v>
                </c:pt>
                <c:pt idx="12">
                  <c:v>9</c:v>
                </c:pt>
              </c:numCache>
            </c:numRef>
          </c:val>
          <c:extLst>
            <c:ext xmlns:c16="http://schemas.microsoft.com/office/drawing/2014/chart" uri="{C3380CC4-5D6E-409C-BE32-E72D297353CC}">
              <c16:uniqueId val="{00000003-7238-41BD-BA64-36A9B0F1424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Time period of publications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distribution_tool!$B$32</c:f>
              <c:strCache>
                <c:ptCount val="1"/>
                <c:pt idx="0">
                  <c:v>Number</c:v>
                </c:pt>
              </c:strCache>
            </c:strRef>
          </c:tx>
          <c:spPr>
            <a:solidFill>
              <a:schemeClr val="accent1"/>
            </a:solidFill>
            <a:ln>
              <a:noFill/>
            </a:ln>
            <a:effectLst/>
            <a:sp3d/>
          </c:spPr>
          <c:invertIfNegative val="0"/>
          <c:cat>
            <c:numRef>
              <c:f>distribution_tool!$A$33:$A$48</c:f>
              <c:numCache>
                <c:formatCode>General</c:formatCod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numCache>
            </c:numRef>
          </c:cat>
          <c:val>
            <c:numRef>
              <c:f>distribution_tool!$B$33:$B$48</c:f>
              <c:numCache>
                <c:formatCode>General</c:formatCode>
                <c:ptCount val="16"/>
                <c:pt idx="0">
                  <c:v>2</c:v>
                </c:pt>
                <c:pt idx="1">
                  <c:v>0</c:v>
                </c:pt>
                <c:pt idx="2">
                  <c:v>1</c:v>
                </c:pt>
                <c:pt idx="3">
                  <c:v>0</c:v>
                </c:pt>
                <c:pt idx="4">
                  <c:v>1</c:v>
                </c:pt>
                <c:pt idx="5">
                  <c:v>0</c:v>
                </c:pt>
                <c:pt idx="6">
                  <c:v>4</c:v>
                </c:pt>
                <c:pt idx="7">
                  <c:v>8</c:v>
                </c:pt>
                <c:pt idx="8">
                  <c:v>5</c:v>
                </c:pt>
                <c:pt idx="9">
                  <c:v>4</c:v>
                </c:pt>
                <c:pt idx="10">
                  <c:v>2</c:v>
                </c:pt>
                <c:pt idx="11">
                  <c:v>11</c:v>
                </c:pt>
                <c:pt idx="12">
                  <c:v>11</c:v>
                </c:pt>
                <c:pt idx="13">
                  <c:v>8</c:v>
                </c:pt>
                <c:pt idx="14">
                  <c:v>8</c:v>
                </c:pt>
                <c:pt idx="15">
                  <c:v>3</c:v>
                </c:pt>
              </c:numCache>
            </c:numRef>
          </c:val>
          <c:extLst>
            <c:ext xmlns:c16="http://schemas.microsoft.com/office/drawing/2014/chart" uri="{C3380CC4-5D6E-409C-BE32-E72D297353CC}">
              <c16:uniqueId val="{00000000-B762-4333-8095-C8AACE2D882F}"/>
            </c:ext>
          </c:extLst>
        </c:ser>
        <c:dLbls>
          <c:showLegendKey val="0"/>
          <c:showVal val="0"/>
          <c:showCatName val="0"/>
          <c:showSerName val="0"/>
          <c:showPercent val="0"/>
          <c:showBubbleSize val="0"/>
        </c:dLbls>
        <c:gapWidth val="150"/>
        <c:shape val="box"/>
        <c:axId val="1029127520"/>
        <c:axId val="1029127040"/>
        <c:axId val="0"/>
      </c:bar3DChart>
      <c:catAx>
        <c:axId val="10291275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040"/>
        <c:crosses val="autoZero"/>
        <c:auto val="1"/>
        <c:lblAlgn val="ctr"/>
        <c:lblOffset val="100"/>
        <c:tickLblSkip val="1"/>
        <c:tickMarkSkip val="4"/>
        <c:noMultiLvlLbl val="0"/>
      </c:catAx>
      <c:valAx>
        <c:axId val="1029127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Number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4C-4198-924F-6F6CEE6249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4C-4198-924F-6F6CEE62493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4C-4198-924F-6F6CEE624938}"/>
              </c:ext>
            </c:extLst>
          </c:dPt>
          <c:cat>
            <c:strRef>
              <c:f>distribution_tool!$A$54:$A$56</c:f>
              <c:strCache>
                <c:ptCount val="3"/>
                <c:pt idx="0">
                  <c:v>Proprietary</c:v>
                </c:pt>
                <c:pt idx="1">
                  <c:v>Open source</c:v>
                </c:pt>
                <c:pt idx="2">
                  <c:v>Hybrid</c:v>
                </c:pt>
              </c:strCache>
            </c:strRef>
          </c:cat>
          <c:val>
            <c:numRef>
              <c:f>distribution_tool!$B$54:$B$56</c:f>
              <c:numCache>
                <c:formatCode>General</c:formatCode>
                <c:ptCount val="3"/>
                <c:pt idx="0">
                  <c:v>32</c:v>
                </c:pt>
                <c:pt idx="1">
                  <c:v>30</c:v>
                </c:pt>
                <c:pt idx="2">
                  <c:v>5</c:v>
                </c:pt>
              </c:numCache>
            </c:numRef>
          </c:val>
          <c:extLst>
            <c:ext xmlns:c16="http://schemas.microsoft.com/office/drawing/2014/chart" uri="{C3380CC4-5D6E-409C-BE32-E72D297353CC}">
              <c16:uniqueId val="{00000000-273E-4877-84D4-A98F91A66364}"/>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Data availability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distribution_tool!$B$61</c:f>
              <c:strCache>
                <c:ptCount val="1"/>
                <c:pt idx="0">
                  <c:v>count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54B-459D-8554-9F232490EBD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54B-459D-8554-9F232490EBD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54B-459D-8554-9F232490EBD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distribution_tool!$A$62:$A$64</c:f>
              <c:strCache>
                <c:ptCount val="3"/>
                <c:pt idx="0">
                  <c:v>Open/Public repositery</c:v>
                </c:pt>
                <c:pt idx="1">
                  <c:v>Public secondary sources (reports, etc..)</c:v>
                </c:pt>
                <c:pt idx="2">
                  <c:v>Institutional / Restricted</c:v>
                </c:pt>
              </c:strCache>
            </c:strRef>
          </c:cat>
          <c:val>
            <c:numRef>
              <c:f>distribution_tool!$B$62:$B$64</c:f>
              <c:numCache>
                <c:formatCode>General</c:formatCode>
                <c:ptCount val="3"/>
                <c:pt idx="0">
                  <c:v>28</c:v>
                </c:pt>
                <c:pt idx="1">
                  <c:v>20</c:v>
                </c:pt>
                <c:pt idx="2">
                  <c:v>19</c:v>
                </c:pt>
              </c:numCache>
            </c:numRef>
          </c:val>
          <c:extLst>
            <c:ext xmlns:c16="http://schemas.microsoft.com/office/drawing/2014/chart" uri="{C3380CC4-5D6E-409C-BE32-E72D297353CC}">
              <c16:uniqueId val="{00000000-1E9F-4579-87FC-C6A262419CA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Geographical distribution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countries_study!$B$1</c:f>
              <c:strCache>
                <c:ptCount val="1"/>
                <c:pt idx="0">
                  <c:v>Pourcentage</c:v>
                </c:pt>
              </c:strCache>
            </c:strRef>
          </c:tx>
          <c:explosion val="2"/>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970-48F7-8B77-6331D64429F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970-48F7-8B77-6331D64429F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970-48F7-8B77-6331D64429F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970-48F7-8B77-6331D64429F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countries_study!$A$2:$A$5</c:f>
              <c:strCache>
                <c:ptCount val="4"/>
                <c:pt idx="0">
                  <c:v>Continental</c:v>
                </c:pt>
                <c:pt idx="1">
                  <c:v>Regional</c:v>
                </c:pt>
                <c:pt idx="2">
                  <c:v>Country</c:v>
                </c:pt>
                <c:pt idx="3">
                  <c:v>Rural</c:v>
                </c:pt>
              </c:strCache>
            </c:strRef>
          </c:cat>
          <c:val>
            <c:numRef>
              <c:f>countries_study!$B$2:$B$5</c:f>
              <c:numCache>
                <c:formatCode>General</c:formatCode>
                <c:ptCount val="4"/>
                <c:pt idx="0">
                  <c:v>9</c:v>
                </c:pt>
                <c:pt idx="1">
                  <c:v>9</c:v>
                </c:pt>
                <c:pt idx="2">
                  <c:v>45</c:v>
                </c:pt>
                <c:pt idx="3">
                  <c:v>3</c:v>
                </c:pt>
              </c:numCache>
            </c:numRef>
          </c:val>
          <c:extLst>
            <c:ext xmlns:c16="http://schemas.microsoft.com/office/drawing/2014/chart" uri="{C3380CC4-5D6E-409C-BE32-E72D297353CC}">
              <c16:uniqueId val="{00000000-B1D1-4618-85AA-FD7784B7AB3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Distribution per region</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countries_study!$B$9</c:f>
              <c:strCache>
                <c:ptCount val="1"/>
                <c:pt idx="0">
                  <c:v>Pourcentage</c:v>
                </c:pt>
              </c:strCache>
            </c:strRef>
          </c:tx>
          <c:explosion val="2"/>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C067-455F-A266-DFD782322FB1}"/>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C067-455F-A266-DFD782322FB1}"/>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C067-455F-A266-DFD782322FB1}"/>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C067-455F-A266-DFD782322FB1}"/>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C067-455F-A266-DFD782322FB1}"/>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C067-455F-A266-DFD782322FB1}"/>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C067-455F-A266-DFD782322FB1}"/>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C067-455F-A266-DFD782322FB1}"/>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C067-455F-A266-DFD782322FB1}"/>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C067-455F-A266-DFD782322FB1}"/>
                </c:ext>
              </c:extLst>
            </c:dLbl>
            <c:spPr>
              <a:noFill/>
              <a:ln>
                <a:noFill/>
              </a:ln>
              <a:effectLst/>
            </c:sp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countries_study!$A$10:$A$14</c:f>
              <c:strCache>
                <c:ptCount val="5"/>
                <c:pt idx="0">
                  <c:v>West africa</c:v>
                </c:pt>
                <c:pt idx="1">
                  <c:v>South Africa</c:v>
                </c:pt>
                <c:pt idx="2">
                  <c:v>Central Africa</c:v>
                </c:pt>
                <c:pt idx="3">
                  <c:v>East Africa</c:v>
                </c:pt>
                <c:pt idx="4">
                  <c:v>North Africa</c:v>
                </c:pt>
              </c:strCache>
            </c:strRef>
          </c:cat>
          <c:val>
            <c:numRef>
              <c:f>countries_study!$B$10:$B$14</c:f>
              <c:numCache>
                <c:formatCode>General</c:formatCode>
                <c:ptCount val="5"/>
                <c:pt idx="0">
                  <c:v>14</c:v>
                </c:pt>
                <c:pt idx="1">
                  <c:v>6</c:v>
                </c:pt>
                <c:pt idx="2">
                  <c:v>3</c:v>
                </c:pt>
                <c:pt idx="3">
                  <c:v>13</c:v>
                </c:pt>
                <c:pt idx="4">
                  <c:v>10</c:v>
                </c:pt>
              </c:numCache>
            </c:numRef>
          </c:val>
          <c:extLst>
            <c:ext xmlns:c16="http://schemas.microsoft.com/office/drawing/2014/chart" uri="{C3380CC4-5D6E-409C-BE32-E72D297353CC}">
              <c16:uniqueId val="{00000000-05A1-4669-BCAF-1CEE0EF9828C}"/>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models</a:t>
            </a:r>
            <a:r>
              <a:rPr lang="fr-FR" baseline="0"/>
              <a:t> developers origin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countries_study!$B$202</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D65-4907-9624-E672B99F536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D65-4907-9624-E672B99F536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5D65-4907-9624-E672B99F536A}"/>
              </c:ext>
            </c:extLst>
          </c:dPt>
          <c:dLbls>
            <c:dLbl>
              <c:idx val="0"/>
              <c:layout>
                <c:manualLayout>
                  <c:x val="5.9134733158355206E-2"/>
                  <c:y val="2.093467483231262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D65-4907-9624-E672B99F536A}"/>
                </c:ext>
              </c:extLst>
            </c:dLbl>
            <c:dLbl>
              <c:idx val="1"/>
              <c:layout>
                <c:manualLayout>
                  <c:x val="0.10826859142607174"/>
                  <c:y val="-7.64439340915718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D65-4907-9624-E672B99F536A}"/>
                </c:ext>
              </c:extLst>
            </c:dLbl>
            <c:dLbl>
              <c:idx val="2"/>
              <c:layout>
                <c:manualLayout>
                  <c:x val="-2.866065179352581E-2"/>
                  <c:y val="-8.909339457567799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D65-4907-9624-E672B99F53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countries_study!$A$203:$A$205</c:f>
              <c:strCache>
                <c:ptCount val="3"/>
                <c:pt idx="0">
                  <c:v>Local</c:v>
                </c:pt>
                <c:pt idx="1">
                  <c:v>Co-developed</c:v>
                </c:pt>
                <c:pt idx="2">
                  <c:v>Abroad</c:v>
                </c:pt>
              </c:strCache>
            </c:strRef>
          </c:cat>
          <c:val>
            <c:numRef>
              <c:f>countries_study!$B$203:$B$205</c:f>
              <c:numCache>
                <c:formatCode>General</c:formatCode>
                <c:ptCount val="3"/>
                <c:pt idx="0">
                  <c:v>17</c:v>
                </c:pt>
                <c:pt idx="1">
                  <c:v>20</c:v>
                </c:pt>
                <c:pt idx="2">
                  <c:v>30</c:v>
                </c:pt>
              </c:numCache>
            </c:numRef>
          </c:val>
          <c:extLst>
            <c:ext xmlns:c16="http://schemas.microsoft.com/office/drawing/2014/chart" uri="{C3380CC4-5D6E-409C-BE32-E72D297353CC}">
              <c16:uniqueId val="{00000000-5D65-4907-9624-E672B99F536A}"/>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Technology included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analysis!$B$2</c:f>
              <c:strCache>
                <c:ptCount val="1"/>
                <c:pt idx="0">
                  <c:v>Nombre</c:v>
                </c:pt>
              </c:strCache>
            </c:strRef>
          </c:tx>
          <c:spPr>
            <a:solidFill>
              <a:schemeClr val="accent1"/>
            </a:solidFill>
            <a:ln>
              <a:noFill/>
            </a:ln>
            <a:effectLst/>
            <a:sp3d/>
          </c:spPr>
          <c:invertIfNegative val="0"/>
          <c:cat>
            <c:strRef>
              <c:f>analysis!$A$3:$A$12</c:f>
              <c:strCache>
                <c:ptCount val="9"/>
                <c:pt idx="0">
                  <c:v>hydro</c:v>
                </c:pt>
                <c:pt idx="1">
                  <c:v>solar </c:v>
                </c:pt>
                <c:pt idx="2">
                  <c:v>wind</c:v>
                </c:pt>
                <c:pt idx="3">
                  <c:v>biomass</c:v>
                </c:pt>
                <c:pt idx="4">
                  <c:v>Nuclear </c:v>
                </c:pt>
                <c:pt idx="5">
                  <c:v>Geothermal</c:v>
                </c:pt>
                <c:pt idx="6">
                  <c:v>Fossil Fuels</c:v>
                </c:pt>
                <c:pt idx="7">
                  <c:v>H2</c:v>
                </c:pt>
                <c:pt idx="8">
                  <c:v>coal</c:v>
                </c:pt>
              </c:strCache>
            </c:strRef>
          </c:cat>
          <c:val>
            <c:numRef>
              <c:f>analysis!$B$3:$B$12</c:f>
              <c:numCache>
                <c:formatCode>General</c:formatCode>
                <c:ptCount val="10"/>
                <c:pt idx="0">
                  <c:v>61</c:v>
                </c:pt>
                <c:pt idx="1">
                  <c:v>61</c:v>
                </c:pt>
                <c:pt idx="2">
                  <c:v>59</c:v>
                </c:pt>
                <c:pt idx="3">
                  <c:v>38</c:v>
                </c:pt>
                <c:pt idx="4">
                  <c:v>24</c:v>
                </c:pt>
                <c:pt idx="5">
                  <c:v>23</c:v>
                </c:pt>
                <c:pt idx="6">
                  <c:v>61</c:v>
                </c:pt>
                <c:pt idx="7">
                  <c:v>10</c:v>
                </c:pt>
                <c:pt idx="8">
                  <c:v>38</c:v>
                </c:pt>
              </c:numCache>
            </c:numRef>
          </c:val>
          <c:extLst>
            <c:ext xmlns:c16="http://schemas.microsoft.com/office/drawing/2014/chart" uri="{C3380CC4-5D6E-409C-BE32-E72D297353CC}">
              <c16:uniqueId val="{00000000-7427-4FCD-A9CB-C5E58B40388F}"/>
            </c:ext>
          </c:extLst>
        </c:ser>
        <c:dLbls>
          <c:showLegendKey val="0"/>
          <c:showVal val="0"/>
          <c:showCatName val="0"/>
          <c:showSerName val="0"/>
          <c:showPercent val="0"/>
          <c:showBubbleSize val="0"/>
        </c:dLbls>
        <c:gapWidth val="150"/>
        <c:shape val="box"/>
        <c:axId val="1118973472"/>
        <c:axId val="1118982592"/>
        <c:axId val="0"/>
      </c:bar3DChart>
      <c:catAx>
        <c:axId val="1118973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82592"/>
        <c:crosses val="autoZero"/>
        <c:auto val="1"/>
        <c:lblAlgn val="ctr"/>
        <c:lblOffset val="100"/>
        <c:noMultiLvlLbl val="0"/>
      </c:catAx>
      <c:valAx>
        <c:axId val="11189825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73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analysis!$A$14</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7C-4D87-A4AB-0A958BE540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4714-42EB-AB09-0C7257F770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4714-42EB-AB09-0C7257F770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17C-4D87-A4AB-0A958BE540D7}"/>
              </c:ext>
            </c:extLst>
          </c:dPt>
          <c:dLbls>
            <c:dLbl>
              <c:idx val="1"/>
              <c:layout>
                <c:manualLayout>
                  <c:x val="-0.17722272167034198"/>
                  <c:y val="9.679639327380727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714-42EB-AB09-0C7257F77099}"/>
                </c:ext>
              </c:extLst>
            </c:dLbl>
            <c:dLbl>
              <c:idx val="2"/>
              <c:layout>
                <c:manualLayout>
                  <c:x val="0.2310443757581617"/>
                  <c:y val="6.283489683406799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714-42EB-AB09-0C7257F7709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analysis!$B$13:$E$13</c:f>
              <c:strCache>
                <c:ptCount val="3"/>
                <c:pt idx="0">
                  <c:v>Bottom up</c:v>
                </c:pt>
                <c:pt idx="1">
                  <c:v>Top down</c:v>
                </c:pt>
                <c:pt idx="2">
                  <c:v>Hybrid</c:v>
                </c:pt>
              </c:strCache>
            </c:strRef>
          </c:cat>
          <c:val>
            <c:numRef>
              <c:f>analysis!$B$14:$E$14</c:f>
              <c:numCache>
                <c:formatCode>General</c:formatCode>
                <c:ptCount val="4"/>
                <c:pt idx="0">
                  <c:v>63</c:v>
                </c:pt>
                <c:pt idx="1">
                  <c:v>2</c:v>
                </c:pt>
                <c:pt idx="2">
                  <c:v>2</c:v>
                </c:pt>
              </c:numCache>
            </c:numRef>
          </c:val>
          <c:extLst>
            <c:ext xmlns:c16="http://schemas.microsoft.com/office/drawing/2014/chart" uri="{C3380CC4-5D6E-409C-BE32-E72D297353CC}">
              <c16:uniqueId val="{00000000-4714-42EB-AB09-0C7257F77099}"/>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baseline="0"/>
              <a:t>Frequency of Simulation End Years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analysis!$A$28</c:f>
              <c:strCache>
                <c:ptCount val="1"/>
                <c:pt idx="0">
                  <c:v>2025</c:v>
                </c:pt>
              </c:strCache>
            </c:strRef>
          </c:tx>
          <c:spPr>
            <a:solidFill>
              <a:schemeClr val="accent1"/>
            </a:solidFill>
            <a:ln>
              <a:noFill/>
            </a:ln>
            <a:effectLst/>
          </c:spPr>
          <c:invertIfNegative val="0"/>
          <c:cat>
            <c:strRef>
              <c:f>analysis!$B$27</c:f>
              <c:strCache>
                <c:ptCount val="1"/>
                <c:pt idx="0">
                  <c:v>Number</c:v>
                </c:pt>
              </c:strCache>
            </c:strRef>
          </c:cat>
          <c:val>
            <c:numRef>
              <c:f>analysis!$B$28</c:f>
              <c:numCache>
                <c:formatCode>General</c:formatCode>
                <c:ptCount val="1"/>
                <c:pt idx="0">
                  <c:v>2</c:v>
                </c:pt>
              </c:numCache>
            </c:numRef>
          </c:val>
          <c:extLst>
            <c:ext xmlns:c16="http://schemas.microsoft.com/office/drawing/2014/chart" uri="{C3380CC4-5D6E-409C-BE32-E72D297353CC}">
              <c16:uniqueId val="{00000000-2910-4854-B150-1DAA96DF7205}"/>
            </c:ext>
          </c:extLst>
        </c:ser>
        <c:ser>
          <c:idx val="1"/>
          <c:order val="1"/>
          <c:tx>
            <c:strRef>
              <c:f>analysis!$A$29</c:f>
              <c:strCache>
                <c:ptCount val="1"/>
                <c:pt idx="0">
                  <c:v>2030</c:v>
                </c:pt>
              </c:strCache>
            </c:strRef>
          </c:tx>
          <c:spPr>
            <a:solidFill>
              <a:schemeClr val="accent2"/>
            </a:solidFill>
            <a:ln>
              <a:noFill/>
            </a:ln>
            <a:effectLst/>
          </c:spPr>
          <c:invertIfNegative val="0"/>
          <c:cat>
            <c:strRef>
              <c:f>analysis!$B$27</c:f>
              <c:strCache>
                <c:ptCount val="1"/>
                <c:pt idx="0">
                  <c:v>Number</c:v>
                </c:pt>
              </c:strCache>
            </c:strRef>
          </c:cat>
          <c:val>
            <c:numRef>
              <c:f>analysis!$B$29</c:f>
              <c:numCache>
                <c:formatCode>General</c:formatCode>
                <c:ptCount val="1"/>
                <c:pt idx="0">
                  <c:v>16</c:v>
                </c:pt>
              </c:numCache>
            </c:numRef>
          </c:val>
          <c:extLst>
            <c:ext xmlns:c16="http://schemas.microsoft.com/office/drawing/2014/chart" uri="{C3380CC4-5D6E-409C-BE32-E72D297353CC}">
              <c16:uniqueId val="{00000001-2910-4854-B150-1DAA96DF7205}"/>
            </c:ext>
          </c:extLst>
        </c:ser>
        <c:ser>
          <c:idx val="2"/>
          <c:order val="2"/>
          <c:tx>
            <c:strRef>
              <c:f>analysis!$A$30</c:f>
              <c:strCache>
                <c:ptCount val="1"/>
                <c:pt idx="0">
                  <c:v>2032</c:v>
                </c:pt>
              </c:strCache>
            </c:strRef>
          </c:tx>
          <c:spPr>
            <a:solidFill>
              <a:schemeClr val="accent3"/>
            </a:solidFill>
            <a:ln>
              <a:noFill/>
            </a:ln>
            <a:effectLst/>
          </c:spPr>
          <c:invertIfNegative val="0"/>
          <c:cat>
            <c:strRef>
              <c:f>analysis!$B$27</c:f>
              <c:strCache>
                <c:ptCount val="1"/>
                <c:pt idx="0">
                  <c:v>Number</c:v>
                </c:pt>
              </c:strCache>
            </c:strRef>
          </c:cat>
          <c:val>
            <c:numRef>
              <c:f>analysis!$B$30</c:f>
              <c:numCache>
                <c:formatCode>General</c:formatCode>
                <c:ptCount val="1"/>
                <c:pt idx="0">
                  <c:v>1</c:v>
                </c:pt>
              </c:numCache>
            </c:numRef>
          </c:val>
          <c:extLst>
            <c:ext xmlns:c16="http://schemas.microsoft.com/office/drawing/2014/chart" uri="{C3380CC4-5D6E-409C-BE32-E72D297353CC}">
              <c16:uniqueId val="{00000002-2910-4854-B150-1DAA96DF7205}"/>
            </c:ext>
          </c:extLst>
        </c:ser>
        <c:ser>
          <c:idx val="3"/>
          <c:order val="3"/>
          <c:tx>
            <c:strRef>
              <c:f>analysis!$A$31</c:f>
              <c:strCache>
                <c:ptCount val="1"/>
                <c:pt idx="0">
                  <c:v>2035</c:v>
                </c:pt>
              </c:strCache>
            </c:strRef>
          </c:tx>
          <c:spPr>
            <a:solidFill>
              <a:schemeClr val="accent4"/>
            </a:solidFill>
            <a:ln>
              <a:noFill/>
            </a:ln>
            <a:effectLst/>
          </c:spPr>
          <c:invertIfNegative val="0"/>
          <c:cat>
            <c:strRef>
              <c:f>analysis!$B$27</c:f>
              <c:strCache>
                <c:ptCount val="1"/>
                <c:pt idx="0">
                  <c:v>Number</c:v>
                </c:pt>
              </c:strCache>
            </c:strRef>
          </c:cat>
          <c:val>
            <c:numRef>
              <c:f>analysis!$B$31</c:f>
              <c:numCache>
                <c:formatCode>General</c:formatCode>
                <c:ptCount val="1"/>
                <c:pt idx="0">
                  <c:v>3</c:v>
                </c:pt>
              </c:numCache>
            </c:numRef>
          </c:val>
          <c:extLst>
            <c:ext xmlns:c16="http://schemas.microsoft.com/office/drawing/2014/chart" uri="{C3380CC4-5D6E-409C-BE32-E72D297353CC}">
              <c16:uniqueId val="{00000003-2910-4854-B150-1DAA96DF7205}"/>
            </c:ext>
          </c:extLst>
        </c:ser>
        <c:ser>
          <c:idx val="4"/>
          <c:order val="4"/>
          <c:tx>
            <c:strRef>
              <c:f>analysis!$A$32</c:f>
              <c:strCache>
                <c:ptCount val="1"/>
                <c:pt idx="0">
                  <c:v>2037</c:v>
                </c:pt>
              </c:strCache>
            </c:strRef>
          </c:tx>
          <c:spPr>
            <a:solidFill>
              <a:schemeClr val="accent5"/>
            </a:solidFill>
            <a:ln>
              <a:noFill/>
            </a:ln>
            <a:effectLst/>
          </c:spPr>
          <c:invertIfNegative val="0"/>
          <c:cat>
            <c:strRef>
              <c:f>analysis!$B$27</c:f>
              <c:strCache>
                <c:ptCount val="1"/>
                <c:pt idx="0">
                  <c:v>Number</c:v>
                </c:pt>
              </c:strCache>
            </c:strRef>
          </c:cat>
          <c:val>
            <c:numRef>
              <c:f>analysis!$B$32</c:f>
              <c:numCache>
                <c:formatCode>General</c:formatCode>
                <c:ptCount val="1"/>
                <c:pt idx="0">
                  <c:v>2</c:v>
                </c:pt>
              </c:numCache>
            </c:numRef>
          </c:val>
          <c:extLst>
            <c:ext xmlns:c16="http://schemas.microsoft.com/office/drawing/2014/chart" uri="{C3380CC4-5D6E-409C-BE32-E72D297353CC}">
              <c16:uniqueId val="{00000004-2910-4854-B150-1DAA96DF7205}"/>
            </c:ext>
          </c:extLst>
        </c:ser>
        <c:ser>
          <c:idx val="5"/>
          <c:order val="5"/>
          <c:tx>
            <c:strRef>
              <c:f>analysis!$A$33</c:f>
              <c:strCache>
                <c:ptCount val="1"/>
                <c:pt idx="0">
                  <c:v>2040</c:v>
                </c:pt>
              </c:strCache>
            </c:strRef>
          </c:tx>
          <c:spPr>
            <a:solidFill>
              <a:schemeClr val="accent6"/>
            </a:solidFill>
            <a:ln>
              <a:noFill/>
            </a:ln>
            <a:effectLst/>
          </c:spPr>
          <c:invertIfNegative val="0"/>
          <c:cat>
            <c:strRef>
              <c:f>analysis!$B$27</c:f>
              <c:strCache>
                <c:ptCount val="1"/>
                <c:pt idx="0">
                  <c:v>Number</c:v>
                </c:pt>
              </c:strCache>
            </c:strRef>
          </c:cat>
          <c:val>
            <c:numRef>
              <c:f>analysis!$B$33</c:f>
              <c:numCache>
                <c:formatCode>General</c:formatCode>
                <c:ptCount val="1"/>
                <c:pt idx="0">
                  <c:v>13</c:v>
                </c:pt>
              </c:numCache>
            </c:numRef>
          </c:val>
          <c:extLst>
            <c:ext xmlns:c16="http://schemas.microsoft.com/office/drawing/2014/chart" uri="{C3380CC4-5D6E-409C-BE32-E72D297353CC}">
              <c16:uniqueId val="{00000005-2910-4854-B150-1DAA96DF7205}"/>
            </c:ext>
          </c:extLst>
        </c:ser>
        <c:ser>
          <c:idx val="6"/>
          <c:order val="6"/>
          <c:tx>
            <c:strRef>
              <c:f>analysis!$A$34</c:f>
              <c:strCache>
                <c:ptCount val="1"/>
                <c:pt idx="0">
                  <c:v>2041</c:v>
                </c:pt>
              </c:strCache>
            </c:strRef>
          </c:tx>
          <c:spPr>
            <a:solidFill>
              <a:schemeClr val="accent1">
                <a:lumMod val="60000"/>
              </a:schemeClr>
            </a:solidFill>
            <a:ln>
              <a:noFill/>
            </a:ln>
            <a:effectLst/>
          </c:spPr>
          <c:invertIfNegative val="0"/>
          <c:cat>
            <c:strRef>
              <c:f>analysis!$B$27</c:f>
              <c:strCache>
                <c:ptCount val="1"/>
                <c:pt idx="0">
                  <c:v>Number</c:v>
                </c:pt>
              </c:strCache>
            </c:strRef>
          </c:cat>
          <c:val>
            <c:numRef>
              <c:f>analysis!$B$34</c:f>
              <c:numCache>
                <c:formatCode>General</c:formatCode>
                <c:ptCount val="1"/>
                <c:pt idx="0">
                  <c:v>1</c:v>
                </c:pt>
              </c:numCache>
            </c:numRef>
          </c:val>
          <c:extLst>
            <c:ext xmlns:c16="http://schemas.microsoft.com/office/drawing/2014/chart" uri="{C3380CC4-5D6E-409C-BE32-E72D297353CC}">
              <c16:uniqueId val="{00000006-2910-4854-B150-1DAA96DF7205}"/>
            </c:ext>
          </c:extLst>
        </c:ser>
        <c:ser>
          <c:idx val="7"/>
          <c:order val="7"/>
          <c:tx>
            <c:strRef>
              <c:f>analysis!$A$35</c:f>
              <c:strCache>
                <c:ptCount val="1"/>
                <c:pt idx="0">
                  <c:v>2042</c:v>
                </c:pt>
              </c:strCache>
            </c:strRef>
          </c:tx>
          <c:spPr>
            <a:solidFill>
              <a:schemeClr val="accent2">
                <a:lumMod val="60000"/>
              </a:schemeClr>
            </a:solidFill>
            <a:ln>
              <a:noFill/>
            </a:ln>
            <a:effectLst/>
          </c:spPr>
          <c:invertIfNegative val="0"/>
          <c:cat>
            <c:strRef>
              <c:f>analysis!$B$27</c:f>
              <c:strCache>
                <c:ptCount val="1"/>
                <c:pt idx="0">
                  <c:v>Number</c:v>
                </c:pt>
              </c:strCache>
            </c:strRef>
          </c:cat>
          <c:val>
            <c:numRef>
              <c:f>analysis!$B$35</c:f>
              <c:numCache>
                <c:formatCode>General</c:formatCode>
                <c:ptCount val="1"/>
                <c:pt idx="0">
                  <c:v>1</c:v>
                </c:pt>
              </c:numCache>
            </c:numRef>
          </c:val>
          <c:extLst>
            <c:ext xmlns:c16="http://schemas.microsoft.com/office/drawing/2014/chart" uri="{C3380CC4-5D6E-409C-BE32-E72D297353CC}">
              <c16:uniqueId val="{00000007-2910-4854-B150-1DAA96DF7205}"/>
            </c:ext>
          </c:extLst>
        </c:ser>
        <c:ser>
          <c:idx val="8"/>
          <c:order val="8"/>
          <c:tx>
            <c:strRef>
              <c:f>analysis!$A$36</c:f>
              <c:strCache>
                <c:ptCount val="1"/>
                <c:pt idx="0">
                  <c:v>2045</c:v>
                </c:pt>
              </c:strCache>
            </c:strRef>
          </c:tx>
          <c:spPr>
            <a:solidFill>
              <a:schemeClr val="accent3">
                <a:lumMod val="60000"/>
              </a:schemeClr>
            </a:solidFill>
            <a:ln>
              <a:noFill/>
            </a:ln>
            <a:effectLst/>
          </c:spPr>
          <c:invertIfNegative val="0"/>
          <c:cat>
            <c:strRef>
              <c:f>analysis!$B$27</c:f>
              <c:strCache>
                <c:ptCount val="1"/>
                <c:pt idx="0">
                  <c:v>Number</c:v>
                </c:pt>
              </c:strCache>
            </c:strRef>
          </c:cat>
          <c:val>
            <c:numRef>
              <c:f>analysis!$B$36</c:f>
              <c:numCache>
                <c:formatCode>General</c:formatCode>
                <c:ptCount val="1"/>
                <c:pt idx="0">
                  <c:v>2</c:v>
                </c:pt>
              </c:numCache>
            </c:numRef>
          </c:val>
          <c:extLst>
            <c:ext xmlns:c16="http://schemas.microsoft.com/office/drawing/2014/chart" uri="{C3380CC4-5D6E-409C-BE32-E72D297353CC}">
              <c16:uniqueId val="{00000008-2910-4854-B150-1DAA96DF7205}"/>
            </c:ext>
          </c:extLst>
        </c:ser>
        <c:ser>
          <c:idx val="9"/>
          <c:order val="9"/>
          <c:tx>
            <c:strRef>
              <c:f>analysis!$A$37</c:f>
              <c:strCache>
                <c:ptCount val="1"/>
                <c:pt idx="0">
                  <c:v>2048</c:v>
                </c:pt>
              </c:strCache>
            </c:strRef>
          </c:tx>
          <c:spPr>
            <a:solidFill>
              <a:schemeClr val="accent4">
                <a:lumMod val="60000"/>
              </a:schemeClr>
            </a:solidFill>
            <a:ln>
              <a:noFill/>
            </a:ln>
            <a:effectLst/>
          </c:spPr>
          <c:invertIfNegative val="0"/>
          <c:cat>
            <c:strRef>
              <c:f>analysis!$B$27</c:f>
              <c:strCache>
                <c:ptCount val="1"/>
                <c:pt idx="0">
                  <c:v>Number</c:v>
                </c:pt>
              </c:strCache>
            </c:strRef>
          </c:cat>
          <c:val>
            <c:numRef>
              <c:f>analysis!$B$37</c:f>
              <c:numCache>
                <c:formatCode>General</c:formatCode>
                <c:ptCount val="1"/>
                <c:pt idx="0">
                  <c:v>1</c:v>
                </c:pt>
              </c:numCache>
            </c:numRef>
          </c:val>
          <c:extLst>
            <c:ext xmlns:c16="http://schemas.microsoft.com/office/drawing/2014/chart" uri="{C3380CC4-5D6E-409C-BE32-E72D297353CC}">
              <c16:uniqueId val="{00000009-2910-4854-B150-1DAA96DF7205}"/>
            </c:ext>
          </c:extLst>
        </c:ser>
        <c:ser>
          <c:idx val="10"/>
          <c:order val="10"/>
          <c:tx>
            <c:strRef>
              <c:f>analysis!$A$38</c:f>
              <c:strCache>
                <c:ptCount val="1"/>
                <c:pt idx="0">
                  <c:v>2050</c:v>
                </c:pt>
              </c:strCache>
            </c:strRef>
          </c:tx>
          <c:spPr>
            <a:solidFill>
              <a:schemeClr val="accent5">
                <a:lumMod val="60000"/>
              </a:schemeClr>
            </a:solidFill>
            <a:ln>
              <a:noFill/>
            </a:ln>
            <a:effectLst/>
          </c:spPr>
          <c:invertIfNegative val="0"/>
          <c:cat>
            <c:strRef>
              <c:f>analysis!$B$27</c:f>
              <c:strCache>
                <c:ptCount val="1"/>
                <c:pt idx="0">
                  <c:v>Number</c:v>
                </c:pt>
              </c:strCache>
            </c:strRef>
          </c:cat>
          <c:val>
            <c:numRef>
              <c:f>analysis!$B$38</c:f>
              <c:numCache>
                <c:formatCode>General</c:formatCode>
                <c:ptCount val="1"/>
                <c:pt idx="0">
                  <c:v>15</c:v>
                </c:pt>
              </c:numCache>
            </c:numRef>
          </c:val>
          <c:extLst>
            <c:ext xmlns:c16="http://schemas.microsoft.com/office/drawing/2014/chart" uri="{C3380CC4-5D6E-409C-BE32-E72D297353CC}">
              <c16:uniqueId val="{0000000A-2910-4854-B150-1DAA96DF7205}"/>
            </c:ext>
          </c:extLst>
        </c:ser>
        <c:ser>
          <c:idx val="11"/>
          <c:order val="11"/>
          <c:tx>
            <c:strRef>
              <c:f>analysis!$A$39</c:f>
              <c:strCache>
                <c:ptCount val="1"/>
                <c:pt idx="0">
                  <c:v>2060</c:v>
                </c:pt>
              </c:strCache>
            </c:strRef>
          </c:tx>
          <c:spPr>
            <a:solidFill>
              <a:schemeClr val="accent6">
                <a:lumMod val="60000"/>
              </a:schemeClr>
            </a:solidFill>
            <a:ln>
              <a:noFill/>
            </a:ln>
            <a:effectLst/>
          </c:spPr>
          <c:invertIfNegative val="0"/>
          <c:cat>
            <c:strRef>
              <c:f>analysis!$B$27</c:f>
              <c:strCache>
                <c:ptCount val="1"/>
                <c:pt idx="0">
                  <c:v>Number</c:v>
                </c:pt>
              </c:strCache>
            </c:strRef>
          </c:cat>
          <c:val>
            <c:numRef>
              <c:f>analysis!$B$39</c:f>
              <c:numCache>
                <c:formatCode>General</c:formatCode>
                <c:ptCount val="1"/>
                <c:pt idx="0">
                  <c:v>2</c:v>
                </c:pt>
              </c:numCache>
            </c:numRef>
          </c:val>
          <c:extLst>
            <c:ext xmlns:c16="http://schemas.microsoft.com/office/drawing/2014/chart" uri="{C3380CC4-5D6E-409C-BE32-E72D297353CC}">
              <c16:uniqueId val="{0000000B-2910-4854-B150-1DAA96DF7205}"/>
            </c:ext>
          </c:extLst>
        </c:ser>
        <c:ser>
          <c:idx val="12"/>
          <c:order val="12"/>
          <c:tx>
            <c:strRef>
              <c:f>analysis!$A$40</c:f>
              <c:strCache>
                <c:ptCount val="1"/>
                <c:pt idx="0">
                  <c:v>2063</c:v>
                </c:pt>
              </c:strCache>
            </c:strRef>
          </c:tx>
          <c:spPr>
            <a:solidFill>
              <a:schemeClr val="accent1">
                <a:lumMod val="80000"/>
                <a:lumOff val="20000"/>
              </a:schemeClr>
            </a:solidFill>
            <a:ln>
              <a:noFill/>
            </a:ln>
            <a:effectLst/>
          </c:spPr>
          <c:invertIfNegative val="0"/>
          <c:cat>
            <c:strRef>
              <c:f>analysis!$B$27</c:f>
              <c:strCache>
                <c:ptCount val="1"/>
                <c:pt idx="0">
                  <c:v>Number</c:v>
                </c:pt>
              </c:strCache>
            </c:strRef>
          </c:cat>
          <c:val>
            <c:numRef>
              <c:f>analysis!$B$40</c:f>
              <c:numCache>
                <c:formatCode>General</c:formatCode>
                <c:ptCount val="1"/>
                <c:pt idx="0">
                  <c:v>1</c:v>
                </c:pt>
              </c:numCache>
            </c:numRef>
          </c:val>
          <c:extLst>
            <c:ext xmlns:c16="http://schemas.microsoft.com/office/drawing/2014/chart" uri="{C3380CC4-5D6E-409C-BE32-E72D297353CC}">
              <c16:uniqueId val="{0000000C-2910-4854-B150-1DAA96DF7205}"/>
            </c:ext>
          </c:extLst>
        </c:ser>
        <c:ser>
          <c:idx val="13"/>
          <c:order val="13"/>
          <c:tx>
            <c:strRef>
              <c:f>analysis!$A$41</c:f>
              <c:strCache>
                <c:ptCount val="1"/>
                <c:pt idx="0">
                  <c:v>2065</c:v>
                </c:pt>
              </c:strCache>
            </c:strRef>
          </c:tx>
          <c:spPr>
            <a:solidFill>
              <a:schemeClr val="accent2">
                <a:lumMod val="80000"/>
                <a:lumOff val="20000"/>
              </a:schemeClr>
            </a:solidFill>
            <a:ln>
              <a:noFill/>
            </a:ln>
            <a:effectLst/>
          </c:spPr>
          <c:invertIfNegative val="0"/>
          <c:cat>
            <c:strRef>
              <c:f>analysis!$B$27</c:f>
              <c:strCache>
                <c:ptCount val="1"/>
                <c:pt idx="0">
                  <c:v>Number</c:v>
                </c:pt>
              </c:strCache>
            </c:strRef>
          </c:cat>
          <c:val>
            <c:numRef>
              <c:f>analysis!$B$41</c:f>
              <c:numCache>
                <c:formatCode>General</c:formatCode>
                <c:ptCount val="1"/>
                <c:pt idx="0">
                  <c:v>1</c:v>
                </c:pt>
              </c:numCache>
            </c:numRef>
          </c:val>
          <c:extLst>
            <c:ext xmlns:c16="http://schemas.microsoft.com/office/drawing/2014/chart" uri="{C3380CC4-5D6E-409C-BE32-E72D297353CC}">
              <c16:uniqueId val="{0000000D-2910-4854-B150-1DAA96DF7205}"/>
            </c:ext>
          </c:extLst>
        </c:ser>
        <c:ser>
          <c:idx val="14"/>
          <c:order val="14"/>
          <c:tx>
            <c:strRef>
              <c:f>analysis!$A$42</c:f>
              <c:strCache>
                <c:ptCount val="1"/>
                <c:pt idx="0">
                  <c:v>2070</c:v>
                </c:pt>
              </c:strCache>
            </c:strRef>
          </c:tx>
          <c:spPr>
            <a:solidFill>
              <a:schemeClr val="accent3">
                <a:lumMod val="80000"/>
                <a:lumOff val="20000"/>
              </a:schemeClr>
            </a:solidFill>
            <a:ln>
              <a:noFill/>
            </a:ln>
            <a:effectLst/>
          </c:spPr>
          <c:invertIfNegative val="0"/>
          <c:cat>
            <c:strRef>
              <c:f>analysis!$B$27</c:f>
              <c:strCache>
                <c:ptCount val="1"/>
                <c:pt idx="0">
                  <c:v>Number</c:v>
                </c:pt>
              </c:strCache>
            </c:strRef>
          </c:cat>
          <c:val>
            <c:numRef>
              <c:f>analysis!$B$42</c:f>
              <c:numCache>
                <c:formatCode>General</c:formatCode>
                <c:ptCount val="1"/>
                <c:pt idx="0">
                  <c:v>1</c:v>
                </c:pt>
              </c:numCache>
            </c:numRef>
          </c:val>
          <c:extLst>
            <c:ext xmlns:c16="http://schemas.microsoft.com/office/drawing/2014/chart" uri="{C3380CC4-5D6E-409C-BE32-E72D297353CC}">
              <c16:uniqueId val="{0000000E-2910-4854-B150-1DAA96DF7205}"/>
            </c:ext>
          </c:extLst>
        </c:ser>
        <c:dLbls>
          <c:showLegendKey val="0"/>
          <c:showVal val="0"/>
          <c:showCatName val="0"/>
          <c:showSerName val="0"/>
          <c:showPercent val="0"/>
          <c:showBubbleSize val="0"/>
        </c:dLbls>
        <c:gapWidth val="219"/>
        <c:overlap val="-27"/>
        <c:axId val="380177600"/>
        <c:axId val="380192480"/>
      </c:barChart>
      <c:catAx>
        <c:axId val="38017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92480"/>
        <c:crosses val="autoZero"/>
        <c:auto val="1"/>
        <c:lblAlgn val="ctr"/>
        <c:lblOffset val="100"/>
        <c:noMultiLvlLbl val="0"/>
      </c:catAx>
      <c:valAx>
        <c:axId val="380192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77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analysis!$B$45</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3238-43A4-942D-6C9A1434DB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3238-43A4-942D-6C9A1434DB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3238-43A4-942D-6C9A1434DB33}"/>
              </c:ext>
            </c:extLst>
          </c:dPt>
          <c:dLbls>
            <c:dLbl>
              <c:idx val="0"/>
              <c:layout>
                <c:manualLayout>
                  <c:x val="6.5346439004611206E-2"/>
                  <c:y val="-0.142921133022923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238-43A4-942D-6C9A1434DB33}"/>
                </c:ext>
              </c:extLst>
            </c:dLbl>
            <c:dLbl>
              <c:idx val="1"/>
              <c:layout>
                <c:manualLayout>
                  <c:x val="4.9412952463368208E-3"/>
                  <c:y val="4.791454522841574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238-43A4-942D-6C9A1434DB33}"/>
                </c:ext>
              </c:extLst>
            </c:dLbl>
            <c:dLbl>
              <c:idx val="2"/>
              <c:layout>
                <c:manualLayout>
                  <c:x val="0.11079272167184383"/>
                  <c:y val="2.784897821169557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238-43A4-942D-6C9A1434DB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analysis!$A$46:$A$48</c:f>
              <c:strCache>
                <c:ptCount val="3"/>
                <c:pt idx="0">
                  <c:v>Electricity</c:v>
                </c:pt>
                <c:pt idx="1">
                  <c:v>Full energy system</c:v>
                </c:pt>
                <c:pt idx="2">
                  <c:v>Transport</c:v>
                </c:pt>
              </c:strCache>
            </c:strRef>
          </c:cat>
          <c:val>
            <c:numRef>
              <c:f>analysis!$B$46:$B$48</c:f>
              <c:numCache>
                <c:formatCode>General</c:formatCode>
                <c:ptCount val="3"/>
                <c:pt idx="0">
                  <c:v>53</c:v>
                </c:pt>
                <c:pt idx="1">
                  <c:v>12</c:v>
                </c:pt>
                <c:pt idx="2">
                  <c:v>1</c:v>
                </c:pt>
              </c:numCache>
            </c:numRef>
          </c:val>
          <c:extLst>
            <c:ext xmlns:c16="http://schemas.microsoft.com/office/drawing/2014/chart" uri="{C3380CC4-5D6E-409C-BE32-E72D297353CC}">
              <c16:uniqueId val="{00000000-3238-43A4-942D-6C9A1434DB33}"/>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Sdg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analysis!$B$101</c:f>
              <c:strCache>
                <c:ptCount val="1"/>
                <c:pt idx="0">
                  <c:v>count</c:v>
                </c:pt>
              </c:strCache>
            </c:strRef>
          </c:tx>
          <c:spPr>
            <a:solidFill>
              <a:schemeClr val="accent1"/>
            </a:solidFill>
            <a:ln>
              <a:noFill/>
            </a:ln>
            <a:effectLst/>
            <a:sp3d/>
          </c:spPr>
          <c:invertIfNegative val="0"/>
          <c:cat>
            <c:numRef>
              <c:f>analysis!$A$102:$A$112</c:f>
              <c:numCache>
                <c:formatCode>General</c:formatCode>
                <c:ptCount val="11"/>
                <c:pt idx="0">
                  <c:v>1</c:v>
                </c:pt>
                <c:pt idx="1">
                  <c:v>2</c:v>
                </c:pt>
                <c:pt idx="2">
                  <c:v>3</c:v>
                </c:pt>
                <c:pt idx="3">
                  <c:v>6</c:v>
                </c:pt>
                <c:pt idx="4">
                  <c:v>7</c:v>
                </c:pt>
                <c:pt idx="5">
                  <c:v>8</c:v>
                </c:pt>
                <c:pt idx="6">
                  <c:v>9</c:v>
                </c:pt>
                <c:pt idx="7">
                  <c:v>10</c:v>
                </c:pt>
                <c:pt idx="8">
                  <c:v>12</c:v>
                </c:pt>
                <c:pt idx="9">
                  <c:v>13</c:v>
                </c:pt>
                <c:pt idx="10">
                  <c:v>15</c:v>
                </c:pt>
              </c:numCache>
            </c:numRef>
          </c:cat>
          <c:val>
            <c:numRef>
              <c:f>analysis!$B$102:$B$112</c:f>
              <c:numCache>
                <c:formatCode>General</c:formatCode>
                <c:ptCount val="11"/>
                <c:pt idx="0">
                  <c:v>2</c:v>
                </c:pt>
                <c:pt idx="1">
                  <c:v>2</c:v>
                </c:pt>
                <c:pt idx="2">
                  <c:v>1</c:v>
                </c:pt>
                <c:pt idx="3">
                  <c:v>2</c:v>
                </c:pt>
                <c:pt idx="4">
                  <c:v>54</c:v>
                </c:pt>
                <c:pt idx="5">
                  <c:v>6</c:v>
                </c:pt>
                <c:pt idx="6">
                  <c:v>1</c:v>
                </c:pt>
                <c:pt idx="7">
                  <c:v>1</c:v>
                </c:pt>
                <c:pt idx="8">
                  <c:v>1</c:v>
                </c:pt>
                <c:pt idx="9">
                  <c:v>41</c:v>
                </c:pt>
                <c:pt idx="10">
                  <c:v>1</c:v>
                </c:pt>
              </c:numCache>
            </c:numRef>
          </c:val>
          <c:extLst>
            <c:ext xmlns:c16="http://schemas.microsoft.com/office/drawing/2014/chart" uri="{C3380CC4-5D6E-409C-BE32-E72D297353CC}">
              <c16:uniqueId val="{00000000-3AD5-4213-932A-8FF190820CC2}"/>
            </c:ext>
          </c:extLst>
        </c:ser>
        <c:dLbls>
          <c:showLegendKey val="0"/>
          <c:showVal val="0"/>
          <c:showCatName val="0"/>
          <c:showSerName val="0"/>
          <c:showPercent val="0"/>
          <c:showBubbleSize val="0"/>
        </c:dLbls>
        <c:gapWidth val="150"/>
        <c:shape val="box"/>
        <c:axId val="237010463"/>
        <c:axId val="237009503"/>
        <c:axId val="0"/>
      </c:bar3DChart>
      <c:catAx>
        <c:axId val="2370104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Sdg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09503"/>
        <c:crosses val="autoZero"/>
        <c:auto val="1"/>
        <c:lblAlgn val="ctr"/>
        <c:lblOffset val="100"/>
        <c:noMultiLvlLbl val="0"/>
      </c:catAx>
      <c:valAx>
        <c:axId val="2370095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104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ndc's mention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analysis!$B$114</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074-4180-B642-5764327EB9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074-4180-B642-5764327EB9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074-4180-B642-5764327EB9B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analysis!$A$115:$A$117</c:f>
              <c:strCache>
                <c:ptCount val="3"/>
                <c:pt idx="0">
                  <c:v>Yes</c:v>
                </c:pt>
                <c:pt idx="1">
                  <c:v>No</c:v>
                </c:pt>
                <c:pt idx="2">
                  <c:v>N/A</c:v>
                </c:pt>
              </c:strCache>
            </c:strRef>
          </c:cat>
          <c:val>
            <c:numRef>
              <c:f>analysis!$B$115:$B$117</c:f>
              <c:numCache>
                <c:formatCode>General</c:formatCode>
                <c:ptCount val="3"/>
                <c:pt idx="0">
                  <c:v>32</c:v>
                </c:pt>
                <c:pt idx="1">
                  <c:v>23</c:v>
                </c:pt>
                <c:pt idx="2">
                  <c:v>12</c:v>
                </c:pt>
              </c:numCache>
            </c:numRef>
          </c:val>
          <c:extLst>
            <c:ext xmlns:c16="http://schemas.microsoft.com/office/drawing/2014/chart" uri="{C3380CC4-5D6E-409C-BE32-E72D297353CC}">
              <c16:uniqueId val="{00000000-7807-4F9A-98BE-1AAD883D8238}"/>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Frequency of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analysis!$B$86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8E7-4709-A271-C82EA562F7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8E7-4709-A271-C82EA562F7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8E7-4709-A271-C82EA562F7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8E7-4709-A271-C82EA562F7A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analysis!$A$87:$A$90</c:f>
              <c:strCache>
                <c:ptCount val="4"/>
                <c:pt idx="0">
                  <c:v>Ad hoc</c:v>
                </c:pt>
                <c:pt idx="1">
                  <c:v>Routine</c:v>
                </c:pt>
                <c:pt idx="2">
                  <c:v>Occasional</c:v>
                </c:pt>
                <c:pt idx="3">
                  <c:v>N/A</c:v>
                </c:pt>
              </c:strCache>
            </c:strRef>
          </c:cat>
          <c:val>
            <c:numRef>
              <c:f>analysis!$B$87:$B$90</c:f>
              <c:numCache>
                <c:formatCode>General</c:formatCode>
                <c:ptCount val="4"/>
                <c:pt idx="0">
                  <c:v>47</c:v>
                </c:pt>
                <c:pt idx="1">
                  <c:v>10</c:v>
                </c:pt>
                <c:pt idx="2">
                  <c:v>7</c:v>
                </c:pt>
                <c:pt idx="3">
                  <c:v>3</c:v>
                </c:pt>
              </c:numCache>
            </c:numRef>
          </c:val>
          <c:extLst>
            <c:ext xmlns:c16="http://schemas.microsoft.com/office/drawing/2014/chart" uri="{C3380CC4-5D6E-409C-BE32-E72D297353CC}">
              <c16:uniqueId val="{00000000-0E0A-4237-B2BA-4549DFAC7D81}"/>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Informal economy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analysis!$B$66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24-4857-A8B7-5B81BAD38E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24-4857-A8B7-5B81BAD38E1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analysis!$A$67:$A$69</c15:sqref>
                  </c15:fullRef>
                </c:ext>
              </c:extLst>
              <c:f>analysis!$A$67:$A$68</c:f>
              <c:strCache>
                <c:ptCount val="2"/>
                <c:pt idx="0">
                  <c:v>Yes</c:v>
                </c:pt>
                <c:pt idx="1">
                  <c:v>No</c:v>
                </c:pt>
              </c:strCache>
            </c:strRef>
          </c:cat>
          <c:val>
            <c:numRef>
              <c:extLst>
                <c:ext xmlns:c15="http://schemas.microsoft.com/office/drawing/2012/chart" uri="{02D57815-91ED-43cb-92C2-25804820EDAC}">
                  <c15:fullRef>
                    <c15:sqref>analysis!$B$67:$B$69</c15:sqref>
                  </c15:fullRef>
                </c:ext>
              </c:extLst>
              <c:f>analysis!$B$67:$B$68</c:f>
              <c:numCache>
                <c:formatCode>General</c:formatCode>
                <c:ptCount val="2"/>
                <c:pt idx="0">
                  <c:v>8</c:v>
                </c:pt>
                <c:pt idx="1">
                  <c:v>59</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0-C821-447C-B16E-4B469D18496B}"/>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B26-430F-BABD-6A3627F73F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B26-430F-BABD-6A3627F73FD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analysis!$A$154:$A$155</c:f>
              <c:strCache>
                <c:ptCount val="2"/>
                <c:pt idx="0">
                  <c:v>stochastic</c:v>
                </c:pt>
                <c:pt idx="1">
                  <c:v>Deterministic</c:v>
                </c:pt>
              </c:strCache>
            </c:strRef>
          </c:cat>
          <c:val>
            <c:numRef>
              <c:f>analysis!$B$154:$B$155</c:f>
              <c:numCache>
                <c:formatCode>General</c:formatCode>
                <c:ptCount val="2"/>
                <c:pt idx="0">
                  <c:v>2</c:v>
                </c:pt>
                <c:pt idx="1">
                  <c:v>65</c:v>
                </c:pt>
              </c:numCache>
            </c:numRef>
          </c:val>
          <c:extLst>
            <c:ext xmlns:c16="http://schemas.microsoft.com/office/drawing/2014/chart" uri="{C3380CC4-5D6E-409C-BE32-E72D297353CC}">
              <c16:uniqueId val="{00000000-10BD-44DC-8C0F-C554E1E7773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Aptos Narrow" panose="02110004020202020204"/>
          </a:endParaRPr>
        </a:p>
      </cx:txPr>
    </cx:title>
    <cx:plotArea>
      <cx:plotAreaRegion>
        <cx:plotSurface>
          <cx:spPr>
            <a:ln>
              <a:solidFill>
                <a:schemeClr val="accent1">
                  <a:alpha val="89000"/>
                </a:schemeClr>
              </a:solidFill>
            </a:ln>
          </cx:spPr>
        </cx:plotSurface>
        <cx:series layoutId="regionMap" uniqueId="{519BFB02-726F-4DDD-9451-75063FF7035B}">
          <cx:tx>
            <cx:txData>
              <cx:f>_xlchart.v5.2</cx:f>
              <cx:v>Frequence</cx:v>
            </cx:txData>
          </cx:tx>
          <cx:dataLabels pos="ctr">
            <cx:visibility seriesName="0" categoryName="1" value="1"/>
            <cx:separator>, </cx:separator>
          </cx:dataLabels>
          <cx:dataId val="0"/>
          <cx:layoutPr>
            <cx:regionLabelLayout val="none"/>
            <cx:geography cultureLanguage="fr-FR" cultureRegion="FR" attribution="Avec Bing">
              <cx:geoCache provider="{E9337A44-BEBE-4D9F-B70C-5C5E7DAFC167}">
                <cx:binary>7H3JcttI0+CrKHweqFGFWoAvvv4iukCK1mbZkrxeELREA4WtsBTW01y/R5hH6Pu8gd9knmSSIimR
MFtLN/+QDqI77BaKRSVzz6zMrH9ftf+6imfTYq9N4rT811X7+5tA6+xfv/1WXgWzZFruJ/KqUKX6
ofevVPKb+vFDXs1+uy6mjUz937CJyG9XwbTQs/bNf/4Nn+bP1Im6mmqp0g/VrOjOZ2UV6/Keta1L
e1eqSvV8uw+f9Pubd9KfFXL6Zm+Waqm7yy6b/f5m4z1v9n4bftIvv3UvBsB0dQ17nX1mmqZFGYd/
5i/6Zi9Wqb9c5vsOvDiyV8tk9avfTRPYDvD8/PMBgG7AmV5fF7Oy3Fv+u75zA/z1BVkqd/H1XTWH
9d3k5sv9tone//x78AC+7uDJGgWGuHloaUiAj/40vd4h/tE+tSyLUmtOhvkLbeDfwvsYMUYdShfL
1ib+z6oH4dmO/tuNA+zfPh8i/+MLQL4LPFcola5w8M/Zn+wzhCkFHM/5HF72BvqRtY+oRW2T8dXv
XPD9ApLqXki2I/5u5wDzdwtD1Lunz8/3J9O9859/VilooRUm/jn2DYz2kWU6lsWX7L/J/ZTuU8wo
Xykfc8D9jwRqOyE2Ng9osbE2JMf5+PnJMTp3d0mGfcdGxII/CyEYSAG29m2MMbM4Wq6vfvdCGIAx
sup7LPNqtnf9889EXRVgX25+qvZcMCZq9f5tLLOdOo/5zAHRHrNlSEt39Py0FEqXzTTdoVExgGKI
2YjbdKtcYbJPHWxzQgcC9RhQttPrbueAKncLQ9yLz8+P+7EOpMp26VAhEyw2mGzHwRumxLL3GdgZ
ZDN7YclB1S2cuIUQ/fzvApTZ6vHjZWVt6wD5aytD7I8vXwD2C6mL2Q4ZH9F9BxwlC2Ng7DU31lr4
sezWzQXabCK/6HRQ/Pzzb2H/bu8v6L9b+gX/58+P/ws5K4rp3slMpfd+8aeFFMDoBGhAGF9aC4gZ
1mhhILRvwxsws9kmFR4LznYNtLl7QInNxSEtLk6enxaHtSo6sJbTUq+wsk0DPI0UwPa2wy1u4iUp
wI1dJwX4V0AlQp1V9DGwB+7P/6vBpv+///1/ADxZ3Msk26ny6ycMKPPrG4bUcQ+fnzp/xDuOu7G9
PzcDeG4oFq8NyuCbuNvGK7rMw8J1hQXwzOPuv0GQu50DQtwtDAkw+vb8BBj7XbZDwcBsn5rg0prY
3Ip+Zx+8I2Q6eBl6/GIv5uD8Dez//O9y4wD5t8+HuB+/gLD7eJZ2uzTS+4Qgh9nWLw4SsZDlMLK0
G4OQ+0Eotiug5bYBvpdPh9g+Hj8/p19O036a3i/aT7MCBjA7JhwBry9cT3PTIlt0n9vcJhAsLIQB
kiDryuYxEG1H/t3OAf7vFoYkuHwBymYJ3Q55/pUEd0nwG1YZ5seHeVY3mF6vuPCf+0EQFzBkEWTZ
6Db4WvODkLNvIsrQ3FO6eQ2s7SWk9u+F5i+4f7FtyPqLp7/w/ej5Vc/FLJ3503iHeCf7hFOTmQRc
/TWEGwgWKAa301n5P6tfuoiGL37+mf788wFYtmN9besA82srQ+xfvHt+7J9Or6f+tLyaFitc/HPG
N5C972DiMPBlNihA2NwKM4LXMq/rOv9xwGynwPreAQnWl4Y0OH0Brs6FqnSw98ePQl7tUvuDt+84
zMIm3/R5MN03bY4IdsAir6N/DsEygXpR/Q3VM9w/IMNweUiKb388vzjA957u8KwBNA61CbwGJ5zY
2ScO4szh9m0ksE4J4IgH4NguBKt9A8yvHg8xfvES1P9jlO7TXM+5nn81ALG+4ZGHfJ5TVairq3sP
S56GfQuO1zi2MTKtW95et8J837IYJvZq1RmEXKdTAGilmLYZo+2sv9w24Pzl0yHjn74AVfN5VupZ
ke5dTKGE40G9/z9XXDAJdnoMBCkmC1JMtrWiLxiZdfIjMD6wzlcpEAdchHXV9yA428m/3DYg//Lp
kPyTt89vaR5zcLjAyzYZeJpIGpDZez1rXdOEvxTr/I+W75zI7929abunURPSiDa2CGFrecI1CQPn
G2GLcXDAt8aVD0KzXcCW2wYCtnw6FLCTr88vYKNQfgfHWq7Uyz8Xo/kZEpqfW6C709Q1xBMMR0zU
MtlK8w0yWo8BaDvu73YO0H+3MKTA6Oj5KTCpZLrTg1Zzn0P6HEMRwcCmwIJpQ8kUp7cux4ZNAUD+
1jHr/BvcbBzg/fb5EO2TlxDSq36afJ9HcrtjfQOyVRacXViYwynq/IU2SGCRfQcRAsd+A6Y/fRQw
29l+fe+AAOtLQxqcvoBk7h9QfxQ/6NRt1pTeVzF7c37NOeVwgrEN/4jDoaqDMMHbq6Uehmc7CVb7
BuhfPR6i/o+z59c6N9XKe7tjfUAth1JlPAjhQR6wZZMlNRYCsa5zbsC4D4rtCF9uG+B7+XSI7ncv
4ORIVEUk0+newbTcYRCJ8L7JwZZCMdmGnjHQPrNt0wJds8LtInf7WDC2Y31z9wD5m4tDGoiD52f5
02m8SzeH7c+PJCyK7g4m1twcCCYweJbA/AtFBP+7SYqHoNlOgsWuAeoXD4coP30BlTOTuYndoYKH
om8C6AbnZmvxpAGHSXN/njCQh3U1cwPHvYZ+O7pX+wYIXz0eonzyAqrBgRmg8WX19f+5O28AzqEe
jGPw2LfZVMvadywTOcReVSivfvdC5TwMz3bUr/YNUL96PET96eeXoGAqqJqEAoEdcjyGmlVKTIvP
K/LW9YuzjyGCgsrvpaf5q35ZAvM32P50erf3F/zfLf1Cg/Pnp8G3HWuc+XEoRTY4jYOaGAy+JLUd
26aDzOwNBH8D6at9A4SvHg+R/e0F6BpwuB5sMXta1ua15+22IfFGLa5l4z7MyzSGtRgXU7V3qZLZ
HrS+7b0vZHols3t572nkAOVj2dD/tnRxFv77mhaC6iUHeoTgv2VGYRDXLsH7+acx08ZjwNtuC/7i
YwaS8hfvGgrOxeXza6kLlYAzukMzYe9DLnP+Z1VNTDesBYEqGhuKbCjUHC9em0Z6Ac+9jPMXlLn5
IrBxSIvV81+w/wJi328y+T793tz7dZ8mJ/NaDkIpcai92d0AR9icMJtAC9cmxh8Dw3aU3+0c4Pxu
YYj0by/AObqYddCuHcezcoWIHfim0CNKOeTTINhdvDZrOKBJkYDzBLVlg+DrccBsx//63gEF1peG
NLhwn1/tXEKTaLlLtQPOPyR3HGLyTbaHwg3IfVp8VdRqDnykBSD3CuB25N9uHGD+9vkQ7ZcvINXs
qgTKB3bJ95D4wSaB1MOqNx1tqnuyD0fLULm06vMZoP8GoPsFcTv6bzcO0H/7fIj+4xfgpS6iGVnt
kgDzsAyOUaAue2sigkJwwCE3ZOO7M7D1fMQNSFd/g/9vNw4IcPt8SIDTj8+vds6hhXaXgxkgvQmt
CIxZiG6wvWXum4wQ67ZnCqRiHesPw7Gd61f7BjhfPR6i/PwlWNubYskd1+nxfRtKgqETZC3lsBYM
gK/DGGicm1Ovdbxf3NTp7V1Xe3+rYHKwfUCFweqQGBcXz8//ixPePSHLclqtWPKfez83B+3Qt0zR
pvafZ0Ex5KXBQAy6OJcHssbDkGwXhOH+ASmGy0NaTF6AYIhZKndYuupA+45jEU7w0gHdzNKBmZ5X
tpq3YdkgPhZQ1nk/ONsJsdo3IMDq8RDx4gWUOZzPbgZRXO2pH3s6mD08fOKJEdi86oERC1LVS0oM
TiLnfSbQ2wYzY5akGhqH9UkZu5mNcfspAzJtFLXdvmlINHfy/JoLDvWq9HqXpwlwgANkgkOaVQ2K
s2HCwYY4FgbPFoNpX7chj4DkL0Rl9RUGRLj9wCHexeHz430y/b7TYT7m/jzvwxy6qnuYlxOvmW4w
JQzeAWm+7cLxIDzbcb/cNsD88ukQ75M/nh/v80K96Yrx/rmFfq1BvOGLh5LYl+r+MURPswQ2dMwC
H4OSWRqCzdQEVFaDEHC2HNr2i7P6EDDbOX2xa8Doi4dDPr98AXrdBdVaTONlN1W6tzLOu2N9DgXu
4ITeTq8Y9DVDoRwMdINDNQSKaF3Pr9vGqxsobxq+oERy9b5tYrmdKPd91oBU9711SED3BdSygKKa
PTDb8WlSA33mcH6/OU1yzUAYUMjFqE3nJN16gvAIgLYT6XbjgCK3z4foP3kBp8xQ2iB3WtgyHwuG
Ydgk9LutTPSmgYZ+IBAWZMLAw5vXIKG9AOhvyMjtxgH6b58P0f/uJZjpWal0sMNCOmOeu4BOLGi5
hbBgje+hOxSoMveKtjdDnzwMyV+w/WrjAO+3HzjE+8kLSGTcjkJZaOxtmvhpWud11sti+PANjzzk
Jo3zaqoVaP14b5FRus8iPo0O4P4jMMXD6l0YmDcvbwS1tD2NvUz47P388xa0v6GCtn/KQC62v2ko
JJMPzx9D3I7p3ZWQvM4hfoqQwLxOLdNdpizmSmreigtVLhu2AVp4oexlLjcDH3b8CBi2W4W7nQP2
v1sYsvzFC+jjWJtluTOmf53VOZ9K/yjDcD57Hf4MM+hfwvBnd5rN9j7Niut77eATjTNMIoEKFoat
zaTdPGaYB9iQUF1Vfa08AvDeASEAjAGw6NXTbf7adj10t3Ogh+4WhnrI/fT8pvd02il9/+y/p6He
gEIL6CI2CWebDfqEwvR5mBnDVnO3BybgEZBsx/ztxgHib58P8f71BZQzDmfW7MoIGK/DeTbuKHmU
NbiN3HdHhdfcxM0VMY9C/69Dc3dFh9eJwcurerbS4Qkxwt043V2R5nVk8BPbFh6c3PU0O/06QeyX
W62GFfn3nXDsSgxeD33+RyfkPDjz62lC8zqC7HHh9W1t+a7E5LVqfts1fEOFdVtTviu0z4O516r5
xyaVxIOliU/TNq+Vko/F/N1tc7vi/Ner9B6ZSX1wHM3TeP51KM7GRatDDb9qbd8Vm7/26q/dajtE
9oOD8p/I2q9j+x/jxCyPre/LwD8R76/T/R6D94vHthw9DfuvHVBrGuYJGbeL1TiAXan613kHT8D+
z//e3XW4KwJAO83rdY6PPxVYz75BH+SDN+8+TS0Zr81PG47mPbJxz9LQY1pNeduZyLwOr3uoxHHR
qr/bK9ZeJ6g97Wxme6XlzoTgtdL0fnI8RUEt5m4/op37aebktbFcPr3s4nYCx64kxXidMfIEWbgr
TNsV/sHDfS2721pqMXSU/mLw3q4I8TqEcOg2reTir687up2SP5rq6TjVUnc38yMXO+9fXdF8sHXZ
prmtiHS5dHj9+xtoYrupA10M7Z9/xEZ7572scrt/Bjet//6G78PlLYg7MGKJQ2cizG54s9fAdVC/
v4ELEqFfZd6RheC6BRgmAN1wqSp08Psb6GSZT6iZX+kHA/mgbwuWyvkwnN/fQJRkIrRoYLRtqOiE
m3fpm9W3fa/izlfpLWqWP++lVfJeyVSX8NkwqyBbvG0OKregYwwumJlPeUI2XCrgmLB+NT2XqT9/
9/+KCW67NK+EksR1Gp0dmmlftm5DrLdmLIvTyMOGdBsd9pngceUd8sSmRFh9YB3VgVHHoyTiyUez
9fP31OM+crXf9d+6vDZGvmOrS8J8jcUawrdATQBtm1AThOCyVWhpgH5CBperbkIdEdXFBf9a0yzC
wqsReh9IvwtdHZXhB9+KQhHYdfqBWB4K3KTw/LPYZvkPG+69OLViixxZJW4/GWYRnsUt49r1cxsd
t1HTS8GNuvlaJ1l6CYxiknFi9t1Ym5KdIECiIWwZG1eFR5uZKevsvEnb9oBWVv09JLU8NXyPj+ug
JkwURRqedAofxHUVSWH2hZG6vI/KXth+X/6gkWe7mVT0xIoN6lZZaSj3fkRBCe8anmwY2sIt4DsK
Y3RgriObz9hfp67Gjh3zOZ64HsEI1HdBlUs3KhQZY647gVCxJM1STJe0WXDYlcq6QvqBHvz4n1N5
BbPi1A/97/m227fdsOndT2fZLL3QxWymT6fZ8J0bG+Hzl79/LowbP/yiF1ayMJD8lbq5k+m1nY9T
C4gD9n5b//wNtTAcJDwXr5stC00A5V2MAyVuJs3OR5EDqRaaAMMC3PUBioDDUBGYb7GmCWA2oU3h
miHkmAxuXMEwe2epCWA8HofL12AYKneQzU3YtQJtg0igd5c/r6sBmD6/wSlzPYBBlcCcTxumLnG4
sHuTU3hcYhJWnojrUGbtpDPbMBYWVqZz2MdmZ7/LuJ9K0dYyCk4rzTUwlI6L8jD0Wztyi4ylzG0x
Ky75fILjKIsavzlzFA18YVCZYyn8Kjfto0yjNHQEwRjHCnZEpjVCZdYHIk9MQx5EmBfhW96RkLqZ
GSp2StKyMV3QfIYShTQrKhJtdEgoBjrTrduQh6I1kEoFjFsjrShjFWlRlZF1SmhgfOsNyajIq8aM
BaW8OyWl43+LQmmFrpXgrnZTlmTweQnxGkGaSMYisn2evSWGDhJBoibp3dDDoXStJnSKUcdanYsg
5I0WWga5dWDVTLExM2WmXCOPWPeWpCT+4vAIvyMBUWis/dg/K3rtTANk0y/K1/Z15mGncMuOVlIE
RVlHoqsqxL54GH7lZx/lmoqQNG1y2uHYSY6aOoprkSrs8VFFTWIfkjjt1IXVh0yP+qxv8DjivVO6
PON2PzbrwAtESCv7k1KlhS6oCqr+lIZFdeIwz26BhkacpTBsq+qP4tzLy7Oy9Mz4EIeVrUXGcHQM
89tbLVTZtF9S37Org9yxg6YUdZt6n1QQ1uSgcYwgeVt6QWEJn+WhNc5lmX8vulQh0ec2vwpY6gWu
iTvyqUmo/mpKbdAxiiM9qew8y90gS+2r0lOqGIWNbMpJ0Ue0cU2UKCJSmyamsG2/OA4pNRqBWNXR
gyJkvHMjIstYmB2ruQBLaHG3RQDWhJasrUWRV+VbrQzjOqgN2Yi2kfIYeWVwbmhZ/oDrRz5q6WeR
CEpkYjfWdpaJOLTlRdWoVAKCovwgjlFruUZfFIZgPbY+Y9VGSETETDrBO0rPK1KHWNRhZfquDGIw
lnXMHEN4uCmx0G3SfmlTuJ3AbfMqvcLakIVrWxolome0/5DHjAJsCMnkAFvKTkWc1n3kWo5ZzAKc
eFdek6RnHOYjf5dmH8YHpa/aRlQ8T+sRqz0awd+y+WaD5OfCrExcTDzTqzIhO8dSomrTfkoMmp3V
Fq18kedF24uoVrYemWDMHGEHuepFgGWojrAurFJIEyvp+rS0GmF6TWcKLHvUf4kj37tKGkT4JEsU
To+pXfkZsG6SlRepj0kw4p4jpag1jt6jkOJzr8uiE2T02hsFRWRe53mN+wNfsjYRZR3aX0Lqsw+a
aeeL4jxORZ0hLg9VbGl1GDRxcpbHyoxEEmOPgMjxMHMdbfszXHamL2iR2yYsNj12y9zuEkEt1fiu
17bxxybwAwdUWdBXH0MV+1+rcE4fJw4lEZ2GK+BGrGtA9bUyxkjErFWxCCw7ByWF/PzUsUPwbzD8
trHHw+5T3zVWcFYnZcGAD1kVnRctKTywrwaLRp7d+28JDvJmwjCjeuwXrI3HNGyKzq1yRfyRZcQJ
CFTOClOkksRSOF7ilyKquIOF4VRWNiIpSpJRVoeBeQC+WlAJX0Xzb+dIQ40Mouocvi/4GyW0WBGh
EHMigXo780Z2YXnsoAM35qthcvU1ITmuRNMYWS2MHPvNSLfS6kVc2V0If/u6FYyX7Cwu0+Z7aevi
OGv9Pha+Q1Mtoi5rs1EJc8vOgWFbNO68JHaET0jQjGWXs3gkqYPNUQYClwrL6nXjeqSyUrdjdtiM
Oc+y4MwLzOCwiKqoFz3m/rnMk1qL1uurgxTnoJNzAiSwu9hIROLnZXLq9SxVxzqJw0TkXehXYwI2
qBJRT8PkwPYS7YyZl6TfpJ0DU1TSb1NX5w4/Lz3D6wXNWMBGsQZ7B2zdyq9SmrJyizI17RHMsJCX
4BjrUvSepY68BKNyHPk2DV2fZJ4WoE1NU4DNqArR5TAjT2gj0T4IaWzko9hXshQqxMknWQZeOuLa
pEjk8Ffnmq2ZfcJSOYZbVBEwXy3NNHDjNKFfAx1EvhsrT44KFvbBOEdZkAlo0CXXrSPNXICtD7/a
1GNmekiakjbNJ48lINCCBQW6bnSSvqv6XkYCo54f0jJK6okncfQjbHH8jraMfgSfvf8aV7i4CgzQ
hW6nFLtGZWV4olOm+alVodMJqyzUD+LTYNL2XB3HqO+/SYSrU8dDuRKBpyxHZHlYqFGexzJyZa7Q
ead79JnR0A9EwlXkiAZ2f/Fyq1GCOLg/j6TR/4gMXR9BZCSlW0iiJ00c9pUb1Nw5IziRnQhhrBEV
dYHzQJh5oGqhgxod0ooDz1RNxEA1gtBI4VVNbYGg1Owy8g0zAv/V47WIPaLzAxL6WTUibdEkoqaR
eRrEeXBVtkZkizbPLOLSOO5siAl6FLulZJb1rtQ6813Dt5suEm2YJg4CG19Laxo5pg5gY69Rddxg
P2nf931C20xg1lT2ie+gOjphvlGHYFna3ksvWSx1NGrskAAPRLz13laRUZiNcPzERIedQWPzQ9FB
eOFyUsTJCBrynHQUMSs7tVVux8epDlgheB+iK277TXONus7PT1TsxcYINHACmil2Kjnqmsiz5ju7
3o27wPrux0bYuJbZJaUHqoh4epRX0vNGfatN77Csuir4zHptkHFplGl4qbs6VaPYC83wrScbn0nB
QMsjN6EdIMbRuAOy92XtfasIKa2x2aQOeasqZXMlaieuiQ2KK3by9KCgtDZneQRqTBgwydmcdCw0
mn5UO5ToRlA7IfaJI7XX/dBOa0bvSlAQxYG2Ers4lZGvilPPjELnMHAi1NNxAr5F24x6MzXjg6DJ
Kn7sR6Hlu6T3lX+CaxL731VhFM4o0K0JZAppol1JPAAUB5XXvG29ilitSFrfItdVq6v4yI/qLnoP
c5DN3i3AnTYmaZlr88jLujp3zQ54922cGzk7yM0+il1gU2W5Vs8k+lSaPZYTP+fgCgMj0/ajXYep
LVJKG5mLEOc5/+o0CH1pPaPFk8SuvB9mBbdRTNIoZB1oiajDIvFMMxS4B2Ye6Tqp9IGd11y/TeMi
6g4B51HldmYtS5cVYa7PQlA88XEQ4mpmgBt9arce/8bTzuQHyO4ieYCKssQTy66dbtzAcE7s9hx5
vaso8+mo77m0AWm1epfZpWGNuwqZmasY9f0TA75Y7HLDQp2wwdVuRZHx/DvoBFkd0Lq0gdWRCbkA
32pq+0zzCsQc2bGlxgTcjhy8tcq3wL7jvBozGGT5I7fMCDx4R6bgf0d9bo1ZhXMsVBpE3ogh3sbg
g9Q6noCDQAqR0xbkzXMoaL0M7OZH4kgH/tci+aUi4E0fVB3X1C2ahpRu4qGWjTMuw/Os6IIfKWZh
5MY1qxLhtKQ71pmX5KIEl1qPVMqJL1RRVkqUOWscUTgJs49Q4AOKC24Gnw2U8cytmB+ZrraKMHFT
Og/O6zwyg/dWVfjVYUqVbMG97Sp1TJo4D0UXeJ1y+8YI07dOozLuRmnYE1FXVZSe5m3BAqFiO8fH
kQOZCUBeYQTjuuK1dEOFGmNkmEAFwQMW0TFRvR24EXxYPDKrPPBcTYqoFGHWpZXrN2XHR00YNJ0w
S6e5qo0+Bi+6DNTMz2TsjHMvzcPvWZyRrhjlvgHBRVfKrB/1DJWqd3PFa7tyLV+zIhKq1lWbi57y
DNUHEHY4NB5x6mPqibS1DG/cdZbGbhSlnJ/ZoPO9oz7VYfGOF0kbfua0aSvPTQsrRJlbgPNPLsH1
DC1wEIos0f0iZfGaQIBk2335g18GUCzyc1B2d5NJJPPWSWifn+cLIe0E9yWu8gcW3PkNc+hgqjWD
fADkxCBNscokEhiaacHE6/kcQUwIgg7wZf7AgsEfN/kGyCLAXcaQi3xK/gAu4B3kD4htOZDgcGCY
M4wvBxg38wdh3LWmZm0g/AgpflQnBX2PM5obBJwvvzgqQg2+mx2nCgw7xPyByUd11Btfy6IoSlGE
BBdf8qAghZs6zMeBy2vwX44lj8OvVuPUwVHQWoEc8baQbGTGhR2NUZAx+1DnYSyPikp5vgiSEJFJ
2HPvK6eZ9x7kIUpcHEUoGxkUspLgfaLkWmdp9C1KIsTdMioLfxKC83MBWYq8G8nCNB0Q8CiDyMrO
IDkYQ9D4wcot/d7z48AQczXbTkxa+MqFD6EBxLhNFo1CnRXH2NE+PQq7nsci9s2CTvKUZuhjKcMm
O8xDA3yfuHPiHL5+6vuHhdKON6pJ4fsHbWL60ZFl5o55lpLOKCYJ5bl/EHlp0IrexzbYCF6kTiiQ
USQ1Bt/LspyzUOneSkRjQ5bSLb28azLBQhY2otG6KMcZ680gG4GAB+GYKkjWNIKnkCsZ5WBEMwGO
QuT3FzxUfnlZR+CY9YeQlwxK+zs2ZdtWx2lraLP6UPMyiD0XkrtB6LyDjAorm3NsJGmfuwloqCo5
bOuWln0vZEWSvD/vWYhB+dbwpTJIq5RpUbt1bcnGcUFN+0iYaeHwg0glJRgUpCIuEpZb2XEGXr4+
llUcfUNGrsJKtDzI7fdNF6BY9G3QVcJ0irS+8GOQlzEJOah92mKUnqs8t6JTq9RlNOFx3YCTFIeF
MWKp3QcjlFdYC7twPAjg/F7RkSUxx4e9tpVmrhc1oOBVkzvybUdxdVimVVuOKu05vQhTJetRATFt
MyZ+0fID1vkEuMqvTesId4GpTlXXSDZupUwvnTQpEYQMkX7v1zXsRBbwnOgjTkalEfNyov3efh+U
ZYtGJSTdMeQX/PoEKBSeSRql2VsHEjGQarBk+4WDawxBsLKbOd8yr5YHDPJ07WFdKg+7klUohCxJ
mTfjJqw7PGmppj5gRloB+JA2TUcNLVr8DRs6j0a2TEtw56y6yo+dFtdg5+wEM18gz8+KD8gp+LmD
ska+bWuzhAxa73leBy67WaCPRhGayQQHsqEHEng9O4hiQ1WHfuwF+NADVzGuRFhCrHZKO142oZDS
I+yLieAEw3ctBv7NONTEDr7UEXhDZ13MwEfQoY7JN937ZiYFjalhHEjtGFy6uo2Ud9a3dWOdUhD+
+l2QJ74HZWqaqisUpn3r5n7A3pt5nTquFfTeuKojEriYJcU7FOX5OyNHDXFRjewPeZ9X8du4zWpD
EFUax4HD+9ptlGVAziSqMuLmrUTKpRBVfMA+jdHYNIKOjmw/ag2I0qLEH/Pesy8gjqZvndYpKlEh
2fTjLqbBB7+1ogn81gQSkk6PAlGRoE4FyZNSCwb5ouDATCp5yAkkBUQU2SyFzFelqgncUJB9p37Y
OWPpQXAletMBp8cIDefIrpDlj1LgkQ+s8/h5EMqAjUGbSiZqVAaFS1RUU+FzGsHRBVU6EVzZPmQ+
6m5amuCsje0k8XvRyBK1BznxQBbg4t945ksnKURkdPb3tkc5GSkzN78xbZholCMPco0BdeBkyELR
keeZtnRzBI6/qDtqpUJ3kNlyIa9m47FyPAwBWlQ3PQROgXnUg6cAjGNayQ9upPFxoQvysU4hVDs0
+8QL1OfIyZsLRud6pENOPWMU7i45klaJIuGHXnYpg468y5CZt2NWwz2fkIlFVT9qUdi9Y60NxgBX
ZqKA/VlpTwJQdJDAqlnxoS8SiKDsAJwhUVhFKQ/AkgX9SQQ6730acXDIrD4FgfJxXacjEjvoKzN0
C3qCVN2Hgma+AS6S7xHIDGS4ss86AyQ5F3Hs+bmA4zvfhiRe6WjlZo7Z0hbiQAtIUCQly8ZmnBCw
dDZ4o58zyJVnwtOgvATHRpsKpO1AibAr/LZ288ZJYkGCItCiMxj7IEMIn6wDwuIoAJtJe1vEZWh+
LozY0EesC6USDGtsu41jJ9x1UoKusQnHTGPKgzI9yuI2hOgapnJmozgt8nhMNHdiN4BE+XUK4U0x
wYVTcRG1mZ7nOSLp6QOrjQvmJkbqHWdRn+aigcBGjtIIEuo5Bre+E2UGGagxRE2eJXJZWNXHxiHV
hQdeJoP8e5y/BxGA7wqjfzotnMKoDxPpwdd2LKQ+9xh4Q/htoEDXlEkVjUPsO9Uxq/oIpwJOC2j0
Iw0ktw+BN7JeJDASPxJZCwdpAGRXRFQ4TpCmLuIs/sSjsoN0dBVU/qUR0P/P3pl0x40jW/i/9J51
CAIcsCWZg5SaJduSNziWbHPEQHAAyV//Lu0ebFlln37rPt2bri6bmUgwEHHjuwHPXEFdZt1z3fs1
VjfQuNsob0RYo5k3rLZJMojbna5y2a61vzflUAQ7VD6zzPraeH7e1wjTmVxJHaWti2sv9Y2ww06X
A9Sd1W+XmwaLBzlSexXaG2IgIgsnXja7xmvaT/j3lvfxNPC7pfZW7JF2Xh6cP8VXrm8hVHLXdY8h
ccGKDHyO6Tl0+0Snq3X8q9fXa5E3zaiuuO+qe76w4SbgwqDsLPj6gQ+CfcRHnZ5qz67f6ugpjW1l
blvIQw90MmuRFnRuxr1kOB6hi3E7bFtMN6kKKvQYZKl5lM5J5WhaciiKaU/9CKkMNNM5C3mh+7Sd
JSt3Ts7rhYDyP2REyeKIExXi3hpNzT6qukIeyogN5wpfBR2HprF3Xji7Mauory94E1i9K5NQv+8T
Z6+mQgR9Oq6mvktq0392fR/eNY2QLEd5SordktSiSyPRIfcbSk8cWhbyIZuUU4dVOgepi4bhiF/E
kCit5lCqvU9b/S5E1+Xcs4W1edA783lYy5BCLJvtIzK0MUBCWdIXBNgZRzE6Qk3azQ26n34i7HUZ
G0hzfJ26eXPztjIlXHgoEcvRHQclKpk50jcXCzUBEs7E+C9RVzYeND1nUWCG3CsgWy6o8GUXqYfV
L6g6zbKo47SWCXIepfRA0zGyUX/gZbJ4aPVM0ZNPml6nC9WRuijxgkJA57ZGsPdGC2VtIMzsVr8h
KgdDUCR5Hw8Soi3rp6cRrbrHmpIOf60sIdkka9Q0mY8EpodqO8oxnzxSDNkYr95nOyaVjzaShGIY
YkpUiybaAqlIqr5gaTQsybvt+W7Xz6KEGN1S6CNZGysxxKkRuEAWJ0Y30tQVXskR42hHjrpws9w3
Zo2uZ0HLIB+CmRq0xObGpqWW3uUYa0sOHrLB6hDxFbm5gd7a59Cy/SNaR2uf614mO91akeyl9Nyd
E6wvDkuIZBFt9pJhxdIhWGmbqXoMv2h8Jf/ezf2Ym7ab1XvNyAopWjBW8cMka9QRUNBX/44EPokf
bA9pIY90018I3U5eJiH83XoD4RJfz9kPvGtVSw8VT4p+v6yeRUSuYu2hGxI5U82XnQtMq1OnBBLA
pcErP6Q4s9dw36A9cGtXnlwXVmGPVOU434moNxoJlSFzqkgE3dlHGklyL9AS5TLzIXcg/EtkCx2T
U85kz8d9MZnlfVK0lTmpxiPlTpZOtWkkox4qqTbFJ6AdC7bH0mqkJoloD8EMfTRvFBnr3EhbDN/5
iv/V4P8gPgCXv2/iv/K6fevhb3/iew3uxX9FNGE+jwiACrATCarc70387cIiKLc+xQHGgu0Siv8U
4VuDH/86anbuMx+Jy7+L8PivbY7/txsGcasL/p//qgjfQIEfaI/tFkmU+RFuSSX4bLhW7xXtUQ9z
MVJZXnrW2U84LJFnV0kyfamH1aBkriS7CUkf4DC0aA3uehlP+lSpun5GB08uZ83QO5X/sH5vkAWQ
JX75TOCc0M6P8V+krj/rAlKqzg/m9nJdFnMvwbk8Gbe0PIda3XxEYHPvuGv5IwI7Id+VpO8IxxuP
3v7q/6BN35cDxBXFWvi4N3bDN36EX1oXeGKK60tlam9fcBVeOCmq1Asq/2ZYSPn8+2/61uO2uAIF
JghBa2zM0g8kFZUzTSBWXCasRewvSytf6q5SHwVk/nyKZfz598/bPv7rr/fj87bd8OPzai+yI55H
AnSRksY3Z1HX+4dkayr9/klQiX59UoAFTHwWhJS8YsTKyhq9rM2l16rhsvYaeVaXy/T9lty//bXe
2ihBFG1AS4ALyV8/BHkPH6O+utTJqA/LVJOvFpnlxVL3oBHE0D2PUHRz20bBH77dzwTc920SgKXz
wX6QMNnuWf1xHfsGHQd0WC+L7R7pzCgGmgPwyl2yhsmdmsfphPbLlMkm8u5Erbs4/X+sLsdVZxum
hffk1RvCY7s0oY/nN9rfGVu5Q+E6+9+/C9DlEGKSGE8BCfbzl2zCBJW1Li+rpApfRn/xDgQYwe3c
gOYJjB1ufv+dtuvbXm8Z9P+pTyI8bmMLf35eACYoDMLisp6tPtnZeI+6Cqob7VNxm6D0eeJoWqFj
RGvACo3f72O8NnGGftOy//1HeeM1weu4/QevJf3l553UhKgpiks0g8AmmpblYuyRFnM9/WGN33gS
tNYYGixorhAx5+fvPFqvUVLEF1MwFI90ruozy9do77q6Pv7+O317GV69+5jbHKI1B+IDTdVXyys7
RLK4phfoaBN09WT/MTZN8mx4s47nLi6i97EowUiMpWw+CW9E3b7Uxn2fw/y3r+wbbw7DeYNvigvi
cPK9enOQ2YXKROQiMOMCtKoHjGPKkV2atTEbNrleLqSQACZaeSaRuZ5+vwpvBFxcSwf8E+cK+ncA
YX96ceUKAGui9EIXTXIMFj5AgirjvG4WuxdEFWe/f9xbi86262pB44E9xTH78/NGzkocvMEFI1GX
pBJVqESGzTf1povHR3Sp5wtbJuOHykvI0ROKfoDqPf4hXLy16D9+ile7DIFexKMJLuw8mOsAwsQV
rwXgpDqIbv2w929VvUyHRXNzGCB0/GHnvXEUMBAxG5MYIIoEr46CSDVQ/FZyAaJpPW+GIDySqQDb
9/ulfuNNwm2EhICZjnGgfsN/fzjaBmeFbwy58IQ/7EQ4BQdweH7WEzV8vybwb7fwdt3q60CF21YD
ChgHVwcgHfv5R42LdfLCiVxwBYYum8olRi++LIe9R6ckTkVZ2MvF791ZFSxBrhhKwbD2OpA7Muwe
Yqf1Vcg6ejW3aNmlAZTJ5Q+Lsb3Lr951FEbQaCgwUSjZr7ZdovrSY+F8QdAAvXAoanZE8fYmqFx0
WIpyvltjW3wROjZ/2vDb3/zzkwFXMwosDQcj6PVXT+bl4E2dF528pWquRVvVeVExqPQTKlk/bF1W
AtPcMEgvq1W13OIzyDMVBXofR1aJ1PiJ+0OW8MZLSPxku2CGMkqRUr6KfHQGlgeG9TRZ3e4FWueX
haz4fSVNkEdxWdzZOB6PnCxTvhJH9tUYTu9/vzvfONxAn+OKvxj5LK602fp6P2YMddmtHL3mk0er
/lIDwrkICiGuwh4tBhvG6s5jhh3mug7OZzbZTCqqbiKUgtkfPsivm/fbSvAIN5jTMGKv3sZ6nOlE
RnYSsq8/iyg0ORpTZ6RRUT5OS2uyRc7DoRhsd6SdX301VNBHBsUvIyVdz0o/ilKF1tMVUBj2pzfr
jd0T4IDaKiUYC3Dn0s+rRKpAYgHpKQyqwsv4WIb5uCzsLBjn8bKTn4S/tjskWdBc5wldaETcrBiF
PglcnNNtfYntnrt/13I333fuj5TzGwUSKn8KURCHJpTI+NV6FWwAGLT4JzpWgM1oLM3NWvU2NwNy
j8KY9m7hvc3Gsf8EYmwTkzU/E5NebktblPQPmclbexkfZ3N44GdE/vmKuTauh3of01OxNMXBxiIi
qZ0JULYZYuOqBwNCbdF38+TZnBl15VGcNb9fkl+DC1YkDBOA6VsEZK9ep3GAItS74ORPQ7yvqhZ9
MTL6TT6ggfY0LpE9g/r1hHYVO/7+wd+Cx6vgEqBUihLw6/5Wr/68PSrFRr+NyakGj7OB1tVhKnS8
jzdeqrWcfCRzYr9wWSIgN34lzmbensV1wtIAy5NLyYc/xJZf1wLINNaBh+iHIxN/tRat8mZh1/pU
ab1+Qo8LW3UFdQ6qpQCJQodogWyPFO8YCTvmv1+OX89VYIhkiyZYCoKT7+fV8ErHGsrrU0Kgjw6u
XA6qDZrn3z9ka/e/Cuh4CqN4gA/3EK5+//kpYTWYoFvL0xov+mqJ+unMSq/JJgtOhQ4x27fYDuiF
A04UzcxSGRqaLXFJ57wd6fqkB8Zq0Nhdsfv9J3tj6XHUwAOBxBmH/nZLyY8RtRWmjSw+GFYnOM6a
yCuI19VezEGRJQqU0qKFyvDS/iGU/0wtbLVfxLfZ+NiJ2+1Y2+0EPz63GWhSKumdJ1GTtPmsEztk
xk1K7cpRmypvnYBGGrhi/lPV962s+3n/o9bdMhzk8DhgX3/lASwaQyPoZONQX9DOA7/sqiELa3Bn
aOFlQ0S6nVzn22LqopNzNtyH3tLvPZQTqfFsc2M7WWVtKIZ79BCvOVHr7UpCeym7Cc2kqXix/vgw
gtQ5X2pR75TpeAbWwttF+J9/yBV+zcVj3C2zXWiPbAEJ27bzfsjY0IBoEVPj86Db3o/W2iRfS0EP
Nuy43tFgLW5/v2N+3crbA3GhDQInqq7o1S+H7SKDlUXnc8yLXYF+zr5pOvWHA/aNb4W30g/C0A+3
CufVQ/yqNqtXh+fSI+JmihkaiZ0qgNMS0i6pW0vv/vff6tcDPUaix4Hj+CD1v6E8Py6japxF1mHP
h6Wrct7P064tSbT3QjB+v38SUhX8JD9uQGhUSHkhF+J3wxd8Tex0qh3h8Yl2wdqwYd8VYaCzvvDV
B19Fi8qSagIZAsB6/RCg4UIBRHs22MWOTuos6kV0GTiClDf0elgFHeD0Y78EtszWuSvH3Yj25DX6
QpXMgUxGhzbmsziT/aI/j3qVX7zZ77v7hQXNmrHRCJP1XUvfO9s2FxMd+Evf9QuMBEB8PpGZxTDa
BNEA6CIpQ+ANImlfLBBRiQ4FOjUpzJb1lcHPNaLmHXq+D8ZAwpY0y3DH2eoVmUZb8gWdvvVCks71
uUqoBaWie1/gwOUg/51pQYr6a9KkkaHjC15++7Vr1/nUgKib8O86NDfGdmy/9kbNQ17SJfqi47q+
Q4Xqf+3VHNyCbGmBIRkbO3SUCXlWA2mL3GvWFQZKyFefYGlCd3zyfPGRSbLMICXblubC+TUaAKy5
HdsWXAaAcO8BIkBQHkTboj1UA9eYT2vNtMssCwjadsEsXVoIDjbGEzUWT6N/M5hRn9UjV1lQd94X
i+Ln3aBZKdJyjjh2sFnItItVO5ADHH51tG9L+yEYRzhJOBlct6/Lout2QANK9O9pzSfYJGogGEFk
K7SmRhF+BXFgz314XB6tagaXUxyUIOSlwh/R/cpZ5lfLEqLBDZRk44PdSXtsrfIRam+fDX47AWKe
RJfHXmRGFE6qdGmpFl6mvcJRmPc0cce+l+Cahq4svVzTSgLH6EJxLe0EoiVK0ITMG68KbpiQXnmw
9eTOQS5OawqGuiuyKKiiJG2Mxefp/L6FgwPols7KpjEwbYo6ifOKRn0Nt1ipDiWo8ZewDoC/KjVg
b/WgbiY4RdT0Hi8D7GezH8IzwUPbDztq2XJGeyqfkFYFBghHJ57HsNx+GFV4YwrKvTkbYWd7j9A4
z1mxzPRBKlI+lj2Y0V3Tz/RzpHDapmHZsTvb0iDOxaCrMZfrMi9YSX/d9CoVNtijS3jvfOY9JSX6
sDsYC7o6M1HrTiBP2/AwVaiaUzsAZT0Wk+XVeVVyDWNZsxnkPDi8VjSfYi9O/bhZXkwEixY8d60K
QEFpcqgcCJ7UxKss0taCBskLvRo/I16pwrTHFhpPQIk0iOgaJFbKA92pg9Mz7EWLDV2bCSuRLknH
gdWaOIlAU0s5jnm3DELhZ9Ac3VAA2c9RPcVojrG4/BivIR3wc9HW33M7FRfM+euBz9EGOoWDeBJc
guUvVNFeo68GcLbSEv3fAv1B+GbRSs+dCovujOiQHme7RDoV6Agnu3XxpEz9WdmTBsfQZRo/8rSr
El88w5Rcmx1t/KTJC9sDAXOd9IZjoM3wJJKkHq7joXB3wMmCNutEBa8KxUIWkAUS8V6ZpnJZ1+gO
ZiTnmyRvWYVwI9wIrsp2FAlUuyZzklYm8WU+VHAAI9fyNXCZPorlDgcmfzGLT9iuBUMU77iJZQIo
xXgUdhMN+BdIIlL+tUbkYWj/PxcdAwS4QBp/WWErPJd+lzzQmsGBQbAj/VQ3jScPAMEDu7NdNPVg
eosgzgicxfdRVMU2by1kghSep5pCLFOI0y38aEhrzZZmV1UwvqvGJmwyAvNbDc27Rl4yErVcrdJb
39GkR/AppkAeixoUM6o6532NKxYucIwDmU+jcPZuawFiOI0WJNoZKCYGo1nQT5fj4oHu6IzWtxGs
J3Baz9x98MnknsLABpdYqRD8W5nU7/ADTHdwUvv3AdzWNEukmpZMFsrXO3TpWb1Lopp3qaBzz1MA
5aXaB0UV33PUtODrNHoJWU/r4CKi4frERyRg6cBbMaZ04nDdNSFZ4Si0xi9yXbkO9NSUrDJfGE6W
zDlBP4eJqy5preBDXfANzTH01vI+YNR86Ks1eJ58Pb/MsRzh+yw9+S4eBQJRbfl7L2LuqqACcFQh
lRftgNpEoOFYAXt5Bd+TyNqlC81+qJx/65chKIGh5fhleDyHUWYNyI20KnqypkjLvRudBAMOwKF1
x4rT+kPAJvIFgqy4adFMW1JQgNGdFghoWQf8H901ZNoXbY1fLmd2reIDknsQJACycFbCJi4K+Cz8
7qvzkSMeEXsndLkDtJN3JmmjMa9ATsJQg02pczPaRp/38Dw8ctdH4Q70U9yeYTpA/djVvJlyvFfj
cLaEJLKnJSm9h8WLQ9BBIy0PrZNoT7crh+c3UKp915CJw2TSieja97q2zWAbLGRaAx8mWSRjkOsy
kfDXgL4iF0hdINvX3mxs5mCm2Xi80obwYgmw7Wx2+suMxo3KQo1zN1tWZscsBpUxnZm5UedrjXQC
hufmunJorXwJo2k8Epw4Y6p8X43n80CDJisrqruMEZ1cW6bh//VpgZBOG0M/Mk82XY6UaNVZp+jS
5PB2TE+NjaozF/RqSjtKwSLNE/HuVCu7Il2CoPkM1nlYsrmc0eNPWhYnqWXEgqSncrxDzb3WOR7e
epkZQ/nSR9Ps9iy2U3/pFthxQFLy6Ki6FgAp+quMIqC14QuwxuJqWCPz4irbdOmkxuaWydh7hlmr
mCCoKCbBlhpr02Hk0IAIa9mQLWXXIeDw+p5Gw3wlEeXR00LWjkNhHECcYEhC7wFkbv1zHzXJCsYv
dt4HqcO5Ofii5OOZcAY0mFJW9KkLhccuCeIPMsMFZcUN8PPJz2Bu1E0BMleUDnTeWE+AqkBZ7Boz
+AFgLGxNsKhwRaTlCPV8V/J1fB/BD1emU1cZSGloSu3gh7WPfUdqkRdxXNR7G0flh8q30edIuEpl
akLyk85zFXxmY+xuQzQLE6DmLSlSFtrodhIxQQSURWNSu0j4hajCCmYiQTadhjBzbNzMYvx0wtQK
pEUJDR9LryovliJK7te1WO4XCK8PlJQsPPOUAXWN4osDUPaFqXbJME9hVpSTOQ1+DW9PTKH4s6VZ
voQWkzTg9aHhw9yX8wMAE1qlEDMR/1aYt0FsgSi7BrVJ3J7DESTuOtDkDmEpHLY8KxQdQMu1h2ke
YBoM6nHNyX5Lry895Aomg21tO3u0nW5jENEfpdcN+cBXdpkEIYBv0g7lARk9YopzfVKnDFNIrjzu
pnUvOg73S4N/8hFsnJ3zEm6qeQeeN7wMx2l6WENfdmfA5Xpz7Nwib9tQxwcEmUod6sWwdVeICEKA
CEoGolUz8QX2Tnln2rjcGbaNExmKpHG5j3kaYK8RPh28d56MMlYvHShqLzZ8v8LGX+5ZCwPVLvCb
ZkWiO/KvpO9Mks2il00u9YSfb+HAoS55w4JibzgrokwlAwPRMK4KlvlVhPcKvPE7U+JP7Rsc+Syb
vH54mkpAcinr406eEoG5JJkdqoVkEEfDz/Wia9zDOkswQjF+E3iVkv4Z6S73M967Qu2HZYDwMxmK
3wQmQj3mfGDx4wb9sdSLVvngd3DOwWKDjH0XTpCjd34kig+mcuQS7eP145zMzXs2KHqetCPoXBO4
5Q6cbTJleurB+s5NDDu7WTukP8u0HCLIpuJIJ3D48GgeKDB/klUNkq0DtYG3U0i96OWMxbmFU7Kq
j6YKkwuct6CL4diOkWKX/TAiF6onCeASzQ19Z1Y7PShW+NFGZIK8SlwzPEswnE8LBgjcSWyqNld8
qFXqzaMGc9apIToivAqkfguB63Jzf53QhhFeyiE349dfjCWI22z+bNsB26Fk/Xy5FvgyO9MDU6PF
VHhpTYrg87wUDXY0ELG96RaBBaaDuPeWUMMs1S/NFTrS7Vd4IH2Xg8NmjzoIp3LnVaQOsgKjHcAC
1zPcgZ5ZZne0cQM/ZRF0PXxXncUMhcR0QEq9du4gJvJ5iHJqZssybwzhNylLf7kAfjViR21e+b0A
f1akaytkHnZ18QWSVjxlOHsxRqEdvPkRTryRHWLni68tmQKgh4uA8oV49LQ1Ja5AeC7VGX4Ft0N8
V8WuDDBQBsT8BPy1l9fgucYisytM0hc08dp7OEdifoy7BGAx5VN0uTY+TzLkfr3Lpm5hKErG4hlT
IDBBgBkdRDkvAXSkPQy6fcZJO2aJAwcH4ld6N0AA1yHtClQ1OYoc93VtrDfu7UK8NgMQ4mYoFTx+
Uvgnl4vr+rt+aslNK7A0wEAbyVLAu/yxHxEk9qYfYgLHmwZ/DNe09LK1GL1H8EoLxlzAjUL3jvry
axMr76GrkxprN8ZVi3QJtqS0C9tqS0IJBoFwgOtzRmm7wmZYI1fbAd0cp70nQ3UeWnRo9zYckTFL
XYHalchKt5yPIc3uVRlOlxbGD7eL9LzybBhL/hHGINXvoL1gSIPPPQ3iruA6g+Uf4xxq35qrFTHe
S+exQk2pZ295wviCjmKWw5zovdN18oC5S9buCZxI777JKP8j5f4RBT8ISr8Mwcrr6hkjqap/TYXf
SLntT/zTrIYxsQQNQx9pCcEloxTq3XdOjpG/0NKlkJ8B+gApSgCO/MusFvwF6gd2pRDdTv+bI+1f
ZjVc4g4+brunNIE+j43E/huz2s/SYUwphiEQTEYK8TcxDu33Z62Sa68Y6yEOUrhBiiNUhCGvY8kP
P6zHG82mN58C8gy9Jlivk23ez49SXldXK3cLnpI0bLkoir583/573NLf96+D189B548EAd8AtyAg
CX+l6bcTctfARQvGRwwMo0ZKvPG5MSK5ScYxAWOzeY26JkG6PINcRJtrqCH0sGm4MTxCcjlMo3pQ
3zxLEh1yfTkJZNTnMMTC10S/eZxgk6AY9vDN+zR880HZb56oebNHsZqI6riu83ggCN04SIqBLCOM
DrOO8VEmiGU4qkV4h8EofncqONqQyBNrFENAggu0jVWojv4IF1AeVyoiGOsw0xfG1z45shkyVSwo
zDVtgmiWemNTXwvNMGpGR24+uZiGdyEsz9U1CjL/PXJv0aQoD5t30yS5v8NYCH3FAje0+6FAtbv3
ajn3h24QUu7c6K8oNXDQNanFCC2kYGIKkxwebA1DBYg4s7O2JKwDce4zHImiRP3vhinJwgBw9AHc
jTY7+HJFfRhlZNsdF5WaThh6hBJqCGIIcUotMPoFbh0uXCgZ+8R0yGUeQVRR75Vl5gTym3VHVOfL
jah8+HCIhdCatnwZUCcHSwU/SaG6T7UR/FNv+PxOoXj9OkmK4w0AcPsRVXn7cZuO9IL6jH5lDNM7
nrxYQPiADWQioAYwT+rISw/lExCGsToSdMjdbkicQRoRwNF1x6PBwAIQYApUipFofXfyQXABdiEz
/I0AX8bg42A9zDrQwRyU+HoDg8GMtHC/+7wDRL4gfaphhxt5kIXfzGn2m1GNoTMVw5NcDxB2moK4
x2TcjG3lN5Nbt/ndws359r/wPCxbsA2225z/3fz+JT5/rOTzp2f35cf4/O2PfA/QuL7NjxLK0Hby
uQ+MBw23f04jC/8C0QDGOeQkihG3EE/+GaA3xhk9OhRomFcYgGnePMj/tBN7QfAXCxjaFmiV4P+G
p+i/CdEJfdURhJWYcHR4SJwgI/0VIOwSlSx8cn5KMLhgPC56FIO6L4yaenE5r2vtHUpb1eSyFj1m
NxCqT4j69gEvO09hga3R3o+Af3S1xhCByukzzKCAnRjFdq6wyeFS8cndEicfQh6eYkjphx5p+6FL
4C2KBcYLJAn0VQmTzUmVxXR08CFhV4cvTDGdx6Z/iLVL9uM4v/d9F2cQX0vvFqkR3DMYywTdGP58
9UL9sT1bmE+ONhpNxspVndX4+EeDf+XesARzbRwmPp0C7UUHTDciqRIanhXo1GlUYJBI65My18w8
MjJs+vIJrzwYSh+F65hYRMVGpHo08pgwMZ3w0JuxJigm1G1sk6uO1phyBnvCKV6g2+bL0qjusJaB
qL7S2V8Upu1gPEIKByk5MATQM40CYTi3fhNdVCMJP3UThn3VSKUyBMB7BdPfmVsad4C1FLm5gz1E
SYWJHa1/xFwmaGsjZrjsLVkwI8TFfY44hsw8qKr9vE4vMhncrQkWc90tMIT7Ej5iyGVRngBd3PkJ
xMimF+/GTTuJDDo6KHLDKMUUG4hmZX+zcsyoHDwKzMUv+2uCQWPp3INj9zwoZ+OMMoPQoTirvQHC
syrIw5QIpVMzqeHFOrLuN+Pj4yondlqikn4Ea+Ad4B2RxxLrd5YMo8QPWA3+DqUYugxmUCjlGbzC
XLAg9+PwYhzgry4bNGdTtIj2DSkxDcR3bjnCAGgQFWsDG/s2TCYLzbQ+uEqiQhl0j0ZsHN5KSGTH
GKRvPtMx3GH8T3NKlh6COGiMAwoHrGEUzH0W9m38opNZPya1lMcGg62y1czBGZtp/QANfd7LVXdp
E23hWkKlKwtY5uFrJmeUwwzZ4VtfJfAApBXER4EO18DlDnZkbz/iTLtw2vdOEFJJn2MAlYPbDSLe
QdhWf1qcA0UYev6hG1cLF93qIkBEiT9lFMlT6jiqKxx6xQW1w3q2DbzCvk6ak8Y4O56WFXQleFxT
6k30pZy8Z7LwQ6wWIeAKdt57DnU71xgMcxCj5p8w1bR752FS3j02zoqdEjd5HzbzLTS5cD/3GjOc
4qF/KVbmnft1Md1ZDA/IQlt9UDBYHkKM8Ui1D3+8X2LgiFun8gLWmxlueEn3xlvJDu1/uw8L39vN
oSZD6vs9hvs1tIy/djDkHTjskycM+LotZFFsWmV1q2Dzn2bv2qIOOVipj70XyqvZRphiKO0Fxi4c
0S9T9/EamAO2wRVyzvuaq086gBep6uzRRUOdW2W2BZs+LgH3Lldd3LGJPa9hEaZjzeyh7GDtQUnc
3BOPY9AOrchVYsljPLPoPQZC1HuqINMGlh3hI/iEkaz+PsBoPUCHLYU4ur5g3sj07Kb2uhH8QWt9
QI9P5knEcsge1+W6vpO8P4i+uZXj8gmTjR6XKX4npM175WGY1oAOD/xauz7qd1HsH8LIIoMIi5P2
w0fSTi9xAAOX6pzYzZjCg+kv14m/lh8rUFapXltI7sFcfhGRueNlfNVr2Z3a2fugK7Jfe19nqi0x
Q6w6yf9j70yaI0Wyrv1f3j1t4AwO24AYFBpSSuWk3GDKQYwOODP8+u8hq/prSVWdstq3dVtvsjOJ
IMDd77nnPHfOLlDLv8BYlbfCMZZ9lunPY+KHXubsGrtLw7pJb1Opz3YjjUNVmWdjqJoDDc8rhOvj
2I2EwtAREGHyvV5slgspQ901zr3Xi+5Y5jjJdtJasw+zdt2nxtHlwZDJve3EiNzecumX3L90oiXV
VMFN0jvGbqlgh9GKWneLnCC0AJ3ZVXYw79fBJ/32w0EJPthIjDDN0msfMswuNoLyTLeJRowjboIk
JSxn+DHkumA9taV7JQ2i2/1afs+D+We2GkfXEEj1Tnod5Bo5A61ldgibSzf9nvT5edXJB6C1J8/k
aJs6M52q+BpZuo3SiT2lb+XPOPbQ0ivvLp2mD1DYLmfejJ0chfgyGLxPQ5a/UzAaTjNO5VCm4m4S
QJyC6bakJnoqktTauUXvHdI+oL3WGjd5xu6Z43CCCWRVh5W4eujZ9VFmgblL4GDte4fGteNmyNxj
ZUZilZf5jMGkTdePpkJfbPNmYLetFJtW392nGgV+sdevQ0ebmRZr+dMvu/J9YPCjQdwh6CzqilB8
3vdHSyj9HRLDvMta/EZxWbQ/1m5co5pvegyEoY+1NOjSJuOU5pz1dR+ge3k84OtKSjF1+mA6cMaO
b0ioIHfBRHCtUJdT+W3ox+y+0fxv1JqYHUI/HcbpNCD7HbT07gb4Znus8c0u6VPwu4F2YV+Z1VmU
XYwCqMe9GnP4UqK4UiAHd84aG1EROFnouQCw+LHdm9zXR2HwwhmVXkNLaJKxSyv3Vj/Pj9pUXgYV
xDb3ZtvSOE6QNqEkLY2Yz10fSCOC+jTOH5THNnjOMLLrvVBej9TkzYPR3M55BlWyWPeqQfSdJksd
8soe4AJk9HiLXTbUj+4ARK5NIhHUETsL6M/iwdRIx+mIlLQUzuc5pz3DjbmF4hBKjYxZm7DYXL2f
smIfD8lN7BQRQESimxk7QNgAfAidzLok6vytGZcr/Pd9FM/mXYNqCqvTu4WfN4W1yc7axwmZ4FHz
HXW2q+NCPfkmIqusCZx6VjVH/IQc+qc1mHGATkBHyvIRPBZGx9iDVAVukcPQnkIj2w2V+NBW27vp
2XSqV0y+7mR8W+o5f+fVHUCUwP5CoJuVE4hriG0Akps9KQxi3scMjiB4kp54JT3pWiaA9sCF7WJT
NXu0ZVTwIoFXVyxrFLvLeFH4mX1SGcns0HTjJSqcZLoujCS9tFBIT2XQFsdxWfjTrnqw/QDGlpw8
WqJxnWX7Zurjq9rx4xvAbmXkuwYWDK3Wy3EM+vtRul/RavVBV75xtYz9k1bFQWs+CqyvyFDTeMEx
zPuadxbt39zZUITt1B3rNIDwVR87ufIY+ZHjzZ+LJYZCOhXJvk00LfClvwwM74tLgnRvAr7+oBQv
fFub4B9TjBh4hdkE6YmQmoqz86L0UkCO6Rqa1u34CNIvQgDxONz0xZ6NrakWmpiiKukRZqIJdq7k
RzX6VXED6nrwTkXC77HPDcNQezHRomE7SBZD3wGpJY6+s0vFbuM4SM2XdT/bCLCLNbdo0osugbT2
S4bwbxf17B+mOVUL/drhS7Jky7A3UsNuI5X6hrr2jQohd8TFm1zIbKE9mluGGSrH69oDmZKsvDWS
xba+drY5X2h4y10ZEWhW9SeQDzkNqF4V6Y3VQDQj5O4s8mdTEVa2IILYcXMOSP72R11004+6TySU
ck+UOSKmGVTzZ/pLydNsQQsE9Ji1BnpoOuawHhIBYsge4i6I2kF0zRkDFEdCg3jKJY3EVH9ren+g
42WQnzutGdkUOFzGmn1sONyeG2+YIX6xnu1mW6fZKc7tDpJA55zbmAbuUG6Qna5FnN5XSzfFXzeH
1WVGX8bHjTGNY3szOaroLtsiTT9A++pAhPbZvnOmarjEFJDN5yGDE7a0tt+eREqr9CJRgeIbD07G
tl9XBpwiLvHoy6XQNP+WgValp71iurKI5XeckVUsblxvGalM0APGC9uM1YeArtQ3PB0JEGZ6JE3U
APUZ9mjDYCnKdYGPsxuQo/nHnHUVt/kIG/JiHHOesmluyKT3adV9rWBauFHt+RlxgbmxnNMyZI34
MtF3lOeq9TzWIwgFQ4RDzoGHhj26bU7J3M7G+yJt1ylUM5rE+yrzdPDZkh0Lti2XzDyYZWD0hAZ7
E7XEG6YBz0ZW9+UuZ2sDY4w1wIiqsdXQ/+q6qjgC9Il3LS2V2efZEmm5T6ysLyNhFFjiS1aO9oc9
9hO7T2pMxEDK2b0q7BhCTBsHydbRsR57n+UX91bcfoQJvyhEtUxNp7iN39PLNr1oXSQh8sldu1M2
16v1wydTQnRiXswxCXvLomQBbTosl+uY1zd4oNv5yCvmTee6j/HpzL6RHwGC+OMn2llmE+U0Qapb
E9oUm61aKI/tPONI0DedDB2jm3ZLZ7n7YYy/1Mr33mdQai6yUrkk39hzoJ8oqlncvu04QwwGxL3P
82U+YbbaWNyoef5qm7dSm8UtIJExLCdwVrsWyJ7c0b/V4A5j6xbynvMQp+lH6iaeTxzjeodLCMIz
prs0HEjYE4dC0rEwvoB9BjLNEQtrUuRbHmzVFFjYY1B6zhKZvmmDE5F9cNKcxWGkND0pCj3LDnwJ
4PMoXZfhkrg/nh/R6UNAC0OEHkQaiBVQOYLzGPiQ9BqoFB+8OXnsC+FdA19tDzq2gnDwnZtVjDhd
+AGqZLgWYLt3eZrfgT8IMZs0+VnJYaYRNVnluzbJnxadd5EEuBscliZN6MSiSWoNWnwcRU7b2PaH
R8Nxhj88mf9rJvyfcH+rVt08quxb9lKs2v7GH2KVQJKCE0mYlIIKRShASv9DrGLKE3k8idbhu8Rb
sbY/E6u8fwUkYnDvYg92JAbQZ2KVz58FGOFdsqnshc4/mqGxKez/MdISnbC3/3g+/S3ETXz1L5X+
RvChFzKfO29srbtu7r/yDtZ7LOXi8EzD+5ueAn2Q19dCGAsYEWBj+fCFs4mAz7sKnaY8xpundxsA
Dy0ct+Zkcum8VLMRwiuZEXdLcCzaGbwbDJo05L15upcqrh6b3q5uanMC/00w9MJXbnEaHVlAMoVj
XqbiJ4cK59Q082feH/vcDZ1xmwFL4wwSiNsC5O4DRk//vvbrm5RaFdyaG+w7d/y5tJuDqErs75lB
kJ+q8wu4tJJzbGNv+4LivNBnMe1Ex/CB1MWjN77rVH87Ct3/jO0YZy0djm8+0LljFjhUzyBrEebz
czkudhjXeoTASZsGpHLr7ONqqH4svvI4J5p2qMa2sdG2Mn3farlAxUD/TvcDiKxu54Ft/kmPcAV3
PyfZIRUdCATb3fwombITo+3vlREYhbWXKjFKExeZZ6eWf6pVRiESodI4pT7TfBRrf6BNSpF4lizO
0xe4/C2d7wlFAqwPrYh3bWAHt2Nh4R+eEznwGykqhtKs7MduRpHYJ+bgXJi+k6ccffuF+rnrjYcg
Xrw7WFjYo706e28NC93hBuOhE8H1GvswxxUEGE17wUXZKCSWIBXcc4x6QXJ2U1t+WeoK4vzMqBZm
BEwmBwKD4wxnSS8+rfHYfcS8B05rwrjknZ21w6poaTNfNuQUNR4BWp9lGvoreHuqs7PRFQtFIJRx
TTNAyeBcN7RAdki2Bd2SckC8QnVy4Jdz4TqqMPtrPMC2S0cZFNuZnKqxhgbpA9oqa1t9cr166Sky
vf5DbrrwWZ1g073oWnhPnHTqJVrxcXC1firm0MLoWqEiKfRHQnZeDEGlE8yeWUwWZUiB9ucuH1OU
EwvhERROZfwc466lIQLJ/YffFAZOUtkFn3tbQukpBMwoNswULjd7hjHu6rQNgC9lDElQ0vllDsxo
tpcQV3MCaKL+niv2BMeMqcLzzp/1QU4S3mw71dZmJez1j7XwgLuNMi6oJiupvQgf7QCKqHX0eMCH
u/TJXddPC+sCi9LSdD+L1oeRb/bp9OCUmyeSCMp8bqBirXvAeIHe+Z0nqjA1SjIgFfpHetYuBKeT
7Hv16OV28WVp07aMStua+wN+bm4OlZGpAUF0lDh+XKAcG142xxG07OTOdnP/O89E5lw0DHjg5pYj
7jGTQBX4fPhU39rUSOFjiUKUB2DWbbYvBp/VhMdHPcBIMO7ZOAs/mgiDv1stZ8HK2Nkl9Vs+r+IY
MGAi301LMt2pMcODmWWewoxetrSDFsfuP+X1MHzsqkrIi54BHS4mY9/F3yCNZdzNk5udKm+qMXSQ
DPhJFxAA4JJlw76qgmE59Wr0OGTUDlWrbbIN35oY5n5IjKRzCD2cY17KUYw5DpQotwm68BcTHDRB
/Dywf8yWO3zHE1W+b+NU2VE9QTNG8hiRKRtTxgAWR5U4B+3aqTGDEWKEg1CbvuR1t3EzrVDNmiHV
e8tV2Xqqh6R9b5GQJolj0QvZFUGTPBW2SrJ9rkh/ntdWN1S7cT5SX/Wlne5NNdfDO9NZaHsGxDIl
1r3Yo1NpZwOeCCAbNYWVThE1oJaIc1CvLrxQaHsr84QyqooA0KGOLGKlX4YSVmw4iWA8JtQ4JjNH
8JjuMuGYydWiF5y4ku6zt18rE7z/KkxtMM6oTb73RTxhuPB9OOfeHIyXRab6eF8nNh05AKjlyaJC
BK7trzHAd2GghU5Kdf7nrnDRn2kreVfuULMOpHxYbKpY+elhJiXNANNa+usycFXytZ4Tt/+Jilmp
J4Sjdf4GojJXUQE0G5dvaVlT+z7APeTfYb82Vner5ctlod7CiAdCsTGn+8CYkuxmqTILgXuil0nR
qTqR9zs3TquxCX3PlgVn6K427OOAxDK94z7ToVC+UeMoNL0R6dXm349PaWYUw2UCR5CvNDtlOXKu
J7hrP4E0oX3S255XDBjdRwMYWy3dRR5qbRtTBT0NNZhe0GCtmu62EbMimVJ3H6fABL0c4uVR/ie5
ACthcU5y/b7RzmRHPs3o9VRhc3IQX21Z0urRI0tJHwsWP12o7JxkVuOd3JK48a3RY7JyceLW7KFs
tMMXZaVFfTQr4dgI5XmB6ynO8FotmuZZ6IFFZSiPqibtvC8YH+WcqqId5AUTJgILK/5SWPkPSInU
S0vn0dMAturGHJbrVmMjH+nffmgGbxTXi5KMmXHdxtIR7DccnbyTVD9XTccPeozHRsUfzUKseAcw
BqRHkbu14tN37Qr1Tk3v6H/YHsC3MgMzUopp+tmvtHfA3CbKvZtg/l7NlB7u5QQtd4y6IrUFd8ib
q/dFQP12TtPY+05dmCyRUQdUmMx1qWTUg74ebofFFt8AzSXDEzT9OH3EbqqGa2codXJVezn81sKs
VI4N3gwYCzSxjJqSqoMJFUcelTkf903rtIuLaEgX4cxUrx8w5Bw8pBiLgjxTN55hcFzglKJE1C4N
fk8VrO5pKKFahLnqYIfUS5aHAs0Bd0POiSN2k5PrzB9y4VUPU6GpqGPl4gdYywyXZFrecGaYn9za
LPdLz7IFDNboDk5lrrzJsAIU0LF3baFSEktaNGEzuqy5RuPsx3HSFyTuyuNs2gtdQe1GDO1qqKzr
9ROAecTcwRIAScnHhKLrsULiHq0YzeEa1xVZiWMrIJp5WYCpzndvfB9qQSPlyW5sSn6rmw5jJ380
SzGe0h7yrTRZSRju0hw00sAh7+cf60BhjUIi0OqKFE2pHj7rnBo0mIspJAey9TWh0VVTGj/MBVCM
Hd+VuRujXwX8yCUDjnYkEtjkxMIh0yiZc4OjVx+83D1B9Bd7kHT9EoGBFDzQjWmTYRkSL4qdoDzg
ZzS+08/6xmPS3c6OZaDvSND7rTNcg52cKFoNQQfQL9t9ag/r7VKXjGNYvOasPe0eLbc3vieOc+Wn
BLY07CKiNbbxLvagDDZaF+dcLu09PPkaWJYckJoSpsId/S59GogoR5zm6LCZlQP8IMjcm35ujVA4
5aeiLWmozYaPTjGZ75vYGCPpOPICLRakJ7HS+yael+vY8vV1TyrpoipdDj8KYSBfEjoQ6PIspxyf
+hphaul4YoiqIv57pZldWb24n3vCjQwzaiI7QaKGS1jtddfS8Zur5Asvb0uZOvQPpqjMMGMEwfUM
r/Spqpf4Ll46OhI2liDXsm/ToPoomoouGvrCqezjJ2dx1WkK0PU5GeOrrLKWPAT4WZmZyyeMgqs+
pIHz1eWIS6fZmy+qygZ46pgleS+m3Cg36g3fexyCWN7aM9u6DDr3mvlI6thY0yc5t+phGV32j2Kw
z+Us4ewrXf/QgaCJiPflLNayvKjS8j7QgDXB3nEC7OO03cF7rPa5rQI4x5ljTCHYpI9BppF3nAYQ
Po5QL9/bOW0q0QkGBTkijsTg1gF43smsdl0RbIu8TYqy2TrB9MuLgtcu73+u0EyjqiIHC8Z6ZQux
vuSFK6lxSpecXuFeuLQlc5pMk7kX/TI85TpFr/mfM+VPZ4qJl+O/O1Pufy7f059l+bN74U3Z/tIf
5b7r/UuQ7PUpJYRHhetT4/5pHuRPmFO3AZZA8ACVwHD4b2+KvZkHvQDwnoUUgLeQuOu/vSnYBwVh
MlJQDnkRyd/+J96UV+U+HjsXXgNClZQcp6S15WqfRZ2rZWhFHAhSo6VjHBYy47skZrOHgBz88ZD8
V3ffVs0/Uxb+uBRwI6iV/Bfq4KtLOZy84BTEnOe3LKyxzcmQNFuf3f+/URX+ehW0FeZEkgQWTP77
hal49oV0rZGPNdm/3LcxpW2EmYrpOP/ID+nzXeDH8Y+DrcIgxFd6+V0GaKtLTK4w5D6tJxXbVgif
PXtDIfkFFnt5yzYqi8S3FDiSle2VudMhzD2tJNtCVO4ferjSFQeZilZTzhZO8Zis8tyQcGRMB8fY
OBqUGblJDey63UEOp+N0KxrzWhL1+v1d3vyeLz8YHk2cq4TjIScRvX75/fu0c5VvwjOgpISg36v7
mhPybpulF/EkLVHcMTLt99f89YC8vqiAp0Ck3OKSm6b2/FkdU5yKcR4noKFz/2JmguIFqkcXLsir
R9dXTTR50OL9Ip8uxoCmX2t5N1XqzUfPrtKL1KP3kbiJv//959pGUry+Ga60mbojQPbyvr76ldpJ
oDZ0nKmBbixLVAfLwWktYUQyH2qPY804EX2xFuv9Ws733iygI2dB/dnPDcZrORxfgAW3xxXgz470
ZPITN0AiKYcT+qVDUydfh9U1Ln2HcVSjYFJhBAqSCLWRIR0xMk2FLcx/9cbt/uuLFLi8QKxMECVs
awOHPr/bkyf7qZvNFGQGMHrbzsqjTpwp+v3N29aXV78pzjs2PNMkdu/+muj77HVdC1LnLkT/0HDN
dV/W3hyxGXuc6W3NpItcvrEI/d1vxYO5vb78J9gW3effCriubuTs8kalUHImNk1cW4uH2oYL6vdf
7e9uIJZpGBIs+ywW9stLtSWM3UYzsld6K8EioqG8t6J66+nblppXdxBFOOCFkABZUQJfXoY8bJ/m
jCAJVyeobshgzu8kY+/2ReY7x76RNJSszMbaJxk1RA/iXZxb4rB6U7qbcEfv01FOF01xj9caH9jS
q9tUQdhDsXRPWuRfAcxnUU0E/OCQxt0T++ou3Wo292WOp3dMaOUL5hFf0FAu31j/Xtomt1WWWdPb
tgT+lQfEefXCmyMN1iGdIWiXIMwhqHekQQoG/gTU5wNKObMDh+uioGj9xz+dhzPU8zaSBNXoq11R
tMToEy3TMF3slAY86H9jyOs3nv2/WUTZdiFHemClLABgL3+5aZZlWwn6TCP6B/vVMh/X2Y7p7QUe
8ZglPcQsaG9c9O/uKZqmacJqItPwms3TIBSPbI8Mkk4dDHgzkVIj8Iv7Eu361GZW9nmwl/Lgyyq7
+Mc3lX2ZIwZuWF4Hd/tkz171gndknRDBQnqEQ2gAKEIuY/DW76/yNy84GhUMqG2T4BD16gUnSldC
xjE3lgwW7YIgEzklc4nA5iZvPJ6/DkfPXz3ObyBBzYBJpTwjUFdffiMGpHAA6RuQia31lWlWEdzs
iLo7P04tNSIWj/sEnx/mmia7XdrqQ8pUz52ERHisMr88NtoeLhhzGIQMSX0LYvN6+fnjw0EadZm4
bLM6vPxw+DsJgVp8uBWb7d3E6L/ruKMk/v3tfpXYYOX+dQ/+c5lXv2rtIaFhXmKsbcoAN6ISFnMR
G5f5ssv6DbxjetG5cXdlMrHjgy6Zv1YTEI5QCYe7DAhE1Lfx9xk3IxKrY8MYtYaDsagHLuzvpT8l
d2OQTzshc7W3GWZ8UJhH99YQ/Hzje2y/1cvfkmgL7xlrNa++t7Xlnj+dLMwMYdeMQet9THJUZz9m
rwwQ+a3MjKilv0F9yDjviMLc9LTcDafOoqMwLJyzGgYJPdDqZWC8w8trsdvLZF8USi47XdvWfUmF
ZmLrcS2NN6t38E9kJMlCyxmZuZCMGWqMcBh8yDhbqjO9MvT991/wFaJs+6EceFM43tkpWLNfA6SZ
d6MwMEMx0egsuxr+ywNfq2S0T8okFhrEqAMEOWkKtgRY/el95iKKB5W3B0fCPCTXeWMl+ps7LgXU
V0Z98XTibXl5xzuhE1KwC7qlX8+fStd+MrSLe1GvyR7Hz/LG5V6BDn/dACIANm1XUOcb2+nl9VRf
OExLJfE8MRiCDMkV7ggAO3NhwMhT7bHYRnKvOFXC1tfFvt5ihbgm31gFXzc9+R14JVj0Ob+y+pqv
38vFL9qtoiDBLXBPMQIp+dAPHjMpePSvhrTaxsCs7jW+PWzgaw+/IQCg3Kva3zckZXdJk1uPjVAs
H40qzlmrsUwYTsCoq1FHmK5/wh37I3nyX0u314sqZegGxCISYW1ptuDVS04D2G7WuGdedLt4h6Ay
vpeEXnZFVRdv/Ep/eyXXgZltmoQvXnMWe62bdtSTsTOM6kkppY+NW00hJAzjjSu93n35Tt5WKgq2
Czrqv071z7Yjkt+L5bbY7jJtuaevEPk891CT74yYlFS98fb95Vln5O0GtoR5ykmaPMrLZ89a00Ez
a5GTTEd7iXQzUzpKB2LRHvPOW4XSX78Zc4GAnMK25feivf7yYgH+Q/LqLFaxxzjgnT/ihbZqxpGY
pdvewYZbLxHi8zd2glcASN4vVhiECephCd4VjtnLy87OavY9hrdwrshkm8MHItvX9eigbwaXeTad
ye4dmQR5xbnujZfqL08Nr9PmIuDEiKABnurlpTH602GGYIYtbrT3OOPikAZnwcmbfsfv19G/3Fwu
Bfjf3UjgG9UXI8aLfSJuei3Jf4RlUomIjihNurmRAOk6/LS5S4oCm+7h9xd9xfrc7q10eAW5wVBI
XUB/L686ila5kC04BFOUHRn2lUc5UOiznqbkWBfMTGVKGAzt5l2DBfxKt3H/ziLgc9Emxcc3Psv2
DV/slNtnEXBQTfQiab9+cUCp6XXmNwxnAKSRkB0txkAP5uZVa8Iyls2xiUfzXeMdaGJjmMIf3ZvD
9RsfY3uKX3wMOmekuliTbMK5/CIvb4k5YaHpStWEYC2Yk+YGzbUnmvoAW2MllJ78KNw2JlY1ZZHI
Z+udFzfdsZ+sBTKi4X6flX389Yn+Z3j6P0qwZz/OX+J574bksfrx+EIB3f7Gn+k8ZokgZEpMIDYr
OkX3vxVQEfwL3QTjEp6lzQvFgvGnAOoQ26Psg6PKshmwRvPj/3/98194hZBMMQ6ZMC9Bxv8T/ZMD
+8vniJAfqX6GQPI5wCBb4tULPZX0OYUXvNdakmZrs95HEliGDeCWzMb1krT3mmWE54wh1u2uaVxx
zX6IOYWcS/qAobKdmfII8G6H3pRlx14MJX25hSNgaMhgIfSW0+rbdQyqw2Tr1hh20nydvphl7S4X
k59zBvITzlxAnbL4w9j347wX2s/9HbEw9bh4Kpl3SeKs+ko7jBePjxDr+okN2FrH+C5YV7YDCAVT
1VkHW6RV04SFh2fjmMZNI6ywLnu93ONnSMvLxO3sUI+ewgHoAlziINtkwEzkkGf3LTyS9mi2Aof1
iFGXRjUjVtL9jN8oOSbZ1pwzR2UqvEYWtsjBkGChiFIw6ldYhh8SxcufzEE4X7SX6ZtiBhfNH6H4
4sVOqoUNcMCqTa/E90ITYIs+cG6dA6y+vOIAPcDj7IQ55dVedY15YrJCxUB4AtDfc3owmCkZCZaR
VOtL60Ci0v4KF0t/bIYuwf6Y1O2BVr+WWACEAILoNPmxNB3uB17bZtuGLCmObelb2cNAtPo7lCnC
POWq1+4zJ/IpeBCm0Tzkc1kwAjWxhYiWdCwv1GI50DEYd/S5yvr1Uc4Zzwk20UWEpcpo+JjOBBbP
YJIxLTs3B4EoSEtJponGu0LZxVWLQ5ehoXVbWDstOeWGvtA1E5DXoHs3kXBuo5anPgUCuAVhaFuv
Vyg5gsA7o8uKk23PzDgdtdUz6zi1tmZo19nUk4kPxoSzzowXw2IoKG2xlTKKYa41dRjIrjhqgtEG
YuY6a7Cz9WJijZrdzmRsFlxXGnD1FBCptmPQVUuX/rRYuA2S2GsFNsqyNIdQPG45ooSBayFI3GLa
ddPk37QCpBlpMCNoObbmfXpd2XnxzWoq63ZOh1IdCU5lP/yux6cxBozB24/AoT5kSor3Uy+3VoNN
o1U06FW8AV3I1HEbL09aAiB8ACUdlE+Jggho7OACrIzkzIiRYlIDRYOFDiCKT/EcBAXzXOAd4jLA
4DyYs9MdUx63PvStcXlX2ivd/AS0k3tt9CwHmGyG8UtLnXAdQOBrjubaTMmhsqrMxTdnYFFj/HZr
kq9csrNQ/vyDgfBy8xr2rviUMMLbwo3VpOWJybOWe4FxfDnaTd5/i/tUfkhBBfXh2qnyjlJs3NxL
ZR/sax8b2iUQtCHbL4MxnwRu7q1FHGTEzN35xp8zrzioggy7Q3xoOio/IXI5dQ7d/0YET2aTFDdB
rNflmiiR7qLWFt59Dz//wRzTlqVLYzDatyJNP1FbyDhKhVROCFR3P3S6boGl5xQVDSN0r6Diaf2+
JrGbQOXKoaHlftU8uGRht5njo/2Q0pn8rNUvV2I52xkQPo9Mnx+b3u3kCZ47V7dI1XPjJlEXuMXH
BOEhvsGHrCsYBG15buvMb47rwuN7QH7cgpZGViyh1TDO42j1/fKE2FvNHR0MOYzeQZKrcAAuVJN6
b6YSv97A4PjHeCjrd7J0mSyayHSVIZPxlgy/wKCu88FBWZjTjiXPrvTyLukLZoXGg4ml1A0q2wnd
uCUIBeMAUwWVPFpn5ZCxuHPo7xv7NnOYwLv6KCQwfnwipMbUqfwEFIR/h9KxHb/SjS6bXTf6M0u9
Qwr7W+ATdDl4fTp/16zzXziwyG/4Nqz3XpX6B4wVGCWCuV2729oFJdWGHa6lE3Um/GcPzMx3lxkx
xAjkWkxnv8ePsFsSfCI8/nk17WxkfkgR2l1PjBGNg70LqovQxZy3GADb0fP2eTGsX6F78kpIPJRr
OCQlxCPhrdjnyb7LYT8vNtKX6Jw0icgN4Wqc3C38U1lGf7kOBe4cEqnTpyYAMbMz3c4/29st2Llu
W687guhwNf53VPqzX7ydL37TL67VY/nKG779jT+bxRakGXpIcE82EjR6y7+PSg7MGCzZUtLvpcB5
3izGNh7QpQF+4IBSQ+mjYvnPWQlphUbyRj8QLpKr/CdnJefFSWlDzUiaWyjVHNV8n4b2yxO3V0NM
pP4SGAqX9hsDN0nSD6ZK36iwXh7I/rzMVswhwtHk3obPPa+wRJZ3cbxi9fDKvLsy/A7ayNRbEQHA
Zp/KRd4/+wVu/ygZng9S+HWafV5KbKNZAk6SLugZm/L1deUaF/1K9J1EEXjv3CQb2BG/JMFeKUB3
pLsMlA9p6gHDyKQaaGGcJVJSr5DWKDJJbdYciyqijnetUyn/7MB4Dg6OM9JPPxZ+Shsq7IMK13A4
4rczxjDL8ql3o8wPkp74nJOSTYpmuTBmB89S2eImnhpjGNtjDzWM+NuyDo5FXscepISh0riZnC7b
sVim75bVjGMMzdcO2HMUJToDvsiczaOIygB79xrCNVCe/dCSssmmSGemk0gACKYB2ZRcfoAZVW6o
bisUQeargJGWZYJrJC04E3xxl6lfP0ltla0dzh21/6lvM/5/YdsD+Dqajt5GX/UjsE61g3cM/3A3
ThW5mMglOOw3oRnnHpH9upYFOWLXnUt35wOaKC7K1SNqR0rYq8SetDuH2J3IFF78HZ8F7opvODYR
Umzdg8MoWS18bDM+Ucg7v83M9KyGEe9+WfDFsQ1ndasulWuVnx1Vau8igemJjbVZrbqJmD9vJV+7
xFTdhRvgZ2TRhLxePy15336wVF+JCyPnDL/TuIDbaNEY53cVRr0grLTyxQfH6hqO4lVSDftceln+
o07w7YSeSXjuyD03tgHpjt8egIAH6fepQIv9WdUrHM4djxkZfkHmVV32eGGNaEWqs1EZK2f0vxX0
2otDQxwSjiAZBkIEpVjJl4fjajNEIHMmCThHFnF8yUlwBFG4GkZ99uCY4VRT5sipa6OoGeWVPVfD
cN8kreldl81Q6fdLDk2No2VZmDflZE72JbbMoAg7F6sVakYhCnCOq9HYe+V3tkd4XEyjY+8U/OH/
x96Z7catZFn0X+qdFySDI9DoBzIzlZqVlmUNL4Ql25ynIBkc/qi/o3+sF1OugiW7bNx+LhQKqHtL
NsUx4pyz99r1Lu0Qrp07MIfISI2ThjZ/V1YNLcqs9tFUpbAe+1ODkae0Q1VAtd0Snus0kmD5VJWs
YpnZJBmLWeHWOzhMHSBbJUws4zInPOMDdkAnD3vE5Dl5Kty2G9zipn8FDggcmlZ7eXmrpciLrwiE
E8ZHS3YOkGLTq7RTLVrK/QwcHqto44eJ0eMtJQomRbvmjFHBWFR5ZXqpUmiYXPR51SIDu43bS8VI
e2AwKgH+SCooBMAnzKma+RQYonDOMqdf5itIrCiMB7dxjM3YDWpoAjteFuhQS9uObAVTzGjuvkH8
Kh/9tutGgg70CBD6QmqxupX5ZBUIeLUWjSuo0CJ/qu2s7M81RVb6XRbTz+PrsxhRj4gD5TsMXfab
Zo6xebDKdvkwKvbrMK+7YYprdWuVliabW3QHIvWv+GbVsFgRIsDbOODlJ+jvnDn3LL3npW97ezmt
zCSSHxETQCm4beuJDZZK2ZKRKCsbBwsZ3FAU4s7CvhAFg2y7rZs5TF46Fw453M3ESUiUMpoRhHnN
p9S/ZgaXKpNwb5kjLtWQt3Vhl+uUqiXu+HiHahxVgwuNT7/2yZ0GCkAxom0Ry3kI+eH2avupj4t2
I5EykGCs6QOxj3w4jDstZxZAakjqFsHguZFFPFcjz6tYp+OcW9yOAIt/BkXFsszZQ7q6gN8MlwUI
grWvBQ4WCh3ZYVpBBBNbMnuMNTXTiFSAeOLi4EOcGqPLGJNogptiBPb53QD3b5vmb5dLWq90L5i3
MGykVeGgBHi7joFrH3oyH6CGDHYst8DDa3xJzpLe/379+uVxmKeiL9NNmoPvGmGs+3pfWNg26hyj
SkABqm6zGqf47w/zdlnmdNZFEs0nm9j1f6wStx+XZfCcYCUjDqO1mu+cLuV03urtaSdteQHqRP3J
Hrb+fT/097h8SEJMAzOWAAYHYe/t8YjfiqcFYWsggLEhmKmgGC12jTPHZXsO1gRxNGYBACLN+IdW
9rt28npoTpevCMN/bt37dnKtz1hQcp6xHnn5NsMCs+vbGiGFLv+kf/n55nGSoKtMJCIs0O979Ws/
vVQ2hzIYhF7PCXiGaPC+6zP/7aP487VcT8Rk9rWO3zEKvr2WJFUVnSuWJLBGnFKsbg0ng7T7wcL7
G3pkWwfVnCV7hfF9d3xs/tMV/Ye5TkB+s9X/3/+p/vd/4s/Fm77o+mdeN/s4B/8iY4ZhEO8smSXg
WP+529cM9y+b6CTGKTz9DkoN9sDfW6OG8xfCUMtCbQBS1UFA+q/tvmH+JQxgZtQODLeOHLT//q83
z0j37p9/3Ba/HXTQmEWuikSCBrvFF4y9x9tnhhKV+XwZHRw8kBBkRXGH6JINpgGaVLDp9TDBTG70
2kR/81v8eNS378PrUdcXD3krgzkML2+P6noxtsfKPygLTw6IqPQWslb6h6zNXx4EfQjwHxYp4b07
tdaMWi/uvQNRWNbD7MruYx6305+iDt9+MF9PhSkmbzWjTJCZ705l8PDZDTiCyiHBceCZsXWwGJ5s
Y3/U93rl/iG/9O1H6/vhQI6u7lWmMiZt9h+/zzk9ZheO7cHIDUCHk7jFAW5fdAMUyB8e41/US7+6
eivb9PuBflrXKt+kr+IexkIaGxQwTqATFvuHT/Cvnr51NuB7LDkGBe/bs3HiTpVJ4hzKyPM/8EMK
ATwalrOC4J4d4HdQ+8ReJJvfn9q7YcD3i+iaeLMZGrE4vztsAcZzTgpcXCUMj9GSCXIJYsI2UWKL
HUEM+e0g/QhudeHe2/gadzY2uec0phKkWzNMwZQ15bkr/fZsTAoj2hTg5P7efPf7L8kchQRne3WS
v3+wpGSYnLmHemg70p3zxQppRLmUfl76zRSLf9MwXdn//tL84q6zIDOHBHdLF/r9lWEgkoB/Ng9T
1htnJgXqZgGR8PdfTFZBXn4UEnx2/HezGAmlI5kH/eCXjBfNyEsgKcGs+v2Z2O9k1esFpJrlEHx6
XY9h9bu7DAUhk7JJL0D4Ee0gj2EQoJ3qM+mVXr1W5cBOCyNzh40y1xwJ0shwJ1vUbMAbdaImGHOt
qRPMJtYd8ppGMVbckhNafS4ZUTKJLpx28fwNiTIa2KXFdz7kx3QLCr7oZskqWgpt0k9opv20uXOd
srmTFmOkQE2t/Jaorh+oMSDUBbYmaMDFy8TcgHpJ3E9E3IHbYrzwscfDTJ6IZZwi/BH9asc2ctKK
0o4AUZqA265vKQp5Y6eLWBvFoZm8iORXaEafbSNLp9CCU86ACLzkidcKcReNVuWxqffFh5U7Pe26
qhEYpA1ZHjKNV/Ak51+w7R8hyTIEsMcn3K3zWtmBjqEd3IAHbLuG7gD2Mn4ENG3/1UqqVgtzY/Uv
Deb0TWaZdeoRS5Rt7NG2VejRfrnlOvqnuLxK/9RYSmKOeMXic6cFkXRaz0n/URe5me3iqo9OK51A
h7DpQMcFHSkCpCHl9ZiARDFUvYmdLv/mxQKTVqwZZrzFbbPUF+aY0rRKncqfwbjYDJJiYk6/ykkR
hCH5Jux9B83xWTRY0DAnZDxP2FpTKhp/WuqN1WrCCaSXMKCw+8q/Fand3rAVba8w17fY2nO3+Fhl
jt8FtPq9OxYVsjDhTyWBR5X1iMl+uPC8whMbIinlzaI6m120H39OfLfMILwklXHiyCl/qNKuynZp
biuyX6xpuEi9DvutqRpZhAnTiuhE10GFb7Cyj/km8UeAKglmRpjnSBB3ridbY2M7cfUZw2lDM1lD
0ov1fGyey25NbUALVl9Be+5BauYT1KPBTxgnLZlLiNK85PGLrSZ6IRY2uzyMwRW/6GM7+EHZuZi7
pty8d7FblmTjZfSK0F7RVK7bUVDQ1QYMs3wwi8t2HF2wnPZY47PKvfG2T/P+AqSV+IZ405lvctor
52acj1d1Jlo2ooM50+ipygVS0ZwsIxldRkFfafHznpIQsyxwgsjQdpm9FJgdrZF5zthLgFuqhK0V
Lj39hHadYQUtO3ZUdmrEUUVSi1r765iBg5jBwrfRY24JCM4jk67TeW9g8CAcJfrHIwMJmEC2jcQw
vaR0dO7MvOiexr5Nb11M80xHM2d2QlMbxOcR4uGd5eILzcWSPvtT6alNahG+usn8Oj+tEXSVp4R/
TleQX4icIi60Ph3KWqMbNFvNc2qO3KDFs8tnnXT3R36D7r6CIO2EToXFg4gi8AaeUftPfiEIMZiV
dHBX+nAbN9YyzI9RxTQEf1e6kimQ1eX4a3T9kmaPfEqtZTTCaiqzrzO3gawDo1IfDdgvL06uRY/A
adsmqGkePDWdYX2ahIVbnZq+us4q2hiB7ueY1ii9ctI8LFbCsOOO3xA9YtKZqdz0MdKS5BLvWlKB
wo5sqAqIcZxdVMMA241lK8glqgTkbC127bvaUuqjjlAEp7w+fJo6pLkh6AQgfUbKeDfoJ0aUIb7W
8ZMxOdGhnQmzOwGOilSKyWaeAk4DlRVWo0oudZE6eNw1z8Z60SmrAKRTgWBUbQxrMrdT49sokcAy
FZXJtJklSIENCxikocQ0x5u+oR0w1vMMiczW4DKyVae9o1bQ3WCb7UwcnQ+FgLEMU88aLuUh57lf
TeVNUW1lb9k33UjLI4z7eLkzYpC6Z4qi8VQtyPwuJ77kzVM5MEuBkWGmkbYK6Ay+QG1dUWnje8aG
f+FJGXcB2qqlgvEEWJssm8GVo7i1CdiQ0Ok686qXFniUWRNJudEUDqgzjYFxd9kVZFtBAoZHENgN
yLPQ5X9H2/WtmBgMQY9ANL+062IXY/lszHHeeOSZFFuluea5IVIXo+XgE+A1ZcvJIsaG4Ia0BdVY
WCusT0Wq2MNN1M+1KjOnQBex88hAjCSKRvdUoC+OqtDkO9oXlWvdJ9LwfHvXTfPSb+mpp09DWeY3
kAvVVy2xja/sv0nSmqqUW9/IJBlPhyhOMrzSXTFttdaz4OomSbUVNf1845OXdvrHFpYRdu+5i9M9
2RMxucJwyfWwETXwLg1Y/ERYYTkXm54Gc7xzsSh8sacMzY/m0oPbMwC3s3Bys1UxNUKO2AvG9WSI
etK9KtZu0R5sSGZsZ9HWKqQnqDGwbnLApKq02vsMWOy0MeHO3ke6N/eQMqARnkd02TkEcpacqeL6
ZFnYdf0QPB7sCEtgBd/UtONp9FbO50mOebWNzNGFoJx3qg39eBzSQIJKLEJ7bku1m6wSmPHUdwQA
CYdAiK2eMb/bWsPg8CjqkzMFOFiiFzQBSJZHiCwBDT7eHUOyEO3YehSkUGMuYFjh5/TtXT+tevAW
NtGJbilQpdjpWJIppBanJPqsVkYAe9/sA5SDI/EmKU/9lmbzACZY2DnR6GURtwBaE5Z5h9Sk9lI3
p7HfdcboIdHoalYqp/DmbJ9GlaNdIG9RyRn5twwuazvPJgIza3GP482DmtqVCsetIx90tgojArE5
jkI7d71ko/DhkyxFKJb/sUR6XzUgOlrCIMtS2oelNNwnE9M9I2K/ndmf0PpjzJ9HaKZdURbsmPCu
l0Hb0iEOF8I7mNoas3ZtOgU6DZrb+MDQ87NxECNQfQDbytJ3WI+NMmQ1GoDdASKAi+JaFR1XMU5x
4GYIXhm2R8a3aRAD/NqIBEZ6/aZ3Ys6RNt2ks8imHSV7glmknhptT6JoeetoYvD2ch7JlW9Tz+UP
dX5tqjNp63pyh40wB55gL355gvg9ZoDLIlLtil4OxFfzYlibhvYu7F9JKsCL8ua6JhVnjJBMjIbf
gTTGg2PVSPCESyrZ0hMVthsMnZSwGXNHvQaHEUatqdNpWfPEfL8soYCRilDxOMTN1+41feyYRFaT
zliv5msSylApk1Ym1uCyAaK9Chx2KkPIHpjmf3/MOVuOmWc9CV7X2TEJrYyW4i4/5qMl0wLziFrL
Sk6mNUKNuEPt40S/TZ6XjlL9aXPMW4MtkD2QdkIK23Gf/5/O0z+Mtbj/952n86/VGib/FWTi61D6
+POvXSeLabFO+eMzD0Y6h2/sn00nKPoEVqOPd2CTMXu10dx97zmh4DOFzkQMd5mrM4KmLvvniNn6
y2UmvP57DHyUbPjP3jWZftd0eudSoOK3bZ9uic3gax0yv7dh0IyHflkZz/ZURYb5gKZoclLSKvue
wL6paOwPftSPjHzUkH3151m4QcW4Q7uIakAmG/oti+afwDUf5piNgNHPjz9cyl90P962WV5/Qc/h
WmBjwpSG+vBNm8WM3bqJ8uHLlDgGWdAaRKfQJndUrY2xxj35/dHeVt1r050BviOo9I0j4u1dE1wt
kwQOwYctjY14Y3VL8YnXuzn8/aNQ1us24Qm0xex3DYUkmYEVmhVI3zVnNi9X8EvlqqvfH+WnJjTn
cuxPmnziadm8q7o9HbaXa5Jl0BhltqMk0a98NGKAkkBz54nmb5k9fbW6eP7D6b29Za8XUSCrQGiK
Zhkd6ttb1ra+6kaLje88xsXJbMzjqey0fAd8rv1D2+ptz+/7oSwbcYSN6st835pZKoRQ7QJEjeKa
7VBPrFWytJ+RzX3TRfldRvNvm6U/nZhn0Jdlq2vB68Pk9e7p8Ek8NDICFYJ8ju97q9W3ntV9BWu6
/OG01gfg7SzG8DjESh0g74hr+fYKZuAmpAXpldKBIbIJXmbLPsdiXog3Y9Uwnfsymq9//7z89Ozj
4aNzSocWg+Q6CH97UID7pKQVFKD5KAmZpXAdvrE4J3nw/ziOw4FQt/Df90ZnRVq272Qch6li/WBH
0JbjtMmef3+Ud61FHg1OB4vz8T86//huHGiDJjV7k5aWldHaSQCkBYRRWydpnH+E5XNZ4MAqMuuk
Y5LbAtvncdmThXBKds/l7DP8AqN8xVz+5ve/16+usoF1fHUzCM9aU1B+bBuDMKpgNKN9yRa7OjVs
CHq5opD//VF+8aSu7ng6epz56kd8exR9yaiJLa5xOcoRkZnBBDqwu66pw0LMgKp+f7ifXkOuNUQN
vjf4ynRbvDuc5Ue5hqeemiCLtd1oeU+G8s47zz4jiCT+wzf61wdjGoMPlDnlsdv4g5GINEn610Cc
UBuX1b7EBXMw0hUplmvCZJ/ftn96lH5+HU3eQlq/LJRMmdcR0I/3LKKkkSM5HShqx/YqS7yHzvBg
rI1jmNOgInJa6x9SKsyJNuASNfghEFy6qm2JkVtBlLCcgEllnxKtln+49D8/T6ZYVVSOze2GEfHu
Y4sbdLX/EjUy0OijXB51CFPl/Lq3+xtfPo5CSoKgHb36Yt7dYDK6ktUDRXex0wlBmGjpIo3Oimg8
ASmW/Wn2/d47yMvL8Rx40D4jae7zuw+goFZsCeYm40uXXXmmkF4WIQV9/s2StUUtJeL4ISMtMAs1
GgzethWedq8nmeWBLBzrP5hffnWR8SqsGy7a5Qzq3j4APRmNXik5/TL3h25PDuow7dF5xub/427+
eKB3OwPUKok9JhyoovLe12wTtoYh//R1+GlnwNU9ukCYWTpMw989MybicMuh6iONVyUGCSNCxzIU
CefTCO0/3a/y5vmURiXNjKitkz99Ln7+OnF8n2E/NpD14/Tu7tZG4c4p+pEgd7VlM6/M+hLjNrQl
pe1//2USx0HJm7V0XQW4ZwZCQ3hbx3Xih8+F3gk6KIK6HJB71+4J5ATVaUkfayecqFgn98LzP5rW
BA42qjuSPM1ppg2wWIhuvhgQuO5S+LegusRYqZ7QsaZeaHxQ4Xn1M/v7tnqRSTy4V75sBpR4dpII
YM/o23GFZAuy+r7Bpn2m4TA1eKDzMQq70ZzygwYzugwHyBX6h2RKWXhg8a0I0rhfogpbSGMjy4xJ
E9A2xmwvKCXJV7pKmgn49JDxO2H7VrLfMW9o+62aHCDZo5wEMnZfW7Ohs/RLrMXEL+CHjp1zUftL
TGOzhHHXjX2en3R+I3qwqxXgFFPMgiYM1FoA/zreCypkuto01wr7iQ2RKC/glknzpHTcFIApii38
1pZQYwEs/6joSb7rexJQKsh9ZNe4dPuSVymQ/ioMypDNIRMaiyRHNKSSUiEhmn1jQlCUSOkhL/K0
WA6nbh31nxkC9TdNWaQH12vcPuw6Yn2Z+DDnp763GnIXCmO5zf28RRmZNUAIhqbKn1Rfll+k1Bpi
CPPcaDbdjKcdk03k3+SLGz2mZWaw+g812TQDbxu2A6IpvFNUl16+9ciTcDbpJJJ0Y5G+k5w5kUgf
leaQA7ZUbKIAtfSzQGHKPpCuymi1yHPjQntcuaaLu/G4bM4ag25rXODEas8iYoE1K3DJvr4BB1e5
Z22J3I5MFrZZmwHKIHA3LyoQ7xc1vBlSrFY7iIg/w3pEKI/QH0NLnWtGsvXjIm3Ocf7PnyzQQAO5
zBYdnmGKrH1M1EwUxKIuRUEC2shcAkagoQN0a4wpGDynXhlzw/QhkVVahpoxe9dkkfgHNGWTvQNI
uUBEHa14wu8wmk1BTAympekyc7Hy+atsUWKHyUim7jhwQUL3SemO8j4egLeHVd83B9xbSiPKxZEX
XWeBNFndne7HCnWR/mEE/U58q1iTkRrLWAqAxD22pk9E0gybxoh7/Tb3JkduCb3WcH5MBUalM8uq
tco7r5TTaelpxlKVnlLRVM6epLUM08zRATNlnn5DOz57piGEQ6aeUtwylSpwzqDHJH7X6FYsxNFb
E9ekY4d8+vHcdEf/DepbbBbEyyZf7ZmM3yBPusnfEpyDc2c6ungyMzMKVLWru6c+On34PuD6yVGE
2qFv4r7cJe3iIuavKlxCztExlBqWifCvBoDIA7e6iky6idOmObqNHG91Hpmdt1wQWI8fqT16k9TR
p9SsliVqOdxLzdHJhN6M6WR7dDghCS4unKPvqa9iq9lER09UV9FIo7hcvVLwTvFNOUcPVbnaqQzQ
lPfFq8dqtVul8eq8UlWTgXVeDVlkBI0+5N7Vp2UdPVv9at9qj04utUjHPHHovPvntaxtcUY/F08u
evpS7iSzQLx5RSme1NE21h4tZFj7W20TOXr2ktAtVSflnOh7k6qj2jYYLDJOJ8eSxlXCntZJrDI7
dgGuEyY0Vhhx8ELPeOcGrG1ehmAgbFbHW2fU1kPhD9m3unciD0rEsGCOa1uMcsnqmSNJbSnRkSOH
DUvMKjFmPpKitsPRboe4d8rJKqnLnuyU3P4QD1XhhIUjcjt0CLbAtTdmNf3oo5mvOhr7esfITTjl
Zd9aJ+ar/0+D52PsulyCcxgUEfUB2IP0WluQQIcx79mSfxodP/byPZt+NrHbNh1kw12Urhj6/qub
RbZ8LJPG7tvAAAafzAHYZt6wgb38cDOp2DzVuqV+GuOMcPopsiv8bnab52dJbZOq6SlQzNsqrfW0
CSVqf+ZdUpQjwRkUImNsnfjmrOftf/p+3/t42Dd+0/Y7+fxcVz+2/dYff+36GdaqJ9Nh4lDlAuFZ
eYKvFELvLxAUJi/t6rZw193Pv7p+q5oMpZl+RC+9Fv3/bPrRKqQmp3nowe5ip0/w8d9o+r3dfrGD
t2CSIJPCo0JXkr/t7W7WwhXWdkRyJGB8D1Zdd5smdZotxYv4Qwvq7ZHQYAlBm5L0ZZQfGD3f2+ih
Yc1RScqaB487dNsK14RaTEILI7n94dL/ok34bof+eiSsfdD7uFAEh789Jy9NCB+zRUCUICxPbGKB
nOZp8/uD/OJ0oA5xz2imwVP037UUYpvdkKTpjxmk3RMjHl93M7svz0xodv3hUN5aUv2wb9UJnaAA
ImEC+zXdu/dytkjADcb4CV0BS0Mw1H0bXfptSeZWOxUeX3k78xNkKp2zLWIlhnMfQUAXtOkCJoxs
rLIiV2vqzQ0JRmhQGQCyxAl2hzJgsF8vt/6Q6mIbzaJUYVZXpnkVJ11+nY/CxAbDwPGFmBRmUrY9
TA0jFre+B/8MxTsep8q40tqR/9OMW+dbWi2ZzZSMrdxO1Mr+li6pRu6ViK3sQHwUBzZQNX6xcD4w
UwONnwfaiA4lzJvC984irB1NOJhCjld6Xjl3Q6/4uwXbkAaLbalUIGXvvpCG7BahMiMDEnLuw3HK
c3d+nDpdPSRYNrPQB+yXsPaojGEOay87L0ZUZ4q4snEXuSsbPh/LaFsQo/Os+PbfT1Ayv7G9tC/b
GohHwKx3+DChWWCWHZsx4aO1hSXE71L7wcNm0YB+qLXnbmiJQCSZ4i7qbXDXqUWhEJgDWxfEK2U2
PHhZRlTgxkjK/qH0xuF68WqudOXlzRP65OqDCfacqMh+zC5KzcDYNDKMhufb+f0Dk978uYLp+Mxb
M3xOZt9GrbLUzhpmYbKnhXTafUaYvRThYnBndG3N9ShiZk0bjw4PCKe+HR8hFBk21cA8ExjlCu8x
FpW4AkHtH5h/E1CnTMGE22xVfj+Z3tyyWZ6uUbsQjLDAv7itBmm2YQWb55NBmCWCFgBMz6nv9/dT
VIyfWhQNBIQ6c/pii7y77egJFztz7sdLmY9oPCewTjoBDvF04fmTE28M3CodRdSkf9XHMXthVlaw
A1sbhoGuZHwwY5OUucGiZAmk7an8JKoy44xMpkqwTUy1i8IsIljTadUY4eT3Ub0ZS7s69IzLhrBY
mBpuBjmbLpvfuFKBB4trOUzLGN/gFVVP+egmz7Fk+vwBS1P8MDjp2tkgZ6oKZQvcPpzJRukDGBsj
m6zerIHot7kTBwrROETQzGheurbD4T2CdHowmhIjqemO4iWvezq0rUMCQEAOeYuk3QVeFehQ4q+0
RYfOwjaF3V0xLeWHSnjJxSp8N5kS2swUhYfJJ8i8fH5SWYq2qGjp7QQT82Bi7qKCtwyLBhApI5LN
FyPpdDsgkTujXzBoTC4Typk7manlLuezT9qY7iRfBoscpiDpEvexFK1zgLZnWCAKXFxe/DL5EsB1
l4c1ZN08h0meELmVG3mDNEHn+dcbJiWkdokJg6tV2o8dm+8XtJjlzUyBWVO/Nzw3fhez3Ugz5qAB
UkryHIVzhDEziCcwd6wpKHj/XiYeoA8wBB5qP+Ju5f0wsoeb5q+eSnmSSJwDDc5+tS42fh5525wd
OgTmBikDXv5s0DZtNFmfqEzdJxlpqG3tQYzthg+ORPTjkFSTlnOsBZ2zKnfIt5Mo2OourkMRCbSh
SdJkWJWbWVpoTMR8Sdxoz2kCir7mz5V3hMvzAwbZ5eX6TZvKTRwn4tti8KhMPuG5gV87HaB7pCUi
qAo/6Uhwn4uDudhFsTWtevwQcwL5TlFIhQjRFFzcwiQCPYpbd9eRWEx55lEI7ISd2k1YAanyTtCm
ZRM6JxNRmJMqqnXHGB+NyiZU3ShTfifb80as5E1v8jEr6vzGRpZl7U1MOltUjTpxf8TG1HiKZXnW
FwXktLQ2ZLNJiXAOpnbKe9q/fJ/dCHmWaE/nwZNiqwwX83M3TrofGHNr30hVYp+LFpm+WDyta4Y8
jvlNkXgFYkt43CqskVCUOKv85JHMgnQ+m2jXfaXWsK1tbGfqxirKTG3irCBszCNG4naAMVZzClY7
b8sMRsk+R44zBWKq/TRMBTY8BIuqe4lo0NAJ0AdRbpCL8PHttJ4Aiyom9iAdUQpsGmzt95VVxQVq
UFdtSGfQvw7E/FhE0FjQMpRL3rA3JyT8uGapk77Zi722mO1pjtySzoHhJBdqlRsPIiLLebCLj3pe
+M/YoOST4U0FXVutiwmgln18SYXdXSFQasQJmoFaARZIWxHS6UnTTSmL9E5zG/15rNPpg0U2RYn/
39HyE8J50puyitI6tGZTvuCrN+7jRNE+YqgaZSQZtdhb20zJPBwct33W+bZti8ET5LGaUf1cjcV4
qKUuNlYpjRuWBQJyG6mTrziZO1Nz3ZeRv38OjC5RZjg6/SD3yP6863l01uc8liwybWZDlkAY2H2M
ujL54OP3nHfSFO6X3IpMBzhAgdXOlSYsOOHy/Qoso5FnGABtN0RtvWaBjtgHQmliRAh7I5GnPQ/f
c8vV6EMQfORwKuEue1hNDJDLmIDqCqL79QTiod4mQ6fv7crgjVRkK9zGynU/pyhG3JBYvPGysVC4
BJpl9vZW9Fl5ytrb0Wei/KchlS33PJvG59pvLS1YJoMFJBtm5InCUDxOGIchBXjQIB4XEBb5muXE
FyCViq4JBjUIrVZvlRc1PTTWFHPOrLBp/fbR5uHLdy5BoYeZ6fi3RBfN1cBCwXPE2wf5mC7pk9mv
70dmicGhOI6lC+dKVPewKNMnJ+sSPuzK1vZWE9u7VJQRMAMpRiuk3MZXqPuK1QFHsHNHA9Lq4TO5
g4XU0urdNcBhaHbuPIATZmDFeY3sJn2Sf2N5MUuBChqlW1rzJXJ0pEabvmdV3qp+8XHKxqOuDig0
6/xgtFahzjuDUAJx2sa2dTDdFmINvGbuneAb1bGRiwnT5AvfPhOrAcRuwT3rkbLCKk10ErFWRMVM
4QjON6fJIkbnVGKlIPTJrQ2x7cdU3WSxadYnA6Ie7XyafYaDE0obsB9tjHKUBoD82KTsO+lzMD8l
L7jpb/qxrBKCkImWbCr6nltarV1H3sSaYoxlgztvGfn0XGmjCRmYpvVZprUMrseE9gWarSER10QV
toKFRDMPCB/7eFerbJZBh7jMvOlNhz1R186sXfpieheSPqDapT2QDagy6CmuErcBcTjjg812w2Q4
xVXZOtNnmeF6ZZzQOgVmXeEmpCR66os0rWiVA62EBqsXvUmmMv1CFvn1d0br4LU8WMpJUE326sya
6u7LsKiZ7q9TAw3PUUGXoYE9/Sh57sZQ+viFQ61zHEr3nm+wXs/66VhgrN4AiiQ7FZ1e0x4WWmDd
Za8E6Yp+FwkfSaWu9gX2DGaZCf3MfFMorImBQd/72R2Nzt2aC6ZeQmp9s1vYM3WZuCaQ0twNa+gY
LB2V82IkDivQkvbVmfCzSYNYPOh9uUujKDX45JjK2kdO3Ee0SmO/GkJXxEu5qdlTOJ+NhO1/EEUU
IazLelw5z7R2BWHpGFJYDlRMtPElKkKom0ZUNA9GhIBrO+uEqn5iHjM1n7Hg++0NTMjWvWmQtbJM
4Ze2KFhqJ/96rJ7+I0X6B/7MHwrJn9BgF1+7uk/qH7sSxz/x2pYAAIbeB182hgyo7kca92tbwnT/
woJpsTF7RYatPYF/hiOYHtgwpieIAzyDDsQ6rPtXY0L/C38jvQQb65pHXszf6Uvw4+9nu6sQ6ejO
Y2KD1859V2F37uy1Oi63oB+U2rREa4QDaWJ86TxC9wb9CrfDB8PC5T6r4qLQzX7b18OZLtonZJyn
kaP2uMEJJdOT4cTO1c6UeAFq0oLD1gVsDQNmM/j+Ie17FNf3UfuZ9JQwZqfXxtkZsuegGJx7tvnE
u1v9ldLTj8Sw9tca2aFuLygw3S/YNl5UaYIRGotdRAohgXGnqs+eYstfNnlEokxhDdMn5MFkqQlb
hkJIXgIH8xbFaRqx6cHHcg0j/7ztBbt2q77Aen3iaN2Nk7tj6CSgJ4gEP62oS2pFX7ix8oThD3Uv
K+lXm4D0GWZZnvFJ6NJx12rqWzs5464omhDs2XOWF9cOMLAAPlZxZrU9YIjsyXH8YeMIuXOT6pu2
ZHVIOvODlOXNgAgs9PUuiGwgOemFZcenafJp0lr1lOl2i76ZL95gL6iJkDKGBSGGsDVmmu5x3Gh4
MArOCTsWRWcwGhRWuZPiFsnasAFqFSLSeYDItOmLyUItVgHbX3d3U3KO16bDsd1dV+l4wNV8LSwv
XEwGPUZ9meNjD8q6elwkDXe/mc78HJJGr1cg4WD6GJgQtpO2Yj1zU99pY5SB9S8PSUb1khcnymOC
GS8HKyouhSyvcNmcdZK9sKs1t3LIPlAdgMKPtRqq0FqAa+6LNkU3muucTeDPIVLww14hZCD6uT3R
CqvE1yB80A1lp53zrhA3QDLS4tR74FNXBTt4QzTDTSXFLVmV2m0O8pT4JdzTxuhXJ+awfNKs+NzK
69tWLm2ObPY5pdIK7UkY37SoIYJgdsa9ohsYdmKOPqUeUrRKJCx5aSpOzXk8G7IMeP+URCHQDQDf
kmh2UJjtBoflCSvMjZTRt9YQl87Q3Fd5BelsnZpPdn6dEtN2ISwSo9iC7UhQnHc4CKYwa/3LVM77
OfXLjd27Z//H3pksSa5kR/ZX6gMaFMzDsuGAz+4xjxtIRkYE5hlmBuDr+zi7q4tCES64p1BqQalX
mZEv3c2u6VU9mmH+DSmwuRoO5dkalaGUaRn2feCrPzY7hC1kCeSAtuDn6rN3OGshzokUO0uOZs5l
di7F8D5UwYuuVRevyhZ2IvrAV9Ccr2BbIJE4IlpE8aHIUEXJ0MuY8eu1FITBerO9qk55wCaTOmbX
9WUV4mKQUQ/Rioo4h4kSFJfKln1IpZk6TBhPNrWgQ762lWGG3MigMvqafaG7AIBtYWCzmwq9Gb8y
75i/ysjJuNCbR/+xBha7ECfmqxcUenzSqt7DQOMLnlGckrLF84r5L0CZs5wE2kXi6FvwoxsooTR5
UiyozT0Kl/nVSHNnjnmJoblqIvqheSL5hJzyeYhKQQYqreKsusvNqo/ZXmyy6aG55ROCz8LoZz4K
xd9UnaWwgsjKh/vMntAzClOGtj00ZyEXEMkCLNqTZcpub5E8PbsaAwUwzjqm43rcmjrt2UZWHYZE
ys/K7RQFj4nxroLhCY/meUmXZEO8CUd2kzrXbgoc+jyc5i+thHkoGkZcVVvFAalu3SwN412gJLNb
0MABaO/Y3l3Qco7IEvOeq7w8SqOJ+SB090DpTkvHDFoF36snn4tCvd66o4c6ayP6ZX9yVwZxXusJ
pfPJXYriZ6/mEWjPaSQeF7oOlHoX6F27+Ix7a6vtaSUD4u0otcPIXl9MqlzJnYhNntKn1yrAXvI+
88W1aEvOAtZge6FyNNFUnYTjH0c606MOovZ+DfSzqDUYiUxyiF36D201PrMv51dn+sVX2Zj1UW9a
GRrzTD/VMGOnb5qdqNHzRsZ/CjzZjFo83xfZPDle9VEOj+1i7RulsaKneIRDv4onmRIsKqvlOakO
a3uzjAhDTq+La44XLTWPjVrjVTTHbFGjjn3eHyFUguhRjq22Ijcd7oeaogw61f/qJcfnUrrlpXSz
O42tP6SXiQmXbGjcVdO81b30TtV/QMlA/mkx0nvlcuVl4f6RovvO02ncsUe6pcedPW73fdbizpr0
qCUpBESdGEDmHhUmeM/Ir1qev5LvoIVP1sdSKw85mmPtIB9IKHrIWezdluln8fw56tPqxLYtOdBc
ByAtpQ/z1qhYyiYm4xW5vbgA9nwZyFcqkZxoif/WQbGvKZKtM1GD7meXLtV/hrF6MahmjFt7cLZs
0BqiCzAR3GwmHpGh/OQyKbfLlBDiISU1jhaK3NyLfZYF+dYahNygID3aUv+Y83XbepT3BO3wp9R5
lDQGB4CySnc7wuG5BAE3kFwVHHYwnaE3GsauH3MMXJPPB91Phu0yrM620CD6NTy49iyf1/d5Xd98
V1ShpZBKnY5HmqWZc9xMTrefHXIrWTPTNNxmxVcOCGVrw13hH/QyKvdm3AVIWu0mc3PxpWdWDbpQ
lXvqUsVbDkvl1VmW9mMJmvpBL504WKQXDc4daZrFcYg9Ug3SSf3J0uy3uilHqm+lQsp9a9gTHoBM
29tsQihMVdVwm3PIaqU3xQ5tpSg6yWcwQj73uo7uIl3VJCqzLXGI46yjDTX9j0IlO6Ncq2jVnD6S
i/OnKIKdbDznUBua/tSn05u5uNxl3mPiid2kpPVmp22+cQbtggGKxkCzb47KAGxh9YaMupHbsuLd
dyDvvYVWg1SfoVqnd1NTHLNAP4gZo1pNCNakUNhp+v3EGW/qMjJyJCCvPddwcAo4/XblvMIjPCeJ
GzZmtan7IKQ9k2L1xBi3VAuTjPO7/VIaz6RXW0p8FTouoRy689TdZJm7bLp9H1GdO/Zd5dJv9B6G
X+FxZ7ZnXWgxbKVNA3ypC5I7PxNPxDQ+F2w6wTJztw4HAEXb3LZfSEltLIPN8krwKyB+6xYLGRBa
QEWAYJMZVwNXZZNgz620qABRRffWjzlWu9Y8NyhzN3vgIsjKlOmeBFva5H8rszuxvok6V2BMAQrV
pXwRyDPTN7yrE7FP8u7I83RXwem84TKF6x61afJ3RjDwV97gqYaw5NF2uD6yNrmye2lhn6qeXtf1
pTVcnZ9EOVC6CdD0Qr3SS2ZGNnxbLnb3TpC26Rz9K/Xck6Fzn4Fh+5WoMeTQii1NWIAbRwxT6YG6
ozs+1Ix8KFm4P4imBFvVsnmq7b0ckwur7K9hfNR09YSUE5UjCFTrqW2rD9mlb2SEd93kb2UwHFZo
WfRkHygJufY0UxDXHqKWVUk0K/b+nZ5v57EHgzUsv23pvzs0Ot/OhtLtP1pv+KFO+eQowYarPY90
JClT7Chm2mUlz/i825WO+paqjnNXHaUtP9Z+z3t11/Yp0/ywpRXwbEH0XNWnXMzzmJ51+zF114d2
Dk43jrBtj1sftxgNyWdXh92SSIjjBgdZOw8nMsszkVZxIRT5h/IrUK4lWLbAZ2bqmi+zN/d4U6Ku
vEwrUHQ9pXaTthf+XA2/zKK7v03JB5tp2j4v7q2eNLj0fXvXWsOD1JCPivTismigK/nemTFhD4/W
SHELvbT40qq7CloZQCDzoueUHSLgRUrjMul1BEYOnEPANkzq28St3vK8utBQhOvXOLEIfs3t7KVr
KIyE55vGi4EUTMlrlYv71tA/8tSpItlagiuBzL2w7rzlr7SyiDUWitu4RI2PdDYHB9EEr5PL8NJP
4riAbJ3Z2+2EpT1Iy3jpu3dvds+zG/zlk4Q4OpWPJhJ+iFaSwEqq0lhl6qvJ1iAmJbk1AUpdmgVh
taFFd53Na1HooE5XcMQYPYaRbupEKHBr3o97a8gYxPJKVO72oqBUimssvX0sZfAxMysVXGV6w4Ko
8Tbr/GJ57q7TiCo6QT5uXFs+NrmMECXu+pkuXFOcSu5AOpsReSRXgJidQwI+GETRh5R3QdVdwVFf
LM1nWYq9Z7Deb7KQwbHHnTEMrCy7F0HtivuncLSf1TrlmnOvu7GLLHo79h6WxdmPq7i0vbAehrb4
ntv80urOa22w/XTsJS5RBBU/XZZoV0fRm+1PR0wx8ZJ3v7TwPswpanP3Tn32D7aVfV00pzTX52tq
OCGptLsO1wyQVOvIpc1rbWXvl4M0LvjPnGxzQxzoNw/z1f1uWHBusrE9aJSTb1TlmRugq+DqtF1u
rnHaZ/thGD5LjLRD527Khf2Eo6M2+oOZbzSuhqpWB0qVr87ASLpqHDYWz3SavMk7kxPwNzBkY02n
pq9UEvEv6341FrGdydIsbfRHTOKUzBic5rknp8iblHUgzMj21GM7U/nPSZd9ULLBsCXFOTXMa9f3
r3LFJDlbjaJ6zwUpuzivdr0uBPckRmur+KIR6IkK53bXTOWfzGSWtPy23zGZvki5eCH4mYNWL2NI
pf27TPqPumSZxACfEqye0erZQtY8WjcD3rRjAjRxuwpfhLnvfqWqfdRHmLGG8O+hKPT8aiyll3a8
M3VxWVP3WtqEQYsCixIENr5R4+rECWbasBjhEmBL/NBIp0baaNd74pZqV8BCITo9rzsyrdU2l6R+
VUcxfBbMVG+4RXOsRh1n85Inb4aRPmc9kX7ex/PtVxN3JScxejwDsjlQ/m3SwjpoToLWm6CCC6Rd
yxanWwkr5uj0oSqmzazMx8anb8wN4iQfu5Am3RiM5g+s//tqWG/rJEqjvaRCAYFysAXW1ly83OQx
0VNV7Pl4t6A2TNsMLCkR6tx7yqWNiwonIOfDYTFr3pAp08rczvdTQltr6srkjHSN0dbqNPNki6bZ
dnVHAW+gGurFOuNA4xyTEgaBz8Sf64MLM4En2t8UK6ivF9vF5rNReu+t5p8VkIVgNI+uU//63LXW
Un9mpIL37dLCh+gLQNSzKT/rXL0mRXPQbJene2odVxaWmzVAcqdE2pR8zOfGPDGaViyHZjca0JhL
5ONOswmjc8J5RvssjE4PYmjtt9Cqlh24WmosDcTCwHr3dJCTC/W3XmPkf4xqNgC2y2pHi5G5Syc0
GFyJ6tbLlCWHvKhI0+irrDaDv06hzreP0yM5FWlyWUbLCqlBcjc4RwfmOvNVJNmXCLDhzcZJes3V
5pNIofCflI9a42nPcCm8yOjKOClofxiabUZ/eqhWI3YyXC8EXFFhuJYLzAohId0BFLMgPsSGWqR7
VoonvLUprOhl2xkaNfNtTtrdaU6GYV0LRrXabI7E9X/soIzZQR+D3NqjPp/s/qtyk5d59O+lkkTr
na3wzaM3CBp+cU8KmsVzOX4mrPPGqv5i/3/tq+xULR+pJzZtszxYdno3L+W71nTnruz3t503cfxN
HeRHkE4P7EQ3FsssICFZxDrgTIrs3oL+0I3iPpVv/Vw8Fh0F6/a6xo7fvaMq2AePkfhmrITXwQoJ
icC10m2VTsa2Kpb8DDT+qJL+KhIzrNeKUuVZ3lEt/cDXMsrc8Zl4RsVx9mMz962WeFNZDz+TOqC8
yR/LGSimxJr72osBQkG7Rnjw0jAHNmlpw0cFGkZPNM7d1jhrrL9DACa0sLvA78fiRRJO2Ky9mo9j
lj/cTD2xo0MNLJv+Okkzx0+xPq2VF2xuWMxy1t6mxrhL58TbmC0OBrHazaYZ+ve0XBaMGsajBueC
iah6NduePVGPBFF1jO+CTQGR9zI1LCaU7Hcsh/aQ6Cq4NEG3IOUUltgWJdnovLyHQsa16PPYFdux
9V8pNX8B/1qGsqyXU7J6BzqjLwhDwUarM5eLwWKN5EGw2Zk6Q46JUVTETpoeshWApbS9p7SZn4q8
eocDkW3+R87/f/hqHaPaf50s/t+/0APEzz++xT+exPd/VPUBXf7TbGj5FH5YlgX5SydmbpvmP82G
sOtsl2EFpR/LGm62/y/pm/9m4P0zb/kLXwdthZ3un5K+7cK3BgRNwBhXHaEf87+l6f9fUtW/jGz4
FsFlU93rmzcXIH7A/2TNs/ORWJU0TVxCRm1GvEN51poAErvQ9ibxYc62u4RSa0bvnN08Xz0PyRnl
JKE6o7vy6nI5mNH26mjohplJwbYXIE9Wla1X2y6E/6B6Cmjw5a1TmjyWiGXy3BQ6Ihsr+2DYr7Vb
8DCw0/Roqs7gaWw0WM+jHCeGfILBamLzXmgoH9GXzFVEeOWW8U9lGB41ClVtpoYfzYmWPjRiXOfI
Cajl+tRHGKkBqnlgpjtwC2AgQ9Iey3xHDmXu6DZr7ETGaqjL6QX4hOtterYs3JD+slZ3dcv7ErgT
vSNPuqk5zMn52tVfozZ6Dw4bNv3BwTPhH922H2e0crSNyDRmPHa17PqWleAg/WexeK0zIpP4kFoD
YK7VF5oVfQaTT0MTjnLsUfWhwFASXGTLkyGy4EZ7y8XiE1Os0VTfIl/EN9h6X2mbF36+4Y/XLh/O
FGjrUc391P1gVAoQRCdGlfxPlXHhRgGmHsYdezUCxg5naUZzX2a9UT50VB4Mn5nj5eM1dzXeDRY6
pHaoO6vwf30BoGVvcJASnS25a6E6WGjGOlOsQliJKtZQVRpV7tTQSZsNFObN0eSu7bpnp2h4v7Ne
YWnGdAiTiJ1Iy19bX9s2oZvJ6IL0rlE26SeyB4VLNdEkoUVw1vHD5vyLyKtE3P75oRrvKsGL50pN
RrC+c35O6AnznJOhOEjsEOOnPRtj8r6a2dy/9rQFtPe48WJVBf1uHfNntmL2Cbtk+Zp25XRIVYCg
xrTCAxtzVlsm1JNI+a77KW7N1KYtiw/uQ1aiBtnunEYZab01rPsUjaROU6gX8zxXrNhbz3rDO5mI
jx4Mkjo55jCx0rIom43GXNdgjIjOFn5Ef0ODdo/kWj9XM/USuBSKdosBbAVLPHVb/lI1LIyZDl7d
0wg3RlgBUIbgi2Sb2QBftKEKw/3oE8soDoGTD0HDbYzqQZUMXvZ7pQUJoJDUd9lT66C63TKk5HKB
j0W1qL7LUcLWL9JXkJRjZy4d81oCYVq5YLsbsCrxxQdyqBnj3MgZAqaFHqgW+/+Wb1jywT9q7opO
WF042WaPcJ7yf5egygb3SI8us6auD3J61LoVETTMpsyssNNh1ZRPE70V2nsul1F+LRCK1Ddx7MA/
6G6tOXs2Xyq/gDJqzV/SQmW7NagBSY6uwnITZ1QOQbmdLVFNdwO52GkPPqN+pP+oAIu99Am9mgNm
ig1NI8XGFiOXvy49miRtTzKRiEVrPzSZ9TgGSopIWMxxdFw7RoGjAamcHtCAf6n4OTT0UghR/t5r
ABRtSX1rsY3pzGWZOJHowAnmbMxAVP1mEFpxLhed9IBRjqXFTTzV634i44CsnbQNTOsu9c3YVG39
DuZbYaOgEu2kWYO8b5daqyKrKBh8qb/AwlRZTvMuzHr9SQjInqhLWjdS5Oq7NX3AmK1yH7EVvK+J
szwmNE5aLP0GmGAlr9GtMsdyV5cahZRMr+Zm7jk/b2ZYP1w9vUXByY3d2kqF1pLzk9XaOH5gkCPD
kddYBOm11zBpSYQ/fs2oxEgWV4u1PDrNrYsVN9GuT1hJoOzVz2lRq4cRlr15TLzx19XdaWCz09js
Ntfuo1uD9qXwlE/vz2SYv2ACcfwMjmuF2uJ74bDC549rfzKeU2tdeXs2Mv3VJ8t79yo4NJtZ8M7O
l9kFIFUX1VG42HiS3Oct6SpeYmti8P6qoTExyAEFnmSNFwSrcX9HWtuLwZqTCjP0gVGxGa35Rwzy
ZRpcCRhbyebdbvT+mRPAHELDBvACfhoFXVDr8O1XMrjmo40x12nSyGrM5VJRjvLJdmk1zlU7qZgB
GkXPN1Vx5/U31KSdzQe3DsrPsRMAB4yWiJf0+UMRY9TtIQKJL/PNjA2YRTGNBPvOdIc3xWWP1jmb
br/zQLo+Vhq40Mnwsnf4fRL8tq/t9MSwnwECDR/YyMQWEoG7pRs5f+xsa4x7dpEsH7Xj4hN4zqwO
X9zcX5UNA+5uAeOwHyDbb6yu5g2gBmc5TWSQ+f+nfU7eHscRm7y9WBr9aCndeRmM/AuiVXM05vRc
ZoFjhJVyplcDTZpPvW5fPJsn7eJXz926kgYl+kIkcs2iuW0nBMfkPLU41BwxDQ+iEu0pWG+jgNWZ
9UeejN6RsnPtUY0QBaembe/0hFW5WWrpR5DT59DXnox73dF+q9XU503QF0j5Ha7uh1lv+/LQgbAL
l1tL7WYkY8Oms8jP1Sp+07yAo54fmp4IZ2KY957C4Gz3vRYXOf5DWFVI3nl39arpMhi9OBRZl9/Y
+bX+m5SyxrTOq2kY9Q3urOxV03STDeAYAVy0D+wZGRfG8dgHeGYoE+BgsWx0vH6mTChEoEye56B1
ttx836aV5HJDE9ASdrXYBWXRnjrVbJuGmFQkx8rpDp05YBLuOx33P46FBojhiSHH33OgBuca3XqH
Odx5ZQzS3M++HWRK5e5iBNRU0ldQ8jrOEOj6NQpyrWnCpEimtyJvLes4wEN6dvx2ZPmtJaLrWIoO
Af4oh2FtX6cMJY/GqivvowoM+ZX5tXvLW2bLPi9EE6kJIVrrjN8uFTm2Q6HVPyVX/tXHa1G1WvFR
DxnHc9uvqAI6idiENvCT1cl8n0zBrYmE9BTb64zzhUr3sPH0/kLRVblx3Bz7XICbg7RHea67xX/n
m6EtcaFZzo4f/haKzyp21Iyaryx/c+2Ap5RTG6s+2TJhQI3fesOy/J0zDUtrgMQ93dl2gog+dP1f
wDhmzBN5wWevKhJtRV1hQMDTi9mEhfKgmcG2GL0xLkALxiyW7kwsZMQcfI9Na9amEdCmZYHoiQMx
mXJ+nhRFplXr2UlUn27rrmnOuPLmMGiWhn2BbLuNq3nGVjPYvYJWYMPI5HwTwkfO09BVqdrOqyli
dD91thJwdaQz2fHQPqm+g6JsnpCZmw+/dMr3RZP2+5xk0+McOLxwU2/tt1Jf/Dd/GKe9lGWznUX7
vdaevu+LocK0q/uXzmjqS+uyUvb8tfqulWntBFLXPiuVSzhRDByUVn03ANuMHLcQuMbG/FEq3qtj
phl0qdf1i+n469ExHeMN/91LRdsDI7Kv79pilT+mA+mO3PAPOfdyJ4Nq3FDUo4Vdxhuedt1HxoSR
yzQH+QNUhjze2Pv3JhjcQ7F66WUAHMBgRxg6XPXkUrbjT145BfXC+RRE2Iz6x4G/TSwfmNWjUYj6
zbZqDTQipROyrbIvxSS5z3AcYqNhGfUyOk21s/HgX1sl7E/VNtXzWPx7c9/YYXbTAGvtprljPPWa
JbuzFeIHTJgSb5w3OSXRVxxLWFFYl3tiZlPnFOYvHWcCt8MNzzXOuhfDszQH4gskA1kHTVz+papE
bHYYLruS7hEM+Q0zg2baB/J7QxFTcoNLpk8xvB9py0D4SWZf7MYpMV9qlNeAD2c3Ra2fUjAzJ7QB
aubg/DruUrGTEGx0golpER7Z52JSo4p5JWk3Q6G71MgAnP2Dc6M+GgROQipsxbyhgEOPU4pdo17D
mPFQk+7OImT5lJFuvK9MZV+pmx12hl4GcV3V06OH3es66URuN2OD3kAvFtLIrbcrFKboV5xVTX50
zVVnPahDLA2twWu8aMZ6QQVJYdINzW51Y2AoLTeDJjX8l3XpRLZZVVFCBRmuJBhRl5bPdhURaB34
Iy2GaYV6b/ES5BOrroHwymeiHtT7aAttjKfZKbx91vvWY6/pyx4N3C6OcmAFfOtuHl9URySPiCcL
gWW0F/xmnpGZ4ZiVxvwmxuVCs3zLSkArKzLzlZ7tl6yxYkYY556+MG3Xp7b71zGVbrH1bMW9zzF8
sJeyOM/1mn55I97xQ6qnpheX9C/GynZYbJSLe7Og5a25yXFjliErsGE9Oa1DjMcac7kNPFF+aPgU
TknlDs9ksfkqQuZlTPEc/df2pzp2k6S4yfkWyWsn/5KFkcftVNC0147NnbA5nwx3QLO23Jqjasq0
O9KxeAYm2lJwPrTVa2IVQ0gKKFnIvizZ1YZwEWcF/DjQha3P8GDp19zCdh5gIULstJx46V37r4SL
126awtGTsCJ2dVdxKGI76e0zuKbmGZt98wFfnnEaK13NPqSbuseuC/Rt31TVadEn/dMt0zFuisQ9
sE+hm4brJ/m2u6mPjDpRTz6JsIe1IXwQkmBir8mO3Y90ZzJ2+Mv+BvqcvpYS0fCG6LxMKBFtONRJ
gW/LGvEJNuteQrSGREXK+wwO0D9OY6t2nbbYodIb59i7/rpEjm6/ZYaRHIZJLk/gBYsfd8IbsgTk
6iBTaiFW2eSvA+aYjgoc3249l48GhyIXTy4IxvBaesjMoOIDNo8Y1Ts8homebM05GGM4JwdsmeIM
ECA9NtT24bvmj79pmqp/8u06+ZymHoNLN/Dghk15zuqce1zLsHMAkEQ9d/ZV0hDvG3Oohxv6mqxP
J0nqE57B7lxYeG1B/D6N7PaIxhlGuw0wTLtbzu/FRxtf8p2qkvxIRzFZPJE7AxMtGqJNbR0g1ZUL
2muqNvJq3oSc37XxEKQmUNzeG6FMtotigBdpaW+MJF35X6BvPqBI47wreJp5kDYzHteoJwzVac5f
tq+77PUN/AETjs+AbMEs//TY0N7FPKqXzljxBtmz45hsngz/FeS3jemxQH+fhNMFp2Xt8+JrbalJ
2Rc9M74Karzttl32GF944407RuXvasQwkeijupeN7YDz7v1f3S/kB8thfTzNqy+KuxYG200CmFc9
nIjqUJFdfo3OMM/PhSz54s5m3rBcUelbkCzufpzt8QnhIwGCO7vaBlav7hwsstakGod02SvKCW22
spQ5gYG3sMyZ6eLGVMsOzVFD1m5CRQH5uRGNXsSQhoMSVrllbYNkxAvQ9s63m+r9DmdIobAPMI1v
PKapjYIOcWuN0n/cdUEEaXUznmFVK/yQdBdteZ6uKuYzbtiHzlVs0WbfXM4IOxMZzbSvn1uuy2rT
OJKanUU37FDqXf8yD3buhzdLKk4ElpNendd/IXA66NJygnzrPuWJkNEglPZXJyPCuxdgZb1a81NG
FI0S8Zl2JWwUmxnv61Ur8uLBqFYcjYoVhj803kVo9vwECLe88iflIabV5Qfhv4F8MT7LDSCfugwp
5Cuvi69lcT2sXYzCxwYIMGEKW3ZZLj3FLx6ZT06VTQskbOu0Q/Hotgm04JGsVYzgb4Kflk11z7ao
vOXgW0e/YCJCGSyNW9p4pY3BO4o1W/VH/IcS3a2fluqE2pFiI2apBSF+Fo4IGSA062noxja9x3op
eLfxyVJ1HpplZrs/7BlF8yXSusCA4Az9BOnWh2QPO7ZfW5yZHB97UZYZLVN+wsL1fXKIVOl8Ct1E
25m1JCEVdbzb011VeKVzP/IYtw8JRFzo5VLxkJkCFSSnzJTLGvt6zu+aTY53dubO/1XFVASfsz8m
DkGSicMpbkcLpIbEJHbPy8EuXsqA0E9oL0U+HuyWEuNtBtPEvyS8a5MH8GpJu614NajDqjgqt+sE
rDXK09r5bngr99F6W/FjFjFXgLQNqa2N4fGynUPgB6CbF4e8bZx4Hv+9xD5uPWR10VV7AKSaiPm9
aeT01sCIUyGnk62yKQdBzTXz2CtPriDVzRp2Ot8m5yJHf1pPQ1ku9t4pEyvbow/V3qlqbUPsrHlF
kQxXQS/XI3xpfvNR0zU/AmZjpzuUwkUeUsA90z0VgaDmLb/Mll3he7q2LTNSQPtpNDXtvsg78K4r
84sVustotnsyQG6CX3xuGJJ5RukvaOkux25TCDJ8Q4E7tvR4Jd4HFC/TtYAxY978r3/50SEGLGdw
/JShFvYfwjfdcdSTAI9kFqRrRPK6PbPZZuVaE+/yt67J24r9uqG7YerU7v0414qqIcyaXmKi/fV8
PXmdVPvVTnau0gYGpMkl4ziu9c6idWYzlQFzR127X4C401gOOss3YdehqQ/eQaAeHmowFCd3WYdD
IhI8tCav+JIsUpwRNsPrmFPvK97TNhDhkJv9Bf3VeybMNtzJivEilDDBqcvm6XY3T803ycqXGaoF
v5f/Piw1KZ41OObdeDQncCXSvXH4iTPhHoGmJzP87b2O72alJQAvK4pWVmVvA2vwUBadFxa9Nm7U
pA1b4NN13GdptsvmUdt7cuApbDOCNVMQliUGT7waMR7zetM5K+nGWifSFkwiRhgn9jb2CVFl+gXi
/N+Xqg4YZ3Zwpg6m3eEAXyCpxv5tGztaNME6LCnpLoRCDJk7k5Z+WYe12GeVRwPcmO4L2DixreGW
683qEU7dn9ytbth8jvgHYC3GTsL6P7jKHg8ZPcDPU+l2vwus4evIo2wIOQir+2r1ubt6h/Ora3En
C9F/2DrGGn00abAmeoBbnt/uUwF92GdOY0W0Wdr4N/r5128CHHjOyBfbzUt4zp3hfmWFPMMgrcB5
T+mb7DQXsnbn/aWQ0fvS6xzJkn+x7x4BqFCyUHxiJ8gKcTbk1TAqaohZEYGE6ijztiRSE76YzY2l
tNVb397qXfbG9n4pdpPR6xxiVOltFjNIHzXhdvvRZeeLjeyQU+hLZEGGpfRejIb9nlFqHNX0WCKE
YvgI5uTXlqrAaFz7Xy0dv9hx2/verL9x8rhozFBoVggz4tZTaYCtA6DMtK4RH2KnPXT3Xj3/YaTX
NgDKkTz44oUgq9P7/EZ/cg3k2MjzxAMz2FfNlxZDX8DtMxf3FeubkCFFbY01a97XthzwH9vGFHd5
1z+VEwHRMIdj+bi2ywPLVVKFs9DjVVPdoRapRkS2Ad6V6Ea0VDmcfqt8KrJaA3QWDEOU8JXdQfzp
/hDefSQ1+gjl6WUpy73bYJeyp/adoHF7Kmp3n2M53vcln6vCUh+NMa/44JYj6+U1di3aMe2ss3fQ
/6eTnIf2Ujf+fDQc5B7FXHvoTY13T5fNUPgdGEdrk15z+N5p7xs/fTAxznm+eZOAcci4vQsQyxr+
5gPrqx6R6+j1Xr/x53bfVuxJgKRXW1azWFHsYMez0Y7GMl0i6aZqY47uO2eo/BCdOhIUxJVQDnJj
icKVsfg/7J3JctzIlm1/peyOC2lwAO4AzKomEYgIRgRJsaekCUyiJPR9jz943/V+7C0wM+8lQ7pk
6Y1rkmZKNU503pyz99qVZdMdiJszglUPU2poHsqdlOoiuByKsEIO69bozQ9AKhLcKmYrISpgbTtw
cstDT/C9DLuUtvfRRKkJM5PXtpyj8Qwb+OQhfHgs9Zg1tfbFvZ4K3LnatHgM3Pxghxm7lMVpUMn8
vg7URyI0IZBG7YhFBL+/ssVjZpC4w8NaTmzxSJ5IOlENixqHoFFdPYpUPBUqxPyQ4cdrLJXt2Atk
G8BC8tzCGP/N9UecCgaiVSwFCBjD4r5MeKTI4DtnLajjrap0kZb0MUqwpgoekXCz9xu7ZhvZ8Enn
RYkdhSr7RDaj2NQaaJGgz5w1VvKg5eAYy2uzaQbSY5eJ3AzKZSGYgm8cRNlrGCkppQlzI/NgyXtc
BOVhoPa78h1U/YlfPYgalIEdULiO/ZGP0qnyMzTZAWsEFB8E81KdAXjccZqJFltia3k0CKdhkw8R
ynbVHSgOMocTqkiUbHM9xbE88gzz79ZMaiMCcQ4pehTeA7Rvzoc4Te5CMEHWSkvHnEuLSRVeisM/
tJbtdLFgBEAFRV5nJQ5FE1pHXpaGCI91s+N6BbCBi7rkld3blvw8UkPeay5hl2sKnU27GW18O26I
vtSpO+NW0Tz0MjF+DQ0NixSaIZ+oD+SBptclml6ujNxSxW6wDfMAarN99KmkHouJxTJywvKa7na+
TjR0bMlSSsMRDNAAMpv2hQIGm2ic1hx5xIVhtun97MfTFqQ7L20VfXMmgtIpSl0LQs5aLXGYjvxR
YT1IZi9GK+wJS6eQnVhQ4eMQEMCSFsAepALDXzpPUdxqq4x2hL9BKV6RQcT5vlzhto3NtVGWKG6A
BmxiJcO1pJPGrjYzPhAVMVAAQkraR8g68hEkS1sodLdTvTgyZoM5CM1rvy2nCV+MnupnuYWxunFF
+r2b80OMUYXKuz4do0ZoH5iv1W6aWJrZrGqEefr6nbIg99nT0L8Du3xNuZFKGra1II5ty9ItYdkn
rE/CYAfNzCd4qkZ/xgltm0AvpMGLku6FluF9Zg/kChyFoNUIdQchYdgnVE1/kENi+1m8rgnkrQ6Z
whl0xKIt9He4PSe8Sy5DQS4VljSFLm2lToBHvjMNcUku2Makm2pvit5uEXBnrv+pL9g7eoAb8c0G
0g3vRKBkv3v7Op9pu/9SQDzHCi7UaJCmtlRL0N9rONFQOa5fKDfaRPD/Ujx2BccyGSFcsELbzLeO
ZrtIPKUe9xd6l4orfS6pNFiV9D0a6lp4Hril7l4I3Efy/0Nbc1dwLMz+a7HXPhWAL6IgbJ/5Uv/6
1UX0RM2o+NG++ad234vLL9n35vQPvfqX4dP/ZeRd7KuvfoFngo30dfe9nm6+N7Re/6ZcLX/yf/qb
f4H476by+3//A99S3i7/GkWHV7CuxeH674U3q67u8m/RS8XN8hf+tNGa+h8OpaRnBj+JZjDq/xbc
YLBFNeOA9kLrYiup+Hb+qbn5w+T/8dsC3Y2tw218oblBpwMI3sXazsuq8wX+jubGOWFHSSBVC3DL
go5sMBrG3tcvXFx3ADHM8gEah35NytImczUOOFqkH9gZU/FOrUNIhQurJqDB4ZPp7DKabaYxbhe8
gJK3vXk7mtOCovE4OrtrI6IBQuzwQCPY0W7a+bacKMNggCsyXKz+eUFK8wpVg0C5cDCNG6F94Txz
hvxkY5K04nVdrz0U4lvZC1TvRzRkuQ1Bo4G4UR+7OUv2eW2lni1gxC+h8FuQleju243N7tIHrmgq
57uPLzcXA/KHBs2mYxZgM30K/rWL7yP4EKemu7Eaiu1IEWFcrFV8OTr1jZxvSLKmsaCC2zDAsdIP
h6rXDhb2WW3RkvcVHZakYKZvW6/qGkrKYuakGOurMGJvTkdTa7tdbeDNwNIRSv1YYYny+889Rxkv
GBqktq6GmjD4VmQOyUDxBSskxRu0e3sT51Qd0PxL3TQgIKU7ND0/f0OkeSjXgp4wtEVO2/Y6ROM6
RI7XNelaN6bN0P7QCjT42Q8QCBtrLnZFfe+430LUxbPCPDrM7k1victlQ79qujbcNf4Si9ZdJFLd
z6MCgwL9n9wnJ9guDCk3lyuJCQD05vcQ8bslFDHtnGgSO36Ih2pL6hNY4PiMjXgJDaZEUglJAr9B
VLKvDg5adm5YX5JRflQqaUi60z7N2dfYHT3NvhjcYt8PibmhHZzSCTe++ixmu1SPuiM74ga2Bnra
XD5gikMnCSuTJTGUNbu/bB0GUr+rsEnbgU85MMUORHEwlI+oFiCpDJckz2ONsOzmwCJx5ZLAtYug
gRYCdbq7T9nbyzSQxxHZDonyqXlh9tZm6oct6HxvFOOGaABS2LvFrvcdkAFvdFEfRpVv9KLcm7yk
VVj/oJuzws+xo3i+9rtoK9ANrUpL1GuMeoubGOkx5RWVxochIVSq9D0bhhMxWLW20xC6Zs8gMjwn
oqcCMFUcctF+cAbhKRPnU25EOngjsmkUI97gxN6cXHcu9OEQixBYqLXjTDutdDaGFX2gUkQo0CL5
EteGZa5159aio0LMmgFV0kVVfuEg2yASAHWxPAPHViH0OaDNXiPbTrVomzdPTXEHJCKExMBhA9Lx
fiJmubAg4RJok++lMOGYU8qYtGPp4GiO3XXefR6pc6n8mmLs3gjJoc31DUyZ8gMdKZyzNHdHfbjB
MrETc/GB7sta0tkxragmo4w2lAPmtXj0I+0g4F2BEPassKe3nDVb7Asx8g5HR6fCp9TE48Yefmjz
Y6R/NEBupaVfXQ/4AMoCSbPeDYBuzvNx38qbpEFdmmVWt227a0HZTdezrdEeRmu4heK7nxu0E4sO
uW49hPTn8ZidRZA0ffuD0RNLiIGgM4I10e80BZKvLaiBcFA9/TTEtVG5qUM+91jtzbJekVR1VVDC
DI0fPo7TFA1O19+NfvTRRw4OViznrfqa44Qnx35FKJZXt0gJRgwJQHD9ZJOFfGmIrtYVXJKlVbdA
xfjMS12spmpYj+hyNBxBxarHeVTKm14Zuza+jmOfKeKyl5F7pB34UdLvkvj7ehF8FRPa97S5L5Qs
vMrWN1Kj7y1bcgSxbC8qnZBOzxQeHGvABp5QjyfRD/Ea3YTcXtlhfIYwZJuybwQUp4/b0GcC5Jjc
0YRqe25Nct3Oj67zxdXA1uC00sN8i0Vow3uHWEnvdxiW8LmN7B3XWpX4azvrf9h0LmZHO5/HWz3c
h+1O74jitZCPgEDywqD+VFr2Lgy0s0T4PfY/6gwp8gtY14E7nzuiRqpohZe1jNrLVs50uaoopUYf
XtH8yFe2W1E0cD/3fLUEa11T2OZspHRoy8ZNnSfjZyTrWCZyV5wHCTKWPti5JtpChayMvXf4Icvk
tVFjJJTYbriw6FjHyWUNn/KzG+sYA8Xez5qLYebwKmu1LduovywKjAEglONDYnTbam5pkVOqRBCA
NXoOmpsqC2kc1i33TidRqaIN6K7jppfnSL3HR1VHzS5w0/rezBHNIC1Y67RsvvcohR4FCtKzemSn
16uG8E10Rx9rJAArKysPvtQ5Y+acef3U2vRN4+9IvcNi6IqtVbAxr5ynrBTBUWvqYK8cvVzHgxv5
gJG6Q9rb3b0vndZzUEYlK4eZqIgkKYlLHS/sncfQpEwSYpkARP3QDFjIBYu/aw/XMnX5IsMLLFL3
vuZvyKaFzVsElMcc8UAE0GqorRsOQ4he6/mqn52B5rbhxfTQ8lD3OUsbY7kd2yNkiB+WjrnKLvT8
q6hK+xA0aMlWuGnFuvHdmPxKwa+TQg/4nkKBXsA/JH13nCxcGu78iMnK82ciIdvE8bgCa2tEdKel
2rt2uRetE3lNzgO2u8yr2ODD1EzWJsTttWrTaBuEnddW4aOeDx8LaTyWhHgFCUfoIu/3YVZdZSVo
g6J5rO1hFyLX8ajb1qhsdYfU0+oM0ypeCi9l7W/seVleVqWOv1SBkyRcUNPOiIQh6LDlZkYaEkId
4cLcHdtROT9gsNfHtMwbT4cK+IAy0NlOk495WjbmRnRaQzhY6k6sqyhP252lmpYjqknEqNVYH1Ib
X/Q2iUIZeTQfuztCLMONhS/2s8LGC/gvr2uxLkMLI2qD6E4R5UdPNwD6jd4fQRCSOFyJE4mHXWlc
5b7FhiiKGyDzib2rrcm65iwbZasSt8qDXyor3CsKFNe+NBEaNWbM4j/1ZnSWNFGLpSvfwYNO0H2k
ARhO4nZRkuYRXpuVrxXuAQgAO0q7G9x01TUJHnJYamqVhZp95KtuPiTozj8h3V5ggVl7blER6JjC
Gvk51+ELeWDTSfMEOb9VldZ9LHgZEMa1+NWBugrsr+QDQF1hfT04fZueWx0hzAWdlD1zotygNJy2
yYzFmpajzSqaTDtEePOxJSzi2hhYOFox5RdaC2UzsZ5IuwO2ckRCND90eTLtW2sot5iJAxRD2KLN
kQ60hkPsE7iL5lIhRvCG2Dc9N3btjYOo5JogAOfCbcbimh9lsfqMN3bq9x79ImapuH5I0FftYxe6
EwGTFs1jMc1P3WBEu1TY+5K2judmjn/FYqxvGwx+XjxCrwwH/ZiUpnbZiSL/mkd6/hDS+z+XSKn4
9JBAdRPmeyTQ9AgLJIIZHt8NvcHwnqzY4ZxSKKC60ktdc0MzMdvGlHBWpnQqIAfQQCiq3wdp/Ugh
x98h8CX6XeGGi+sNDELx2S7n4hCkRrSpczndaXNSfMkMV+IhbfwNuaTDWUM3yktF2HhIOGlzUxu/
t3M3hMFSGKT6Ip+tqkEjyDhjb7X0+7agW67dGNsiLVn/wqqr7liYfXxjpeqJzIFDnbePQx9tI+d6
rppPYXBXFfQ6dQy4F0lY7gfEaGzhhH3my2GPKjn80Pp4lNDwY4pafPY18Himr/DcGq07jNJLvarC
xTJwAPLRtQtMcnkfRd8pfFN6jiYd3Kl9blTjbU3in7VsSNgbnuG+9felqJtzKnBrAvOeAtoO7NDV
R9HZD3Gvg7UY220fyyvfGhoKh9Z5nPxAhu0sVeUbP27aK52yMiq6KPfqSEs2eFMfpWY8IthmaxsH
8bENK0yoZKwGvXuTOgGZo8FxoqiGbne4VlJ/JG/iqqWwiGqh43SAAj8QubFzq+Z+6q1PxXJuMTik
BHZyEEaFWW7SYGgMyUWvRo4hLkIioJ3jCHqIF0W5B8xjKcJph01xLeAl4ItcZfRCt+jYHgI4JRcZ
VIJ924ZufGW7DXV83tvvaEEqj1xNFBIaathBaASt+lMebTVZVHsW2cWa67vDlo++uUjSrrtMoije
dX2GmDlDdsOXkdF8HitaaLXdNV6R4slPK+KcVyrs+zWxYWKTtdHMOcrJjHOiTFHHkMNaf+uHkUTc
tCx0L+P99oa6CL8Stc3dNsNDOaE8RrFLYiWWi6AjBQfSHEXGblsmZAQcVTPiUziTZonOH4PJBl7S
Dunj91gvdzUkXy8J4ZPSgfnEoTheafP4BSotZUGyM/bPdYT/RZP9wzBx9vz7ksrdl3z+kkeQ3L7/
Myjx+a/8WVSx9D/I+6Z/TLoOYYnUTl4UVZCfyaU6AtJuMTP9q6ii41XC4eRSXaP7YLEu8zP87WQS
4g8bgrblkpKCwol/5HeqKkvN5EURD2OJUgbFO1foWHoseYIm6+ljB62G+aALfA4sMS3Ks6jKx/fi
rV6XXx3GQSmnEDrauuUqaUNbexk2NbmKRFofzVIUY7Jb0VrqnrA7Fo8UUAfvxRP4H1Rgl7FMbrZN
6KFFdNdJqTcxajzA7G5X+himXpdhKUH+l56/Pcop1G0ZxdZJPKMsRg1M8PxeXlHYoI+hXsUVTdAb
6eXmKC+MKPyQOJgHMbfq2TvX9dM9pO7l8sIsL4uFVuRkxMSwGqciXIFeWMMJklA7ZkAz5jRGCWM8
e/vy3hvs5CZW+jQPk0k5CBnTNO5SZLH3SWDSPanGoNq+PdhPbyHQPlTxLudi11lCBE7uZavreScx
upplpV3TZGc2HWT9zii/uCSK1XgGHUfh/nKW33/6chNBiv/vf4j/REWDeCBEIOCUU3xMlt1pndjz
upGGtf79CzKXsZTtWFTHT4fCR9tNI4CHsMUPLrmYNR/08E4J/le3zQLExmRhMsOccgXTDMAvnRa2
I1RydknnoIIDoH94+1qec+5ezRE8Halcg+xG21XKPnk64HgRUcMRxoUbguivm5GAZm5iyYE4k+xl
V/bc9s1F2cvqC8Hg8QQkDf/GbqQPDGxpzur6DkPVjLCyIVhq648dUOwItdPFlAtyv4mNoRnTo/QN
1u3YKrnjxDNykEDQDwoNX45GB0sEPwaUghwe4WiRcd3H7hcEDmSrz7mJByiXWXPDqbeq9lGEXcbL
u8L+FFiS4tjbt2S54tM7wouq84AFc6ciIuPlm8RsEKAGtyipTYnDLnhSOqqrIr0uODPfKIwmyF46
glNGHT2W1CL3d1Mt8Zwu1XZLNy3Sxk9/gLbplSMGiX0AJdHKIP9gpZuD9s5b/IsPhgbTc22fOj5F
99eXGSDu7u0FfU5HeVobvSGPZgvRSAcb//T2Hf1pNmVK06UubC6LRA3rZLqh09hGUnL0spA+fLPH
PmmpaZhzuVK1Gd3m0keH/faQv/h6LGJcpYlBkSBEefIQIY9FBY1YbLNLcbSzRtC6KDXeWSZOR6Er
Ylm0AS2HWBTX0k9GQXtWR6bwl29UAwiIoJltGwfz3vF+73IMDKQGq8KyIBnLa/H6YdU40YpQiyEu
QwE/iBlLkm014+3vj/LnhoHESF695Tm+mEML+uphqJGL7sCMX3VdGXumg2frt0cxHJ12rcUotDdP
diXZIKw2N/CtUJrNjkVBgRzBhXb19ijLrX/5FVPwMJflRgoQ8/zn5I7FbtRVQUQFyG3m8jpClOZp
nTF9E9k3AyDimIfG5u0RsYmfjsmezdHZbD0Pq05DN3OyIuSA42M1ZLWGN2s5uOLQyxEdOqWI8r3T
uerR6knx8LDpUfpkpgFCRn8be25WdtZKLDT1s5Dlq9v0ukATVhHFpaH+rTqUZJY5OJsGjWW/rrts
+krzHeKkQLhFLj0BWz/gNqQWCprFNe1AqIu3ypxjfDpm29Se0uHPHyRO2hI3GmJOwEAz5fMxNrQP
BtJYwP4z4HGMyOZwC8jN+hw0PKAtCVaUrNLAp44+uuZwhsUAIyMaXmS+OeeWepMOFe5oUQ70lQYD
JaE/DAA2p9I20zUeK+rNI4umjvpVQKEiGiL8mKJGnTfCLQnFtJyqJN62EjUmIWwUqA1CQVFnWsog
K7c2RXLACDC4a3LNlP0ZhAmFs6InZ4FWwwjwVc1hCJDQr/ULZ7bsryTtadW9q3coseOWbDiTtESQ
kNhIRB7TucOx3s0H3Z0Il6ukXtiPRhgiyBn9pddhzzmhVNEkZLkL84pydJCOw93MQpStrUwN0Vr1
JK8t1Loc8KqBdZK0sBINnUfE2mifBSj7YNSWuflk8hKknub06msbZuHwgOXO/2IXPXgVYiXxR1Pq
mLAPKe3bmAibzLssq+6IMLe0r6XS5zuLLUm0bvETZWcFTJTbAERBsC9jfLWLDiSbEfm4lXZfOfko
V44WiY+tasLP2lTi0Stdo/xUwXCjlN20dhN48YBrZWsZCSljVW43iLGNDAZ8he0RNWiM+CdcG1VX
mdQ3pz7eWp3WIz9FnP3ZTrLW2mDT8sMtmYGu3HVzaULyU0vLocLkpW3JIkDalTWzPxGyO8QGTNMK
3Iera/ZnrRANlWGFqWo1hgHvuZuY5g1mlUghqVdV+83CqD0dm8w3tb2Dkq9HQwYihcaZ3qYc2pP5
ivsu4keDRU5/qlM/be8nJAHNWVeJJaCl1HIkc/5kfwzIilfon8r4NoNRZO7hd3FjczetemDjNMNW
cdYHOvQoeoHrakpQF8VNVNo/VKZnCfeMUtUTlYhRu+wLPQbRhE0rOjhu1WLT6LpA4JxTfbnAEDL0
4XndzbD/YIhxiueLL79Veolqi+1iDTG+m8elKCui8npyhzDf+DkGZBgsEzzNXoZwZhOB94KUFKoe
dBYoaXjVlFX3wgisipoR6pCjO/YOiDIXa9lGmpHlrLBIsgcm8yfKLhTnqOaCvIckyzd4uJc4tebP
cLWGAy3ZJ9hhluA19zmFLSqeE9me09lcWomxF3DUa9Ykexawm4lyy5D4dFdMOSHU1v457g2ppST8
jSRlkuCaP2PhatB6S0qc8Wdo3PhnhFxYPwfK0Z4npGBcgub6fsmcE+hL5wI1HwWmwN3M+DNpLfdw
okR7nHGfgGhO5/QLKRBI3eyy7sZNWRruHW4P3SGHuxsxWkxt9TA6i8KWaMKAgl1hpvSAhrTHz24p
mkoUYcEVATpAvmtppqBnIYF6ovmqST1EsURAhZNwXKBv7sra69JUdd+GuZ7IoOrpsB/bRYePlRqS
727Cd0tFMGCfuimTCBNWWREm5UVzRoIOQZq6dYYNQ49w4DfxpTYWLNnSRD+0iduAUvfCRMrXVeHQ
eDMG071KAdrgXWsFP33MrgUxOz6+23aUznCjq4BjDE2satwp6VeAwQyrZZ4GSTSuVVnq1xgwZv9Q
5gNoC1614CpWafaBE7mWs5v2o1v+DRTyQzfqIL9p8iTHInWYm8XU4BZzTDUQRQieW9CRRMC6RdJK
55aAamBY2pB9LOA2+mtRqPR7S1YhUbyDQRMvnRd6EpMOVjmzcPyvcDcnEjE5SZgrE/Qxoa69Vn7V
jA6FXYv17w5wQ9ttx6iv9H0r6FajL9L6C1jYVArbJiLCJ0HSvHwsGRJRm1nlobVbvfT0uDbuxjHn
DFmKPkT6VgUcJZoMnMNmnmb1pWTpLDEnGyh/Q80oPqMSQTFCT7Lau4D7cZY1nIToOHfM1rYQ84OG
Rc+kIxuiFoxUOxz5OOCYxnpeXliANykTdvoiyDV8tEwhLCS1KkrHTNZjnSG8QF0a3HdxAx4vywfE
IPqIGf47Rrm+xjXUy2JfZ72d8gJpsfw4h8A2jm2m2x1KuTYDfy7sKt0s+p4cdrwR+p8t/lrniaZa
WkaNgJ1WQ+IaPFd1tER6mBLQsyvdCG670ZLU0bMAvSFhKEMBOytN9Ism0eyFsaJMZ104SMh5QROj
ODhpXuAIKqsu2RQGTYudS0VF385h5M/7KXZdQDRJYcZHh4kHVLmBT2NT+O4kP0tAdTgPkesnCPlJ
YDIxMldT9NDpVuVviJ3ivxhEpA/0HnU+fS1A3vq529gVPBM3R8kDJ6Yq669+WKgas4jftTv0zDI7
gzYCTxrkVhmdzcjgndWQlIaxWlLaidJxq/C+TgIfvIqmBnQQjeMXmzSKNXRpvqulgM6IUMFpHMKb
nKcWYFiFsBYHbFTL5rCk+tCTbQ0XylkXBT68BZWzoLJ3Mu8i3ewQR450dYhH4uyPttHCwtdqPdax
zJCdsY8H3eHuanA8UF1AeHYKc8mPqjgNbnKUJY7HIblgDxMVQX+QLh3XFeXp5McUanIGuesOiIap
/13WkURO2rNtATU7s27hU8Y6tI5Hu/gxMc06a+IBg3tbaDXvJDOFf3RMmxYv3z5JpQhQC5cuSuPC
R1CLOIBCUbUecCBanphUfB/qYkC2azaSDk5KJsmGQOfl/qaV9pBlM9+Ik9IMWcXAX+cta8O8cM41
ubPqtjo3Aw3ArRvSS9sUA8iRdS/N6aFreu1DU1WO8gy3Vj8cHpoODG9Oiw2ATV/f9L7h09H1KRqM
PzDoyE++hsnybgzHceE4sP9cayHhbqs+kDXWUrZ+j2biy6dI6mV+npDPBaxDR3e+JiN7nA7mkHfG
2oIcu8PbTS4NDrZ8sV0v+XMyDZF6d2Xj3mMDD2lDuGhsVw3J1B/jzkYoBdIY/6ALoSDbIvKwqTj4
hXlrZZlZ7wN0wh3oNpHRyqPCL7Z2lpoBWJ9Zgh9rbPJzC63jS5dFKO9SFRdf6ZoNMRZaRO471N9g
8Itkbi3IApoi1sR1RufazqnrbFXQN/Ylkaf2ZiQsJt2YXQSsLk+N6oDWHEx/YRbiTrVFGazCOcm/
9C2WxrXWjpix2fLUGsbsCt/JYu7jkIk2AuV945DQQjXG/NZVtQ1aIEqtfIWvAYoaKujyI3Jg8Nwq
nRGw0/R3kR9gdgOCo2Blc8IIWYo4/if2Jred5rozeck9o+8mfe3koYi9tBEufhjeSQC19Pkfyk4H
g81uLT0Cqq1xqzQlvngoziOnlyKart8+SpmnFQMOUrigORwqpXQbjt7rk6gu2ZyKuSUMAqxVdoCp
B2eZlrKPbxBLudpGYau5u6mEI+zRXgGi3yXzdDWLdmQvD0cOAjfyyskLc6D9O0iNiC8sVbbFVapL
kYPfbnoHxHUg560TaLGxJ1vQ+NQS19xv5pHZ8Jqj9kJtp2XUrkyk0J+U7oT2nZhtcy/bHBYuTKPg
wTLi8SGeTd/9sNgz9F2c8F7sNN/XyLCD6QgJth66/tPb9+jnWyQNR0mXxYqyCia217cIHkTpBzk6
EzxE4l7DBH+GPIHoI5nF+n0K7+ju7QFPC0bUCQ10m5TGMcIa5tLteFkd6KfY1vGA52zH9PRp1urM
49DBPrmYW/FOjeAXY1nUjOiQWBTiAcS9HitRJt1yC1OurHVrU1W5s4VGEOxnleTvHNt/PrRLaG9L
EVQKyq3oWF9dlksUWSMzxBy+U36EJzhdTE5Uv3Pvfh5E6Yb13Cdauj728vsvKiskVQBP6kc2JiGx
z1lshFd1Vg77t5/Qr0axEWzryzeDGP7kCWGS42jDIQdZXtqfYYumf4zFcPf2KOLnh7P8+5RUbMS6
hOicDIMtPHFlUxP0zkMqNuTy6mTiaUIV4C5qqa2dTm+qKzKaZuM+IYGzv405yi3xH6ItVsaEH/ac
lalSpPmJyd6HIsCl7OOwcr23f9Zf3RFHKIcaIC01scieX95304WQymGa+263N2YptH1DKuw73ZRf
DmIg1qeOSiX9tAooerc32hJRjGo4hrCvLTGOTWXpTO9Upn+68UQMsa4xkKLh5p7Wl5Lc7qu6DUjv
UFhYNXyrySqqHFCxFqi43/0EKdAho7Sp1WHBM04bUuHcUbiSMz4uc643c4ovkpC/h9qgo/32Q/qp
VMf8ZRHrjKkC2CIF79cPybBqiPnAzVa8vN0KbdCwuPTiDxEkGjzBEdlynav/7me/TJqGTiayvrRw
JFL5l29GsLh8GofmQZQhh7WirNgapD3+Ocr/ts7/sXQl/n3n/P/+n2Aq2+8vG+fLX/jLjKD+YOJ4
5msKCvTUs//ZN7f+4AW3aKvBm2T1X6q2f5kRTEFsF3OOs1RYaSJK/tJfXXND/EHxXTCx0vDmlWWk
v00YfzWU8W9gFAm+F3/9+j/yLrti+93SG1we/L8Kx7ZhLSYIy7FYeKhPg2d5/WI4GlkKtaWC9eCw
qRvNs6xIDyWH+riC/pk2yM3vXtyaX4z4ev74a0TmDsGoeCzUSfu8XGLyako468R2jqZeEKTwXs1d
vG5q/T2GogfLdEgPYfn9FwsQTnmgki6CndJDcUxEj+GpH/4hOotWH8bVd6501amnenWgGvTOqiSW
zdrJHV3WcZ6ZxFjEA3o99pQS1VmTJ7X266cQhCUW95ATcKlKlLS4W/XLzCjYZ/14+7b+PK5DB4CX
aOmeshouOouX14z1eAoTnXHz1iTkrNhptbgsAueoTKplwWaMy2sjZXOoPr898usJjZsNLWaxby2O
NB7n6c1uHQ3f/2RQnbaorIw9iibTJt6r7+8A32Czo5H7zmz901vLkMs2hltM3xIFwcm19tLJgo4h
m5KuwDj2Bzt22kWvf9Xr9n1NQe+GAlryzor0i2HZArAJhRRrCWGcDKuPfWUXURyuizmIqbRhn0iA
lW78MdkPyeCZ7sEabO3p7fv70weDkcmAAEwfzLDdnx4sogVE3FMQr1PNakyAaG36OKVONm7fHmdZ
eF69uItnisnGUKZgkTBPpgIVQDFC+oGZp8HAXAhyI6it6vlxgGv99lBMbCdD0R9lT63bjuRce/rK
cFQ0qTnBJMjtluiDy9FgspnfGeTn+7YMAqDQRCa/TAOvX5JyTkHma3CIseSSNEo1rxnG/s8l79/O
n7+8EqkW+RISJ3l607Ixw8tFFugaQJ6/1ZZN7ziD64qBrv3+PaOJyEqCEMgi6PH15QQxxx2+cV6D
kJOrNq1bhAN8fO9c0K/uGhmULFVsT1iBTqYvu4gdyyghNgVGeGfL+rZKy3eGeHa3vX7T4DXxFRnI
wUzdPL1pOPi7UidXZt03uHbAjBhXqQ8wua+L2xmtEYkh8PUnAe7G1Fwk+C50GiPv9Buj7gUWilZi
Yfanv/Yv//Zh/uLaFw0CJ3DmFVQHJ7eYrWwz6ygC1smcQ7hrIVxtM4q8N7/9JFFz8V4aRK9igTiZ
RjKNfBKo8/F6KVAYtPsIvwIYX7/z/v+8CtKnZ5/A8u4SXkzE8+s3hgqyoLxMbKI5Dl9r1x63QRvf
6S5OH5KsNBKdiu9IPdQnDoTYOQqFM4gOWHOgOJWcQ6WMzqyYxJXKKoGudeaPtjPr1ZASOjNTIf72
9l1Zbu7JS0GD3GGjz7bYZVZ4/dMqO7BS2jbclek2Hb/Z/mW6Nq4n8/7tYZ7X35/GYa9PjRwgO5/t
63GEO/fAwJYiV68OXYn7jBrueOkUi08xr5seym/DKZ1W7AhI0Rzrsw5vCe3GINhNWkKoEuDyd+be
n1cWtoa2K5ZNnwP4/eRRZWVjcCRoWENReXOwDa5Gt/+StGed3LfZoJ2hQfo9ScyybjMmBRU+QfaY
7k+TsJblrCoCpLOF5Xpw8ElEOekq7Tuiq9OvSrEJ4nOi5iAXaebphigWmiFgCMXrEiP+BzdE9dQN
RvPOKKer1+koy0/xYsuHAt43SbHm2yWQCy1hYK/TYlZHuBgVKVh1984TO534T8dbfv/FeKHu0rjp
uSpZX1jiOIOI+N154nkIczElS3b7YPpfD6EKvatbAlYxoZwrUA2Zgy8GvNA7H8Tybr38IBgGkIDi
e8DjT9Hr5N0zEgI941zng6Bbe96YmoIVUo6fesA8l8C9my9N0xCyhuVrzMarRjBrzUU3N+/8IKcT
wPPPgUDGXr4DPPgnlzumE3xLZ0oWmQgBd5hOHZ8YzFCXm5bwuQ0o8nfemecJ/adLZyPCLOly6D+d
8B05oHcm+AtkeDfurDLzr7MOmo2v8OjMUR/f+o0rvSmh0VCZPdG8mrEFFHJFV7dc6/HljAfJtK+R
RVd3sHPekXX94h2zLMo5DvOekK5+8o7JGfBgZA38eITqPWn04LYF4SJrw4eQ8c7df2+s5ft68T5X
eLWlETMtTkterW5+U5NLcad455KWh/jTHX9xSSdLLFRA0sVmdu5D4DrnQV4ekv9H3ZklV4qs2Xoq
NQGO0TevsDttbfW9XjApIkTngANOO6MzjppYfeiUlZ1Q5I24Wffp5kOYZZoyEOB48/9rfSuLo9G1
r+Ygu51NyJ7kRb9B8BGb34/zv5iGaGKtJ2f2auzdv1wZl51yoLAzzF18k1PrFuet6f9psjN++ZpY
VtD/GhyG1tv8Wi5kcdRVkq342BIvb1aWh5ljX+jUBAhLd9fmyUM9Jocgro5Dn+7p4PxhYvrlIMjW
3YR3gvaQBGIEwl9mQqh+LVBFu42mJPnuKftSWOJOR/qAyCa9Mlp1r/cmMQVWaLbx2e8f8i+j6Mu1
v4xYVQ+BXnQAwlvr2ziI0ETlMSEr/f1VPtWaP42iL5f5MliRXdXNSBkhasZ5C4fq4GnZm6LEErqm
PKKi2KLhOWtEf2Z5dEyHaqUgdX/ChvwyYa2/BaHq6O4Q9+EH+PmTKbym07OOV62K/LpJh2OmaVvN
yO8sEW8J9fjbEyTXW+cB5ITMle5XWSS46rmwJuLKU5osTBl7pAEb2PCt6+wmst7+Fw+ZCBruLoAC
w0Hq59tLicbouoR32YzBAXD6MXWGm44gKFgwOLuDC+lSFac/dJIZyU0SSjP0nD/N0V93Ruto9sCv
8efaGfm6MwLCPPajWqNpUyKy7uEHMkdBavautKKx28fK6kd5J2yrphYtBjzav38Mv0wbHIR9am3o
UTkf/wLbqbpJW5RiU1gs44mnjH/UTf9mBWU9bLMA0WKgoEE58MsKTLuvrM2J6G0Q1i+O00eJTK99
Fdy6ev2sAP/+L27p3y5n/vxixyK1ljTJW1gHGREbRXOchv7u99dYv8AvX+hPt/RlNz/5NmR7gy47
KyvO17HdjJVHv5yvkTnhDzdksFR/vR4HY4vNC6UvIPzoyH++JxQ1yJ9xsq7gT0SX3WwaG6dHUPDR
L0C2Q4OgBW3TuVqBYZrEnbuaoydNb7d3rFAusZzBO0IJc7Gl5vLKT+I+fUoRHYrLLDcqDw/bkKPf
UpAt7szFmy7FaGjPpCh459aCZe21A4GIPVnZ9dVYc5oIMxnXaQjoK+fynd8firZpr5ELlfJH5RPY
GutDWzwExgIcWIOEdyJf9daDTb/tPM17oDFZ3oxmOvqnzOxG/zCT4P1ikJRZ4zTv6puWpLrIMNYE
TncZpkd9NAe2JIs/X9l6WZ5NLihovTHjj4yF9TkRibwwa8O7BB6N/LFQ8mAXxYfjdBBPu4IgcWiI
hjFHSbokDfEOiENVa+sFMXughPezyRGRzGYN/W5cWZyQSDZ5EwV+4AxT0bGi2kxShqOnFD+h1j6T
7QQHsYurU2yi6w0JhFva44CZ+rpQ+U4gQjofoSSTVg5BQxT4bxEAuE86puD24MyGftKNyr4JAN1t
5ny5c4taXTZUus/GJe1MhF3+ruvTXdzkVYx0KKCvZmLCHscqVQeNFO3xHYDjXEaqr8fd0NtqU1qZ
BxRfmdeEIMp+Wzqltet5o0hJtIWAYWRZD46aVvbKkkkHfq8TlGdkeyznRiERBIFR5MGVW7rnfRaC
X6cf2Onp9VjOx9EGrw4QO2x86MGlJG3IrUX30erKAnXSXhjoRCP8u5tUn7G3T5Kuv8/5fxIgJ100
DHVaQOGF6aDFYVPupTMfTX3UwkXY7ndZzmkeuaRXF/mCwjYb3a23eLKLTAS/l01pFteGp+kr+lld
TQQAGRdBs7w7+rIQ/FGh9sgSwXO2K5ckYnbUVlB9WMMEsy33r5FOwSHAnJ+s1tixttfwErABME/f
PStzXwD4VCejG8lRqNZfMCvk2VC7CPxqbzEil9xgU5of0iIRGEN62oRlgRgHVWOPCo2M74d8SgBq
yvrMBzJIxda+jdMfwYzMI9STWXsmr/tqrnnHTEwkic/W/WK1dTQuszx6shwifghXP1i1IyJpHSto
7J+v+ksHPLB5lQUdHpq6RjIFgHVbTbqxA4R75bLSRR2W0sNYcrYns0lMDX0+/R4249ARD0q3wEnW
steA9NaasteqY/NCsxxiX9x8s3Qw/xAv5EWAiu7I1qm4Enxh38ep15fIclP7GLevi8A2XAuDmFBV
JcGzN4FjiMsroZaH0nmWKMZ6Y3yoGR7VjemnU731x56gEHJ+D2kXoNrSiqq4G4mX8EPdaMy7Xv+w
F1NsdJ/cdkLRfJG+LKb5liDwASWut6j7Ony3ZqHuC0pbwCE68dDFdrYhGtTdUiNPi6NiamuGDEKK
1ux6zTW/dZmGsqTpgrMyYVbYJlMZ6oUBNtDeJkKFc0oAZxI4P7whOyfB5AgkeTfOcruACmiHwt6m
vksEMmgUYtd1c4FXadTQcVT9mAxEHrrYcEIDfZoxYlyHK1NykvX5/8cFcXR6sH3Q8ksA58EObT14
RXa2m3MIziwQYsl2A0kVQ94/TV6BFDLjcoh1DKG+9yU6fQ4ph86ASUuohzv1B9kfchLGDAJBR31E
1BRvWAhwYtUjIRrStZ6a0Zg2VdU9M4+hLRT6cNTn5MhhF9+Cvny4vorsjOB5KbxHJafhMneZFhIX
LFOzFDAzDIps74a+KnZd80pjXBzt1l4u9MJyG7KhrZHc0YWDE7pkqD55881PnJtFF+Lg524C9yAu
mytpw9watNyA8V75d7DhfcaZnV7l/aLVUNCXZdfD6b+dCijHQGCkCOvZ1K/JVBIRWIjifVmgGQxz
/N3v4OSUyOIeV7PDYbHSC7sikSfVHivHfs7rIZJAz8PE969dq4Lj01mHBHT7tVMMzW2jeVYY4H/Z
zKR5ZlHSTJjUvaQPsPphTiiP7TzZN2VAgdCY4paAr6Cxw9ljfVhETBYmDnAQ0bnYlpgGpmPMwWYf
wHaB6AnUh9TLD2ApyEkh3M/pPXzz+doisGivaaV2SlyopES1QZhGP5lqm9lffBSApX0hbPPIJ5ec
fL+Gp0hksYSeoVKUwqPyy3AxjG9dPz3pw+TKIw0Fe9sPY/wt8OYJ1Ruy3z2qtmthlaBOmFE36CuJ
SajnPdvajYbjnvPCBgQFHB4nFK3cKvSoZlba0TCnq8huOmSeqSvMGLFD+a9HDgkiS3/K0ZTaRzJ5
Wvu2SyzrR2s0bHHkSEKI52311r2w9PSCEgmsr267gB9C/E6+KbgaFLCHXgZulJPRdyaE3cJfpu5i
hpgAbtu5BQ2TtggnyZIjGmL082c/gQYHBH6aDTTcSL4xi5B+PgcTiI+BTxSRpNmetc5ZnljtY0DE
25HsSBxNOuAVNG5A2c8RiS9RQ4UiZDBDPFWdXoSEgCCQQ8YTknN1SBFF3vtDX3ODslEPSzsSVg1K
Ctxp58PgCgimOcRJj3hwNL4lulXBrVqQ2taGfGameqMITUocVoluE0zBfJOY2nhA095cCm3IvQ1o
mQmqWjxbl5olCJwwkmkmeDogXWXTznCqp9yvyW7GY8axUasvJm/WN7Vj5Q8aIjcwSUM+HQQRIlFN
IWG1DDptdjAbaAVRmwTJZU54zSvG4nFPls5CclLikOOH9IEcttGojH4zZEHjRMQGPyHQjYhie+5I
ftxYQvPG0BymkzK1M0c2d5Nv1K+Z56i9sAnkka5meDy9cdyCMIZ15pbzNcCmMsz04MnKVXMhPY3k
4nokGSt1yr1Hvl7ETyVXBklZWeQxU2sW3hcDOPwaR7vIHXqlB4gedDsack5IxQjyC1WiBMMdkDwn
Zs0GhRA05tCyOUhV4UE1nQVGy3y5yovzg5tYB5yskWYlgG58DijXavTVCdY9mdkkBGx0hLg+JaPp
JgZk7g31uYGH4bZG7UfSetFtVGoXh7JP01MFKUilOvk2JflIy1K+tHl/RmJlm26hToHouK/A5VwF
sfeEfyMhM9zaLY7EAzZNDg1vipNYSYfyOVl4KudEPxR7uaKzmNPiy66wvYO9kNtepndEH9WbcsZx
yw8Neigrt7y1jGEA/cK3FNZsgbUwEPZtDgIcDZCmHxHLtOdkAXXPYp5uE2HcWPH0pM3WfiTiKzkI
wZQj1NaxqhUJVyXuWzEuFhFNrQV0piD75hrfSMj8e9aSZnGdqboDyORoMZBzv2rf8aY0T4q8plvJ
xveq6SrC37HU3WP4OSeoqWw39ShvsywYNqZSe6tQ0HhriRUt1ffEE0zPUqKqDb2MYm0j7MfUyckj
1c03r89+IEWeTqk5JXIbIIo+tl5/keXmuDcmbqKuTH2XFtmjZaGrbguQSWA1VoohWKN+FOeJUztX
icBb5DhAxuyB7Xg3Z5eJrp9Ua26DBVhg4HXjXbOAA8mzCWSYJr1NXmdvbpvi4MLi03ouxQIlkytw
AkfY5lvpI7V2VgxRt7X7WgNxxn5AEFhyGg2rOgwYvHaun3YHglIq1mG/JfzIw/czMg2QHAYmyi0j
oDzX84QLCBnvhScI9VvmoslDZyrVPig4346S1ObIpPU7nFvOUGM+a4HrT64ZCUN9THlNwVefWxwf
9aSX+8JSM6nGHEq+9dgxQgwliKORo7+2MTshJ0ve4UGRpxYDYq7T7jYI6teKlBzchMlSnpq2HSHw
6rPiA0iLs7Y3eojebLIgNE9XQQva0XfkRCJngFvE7fWh2GSFntAgo14YBnE6bKXh7hqbNpANoT/y
phbPAzL26sO0Uu2snWSwHXIk6SybXqq2ucWsWpLQuvUwYGzNotRpCat8a2TdezXT8FRx9kR0wBDm
IzuqOcPESKDjIHei7e2D6SXFhkYGDrC6mB4rUr5Du9Yuk6n4qM2+vcnJXRU7C4rTVYYY2jwoplHS
N/qRfaihKMNsXARyWN6Ajb8tI2YC4NNWnJwPiymrE3lp8+pfb8iSOBQg7G6DeJVocMRMpk2PiR13
QazK4hCMfTtFFpmqDZEfrJnqAiecR5sqngK1CWTB7wZAqXBvW6o31o6OC/RQsD3B2TRZwjySITjr
1zAsqxghfNWNsO1K3wHcqYDIYA7Y9mvi5BNxfTh+EmfkF8gJ0IbQTQNWKryMBZEoQOhc3YqfzLoc
sr1up2OzN9BugzPsPflGlgcJ63lRICeHCyIeCBz1xHac5vmB+n5BjqWcgx+JWQxqM9iePA25lV5D
ClV3gZv0Lz0kq2qbLHM6nVaj6JGfNLTXMfGTcp+nrf+I9hdE21yLyXqHtBlcc+yomZVlblmkNfne
+Jj2Jsa2JAtMcjEJvXwk4KWKr1JJqEaYSAIcT3nfucllbc26s2F6kkxJpQxZktQJkqJxmNrxdqzq
5UyrGod7aX9gwp8ikglUF8qSg1ZI77u1jiWxxMETkLS+P6ccDXpQk1awLwon2Gfsx9RhWjK1ocBT
haZ0kmLL4h27jMbgcrbViPvIeBuN/LzSDLWJq8bsQkMD1BsysxXfxjZpHzKcbye5GsISOjNMgz1m
R6dW9vSQkTMyDnsZ32vBXZa1x8ytOYhjeGIqkCAcWUl2LHxySC/rFDGZ/SNLmjv8uRb5rsiTTxzN
kyOr6bBJbE6x+t7Qb5yCY/GU6GIC0m155SGF6OZESQYFD0GmsYlJzWAJ7gnZNTP/FM+L3+wqZWwH
H544fpTuEgj9uZU5WwmY22qfbO91XoJowduzi625vkyy1hI3bWu68SEvo7GPloVxd4nFqL6RlUMG
2zUXrJ9H05C7cchfC8T5GAiwDRsXS/y0piS4kmCk87nrAYFhcVJx3ja7NLffKXiQRTTMcEwAO51k
l53SRlcX4Oc01w8Jtdx17qj60IhbmKiTgvlLRu9A7NGPjq4B+kxIj15kWX57LzgLOAUf3kxDamjP
daTxt5h1msfRbB4kFhlyZry+FqyWkr+9zTFJEfKq7BOcdSmwaoC2S0p9SwjJpdvkScV07gbaTsZj
auyEXsRXmUu0t5n16YYTO+gcNnup9m6S5OtWkwpdtUQ6k2y19GGOX3oGvY6HbUu8j8vsLnAM45gH
brquPSHeZyMEMl+eOcGCxytrCfqlrZYBnCsI1WgxVaQ3s17il7Vb0KEXpaMdU9N8DZZ5+uYlotjU
pgYWJhkJtAYWCa+u9Cr3rSpw6x4qILNhSz2+OvkkEEAGnES6NfnmNkNg1oiVxNxdJkUTU9Ah6oCc
LJ1fmI0bfrPGs+/VPJ2TkpXirKzky1ToZ15LDGKY2f00buuEEX+pzQbQ2D69bxCZye3o2T8629qX
XveEO8PUD2WpUo+SVQoIl3blpUEuOaGvTr0FJlfdsydNblUgd45w7WQbp7FzZhqUoJZRJ6Jh7rp2
JwiC8kOrwRJ1D1jfhnbXAfk3/HjcrEmVeqLuwd5K97039Bhyme9RAcmcyGJljszFMS0brzHzXbVL
sUtpZ72jXax5Krs6bY9jDZu0hRAYV8Gx16S8xLK2reo1UqP3u2LjqGWQCZx/By16WI8W7hwimYuT
Z1mL2qgEGLVcKudCNm1Pu2GQbwY+IMCO7LSPXlWa1BMKFHcUEyYtSnHUXg14b64XP1s4h+HrEiIV
+U3lL/pdENMXioyOSG6iTLWnusjTE0GNenVVVPrMLk+R6N0DBDLjsDX7Rgu9GEPxcXA6HcofTtgt
NqauYreQMsoEeT7FwAYXW3RHSEuAmeiejMXxbMHP/lQDEqpOXWrWaPML0ZBf5hLgeDXHQ5LvF3P2
5qMhk3u2T7O2hbuNKR0Cm/2B36Mct13B+XDQTMjVFEzPgspU32LbHe87Fv3vpGUV2p4ghvJmER5J
H9oQk7yGMZXTQ0f4NFNNiWh2QUuSJmIfOHPyrRiVfh7g+D3EC2j7KC5UDSBaoIQ5833f2M5Qpxx/
TSmFvrajdi1L51YqL8Waz4sPWO/CGkakrl7IZLA5eWn2RCY2dWWPOT7U+wQVkAEqduGvoG9LJGm/
X1ySIveplBQGnCpLr9lD2Q/UxK+tbqkORWlZhPx1ztVUcjAycEaRlF2AUk2UEOSuMbKoSxh1R4La
4Nucz8Ambs2GPGf3gC1GjrBAitZcGu1tXIF9mm7HgvSQaXQE9FWiIA5/r6vA8PtUNIHWs9FNeV9a
UqDEgB4Aj4s61ZIv31NdLyM3uI+nP3R9vnad1gvR1HPx7Ok+ossvDUaTMKzAHmhf0FVQkZebq201
fypS94lD67ihGaUQENl/siF87TZ9XtdBL06bWl/BTj+3MVIE4YkmULsNZSn2JNkVl+Vcyz/oHr42
LterOOjbXGRMDn98eYxQ0nD/Ch5jahMMDfc2Kc1mt3j+rird4YzsyeoPzcSvfeHPK669S4/oCiR2
XzpcKh1mqx7pJVbllTafB9B0XQipf3900BgNHNTPBO8YXx4eO0vy27NVKpgRvJVx6toGgxV6rGl/
/0JQTwL6oitzJ/jSYZfCtKFtIsSwqSHjHd3nVdFerqCoW2irf2ipf+2k8egcBAv0QDFs2XgBfh4S
+aQRIyAUFxs4HbL1YJ/d1W3E1/uH5/eLdmG9FH1lG6MqCnaUYT9fSvfyOUFizuh7Dq6qeOe2D/hi
JYtDBSh3yna+c+Yafxrzf3GDTHLcIlInXAFfbzBrgyQh8hxDbpdWm7Rr9CcScgGtFORdxnWu/eGB
/sU3hiASs4MLdnA1Uvx8lylF2hbWWBvBO80p1+rgBfDT/36I/PVFgCFi9OFx6l/emqOzXxgzPjHP
oBShGmJyLUDAf3hjf/HoAhxp2Ph4fqty6udb6emwdqPFo6v8q3K4rcbvdkqi4uPv7+Xzw/n3Zi7j
gsswC+JGIVbja3OVbJ2ykPlEhpWgVZYXj102vrH6odsRRyvPrxH17Cxd1KGAK++1/qHI3ZMJap/S
04NZ8Zi1zp6joA6uPVDWv//1/vIh+AhGaZ9j1PO/zC2pKrtmDTCm/mSUB1lRsh9mWZ21qHQiC53R
4ffXW1/dz0/DhpbmwkzEmoYH4cvsCYLIqk3JV+J3+T5I5kj4/mXeEnjUkzs6q92ctu+qEM+/v+yv
twniCzXvanfgi3e+jKiM1Z9005YPX5Z7Vo4NYVKR07m3sfL/MHj/8lK2g8mBrzLAevDzsAKMRbLQ
WqkoKQtDgNfRmxgtx+w/rEPrl/bzk2RBQBnKQofRj7f383Ug6DGLSuZRq8lhvMwb1YNkMpbtCOh7
Vsa6Q/7DF/OL/BefqG5BGkSz4yDdCb58/f7oWq3msbL3hk0s4WTsVWoU6xGIVrn+0BnFS1d3h4S+
RqNzXi2o2lnqNs/pZf7+hf5y9zbwUETgCODBxP2yigya0c3FqvpwMu7WuqlHYlNj8CMtxzRxqP5k
mvll3K7Xc5glsJF4bKO+jFuHPhep3iZdg624BjYTEsgWzU9q//vb+mVzwWXW2XUVngdW4H35HCuX
AoLLuSGiHA6Cwmk8AjXnW+lo92xCCbw0h83/2xXNn4dRUFnQiGniRa743kJCAq9G/4QmhKZ2efnH
VXJ9Tv82apEPwklgwcLlBb/U/LpHQ6rUqMRnBSZT8khG6aXVlRvJGZXySJ0czCXYJVLbES34rwHz
t+yV/xdJUP8fZTzZzCz/Z1vl7X/+U/bvImv6H//x/T//Wdbf2jf1r3/r/4PiRVL/u+Ny/bv+23Fp
kOSEg4lAL4OEJd1FfDT+6BRkVPMfxooQwE+J75G3x+D8b8el849Vg+UA9CWAzKC5zuf6P5xi6x82
8lsrcDmMQdpzzL9juURb//OnuJqsfNxyCAX4hwXE+DLBoiUZNG0iEymDrBpvWESYZbs+m2X9AU+7
xxIyS1FBzChFE4LMMmhmt6b5QhcKNIbhjtS7SxHkKgSVUMSbuHXTs4HAxo7ScynIZCiXJdujI/Su
bSovby7MrruUY6FOxlq2EsIhly6A9kS6csExUoWDJfUzGgvkn2S+Swk+N/CEEMHDskQTnBxDO6HN
FQ5BP9CPmCfzSbOr1grR6qI38JI62daWLtnaxwnyU1Qli7ZDU9OmZz1B2FQLUpIio8Rd3G8pR9sX
Hrryz+vCLTQQhbX4HrdeAbW9rtOLno4/FpzCFaB0Fq89AukBodnO7iJI0hnreVvNHRnsY9vED6RH
Vd9QhS39YXB8ItbBYQRGqHdK3Hf1GGv0pYhzo4ipVa+9vczuZuoMc68rUy3hxHZhBy/ea8PAUWQK
0OufQ4X2vglJj2meGosEui3VqEbnyI0HE8yrVSVb8tOB89BQnOd9XdLnj0ziYBH/jMH4PFYmvFG7
yGlQEJwgXn27Lo3NYLZcxxOD/UH7bbkqzbWoJgs7uZ2A09gHlQXyw0MUpK/imWE6a+SiVQct1rNl
F8xQ7aDm9xRfbNuuJ1h/rWPuMjxEPBEz7++gWZHYqNMwu4dP7dDDRIxBdVz5j86QooI169x6rOOu
+1Yww5Hf4036+cLM+cNqk+FxgEPjMzKoJRAo4po3aW3b371+aAxCNBIQ/FMAgS9snYHacQ8IjwD1
gRTwEH+a79LeRA5/k6q46Vp0RrYWn5UjXRasGdmY0ULohE4ru0y8YFPWje4jC/T1HeQ5ae0HKoKv
jZrmSx3xxRLvDVml1QGlaTKHIlY5qp8kcCHu6jOFVVgmNEu7fiE0zGbzCfrQRLIaDgT+tAT5fTKY
4n8BmYjOhc6E12dFNU2f3Kb2k+E06CvPCbYdbKfqk/MkPplP7r8AUETbQoOazZUMFXxSoupPYtTy
SY8C4QdJKv6kSslPwpTxSZuiJg95qvmkUMlPIlX+SaeCigWpyv2kVml04M1nshXt5G6xKup7sbsS
r7pP+lUfp0J/GACzLdHwyckSJulMj33jmuOl/snVIp2TAjTdzkCcV+NULOhw+0YG7xhUZX5LZPKQ
7iY2wvatXlLViNKR6Ka9DptyvJSy9wa0U8gENlOBQIsHFmgaM0Hvj9Z27OZRv7PxPTCsUTEuYZXH
7VXOS+QyhtfnWRgry3kRlNCSbV82RreBF+e+l0g+0o1OTd59SUSWom7IR/E4aqY7AjRsJxIVNHTM
S1vO/ml2qermnnL0qBxpA55hA1E/7KEo/QuYjVS/kxJ6A/Fd9YR/SNNBeMZMMyTQxanVv82pvdzF
ecZ5hHk3zzaTCGR2YTSlHW/doYGkrAOsIp6AjOUbD3FmsUtpv924k2kK3nvKpERFFcp6rByyOWJ3
HD8SPOQ7Mx74mjORVyO4Bl4ppcoVyoTc1LxjfYJY5+RZdktYrzlFRbUkHAB0GslROyQDvClFOX/H
acK5Kbq5+7Zkfv9sk5XxLfNyvd+NDs484G86QdRqbOkFKdA/00tjWp0KkwkP88EqXJO9TEAiMab1
jN+E8pynbYlTIkc2qDJE2H1FLZvDV6XiSM0ZD0vr9bHZJbEBVcimI3rFGOjsfdbb+A0RTpcXqRnM
Gb2MdPGiKjFhzAW9qK8UJ4+CwG7ZBPOHKclU2eegPiF/JfHkR4MvSkH9IfMlQhpdHDkYNrRTA8QF
l0WligfXRBmzpaXLpBvEunstCqJv4YxNFuC8QLN09KVZ9qyawXoRHqJSwJiGfLFdyMnbca7AQ0Hd
6xAn6ak8OQtBQahcS3fiBZJDS9thofcr+JwfjSbo5y1ovFYDEZiR8Zzk3p2mMDKvOHljvqDQW1xm
GHs+6i5zvLDyUbnUiSIKuDEYeAfYOyUZyn6agPbCp3YfE6TUE4PRQytrWXMC1E7G5EW2MdBoqayh
3ltNH0AKpyGCDlN0JDGTMJTNO9tJPAYHggua3o5pVlEaSzFscbgKAQDNn2/SUswvyArMfJsW0Mg2
xEhbDC5b05OjTxChG0LZk+SOoPTvojTtvYeJ8ryMqFujjbA0i2MfI9c61FqHkGihK0t/CBV8uU3z
WfGnVuunUurKA5QaVJCszKxzI2UurXsoxkk2m0zqQ7Upl1GD4zl0riTuTuAngKfgbVQu/XuzLnh/
/TgTfGKDogpFnuXvgpWZTuCSo/op46W+7kyDNsucG9bDIBfLD5HykCMkc/01J2ek2/gyQ1kNLNB8
Z0fjkJ7oqelFVGP5Dt3eS1mRTbKCZ6sJ1mFsafdpZ6fPiNKD74KqPe0mtgcu1a6EX8JpZgK6PNIK
WDZT/yxH1EDwsLAb56QDR9RDGvzgSz18RmwbUJ0w7jGthR3+RzLXM0Nz7ny+mRFZjJEuoZZIjprd
1HTlyRNVUgLONLQfRdLR0JRqzG08s5o8WxIfaV9tkz6LlsUInocgr69IZCMWEYxm1kW409orkw6W
H+Us19nWnPL+OvbiRu0noudI61ZsroiPTqpga2ai1KMiYW5qFZzLrZXWvRUWmlE2m36oIGna0uLH
42zxh6iqqboAv5HsU4ppSuNdQlr1aYSRQCw8tHxrM7o86P2SIEy4XGg/vwxEjA97ZxiWD6vFgEBu
duZPW6fhjHnqJqSb69hbTkDJ5XdnyrSnIjaT+2ROJGlDagzeZVUXyPVNMf8A3xj3m4WB+YKwLyh3
46JZJwJcOnKTZzSQIf8xOwxTt7xZSOUcMqg0yMotOFvGqK+TQdXNunzsDcISsdaCihNDL/som5hM
olGMTh8S8JWfW9TeTZS2TXzUyf20tg1i7ZuK7ez3MSmlgS+vK++6VjSvwTDl3xP4cehDB6+ErTtY
2WszJggqyqytHvq0mn/UwIqu8xFJQ0SxL7hvvaA4Ql3t39i+xrw/Y2y/sSq3N7V06bcMiGHRZrQy
f8yczPgw23m5I4ZjOYxaWfMbN5r5OuhaedtrBshrowY/hlqWFCK7U4gC7C4J3hsxJE+zJxyEP0S4
RVPfVe/I31sR9cUcnJTlsr+iO4hlld2l/1IyUhC8UZZASJMTY4KaVBFTqMQCNlE3BZkci/RPIwaC
JcS5OzWboNbGMqLWKN/dpqHaOBcAqEPV9vI+0abxgAcNCVCVTP51C9qdvECzRWJDXElwN1fCQZXW
LfMZEo4CAYVfjE/MabrG0iPoHwJ9q5NIWyyPDZPVDfUWjrTTbsHNa09IJEhnbdxMFFuvbF200n7r
jLt2ReVIs2tfbS2nZwfFEPojUvA6D21TaU/xVI7f3NrV78HIIV1DikMLK2OT/zADk0MQtuR9vQuU
uxyWJbbYLIg6SCJM81ocxWpy563jqAFpiEwzSGYxZY2DxC0ZhCasioRGags4DYaiCg4qJ7w6WhoE
H+HisZ+OSBV0meuhBoO6mG20pOyPtfuYYNYxMjRbHvlf4scG2CYGNvZZ2gYR5UyzrfATa5vQBbYv
JgHCGDDBQq5bo4kxBbc3uE8AmDrKVs5ANKc/sGOPBpCn5iouW4UeRC39mKbBDbYxNHh9Y/qtzZZ1
DlhZNNfK3xSjhLw3a2LxkfRhXolV4gQ4pLIj7lsrO1DXsafItde56DYbJ+uZ9yyvjSJzXlofGWDU
9+14SWqueI6V2ZuQvQMqhIosXVQs9J133qKlC9FeZV1uOIHZxE0U8fhj0XNsrivJCKt2R41jx+fS
H+I6ILstNsW4hlM4NB3NREcu0nLUqzf+ZHOAJCdtrqJSoA4jMEq46c6ecENshrjhYNmZZccwUsKU
Bzwt6NBqRyGshW6HxM/umWt2uDQQL5hZMvFqSKFMN8IxSrnv5gkgtEGQ4C7P7XmC0KgmTh3JjPTI
t7WG0F5z6dtLzVFdg52yKy9o+AzmLqeVUUe0p2PirRymMqqLM6RxMZA+u+srhEKrskx028IF1Ino
283cO2GR+g51IuFI6tFyTw5QK1mmpthVEkeEO+T7cili9Kk1utfNYJVudaZ8AZA2IaMu3+a0ush/
XRzBXvy/2DuT5MiVNL/fRXs8g2OGmbToCEQE55nMZG5gTA4YHXC4Y17pGjqC9rpB30Qn0Q+Zper3
StZtqn2vqvIlk0Mw4P59/5G0YBrPuFlc4pDnpjkxzJgnCx9LdZESsFjv3FohNPMqgQi1VopTlqhQ
/yZepUvrB03vD7NktD0ZPWA/WoKhiq+HpV3mvSA0GA8H+q6PUluKfq5w24eF7aj0iIoJ/V1OnuVy
URFBX5zVXj8+d3U1WCeyiGLUZbFxnAsHJ3v2bBPsbR9UUUE0Y5eqGWARLpJnX6NaS3he8ni3miXq
EvRvXrWPM66hnemKuD2hcoxyTIgjUaT1GJWMnW7N+9dz81wkBsW+lbASdmky4tHw9uSljIJUX/LV
TlKYOr2gVo+EXyPrSp3VXVjm506YZ1ui/Ny1N+lU6/JsjTIlrx0M0cUZ93+R8Xz3QX6gYGjpz8nn
bJtNWhwGkC3b3/aYI/NjREWxjeDQMv0dY/akdhBsnfORuqFSaHrR395kmbc2e9vK6u5mzolpwCwm
1/JU+pPMzxR2P3HgG6zaI0mX2j0Qic+i3w9+rw+VMalKMhbEr9KeVnEKt+s9wRkUuxc539q6I0/c
j24HdvX6xgqLHonT2uH66aGginP0Ad6QZN0yFwdrXZziSFseQvTR4d1/b0aHlqKqJjH2iIw/FAlx
8EQ7eXaahkMC8tmDIeGZio6jO5jpfJrbEKWDWuzxpsZILS8FZ0R9H7dKF08pwctq3xOKP72OPinx
JPYKrAQP48qyeRW7tY+2f6rMfBwXjvhFjfpXiXJZ7ydkZP7RpcA0fSI1A60Ks/RQch0PXbMcyeUb
NWs6yMmBNxRZ8HPJz0/OFdF6V1XfiX4vO8puiEX0smjPDk/fRieDPj9zSgKgD07dK+qv6025avJC
mEMQNHH5s1Kt9T0K6Qe4UK2hCgfMr52ThZdYHiO8YP2Vdoki5EalvuqEYNRdDmuHK/QUuJItM/JW
vI6uGiG6sYXHWKC8wrYxibn8MpzVKfOD6Y2i4KDDS3BOgPxgzrngB95pvtbBQ+d6efkwhI3oONtX
+Jewcjtx9Cfi2Cn9LRonEeuYcXO7vJQnF0PFlRXNA4xG0RMUqYKsIAPYcfUDOeXl24RciLZzo+ph
vwya0Veb1ZJoPMAckgCV7A2K+/DOnjNJc8hYDz+iXujTOhPjesIGYgWHWa+6TWjhUO2hpVSGLtWW
9/rUeMsjuaxkvadUYXjJ4tQdv5k1Uk/YSWPUhJPo8U2RurscSgBBSiQrInz3RSuilhLhtb4DHsDS
4+NvOgd6ayeEj9hX9osp5Ws0z5gbrSnub4q1lbQgsOh+L3QUv8Qjedb0nvOupZm7DX+IAq8KeqrV
olYZyJwe0oUM13osxgvhiYJWc4fXmdMSDJHrXLLLkhSM3NmDolWJI+P4R231EDRIm5lWBMMWV0kZ
IDnXYWs+ePgtxMih7pYLjB1i+aYL9oPzJc7ml2FALsqLrzVbYxbNjKLVOA1YDMqsGsprHqatf3EZ
EeLd1GoohvpUtNowSKGV6iVhW4h4giSwaJGdUVIH7G0n+p0QA/e8S6Yb0K0ye5LpzGhxp8kEdW+M
JWKUn8kgvUodq1iq/mgHgw9Wa/mZUY/kia64NgCUggPB2NX0PkSrI3quM5+43yTXNu2HfoouuKQQ
YbabJ2xVfneI3DmgjzWocHZlEXiROraLtimcMN7QYXJF86Q8pHXofgj7JTAeDxXVlgM3AFUbZzUi
4DoZO2SkF+yC43rwKha4HOISVPzkNWiQ9Knsw1W8UeMcjw91ZsvozEPC5vHLDrLwoansZf40VGEw
oep6YKu8nHBJtCeAAZsVRnaZz83DgpxzXFRqiob3PM7H6dpGUp9/R9hp01IQ0isMX8LUnjnubpoc
h6DvoZNL9xM15ZL+6J2gGp6qVPaAl4WdsiXshjYgFn6HDLDH0kSbKQ4nBurcPPnZGpEchJs9/3AK
skL9HYf3HDyGKmb4jmVbYKLy+rhwwDC9sbzNeGu0D1xIKeH3UpdKJVyT/cFb6+6idLPlGa3ZXCL1
cltUiNEQ3th6A3jL0AG9tKirZPXvgqRzrMHf84uT5ymBMx2Cu6HPcVXM2GemOa8/7SXtPlVbiJde
YL7ZEeBsNwe38xgPiy7IFYcr6XynjByBPIlFs1rnXlU09JJafXgVql6Li1rFZD1PKkpxDAmv8Hez
S2z4KXIL4ZEsqJiTBXs4p5illkdjRRiIJtNN/YW7DvVW5u7lzLBdhY+JiGEhkyiO0XSZRRiHwhTQ
JOAhu/tOL23+YdEHH4MlVdajyltEdiWaNOewgDCtCCd4sM+buc3vRofPRPmN1V8DE2XTbuomxINT
2xcHAM3Zv2uc1sE03/dRttMZhg207lP90dLb8mLWeLKSAlNgtButfB44V4xaebTT4kuAgvIjhDkW
CKn9GRDAmTH9wl5kxLy30fjeuT1B16BlSEajdBOmlsukv7fN1g4f1aPzUE79PCao4sU7a1p2LMK6
eqiaOZ/2BEjgqu2D7jlqS3Rkw+qHY9L3jmF3cDZuRYw0RCS2ivA9mj7Nd7yb2cZnV1BDsao1/NEi
dVMI/x39OYZD0CcdDoL7JSQD5BCtIW+z0V7VGer+6SHd8scPCxD7g8eC0iYseflnz4iIcAPDDa+R
nh77eNl01JQMVbwkxr/DZ6MoSljnlFO35EneMz2UxVHpaFhQ6RZ5hTq6nb5JoiHZMRR+xJiIWUrm
55UB06J7yKFzqmRrnHKgP9qrCzzdRVUDd1Sljt4odZuoR7GV/Gpxfn6OmImSFJAIQxIHxZWV+lzf
hab1cpdT2MBVVuAX3EkZVa8e0/CS4DcA7Z+sZXpKoV7y8xiN6wQNVVBzi2a5nGjjDqfrObYwHvel
V36yRxUkkak2upKIrK1DkyKLL8cIN4hulDWfOwU1Sfs6rosvv7Exu9DjDV3jK4jkg+eWzMnlRD95
Uio73IShlVcmhRd0lPWAkoiD5vTLL/SQtYzIPQBSW8U4WzG/UW3ScTbaqBQt8ZRlNRYkchjs/khF
MJ4g6laQ2CorY9KHC2uqDaGBDgoizcqptAXwwdIbPKaTa79E9ByvR7m6+b2r7Y53UblSU1uDNH3Q
oekAh2DKQtvQjqzjwBiefaGV6t7juZufBU8SISWpMDdqQIm3D4PWuq/XjC6OMmyJCs5MD+s11E76
pD2RDgC2Lj59lAws810MCXLDSBjd42QZPIz79GmCZRti7TNw3/AME15go2ft8u8xnZfWXo5ucLZS
jayOUQQyvLedrgPKCRZZ7XtMt/Kc3c95ZHMLLzDXZN7BeKU/J3aqKAXWM7wcbrlSrPsScTgqws7V
5atZ2/6r7MbNwC7r8SP0Vlk9BL3p48SxNwAYGAYiCE/n8IBXILYug7Bxb6igodam8/ryOx0W9v3E
/kXfuvJ0cWX4/q66iErv3TSk64sH7aRQdqMqAe9paLBXLRGvhB8wZRjLpsvKDUX+MErTvpGA0JEk
aHfmpYtbbOi2qtv3X6T0P0XLXxfvVC21X/1/3f7ZO5CSLrK8/xXE+29/uiXY4bHXn5/99Zv6x4/8
yz8kwvdvXz9569/+8gdoxqJf7odPvTx8mqH+/UVI+90+8v/3L/9W8fu0qM//9l/eW4iB7bNldAT8
mVIXW6Tgv8/P7//1f/Uw8//7v/8PPP6F/vx//ulvOt5y/kDziYoWczQ8MrQ8n/U3H29FfyDjhQnf
sjNJhiN7+++EvLD/CBFa2bbtOYTVBZuE7m+EvPeHi2goJLaOzDIb79I/1RtMgM5fFB3w/Q74M9MV
DD+yAaQrfxWQEGowp3W37AeZZgjv0yzuC07cNhieKA+zCWVYIN71awCMWfwYClk5OH8HZ9HndtYJ
2SdTTLRi9DF35IukSD+U335M0o2H4XpOo+b7mmJl3sd5p6yropn1Y9frUJ01adxwhY7Rz8yM9U+7
SfNvlC6k9X4kCjQ+H4qJsY56iDXfp7WGAlVinb/AczAs8i1TAWLIo1KJV0VzcVV5cpq3hoSBKrV1
M4N0YvCTdZKzt4untrq33VyfK4bHzzWzx+WQa1RQCS+KqG6BZ0v3qRV0O353BLVWNxkc+hlhpPKH
n5Pon26UuEQ13E/LV94I596t14G2oWjIf3id1XjY+LPxKqLaiHj4uOf7TauKRjuu/MAfryAO/C4h
wL6yod+xutwvDGZb9UhWEYrRR4N4cQbsVVeFcstW7GixcfODaENJv4izFbN4dTZ9G4rSqy6XKsf6
T66G9wJoENRJi5nB3WuOA+KsM5/CAU6fKT9HhcV44hKj2/8EcCjD7y5DE4aqLrcUqYQaJ4ffDnkP
mjkuMT1l3jIcXLehLCPIdGX2QrnVwghEQ9N+kRB84D6i+0gxygMlAeFc0QKEfZ4mn+wmDjC6guu4
dbwn6rN/oiBQyr3LbFjtVW+3643llctT6M2pTNJ5tr33EE+ot3dzemNZgUWWXTIz62DvI5igaVOX
RbcLnS43kHFcRrvVa7YJuKcwD1M4Qx11Iflwyy8dGqjFVZbuaUWZNN1YAyaFhtk+OJRiaMAIa3ip
ECQ52IXGYfDiNoxfmial517A5pyjmOQkzZiyPAigIUr3HXJI/EV171Usn7wp9n5uLNqHUCl8TDXD
A1cdjTL7osnZebU30JdVowAILz1ouuzogUHepdm0vql5MobohhR1xoRjs9+1RRGEu1V584/IcuYH
oe3wzajZYiFibab8pcLhc5wGm81xcWlP2sOtpm8lSZ64wYY8fim63sXpTqER3cQZn6PDCva9JODy
Hh8gUpm4NdXn5iPuklZOxc9sLrzHZYpwdiFKx1I+GoKJtIlJF4hQRZ5MEWbrGa+OorVJN/xkVKI+
W3kpX/jI8E7ZBZ7ocBz6xyov3CsZbxQx43fusCFgGQEbq2Wzn6H2aQcr4/G1JCIEBFVoRRjKVA+g
iTlRKSR8tA+Ny8O918ZzQA6rtQt2C56RbxndRlDTpvcJyxHQXKhuOlCkWVPhOJQ9Ao41tG9rk9HO
snSUG6J9W4ObaS4zgPiusu1zIw2c6WBpbCeM1W84kEvI43IA398u3EuAJkAhazZUO3Kr4bUjAzdO
905WLhfczsurzfD7051D7DuuGLybFSRRg/6siPzsikoiAtZs+byKEsmb8Zs6Os8y3V9taqOfzEBo
8OchDLvEtlt5zxf1CDHWzWZvg2q5ZTAovjlpBCKSib67NCoMfrYLkT4shPw7GMB8eTFDnN8QsaQe
u7hCi9kuYfPMdN0/hKnnXs5tx5RrORUOKEC2YRfSPfK9QHiCbCFbGsCjhqyTozQGwQI7bnmedlY6
77fqp/uhknRbORleCzSnETEJqrO76xCQCogFz9JNBwfSAvTJ4ZEAIRwgDjfi49Awhe9yv5eX/Nwt
nhSQdcD5ZnO86VgQcQwequW1H8rqddBR89IRzyf20oyTncRTYBOYBPA4HXxRFleq58Tas/jmRPAA
JgAPtzY5crbrZD/JTGigGUwehkmYWnBWWtJPHVL8NO1iXdafs8x9XMxrmt5Iu+MsXYtlxBg8THcu
rN62QPNdA4G2iDnmPM/fnQ0rp3qM1WOXq6UZ8IB3AgwnA4mi9UoRaOE2KZiTSWFmlqmkvk5qp0Ia
EAyvbglqihrCrKR2ZoDI+MB994ko8w2HzcmKYP0YnWsjCdlBJ02Kya5kFHjuocQfeKcwXduIOD5i
kpo0gcQNMVVZ7T7J2WYjSb3WvNTFUp1XoWH3cJDLMhLj7/spp84BzDWufJ1qfwlPwmsXEAQfj+Vu
LoLhha5lhFflGlIr2S9hjr3YqqL3HpPBKXcDAxuVltDdWVWp+SgtwBeII0N2YKkIkN/+v79FVoUq
25tSs8w3Rk4X7WLF+QnTlXOHwLDokpTSQH4tnZ/eUt0t273ZaoUTzc9M5AA9i2fojdw4iV2OdCIY
bZZky23QlbDHILzxcbrte05R9vooQpKRRu5EXUAPXBat0ezzdVe+H0O6LWgyvqtwB80YYEIa6+B7
aLS+QPnkf4lAE+/TiDotzxRVpevO9dIW2Ej0SEGkPckRJL9fwQyaukf3jMDVXA+U96W7Jlbusyg7
69M0a/k0BYgEd2tMmuWud+DrGDMcwePvpQ0cGdo391LUCCV2JG46+YlQHetJypGHYV6kz0vV1DWc
tMphbAbLTn9g33RG1BOO/5ZWK0I+2fMJkpbUj59w8GSkIN8A9+M1dwiq6MRXQxLag+iL8FMrrKiJ
NGn1hfmr0ruyDQlpUvU6Xyox6K9QucN7ZK8Ru5UKyrtxjsFoGGrWdLcC/q687D2uvtyY9SozTvUO
JkzQ8uga/yAGh2cuLWn4O8bZtAxkOYnyBvAcdy6V7rx90KfV715oudNhcKhMhNv3CK6PRK7IxgXj
SSa3j9+hsKurvqvdF+6+sLzk/Z+i1qF+7jrPVK9OdUuS2GU8RN5wgqGc76coXj9ioc3TqODPsbTV
wa3rKCamlihqKCVtunIf+sb7VLEmqUW7+XwrPGUIleD0i3hrq0zugrJB8JCLBZJuCEr7sYeDby+G
XKj4RKBXfwninfmJv9T6ttZwtDuyLwKXsyYTN2XDM6oA+Dhx8a0wNwYCiVcxRoI7AfMhurE17F+d
1IkudVuOz4UKCRWxwqY8NchIWEh5xzCMjqG6o7cwZiXvNBZh/jxdGtwZrxYnZcepmU2XJBzAenag
+9zfaBjavSi4NE8ZautvkoSpYTfEg3VVzo617sk6ad90zA91oRuhzlE6uW9hr/VD1uATSsbeQyhq
bBM9osPMCoLMIZ/Ralg5opcJ8h42W3kITyzfv+R3PT3TeBJ/YasG+40LktoPKB6r4eR5CFv3TRqO
P/xyAC9cIaa5CqBRLxAMT6/UXCA0om60eeo4bR79vl8LyGEPYSmU10IrtCrPajS2SN9RAi2BFZwj
Ma0/XZWVTwOSGvuMTAvr24ze7Bu5PfFlYEaU630tLFDp3lBna6O1takxXKeLbEBgCyuQwePMZcg8
STv2Z6kCJgTV1TBNFZw7lputvfiYeYU+kQ26WPu5MURLoBtGQuK34fAgsxwxakNx2lWEux+LzJoS
GpbDlJIlOqwQh3WQpvJoZKePbt71RIKYVvk7RcvaHa5cQDwxNbDu9GIy9MddMfeUY2Y0nsou4ub4
z626X84/EKF77J///lZ9Vfxc/rpKbx//e5V2/D/Ylim1ENv6h5UF/frvTTr+g/+IR4sY6y3v39lc
CX9TtrvuHyIIcG6R4kp2j+P/fY8WMZs5PQzUmSBv3/72n9G1/6NryEUaQGw3Lr7IC7YA779u0WZx
paHZh1SmUXYIJc1MEXxjFXehyPRjqIP57k+vy91vy8Wfu4v4xv9sxCDkmCBQtnngA7I/PXf7+z9F
Vvum8atgzEG/57pM2GQJ+HSsn2Oj0+N//JXwBv71a7kUZ3m4BmywBuAK9x+ddrYX1WXUsyKtanHI
66xJucjtRxUjyMPbz3gDaZsTMggGncWzXa55Ekm70rU4ghNyVSNxocGsEPt0M4IvQU9VbSgm8+Fu
tvFWWohHAzz64VUduOomtFKS1awJJNa0fvU4IMy0jjUVTX1iDUHtXsVzUXfnOesXRL9QQ3xoLSna
91noZj767RRmJyTUAb8RRuy2O2uo/suOTQnnnsiqSntElBH3nZGR9G4glKW5o/ixcA5I3pbquiS3
8X1QhbnUxarCN1mCU1I2n4V3mV+k12oJi/ea0F1CQRFrTJwMZA3OSRrGK8biqgS2pJs6xsd5W5d2
et2uM5PQrghpj90SeHgtUUJrn0FpEgs4sC9D7e4t49ZTImi+zafdOgcdLwxv7/cMSW392lh5z5aP
FqvsLucFUDOZsYDQqRSnixSXUd5t6n1/biNjb8KKFagycwLjL6QI0qAJg49OxZu5jsGdkdwWhEnA
RQ+qnb53eTl11z7Zis3TZjKgAaJpfX+Md2j/R/slRGRtlj24xEwcXVikNCyQ4OgTInAkcre1uNJm
q9lm5ZS5cLPqYgZwD5Vt9OpdlNLKVXjb910gzX1hyS6sE4h1DPwgmKmM0Px7HgoqNGA+USQhxHlD
JFFfkodyuw7hYD+kpunkt60PZoVOULmTJRgEJvNWs1JBvIMOLcs9P4ATC1ZPM/hIJKVniC3y4XKg
nBHWUnK0Q5a8dA8hwgF5JwvLu0X+bJmjEcUok9lb9bcuI+nv1I1mkfANBCok/B6DJnGLIaa3mx2Y
TPyidqsEHqWUZ2Oll2g/C1QQ3LdSv68llSqHnprb8bTays1eBi1bza2iHZsZbhlpLiZIEcUGkodU
EtbBa90mTlOy63RhNIB+tJsPI2gm2hQ9LsD4lMZ+ceaSyyUT6qkxozQycm8RFhp+m4Q/kJ8UFAPR
nMKf1MVkpN/eiID67yvEP119yVaUuwyQZE9QDk2mwPxYur0xZ2nXbR+KVBkzA0+Fc0NgsE3OFXwR
4mQv8hk40KNW9lmJOKIlTDUM1KcNtVSdASEt2aWhyGTaQ6vqn2YYfFhtv5jPi14B+SurGEHGapr6
svVCd4C7w8EAMCFxAtFbh/GYzr0VyGMLc8b0QpQaTDBOtCyBflLiZIyNHh6bZAPKnS/qzFlMgGYj
UBVQUsH8sxE0SCkHitDbne13pjrKcUAXoEu/OcMRGdhIWpsZlVkx0TPoWj25HVWsYnMG+zA9UW3g
UETIgxydCOoaxGM2e7x9DxZxheVL29I9cOZic5nzves1fle+zo1l1RSfx2Lsr4OoScudjfenOEMw
4FvJ4DngFfA3NjxBCeZ21ZT0I51b+Nq7k57S/KPBLkVnNNIahyrfigoCJ86zmyXTrBFza6+Phaix
MviBYtll3Oguq3WOyIJcJ388jHLwCWTjQpAJ3OQwP/KunMBEcj/3nvEdzEBU9GZlBYacOeawfnVC
uuirk1Z4WdbXJXY88ZDmAn1Jg3JjaX/kzbjguCIVia2/2U0ICF2TJVIVjXZ2HjIrmmDaHvBz+sg6
NqAOdby35ZT8HFkGaXfcu8toedPHTGKd7J7/cz76PR/9h57Af6mzf/2fuvj8M9fwd+Of2KoRN7P6
Ft3hc9niTf03oiFgn92y852/tSb+fT4K/2BioRIOu6r3ewr6v0SDiP7A84fNG7+wiLaOlH9mQPJ/
VS/8yTpKfRuJAKRg4MBlgGOV/evEAmWUajxdF+1kdVn1pG3jedejPZPFSr7U4kwz64QiCwHPtUsq
V3lilSIALNt+XPqVFXR5797g3LBf5TJlLkCXDNRgknA0bia/42yY4xCbEhls3c5GxyD1W5kPpGuF
YWaj9ZDDUkzOD//3U5BrCiiY2H4/IeuvxyX89egg/OMxcn89UtOvxws8mUctWimS2qntCexzh/22
/PVgLtszulSmcmnB48kNSBdHrkNMNrL5Xw/32I75R+Zujzx0O48/HjKOAvHrWBh/HRHrr+NC/Do6
wl/HSPfrSIFr3s4X7/dp4/0+ezJmzeAsdFh3X7zW6Tih6jGcxCOzC0cXGLybXXfbiYYdiMMNDoCD
rvt16OW/DkB+6xyGxHEFzZmMFHr8YuyrowMdS5JBLjhGnUaR3dr1spbcQwyhO287dcn84wBG8bLi
3Gt1J04CITH3cOg248lzTRBs6V7bSY51JuBc73+f8ub3mS9/3wDd7/ug/HU5IMaez6PA4srQ2+1R
VQKRQsc+LlHDg2baNMM6BfK4o1sH2VIniyWADi4yxysRbHqZ18yPC0x4dic1f3dMM1KCdqjdSfzb
+atoeHONzA43dBfRY9BzB9NvZsWLiwgXFAzruRhswrVT1vZdw90TIbmwQAUmazMaSOF2Eo8VOQTH
KpjD9RCDBVTk9XbEYa4LYpOLbA3MTedHxjrZA/fGaeTzzGdTjx33Xkhyvg51XYsxSbMRWAE5m+Pv
J8x4Yo9asnkOgiW4J0urfFUVgwzZU5HzHKz27OzLCnBhteoIfCJre1QJWl8vuUu9yDaHEZRmsOht
ECAqqZU1KUbIiUmoj9gRzvESZV9hDlByWkQ4Q2dgUrWvUrZbqn5LRG2JnRtUUgHTU53kKdIzJu/A
ug2YqpAT4SAQe0vjqLnwVZ1/R7EzMSkXUrPuu0E07LWHxmfnN5PB8yXnDZ33M7FfR6sFHs2ldSeU
3wPqOBkSj7qxY3MEjBfOvkf9+0MALhtgESj7fRxMiDMzdouNLE+h5v0ScRhKEyQ6u0iSc7Vvy4zk
4ikPmTlXIhbfDF/z+zhL66uKyp7qslKwPdgh0m1CgyfWhKwHEIHniKzsiI+0fIhbOQyACEXrXrVI
Jl5r3aGkIDIeLTy4PEJal83izZo3/L5qcrc7WpoTc0eAnz4Rrpi2Gw1Sv/htFQoscKYh2M6q18sG
jd5bGXV4YoDR7Ji3lOb1zaaDnZO9Su/P2hFN1+CpweLMwtBtFF9JbNUQz+nOjlUfveXRKOMLi0mP
MpnWbgX/4/GsTURE1CZ4Gsa2tG9TNZn6Plo2V8CuClHm45dDeN8eYLuG9G0ap3FO91naW+Ar3Mx5
DlXLKcGDtXbMHYbkv4xIcCte/dsoLyp0k36tbaKyB1Ijv5k6j5qzmOIDjC5Vb/Qj6dbaP+TpmBaX
ISRo9QM7V+RC0M6q7yCFXAZ7PZb1duR6Yyezc55PTm/OCxLCowMQJfJ7TMgLSfaI4Lawm1Abkviw
ZHB+E7CPYOZCxUGqXlLU3N4JCWge3xSi6SUuYgLYFlZK1S7f5UTi7X2U1qi6RU+cMjqqNPLAyhzR
h9/Cwumds+3olelhiKyCgbYcwyj7kOBBpBJP60Is8SJHK9hZOTzrMUeA0xwKQr/CPUZSXSXuJIEf
MRW26pyk7OgNp6LzOk6OZT2Oo7/Ouxhu6N7DwTrdLbMUb/kK3g75rGgAGMZ5REVdCXoohBS2OS5T
OjgI36Z63eWWTQBhPvhTfRMpNESnIXAH7ymOoEwOHjspg543ZY8B4+gT7mFQ5ZIkPVaNAYEd5mns
lPsw6lCdVw7aPZbLML2q03mCh4QHzBIP+Rop7sqZxp2NiwGDXd4qYHqPYGPlObk8uXqdnsfWz/Ux
nr2uOK8I6Ub2Po08YEPUFenBGfLZJPBsI44YTeapTATx2+55ikMFHwXSTYWKJlXiNdV1E52Vo+Vb
p6zj6dnXrOsaQwMBl7sZAqTeDJspcqYAOw7AtUzb45BasbPLodB4VdjVHnAVlcC2IHtH25vm7DTV
LA/7rtFZdtbkXtedQ0yJJx+phJeIznKDa4yeg4d4TUXuyYWi/5IRnmFywrX4wfu4wNZtCrbGBlAw
ux1GMa3s5DItL+KpU9eEjyzPVj231XHDsaubZYzoYEtDnLKYxYscaXaeE4i7s+2iji9Wifw867q2
OTlFCa0Ir4Omcc5cBqTHpnL8zVuU2/q2CXrPJhJ7s4yQvj8+lkHZkyLUeeJriEqi4wpcLW5C+JvB
zD4oZAulBm6oS3wFBKDGfnVEvzQ+LThK3MRriuZxLHXwIyernroMP8jnPdpQRFY5FZ7VPpyVSA8Z
yUZI4HBD5IeKGfBBNRrTRQ0tz/kW6fnn6qRNdHSs1L0XsxrcCzYsxNCCqSo4jLjVzCVz1ayJrl5Z
11CNj8K76BBTFW913BlTHfpIpBFh0iXJ5M9zyb51qkSbvq+tBbNEUVT21It4EZcksRbNTT9iE39v
53D68lLBr3TMHXSzdV1t3hcEuaQaex2eE5tBJt4jnPDPCt37WGKk7gMWexebcZ5JUcOXoNPconyL
8BiNLZMfzuugvRUZFsCjqSfEVQGowdHvrc6wJ0on4RmmC82daMjYETxRhDuav8G8KzkRpdRCvb8J
OdrQn5XW+izTrRWe97FXvSpnXfpbUatQPThy6fWjlVtGn4Tb6q+4Nmt38Boq6tC5Dot9UU1RUR8R
j8Ki54WmsAQZUkCWbmzq8qKIcD+9IYkh47d3F9HerZTQOYfCsjTGdpewgDsH++CA0ZrpGTnAJOme
ILjRkopRID/lkVbtPJyClh+DbE0cxkMheArtvCx8GPE1c80V1QXlF6ZzmyqE0g7zk7MIXA3rSHzh
zuqolVHaXl0iuzGbobMMSZsW7IF618ctHzLVXIkYVbTjMqGXRX2mWbyvuWHzFV18VyPOXAmfXOuq
ume6SvEHZ+6AUz0j3ODc5Z0V7DqzLGo/Bo73GlWEaO9nv3VQaqDbZAaPmZ73ZlDRm4IShV4iahdq
JGutkuFKWqAlvj9dQ33p26ExCF/TVIxvTC3LfCzynJj1dfG6HyGKlqeQwopNhN9l91WNvDhpMTmt
SFvkahJdtmTIC9X1uzHObXkoiUE9pqjWGa1cXtejW+Thdwg5G8eg8jx8GWay/N3g2uWXO3ujOin0
dRgWSk+/EPVc9Xu6AmcoqBpx1DHKdPGVx0wKx4HsjBExEBFwZ8KHTE1WWhV+Cj+YFKrqdKFuNWuW
x1a2EEh1CWwT/h/2zmS7cezM1u9y58h1gAMcAJM7IAm2oqheEZpgSaEQ+r7H098Piqx0RNrOW1mj
WrXKyx7YTomkCBz8zd7fTg2bBigYBLA7hXEF43cAj0Sw2O9XjAQIGQlD3IFouAOoP7nZp7tEaHrE
MySpv0zYxDH00J83K61mFbnuwsoELTOK77Hvp1ifIrurPfS3lKmmBkR5leLsUiuXRiP8L1B7/mfK
A6n0fxqjL/LD32WF168ZskKvGfib5tHPrfrnj/xO6YHFI0k2h7jDt2+YBs3wj2ZdovxzdbKAiUKz
XYEq749dhsYGhFUbRJ0fDT4/+8c2QzPs36QO3WqRBbIbsNTfWmegTPxl5m8pWFmuTaQHbwaGD/uT
X7t1SaiIUY7Y4APBELQsH8xRAwKe97k27WqLhzYtPs12gPCt6+L8UlL8npBIJF9gK7svo+FM37Sw
hthTufBkbSepjENRRpeeAJ7VVGAbB5kAMTpG9qciANbRG+pnubVi85i3aB2k73is1Tdxaz3wWhYZ
AfHBmOpth8dj0+XuiVDwL11dwXaVaj05ISDn0Rg9o88eZOcLsp9r84k6r/JCEdPY0AJAhMaH0+NT
Sp02fIiBZ73XkT4268hs0+J+pP4wWCng42F+njrcm2CWrXRmrIeFZQLTIarrgOwLbvq6vdGsrGfH
QNFn7CAYk6Y09lYVPBmFzLsHXWvoPIA/T5HXwp3u3ylaaHRQUENjX2S0+VpqcEfgxvrLvrLU9bAB
/zboZ5jo1VWrfI3Pmqqkf+5MObmeim21ixKDZqDErpx7Rj0a2ITLLrgNTc7IsMEej1a7QKpcSghL
hpwcSJaaHzzMult113LMu53h27W2hm8UnM1iGJ/AfbBEcVV2hkOy47VvO6uY8aoggwgmIlUGoTV7
YyiCKy4db0h8vkX4FyutqN0DRaxPpmbj7ysHofOAqgIYSdCFBAdMJpzmkhAaKNQn1wq9MklZJJMV
VScPlV0F2Jjre4Bl5Tbq5/kWPSaSPi16ni03PBthGO/qyAUuHmfKyDdY7jkbyTmo9Wenxgj3yCmO
mXjVZiHgfxsB67RBjykRBv79seNfyph/kT//23Pvv6HY2eGU+fdb2V34mr/+fJIt//iPg0xfmGJK
CmEYrAFdsjz+4yDT5G8sYh2dpEMGjMoWC/f2960ss0qYrgyY+Be6aGnxU3/Im5fpIMcYZkRAx4iS
/87U0VwWvD/tSZE3k4PGf+D8Wgv97M/AOrD6PY3MK60iRXRYCmgFqsBkgVwx0h5rDExXWQMAlC3H
WMLux0UMYACqVbBCe1EeshDa/6bFmDuhrhXyqwF1KN7X5HZVRzIeIT/HIavLRZ2YQA/HACJvCLqy
+mOjzbB44EZ3o76SbRTnpJOBJLiagqkCkl8lSX/yeyPl8FNdu4nConAxj4GeWMllS3BIle32RxkA
Q8HwFLcPGmDOWx7/7EGbVnw3FEfAlTa1HZvVauRGcce2ek5iyaCEwa7dngw6vWS/rKKs13SaJ3FN
07940fHpNSuFrxj+iS67Yh0bev/hIECtPDeOenHAEkJeFubYsdxwDJBhl4F1X4JEzHCHzSXtNza6
nF1JVca2G5FMQQmJdGcfozMLODSRMHOideh3AVOpqzEaZLOyet/6nuu5drKsXKFbTOXEbsSNoYjb
WMcfHSKw6FgavTwWqordlVOyFttbSTUKj9zg6mVWUfYqYs5ABkSV2gV0jkjKgim7cwlYI8iBya6G
esdMHhkExd/NgKnZRuPxcy6FkzEPLtGgilmYKf46ut6rcQ7IhqMY8793FepIgLxKe9R8hHz8Nkc0
4FxFzXVjpDyJQkL6rDVK0XqnKR3dJWJ2QCa0eO2bGZs8esoitu/J3BlJh4vAATHzG9EEUU/3mTfb
me3vkVvbxkpmTkuPi1B1xRQTeGomUdDis2UParha8pW8kuyltLVwieZr4VNU0STXPSYfJFoipC3N
ghp3W54TVEOkxXDw6cCmjSQDDZZPkmsXw6phsjPRCoG3cWWdBhIJCBaC3xUektIkDln1HW81ZtoE
1CPUNGNVdQXPGPwribYGMp8RkIbW/QZ6Rvwm+yhqGOro9veeAG+6AMto35Q/5XgclyQdnmkhCT4i
9BNvDCs0fdhj3jIb+prX5lFxK2h+7DWO2Oh7p0p1TScapF6iEwq5NjJznDd03nW/Mesge8cJGE7r
frJBL0RpNtK7yYGQUN9MUF+nfYNDICF672QVrf6cwhy4Lkz81qtWN8d8qbEZfRV+l9yXdUNzGYWq
KHeUCCfVW82bxB0QroPE9L+w7xzUxsELhEg0LtnMDm0tP4RoUOQ6IkTYlMwmMUpEbBkxaU0xOdYD
guj3JTuEd+fWPWyAKfVhqSRta697v+EBp6su+KhFojGH7A3sdd2c8YVGoqmufN+axS6Q7hwehijx
aYSqgqcpw9B+2mBTdCl96r6+J9qRyCiiiAyHhgUHJcN51SY4WWdsaYkbvQPrQrIHpGAotnVbOing
MOaFdVWMZICRQIvzeMg/CI3w+zVZi8AAbBkn93Q8w4dtR8MHkR2NvQKWWAzwMUwfL0ju6F8c4qu+
WJAMi3Wd6M5THdU9wCphpy+mFRc3qqhpgGZSVT6iMMbJ78+G+4rQg022jXgTfgsLqrMK/OA7mo9y
vPNLg7+L4pJMCfCysmNWkdPpdcGo4ZTmazkYScdhgy2aBLDBcrWXmXnSbUmBPD3hInO+EM8imL33
eAUyAKREtRHzsiaJiASNNXaNMNql7jiSnZGVqr5rpaGmr2nvE/rroHY5cGqgwUUi1mM2KAoITsVc
MDJE6ZdeS+QG9lZLfecjaVo+XN61FiPOdpZngCO4lFFOuG865rZ8GyBvh7lUD/UF0SE6vBpN/Jat
NWhL3p9EkYc6fkGIUJXhHMf9O01ae+PMfiCROM6UyYHVEtWUdONEbhkBE+O+qaFuAWiy1YNVjH4B
T6UKLqzRkR/i2qnvcriHSNbrypo99Ku0hjN76tsyZqSw6iMoXPhVZtI2YvRC9iZyhF2uUwpc7pdh
8WXEiDUeEAIn7tr5dG5Mi4kj/fRz8L0XV51iXMallFXvPAzgpEWfPhB2FAxgrU9/iMFBM2+ZweEb
KT89JG1pB3gbpsVb4hJEyx396TlJP/0nxqcXxbQXXwqOOzwqAdfncCDSYfGuFFks18mnp4WpjflU
+ZpRel08GMlpMKf+2f70woTw15xtQrnMKBHzzjcYnSR5rnyD2+2q9xkuP41JFhvr8YfNJiX4+bas
/ZhQPR4w1SZl4fU8My8bdplbzMhOlWtp7Iw+HTxyMfOQpsKxLJmZv8QsoViM6aVxGywWoNFJcAOZ
P6xB/VxlLwHwlD1LKbxDxATryZfx01OEuHFOuCqEJTe5BRaBqBUsSFWJuNkeLGp5Nca3arZnc4WW
hnUm99pV9pzj7cFdu/iZGnviUJFcEtEVFkgsT+6n/cn/tEIViyvKTyVv3fw0Sxn4jFMGaNRrBzDd
GKr0xVtViCB9awjRE2movZDekt/Un0asig3avf9pz9JKfTnyFtdWFQwjSVlTD6pSbnS/6YaPmOnX
V1dW1nsWZIw8GV6qq8BycSNmuUvcUmfWvv5fqLr/bS39S8X9l7X5f8Oq2/hri+F90b2//uJJ/PyB
3ycIzm8gvNl8m4K9Ort1SvIfEwRD/81Z1uyMDqSy1WfJ+3vdbRi/GQZjB2HYhmPYn2LM3+tu1JBM
oUipdBGzg6+2/xbm97Pu/6nuJrdeAopWPCHIJVkA33+aH+BdTlp0UV9QfnXqIax69EwkrFLV1lfw
oAL7eyAYE8MKyOemhJfVolSZPAKos2k/cVyIdT0XxDAIZoMlsJQMxfk6Nd1wdncNoIJo7ZdStgbd
bDXlxpakSNDBMeQeM11nFtzIfZJV2AuKaIjzDZUctodF8Q/TovFHaVzHWCX41R05YcRpssQvbCbs
KtPDHfRJR70FfhhPyRbnBlDO7YAOM7H3dlLLflM1qe2gGpah8pgcYlHICR2reP6XroAHUSjAIVSo
YxRsO4TnjOpmslMSIglhDB8TpQVdCkJ3MupNzf6giTbp8l0etQpF3HucW444F1ZtddtpmiJcKX7I
xH9LBZRZK5Q6taBAo0IBFV3ryAzgMfZsQjs8GHZRw6YtuUIw0jhle8afPlfMa4YJWmXWxEn5Qchi
VmwkmiMqR0HgXPVGAG9YXasgKJCGI5pljDhPdQLiC5Vjh+dJtyQwgooc8xX2Pcc5tA3UtI+pYOIN
TMcI3O4kmqxLPBgU7GuBr4C7c8hFfgbFyROUbr0/hIxi2xVJZyM70TRleFPheqeeMrt7vi6rg6Yc
tfJUEaa5+A7zTp5HljjRpkrmnE6iGv1T3AEpXFcdGKRtEqDBx9iTEi+0KhpwKrsU/d+71QJ1JQAY
SIaXcAGXbBbCBE9HP7X5MRNNUHihzj8Y+JLxfOVTAKztKYapi2cl6I5MacWzg/DR4WA1+MnI0stW
bqM5s28L4HXtqh4ATiOSVMnY40J0ljKc5L0FlTrzgXX2rJzhPUHPz3CVTHsDi8kuPSeRPbm7MxM/
QpkDnUcLqYJV6MC19plDV4WZ9hXtqtE5F+bjkRWveWzKcZPwMHsffBkOO1vlyJEPvW6N8jUYkkp+
gScQUGD0lYbkfo0QtTcOAENmCcojGcjXGtu6MFYd8vqCHVUpDWBikbzkWPF9r54diHcIdHlTc1SU
6bowrRypZIT9FuunW067xNEsomrDOLzpdKt5N7sa48rMQhJkq8sWdj3JchmcTyqCIYE+8YY7dnzi
quXPOIgG2Fg0AS9Ya87QXuow4VcbIUFEbGX9mglUPzV4UTpZ8qAZqsYrOsPfDaSPmpsAjsELKT3i
3vZn82UWg/1U4jADeUx7fIWNsND3jo1L9opEV/xXTWlEeDwt4Q5MxxUbtdmMudjY9ZgodmsDp5ab
tXIGXeG40dFuhQO7blDFwbRS+NKtGPs7J3PrLynyUVyzGEL0dWnjJMErkXCpoKrov1YmRwzN65QO
+2XEUFzRb81bHu+p8zKGglB0TEQ8li+tMAjaNkpyjcnMGrIqXKWj0+THFgBbt+WomiSJpYbV3kMk
MtJzHrQFtf1AE+iugWFYrEIMBUKCRoRSiUARi7nw/Iy+RwvvtJY4MTQIcC5HltoguMCK1Cx0zXOA
XtHQ4dERrr2RvoHMsJ9JR9wRQxEuAIkexyT91iD0+jDy56B96wsZkV2uV+qkoadpD0mBqPI8daGj
nbhviYIbzCLH2zKwDazxxBTIHDVDQC9ZIz3JmR2mBK4G3wAWhP3LSMOM8ZHtNxADF7f1c+70sTGx
9GPTwQ7C0MZpaFahaZf6G2I2Z04OOT47I1OrALpETCxnrIJHcmusS4S+CxbKkus1gMBMcTcF2FcN
1df1rkyBB6nsi/EpTmfYkS9SdTSOE8p1FfCccMwTfmuILrQZ7XPcJIl21XdG2d3lEUzeQxiCVFsp
bpjwnl5NgoWbU9QVkBzGCm+i20V8+23nbtNAGkTxtVD074KsEfbaIfbt1sFEF0F88ztwEZkWjzt3
Kn1/Aw8ku/b7ykBuCQTg1aEgq7fwRUbyKkWYXTcWuXj84WawQAhiuCRFxLJs7WJPQjY0qDw9gzKN
tVWMGQG0UiUTaCZhmlz3kpnUi9lYbdQt9axxaYHMTTswjdnA/j30b/wiwvQGsnWYDoVZC/azqq2+
I9sqv4CzmKet68b2ua+m8hzwbFouDSGQaTD9WQ2RcOHRJT5jghARsjhEquHpiWI7NoAIcahsba1Q
wRaSlQJXFZckim9Zmvav9CflO/4AJzlrtVGpbYyFlLhy4mebNeNFXSdZfoAmmQbNMkz2UQ0PwLdw
lhY8AMD9YYOrVo3UMIGzcncxgLkZzs4AwjryLjvQT5EErEKvaQ0vqBqRTow1g6qtj1fVXQIlQfgT
2BeINbnREQkghp8cTSxZIyociniwX6rfg85shi0QcetlLOExoldCfoWZ0NbhmIzo3Oe9ID91voOO
gtHKJXJs13fkgB65oEYwVe6Iordm33vviKqMvHgU4Tvcc2SyAJKmowFB09mgQXOKrSwhzV2jhqiP
EILu2LUSPOBCA79Gx+NMK0eb8lfUUeXDoDUK8Uyv/CpZAUvL5Zk5JddYFOT69DipkPU5uZu+tvfB
G15MZdL2Y6LT40saJnNxiNuJk5/iI7zlJJFfZdEl0Z7Qo+i7xbfMH5Tuy/jSt4bZPeYwkjrmWzF0
QebsoXF0enK4drmNem2fg8riDHIzjkUbB6jutSqrSu12tErZvkeY7smxUq1txOtBuPOZ1E/jDX9C
cF9Jk82CFurimw/PN1tHadfxtCmqrPMm/tZ3Rr9QjfyhRtoC1qp+UKBu3vHWd/2qho7I9wphHf8F
l/vWtrIMr3GTMjcjts9+TUbpkNdHSO7CQSboT6AX4htuprxHYy8TTIy2MA5Wxh8Ccb0JLSoGjIVT
UWeUVDPnfayJVmUeSfizzdK8pU7UZpqj1YAtAPxi30Qcx23Km4cDU71lKDVayOxh++rqRXsELBw+
a31e3BGVORmePS14nrQs+nNUWLZAqdVSZpluQLh8hCWi3eQ8YQ9NLLKP3rLCq8Zu/Y9m7MUXJrBm
uZt6ae0US2nEN9E8VKuCRbNxaLVefB+6XqGhtSr/SURD84HDofCfqxo1AU+2Mhs9hlOh8XVE9dE/
ICmCeYcGqMttVCu1LjZaSq8gfzRutFwAV27+2aL0Z9sQlBJJi4KI2DQUjGmG/D9blFyU4LCYM3cV
YvPP+CZKQOCgz5pbTDCg2RsgRL83i//51zRtdpeuIQ0UzcI05a+vCavB6plY2CuWSNnJlKWzmxNt
9CYodV7CpND7aRHyLz4jXdavbQ6vZwOZkMbyghjAfn095gUxDwVdMe0IbhXP2zV/487T49klHK9l
czCi9zRYViIAG/vLX7/64ir7SVItDdNmR6zAx5DIw5LjT00WoPBpCXCiei4UeX8KPdFo5O9//SK/
blDo5Exk5TqibXY1mOUc1jg/f40IdHPgZCnquB5jUzlBmOIMFiSLJn3B2uiPvdK/+HP+69cigkYJ
0yA/abmkfnK14Q5rUE8UCslZBkk00LJnHETiCggIW9O/fi39n65PPhhoHfZQLv45Uyxv5qcX0/Rq
mNMR4DdtYrpWMBWoWzMx7+uqAtjZwhguqbo31RhXRxsk7ZtG+KeHDJSCsww4FwbHfB5Bdr+SVzMd
Z2y+/7+Qu3/+hnmPtq3wMPIVcEf9+h77IJAFWHmF7RtJVtejvYG6+LvFbxl5/ONWBav087TkT//1
//7PHLE4fOl/XID/pNLYvWZvv9opln/+x4AFOg1KDK4M/i0MNMzL9fNjwqLpihGLztqTe4P/z1xi
FP9jtSl/Q8/hIJ9wlgv406XaMJYP8b7K3wQXtkEOKEKN5V76O6tN5ih89/+4+y0bCJRJWcRVzMDG
Qgv+67WBDR4taJreMmQYypU2xQ7NUW3dyszGcFlZMVXPBdBo6z7Yvdv46xGt+oOAU/4+l4RFI+1w
4uNcOhmIg9RJn4lmd8aNBrHlkDaFfEbfawgCH4S5YZY+3xVUpBDXS3MIj1Wt2dpVZWfU5HADoseu
FdVLrQ8OZjcsR+3Wqv2mOgMFEWIVZGmA1ol9ccvOivSRBAHsZqwq58WNnCJnWB0MhEDblA4Iowoc
IXE/q2xtRkPWoJqUS7vUD81CU/JNTzFshGhfazgmJ+4Keh3HTX2P3OYaL2KETxOPuCTKta4c5qqF
8L81ZBYjpTUSFplzbIaBR9VU+BuWpfgGSSEGlTOa9O5qIpt626iWbhZuD2W+lTR9RV8zMD5v+z7O
PVKS+odStOZ12y2T26oCoIhZvTcJXGdIxWjAqpdxCbTECQRjpcUHQLqTp4mlVYaYkLGmbYlrRFpc
PaMTTuUacYYWeQp4c78uwR7p3lwSKLKRsq+Qvzu1fR1pM2AUAt8c1peDL8b9ZMfwoyaonzHTnjoZ
91pasC1DzmHgyZoZhOgh8EeXpQsKmKhGP1xxqCz8UfTj66mkrGRXm4DfwbRro69NuijdQIydH9op
noT+1BhwfrDVJT0/NVtJu9drE2FgDREclJHdpVcpCdnt1iYsEwg7a4bMS7NqvOsjoj3o/fV0k4oA
JkkWurPjNUXLDiKJmXzAZRmw13/exv97oP0fDo2/ONB+To379h2w3etHHX1DQvr9Z/nG8jt+HHKo
xugQDcGYlnIcIwJnzI8zTjd/QzSNcmMxtn/mvv3jiNN/Ewg+yETFTcbTSfBQ+v2IW+bLVHpkzJlA
5ZwFaff51PnzU+gf//1nj7vB7uKXM44pNb40So9lnI1Jxlo8/z8/ozuAZdDiFjIxcmV0rYNF+7en
JGHFrClzT//6ohpZ7kTpdi8mc4FNNaj2Ujpu8azb/XipgzJeWDQ2Wzpfd58ACL/Jqqj9zVyCRYHc
rhilQRfPgJjlgD6F9Z2d6HS0Ml1tPn/jCO5ho3XpG8AWUuSbNsRHYjvFczhmbXSYzLw8CATbT3DX
2quKBuPOHGrrSukTHbxTlPx0DA5ppiK/FOWsHv0QqtPYswFvO4Zok85vbCwjPDRWbO8JP5DnQYVy
zeAX7OQ05p7rp/k5zRtm12l7CcHwXSKre485Q65tVuIbXPHGARao2Mu0YT/ja89RnrWXos2wMeh2
8awBoroOrSDfdSGD2Azd83XXls1HpEVvPebsw/KT2sBvFIm0HjTMnVXtTyf4LAxXHN4yPpr2Mo6a
9cFJZe+jiIG4M8dv7Fx1tK0yuTD5meX682OEOVHpZcjf6fNdOsDVL8Ko7GsoJ+9DxE8l6HGZQuqb
qGHvVYyW2mMM0jdUztaHGYvi2WWjhLXAYFbY6ZnYW7DoL5brQ8nXw3FDD9psRtv64FtlKKPXfAih
MWSludD1XTotAhDBn5n1HSlrbT9so4yPjRfW3rcG73fya3wh1ZRcBhPCNQPk2L6elcEn0Xj7iHbF
qevAxK0nvLkW3Wcq9vD7Ry/X+QFGvPbAOC003hl82/shkcvm3iKZDLw8Xx4VuiAk0E4QHDbvceiA
HsWlRMbUBLYottO3Kk95RTm8A2J+qxsNiBpG7MPyZwVxb+9dk4+ck8O0wYFGtpkAkA9NdoOcWH0A
Tao/LFIOD6Ts2Pt0Cu19LOEqkNlwbeKSuZ602nwxkHEz8uivk9YabvJJDOseZSIxK82T8MUN3KSi
X0PHNg62E0G364Yqva+r1vbicLAvWlQlJx1x087uB0hOwAqdJ5Ho9Sbxa3Fhc+14ZSMdWHDA5QPl
Fv2K8W2xpdLXNvRB1nWVCVJmkZSe0J7Kc5IzYMTAWH/FcMScwBzJA5DIMCyL9Upot9gYNHIV33FY
WPvcBnezsYzC39sE/rxLsazQWwRaxqru2sLL/JqQ6WJuzm1QlmuncNrvMeNXUi5cEpiD0QWmU5Np
YjtOcxm44NFHUjW4I6uVbKa1ts1E3VZikM8lCXB3sWnjoAqMsFqhTwpfoe5Np3lW9ckhnGMfiGm4
mwI7vuaq757rUNO9nDlrzzQRBC7JfsF1wxTxaM+D2OpZNGBCKBoJ5Q01amEMxrU2VT4eNJsMnKl1
bzoR0ayTWbjGY2icicmZr4MSo8ngI7s3oZTR9wue1xwby4wCJUbQuv2e8ophACEezi6Sc+zZDEiv
W9XJC/604V4UfkhAASZ4CpQAknYGuxyTtzoPXSLfMl52SxVpHdgcfets1dzpHJXDwoW3jmlmWR4p
WtcqkhqLCnRNetU86DnfLQpQos6k8KUnfWK1loTBrey5JaRwrY0RGSYm99BHPwI5DC/4E3yG4gY7
LswlVUSPiWDiZeSa+dY0JYJ+aPiMMknb0GnI2uSYNcjbEBg78qCX+mMjVPTsIr567koF1hs7Kj69
8MGO8sJTWgs7UmrVZtbZHzIfwQw55GF7NPPGf7IMLVxHSTvtfTKKbjoVdvsabEKx8hdg17BI+Ie4
TE6tHmtnBSrwDhKhuwb4S91XCxxFLIMIQGhixvplNxPlW+LseCez5DsZVgUurnEvQx3XvZqj+47p
0L7DiyuoUQsGQ2gGsUWObbMyIFs+IyYyDnqbZ5AJxmSPdMb2mk7U1/z9KYjMBnpmmsWXcIryrQOT
75HqGAPDqFvHkD3+TYBKhny11tnUljl+HaUdncLZhw7ZgEJpkoAgmZG8zjEh5C80UNZ1GEdWojBq
2lY7eJ07g8+EipG9HbMnMWtfEBHNwArxunCrYIA6ziDIz0S5BBujNowDOXsKyTKDG2wF6FUGHcFw
lY2uZyHzDcyS29tv+2+92Z3rGDxB0fJ52Red0hFLIY6X/iDU5O5hco8U74VVnNIsk17dTfU5qcia
WaE+wJJTMsU+haNbnyYjzJCs1QYXlG5Vd6Eowz1FybDOxLjYaPzhUItePdc9Tg4NqOU3bQocaoDy
oenz6FAXZfbYlO78xLrcOU3sHZdbQl6TsQJ7vzQn49jqOR5XFSgINwqnxy3atmlvoTY6kJaTX/lT
Me8JYO89wyBDQJFOwdLYtz1j1tNrFtbBosmqdhlvBOGbw9kqCm4Ihwdy3dtHTEHyqHrfRYfntt5Y
BcRfLE8qnncI2kMzvtWC4I4Z6HQdWIN7Iiclee8GvUCzhuSIdJcHH6I0YRtMVFnaZd8DfcrPKnMX
qRmhRH5sovcC2nuTpc19FkyRu8LzYm+zJdtIIqFDRDlOMUltEtKH62fGycmVdisyFftA6kr7qHhB
WNt9dXHLRLyzJrNPzZKbZKjxqzY15klMJIOufLPLtzBIslsUkgVaVg41VVQsLf154HIkWGDpmyF6
6jBLjTLyL21R3Y6m0HdEKp6FMisGgPR8KHu42mvsmRa/f2tp2U2njUiMsE3fYyQGZxFrw84Ps0sZ
Wk8JAUY34PT6Td0iTPSBn6xDl2g3HrjmLLMz9+qExICLuHHM42DX5PSVZXYhH+OmQV23xvr1EKIF
UNn8RgU7wZ+Nwm3hWi8u4vtT2jrSwwmlcdMC5sUJ6LLqS+9lZOvbunZJ+LVGFiETZiDKNA39Z9s8
+ZiQT5w0uacPEgBnZyLtpVN6m/uxeIHtTnaD70T1Zbb08aBlvnlpcg3Rlzm6dxEJDTsyepHHsSb9
qN36WLPLume16l8qI9KuLTZknomReNuT7bIBUGZtFFKEXVwxELKwFuwNFhJej4zWCwc5beNJyW05
dOY3GTm5l4b2VHkTiYqrtG0eFQ+3MzCjCkXBpJO1YHTw8PKC5pa7Bj+6k6lqM025eHTGTH2b9DHd
5hS+a8tuyIqBCrqZiL7bdVNbbSPHHreyoPNzegecTIett09G0n8syLtAA4qjtCAAzgjyMEorr1HC
OsYA+3YIEM7IOdjk1KrduX2TXxMLbW4c8hofZZs9xzj0vVk3Kq9FK3ZQGRBByxpB84VT5jmpMtfA
q2tw7kDglDbckpdEZr2LTY6HwxIRZScbreKICwpr3hcYV7azmZG+NLXmmpxSbjRSQk7E7EHbMYcO
QEzr7EoUADvNrMT7FCZqFzfuRJQysTp8Jp/+uZtPFlqDm5GiIE+q6lugENKhAH1pXGIoABjFt9gv
851kmnBVTCbVcO9cl1Z40WZqNx2czipucnFPZ30hxQllocFwBIAO4IaYno7MTQOsi6s139xxNr+m
PN2++eHkHtB4cHVBm9APeT44+pb8k5JzPNHkGVMtSXI6A1wivPpuOMEWrA+2mcob7tjyoM+mdXbK
mnyuCrLkF2E3yZUlQjKmep/o1Gmyxocej+RrVM7apjSKcO/OHCldo+trvejjc5YO88lxMsiSdRlh
w4wQ9a7w0FZ3llnntxlGlq9ggGuxFpZiay+X2DyeKphRTSOfbvqg0u46btEMUKH03/DN+3tqwubJ
8gVGWbXk8WlRYz4Ca2fBy0R76+P+3AHpjlOSE9IW83PpODeDW4q9rQnc/Wxqqts+dHN7JdWy9m7y
voN+bZdvUmX2Ow+K+WBFfY/vUwXhDc6eedcWXHmh7nQ7+LP2E9BgKLRhOCCG6Qv9HLhpdkDTHd9E
0EozRk+NIAXWkfE5TKyzrhGcqUgPPKL/C0PaHYIH7dgIN8Ax0jsN+Q0xQ9FWdSasrzJ7BbUFPadp
+pMzEt/A2hj/o3KHVdADWZwC6wtI8GlNJOljppChsGJ7r/mfvCDDeRMUE4c0z+mrzk9MD2BJcsnm
svHQVL22ZTwvMZEdNtWwJ6ZcpFd90L4mXabzTXfadoQ+Ak6BYt3non3vWzLMcA/ewcFGw4okiPf6
NE02QowhAbuoBq/vUBsAE9NIhGDxiqXpPMZNdGboQ2avqpPrNJzMD90t9Vvi2KMrLF4RliybomyC
mzBKke0pf27tfHrBbFqvZNQHBAfKejPH3eDhgFdHGy3pMa9abTEmk23SVVdjRsqfoClFFWUWuxKk
MObULmHM1etPRA+DGLOxC8QgvkCutVfYYd85O6GC56Gzz2xzWyAq8QT5WKnmPoGceUjG6T5rrWyL
AixZx9H0kBdIbOtGwPkYHscMZVoDVf1rOSzRgFls38jJzx81RDErw5ZPsKm+kimf33QWaXiT0gFE
cyucyzLmad69R6VVeEmmvyE1xd7eAQTpHHbUolbdesjidBvLuX4ULMCvWKc0h4J6d1vN8T0jhoON
bxOr2YBxLorXfTzOFyYIkJ+i+m2KxFu+1FKRJh/qkaek6ycbkmHDY5wlFR7a5AUZd7xudYs0Du2D
3Dci1opLIcavxVD0WzUONyDAoNLazYTUXGlHhWx0Oyu5SSUhfrMf8vFzpA4degy9hxpABXg14EmH
cJkw1BQV2d9NYpwly3yvms3imARUk60o0aslDgMLs0x3ThBfU5YyuRVmjhV89IFdiMkj/4sMWVwu
aJG7K2n1xbexYB+6SjoBo9jSZ7LcHGJD3HF80ALbOTlz7778P+7OZDly5WrSTwQZhgAQWHYCOTM5
T1UbGFkkMc8ITE/fH1JS/1eyNplp2b2+dauSyUzECT/un8Nu7IJB2tGWff2p0Ynx9p71R+fkOo25
3Ji2vpN5dcnswr7zGtAzKbMwHC71M/euOo7U6m56DVI8zUTYA0N6fCZVnlPH+12J4WlpBS2MnnlJ
Eu9MJ9cP3ts/VuTsyOWcTJeUgMFMkfS2d1OV4TmpODdRcm5pe97nyECalZ7ThiiC0Itii1+w2lFd
8Vrm2lnz0pcuqceLqGftsYa07Btm9eNk6U616LHacsQrFUPr4ibHavpWKXze9BzjsuriYdsbxluj
e28J8y3Vxc1hKG2qyjnmpKLBrZLdKQ8Vmj3u8mTUnKeBQzLjA7FhtPyFTRhnnZcJXIzj+6jTdaxR
WDdwLYwcCCiUdnG1VtU+FO4d+fxow4bdBphSqCDvYf1IUEw+Mb6eK/3ywwecXT3EN84AfR8W02sd
2cUDaxO8AfBgpG7VCAD5i25E+yLXUpqGgTGYzStmpJta5dPJ1NU3+hzr7hr/fSk6bRN31jPEgbfC
0hb86vqvauXANWP3bmjNQ2Ub3/SovzWe9znO0U8q5M1A9UpkEVa2vJ8oN46yZu42c9NkuUBJNlWc
j4vqP0jmjOeRwlw/ri21o0v7GPVO+15r4Edcg6qHXrcsZkU9vHGLKt1ig3CDPIozBk3YkFm+RpLa
xjtw4tVEv4t5L3KaqUgH6I0C5A3TYqiL09RZ+7YSp6KkkAlQ0KGJlq9ymaZ1c9htsmY5p2Hzizfz
iRDEAbvlbSnjaRvnw9qawLGqjkm0RhdiDUUAWOZhrf/b5bgJ70pFAIl72iYdjSd8UOBnm2GnJ3W5
AuqpPlvdByAIIBH9iiAZo3lybcrdexwJRLMKnBrOkUUqPDny3R51YBvPaU9TnLzmy7orwrRRqOjD
IY7TuLrF1DfuEZvCFxcaty9oO1wDApsBGBLJ9fJBW7QL34c9f8ujs6R32Aa67bLYt3DEj/3U0pIn
8zegl49DzUEZEsXRGaRJmwbw1l8ASa0twYkGcRw1g5brh4Jza5Nk86s5xSc9D+8E9BfSEPo+pzGK
mi3vGEdZ6MtEHbAmRc9W6fVYldQvJ+zO3Idphi0L4TuVQVElj7L9ZEYAizuXT28cIwlXtb4isHP3
o22xhmRZSqmXq8mO5ItZP3Y1laAGKmGXa8YpjnIdy5ou9mB8mhwCTdq90mVNdkMB3j4NxOO5/Eji
aLXLUzHW+uVSSVMeVUVx0pBgNxzLxg1MVGTM+khDW0i1xgkYmPedm4M8hi6cHewy02dfYauEnlSd
hNcNFybV8guDSP62eFF77IwlOfUuyjAaweSAxJqKEoYsyPqwK4xfSGzikJfKvGfJ2L20XaoghSza
xuxTnWt5H55yN5tPUSUC5XXXl1S9Mpm4WIO5/hgN172OQTWgUPx7MbT8zNfW3g0uOzWdcOIupCD7
XtL5uD4nusdOi1fRiCzyHXaDdgdtfNgabrvcZUsdXmZTiK1J4u6enuPlIGrDe8+UcnyYh7BDh7h5
dYe4fO4wqH1Ec9bsJ/AOuzjnVLJG+NI6QNMHGlR59THFk9RsqJW3Dr7zV9rGYUDrrcw2q1mKUdrM
WWVxDdNVP+7p3RhuuK0jOHRtzY2y+VVCJFkTg5jB2REmgZ3Y4ZNr1kDox8bw3WJqDp3d5Dvci/ah
SQsBPGn5plM6vPAjhce06kBRVrhKHajhGSZWPTnSmt6fOFG6M3gaIG6uAh0Nr9V4d9JxuHDpKLfx
Wro6Uw4YYGVHJrGi7DH25vmJXGd0hIKTfynVu4+x3b1blPIArlPapeAyGFBnKKBlNAtNDeaD04ax
X1J0GzhQTCisQ9FoeUEfeNznp9rudOrZ6cZE6pr2jDHq14JucHYqSUDfLNqDYDvrA81lcHWN7txG
Wv6Cx5z7sMETuy6d+Aa+DrYKzr8bco4iWD0gpyibj5BVUW4U8SsJpv8I/0T6uPy1OxL0v0fiHfA2
kyfKvkA71c1dz1bvptZrFhmyfCZCbz7SDk/sSJYVwP8eys4GUhzil273QbjW4dgiLY954ZF6zZbs
pnUqiuHHPj+4NPYEErNNwZawHI78tdWfJRvUOawqsEaV0oiHrb/Ytkwxy7VqYK/C+8Ank+CAY1xG
+vN8T4xPUWH1ZIb0htMcnlYKl/9IZJ+CNKrrtxH5PIzPLQtf+s83SaFKwAFDdEpAVn1MMJo4ddt0
SxkDmkXv1Jdp4l/lUgn/X0butuTNwFOo+n3imS1hMo6baLLtu3wenlU9z2TNqCOoMLkfCQ9QRxtX
MJry8KGfbbmzsdX7xZwtp4YygwArJhSSBOMjYHVG8lVcxRo5+XVcxP6Sxskjn9z+q8wx+jsOq+A8
ZWfCwoZIl9kaOzdXT1hqhyeo9tl2YXnj5/FYvmVeqiiSndwT9cnxBsm6CjK3rYMWZnoA4KHZo7Ww
NgG8d2tQ2k5lfdo8aJnmXMKJVlVez4X2GPgsmWNd0tIqbkyZ/RbtGO/6WeRHhY11X+suAgp3Lgyi
EAzYG574/pr3gzGqu4Gea/zOq+/SHrMDFK98Z0fqF6FPOh8yR97A+ioPCSbcfTJPnwOdnjQjUJGC
MrlE5x4+LrygbPiKUlrYNkWxGKd5GOmxEHp7qvS2ubCKSncMqDs0ru0wNP0O+6LBvF1ScYs7K6Cl
Su5wMNvbcqzxP9Kavp9QIc6IlvqW9XiyS+3se0gK69yn8XS0pnrcRnpqfOpTKbetjfU+jjpSHraB
D9hBn631WO6ogZlOQ13SWzJCT+15NuwmTAibVmt4rsdKXtBg3JfBEvklIvIYjHHXbWt2QXScdI9t
nWd+g435ORvTfuvhE6BNoOEbmMr2NM+kovn6qPyY2vkHy8Z83+T6eMHMn/oW1Sx02Lrmoct0+xlK
NfbNPA93lWPfxIVgtCdNsZBrxS1KP++0CaFPBcLVOn5ImGrkFSeIVFnvPJjSclps8RioaWmak6eB
fs89xavjJne9BLA+3VGbparLBzcTbKIsy3kxBrZmRuctB4Lu/R+9VzX0w2X81hSbTEMbMFpMuDkP
IRvDy1wvzb6bcq5haCr3YKBQK1xXQ/lN+A4YpXV0qsV6B1mNvNrlxau0hwLdVeSvDjcf/APoz7xM
734mrnqYrCE/FeBLgsUbhpehGb6SpIhui45ZBl3fGV9rQtK3dUKNkL50X1hY1i0ufwnMSw1Pnku9
NOQb8U5Oqb7XZzfkcWe07yJPvHtLEwUMct1WIXFUCjIINmQ6brRo9a3g+aerAccK2GyyDAo+Gx+I
tCIsoXhtUSx/JoYi9FawTIEsyinojLo/AUqfXkkxdHj8i4poQKq91UPfH0oZ9SflyOEXeafiwehd
m62VEASja/kzAnvHucou/hcxqI5unkHcubWhn4yMAAdqMm8mFBeeby4yR8sW8tJGffU2EHB/ZTn3
463Rm3aeQ66bLDhJRTOK9TFUk1ljq7OMk/ElsJ2zmqG7mmRn+tlIb3xorHI8lkSQtrEm9H1D5fBd
ZekdvEAdcjL84mOUxFDViqRVP7QCdmlQzAPNsJPHeOWaJfHMUisD0jlfbcxHx5Rs3W0sI6FfG1ys
gWYPlGINvEVTPKcBlT/832kZURzaN/dYWc27gSDyEXBl9VvxTD5aeiveG7PNtnzzeGcXi1qpZv15
cetWbwu1KO9lyFKUpMv62qq804JJ4tQD6ESR+mKSSA5meyG7M7T559CPacBOKNwINy78mvJGu+LD
QraHl4/LscY47UIjGDXdT4WKDhF2wDseqt59afNadHwvg2+2bfU5X93PyrlaoflnIDDYIOn9KNHl
q2Hx6auuxmnLWii2X98VaN/Rfdjx7Apw6jrI3xbKbg+s4V6Mkp2c9QnPCoNAdfVjz+CooYZSQntA
66Nz2GrqOFgmaWxx8/NRt/JP4jTGGmqxpvErRNr1vRKDIlqOZ5S/WLO39mOi19F0gdOHpSkJxQ8A
REW7Kn7ShsbyPqG+lFoNSqupVWlvvalOvxfYi7D1U5q773K71YJRVq5xTudkEduV9BY/Akcw7+pQ
t2Dca7phBBgVqmHblbndcZpgt8x8ngti2S2Lml5DVJTwqR3TQQWajB7ThNQi52ajO1VQjBonEryf
L3oFajayfIPwfatiwS2fxpkBbqZr33X4kfB96CB5Xbj1cJrSJv5WEApz30pHpMUuw5cwMusO2Tmv
TKaNmTg4H0QPbDvHVeq9j3ZmthfWNC/K5L8soxbWH0VEHdCtIF8l9/D01QlQaM/51oe68ZqQAjD8
OSv15ghqPpqDMado3ebX8kLnPVdmgyzbFsxE+q7bsDcGe+hvNXCK1qFIIrNmHUsdLU6uKCcRPlQx
OkQDx5ImKZ9dkwFceI54kB5cPlHnCJsOpQAduzgpWXsGq6a3o8710DXaedGpJ4RXtrSkLrgXsYKk
gDWOqmQ/54W8R9zmGWHPMMtUPPbsm5kz5EmsjrA3gK1TthcjvXk+SaA03Y6sP3K1R/ooWYhWfXNj
Nk2LWEl9O6mhbKJihs2dISDFDmkCEw7XwripipiyyLZU+Oh5GZjcgH4CojQNEk927Djf4ZB3yPdj
xUUuR/uNfN318s/cprbdr0yz+YptgC53ZlZFpe+Ycf1jL5Fxp+FAXHteBpithBxgALvLwiasTJtH
nUFJP6cYBLMz29PaQekBMlXTPSe2atTgp5S8aq5bhCb8kqZAQqLhglDvVfEDATk3iAUfdwI9bgTy
N7K0fIvfLdX0TddCox3cxcXeE435eCwar6CqpswWXPi09HrergME0f9MlZf6Zcu+2rXHJOD7RyED
zcBaaBRHi/QLZD7duUMR6fZa1Zc3RqXSXY8Zx0cc2C9x3T8zJWN+tPr0m+tJCUeK1q+t585bRjuH
nGyevzKjXRZ0A5yFyMaJMx+FMbWBZkvPp3578KtmKh94N8nEdPO7Vs2StrT5wa0GnZAFEjojSO9r
yvrDPpLxt+rfGk7iG8FCHIKB2KWO9ltVC80VvfHQI2B8tYqHRc2jE/5hsTfGDuNCys0E9fo8IYIE
w+iEN7VjPRVtS5RDyKOI1qYAmxsSIVJ0CSKHmTtDuEf1iCuQ9kRnGY0DinZI4BhBm3HJjjo4U1mz
W0Du/sKLDajA0FczJbdrfn/W82JzyBaOfF4i0eBVQVEnSY8yymOM/dTWnYZ+q0elfCPyQXgVKiat
QpNu+KnCDUr92lo3ANeDuhHTLxNUoLZaytskaZM3eo54P8y6y2/qpmye7cEuLvEcvRQNw6E716+Q
ZYlQ+p490psgMt5f2oFmu7iVoSvzGD2SAmq9wcK+7qvrTdZ5EdyUiuaEypjuEQ2G0wIu+57xJ9n3
PQDdiD5w28jPrhofyLCAtbTvBY3ZKMYAtfRq28CS8Ttdu0cca0EjMF8URfsQhhbPgYxyVnKmE81t
ah4pFaRKO2eb28lxR6Qx3rAwvVljjT5JmzuF1xfEn1PvMgFmoVzIAjYi+1zSzt2VWE6fKO9uNnUN
bHoklrxn3af7KMFncnTZHmhMsSEhsIAz7Bkdmy5yWBAQpyTybOpBNMfkSqMovW88JM+47fcR+IOH
InfORMigq5jzMTJyyJWJOFZJ+iYEAcOeehNkQBStkHDIyUslCp+hqld2peOHmVSIaKC6USiTN62O
szNQzN+Ee+JHYha/JrLPft/Z2tYbK9Zmo97tnRaqKSCculnM4yxtMoUVp5MePuJNnrbgu8dDJ4Zl
D0NUfXtu+GXAKw46YueEzFkM5lb9mrFAPo6dLW9xJSLCLTEG1xIODgvHOqAJ4ZgTxt1Rm0NPIPWw
4H/N5YsnU4IQjLvCaSqDVtRW3+XILy0izyZqEmcLofU95KAC3FvdCC1H6Yg+uEe9h12f+srAhmKL
8cW2DUrHaGxgmTLQ66y78k4kLJx7MX/IiUuzVTpcAFLxbVEtF/HsKu+kAeJHkkDe8Wt1tmGHsWSY
IE8tMv1wsWmv61h2XmRRNpaNB9lkvoMbLJ5YG33lWstQMU0SkTHtA3deLrFZymM9uy90fk4c+NgI
8eCwitAt+avKTHcPZH7XzPYB9QOS3CR+p5B49kkLFDn7AS5z05beH6mwqjgmwMCOpzSsorJ9ThVL
JcNIDp6hbY2WiLzeo3prp7lw7k1gHOcOBMtxrkjpE1l8oD7vM02fKie9yzSGI/L2ATLbWdfTW2H1
QzCn2j04GfDt/YyBxio+3RZGfB1duq4K3+uheiNxtJ2TlkFxZN3e6G7QtWH4Z0hJ3Q75/NzaJvvI
+bGVEllLuiejbW9jc6lg8UKocbPfXITBn8Y/ep9CCacRD9XE2wIxUBuZabskHE9zbtkMW5a3t4TN
hA6HNp0oMMWdMp8MGFTImVG4JTf/Pon6PSWo7ydWJsRGTwXYTzHdTK3Oaxy8nTPikulck4a73rQv
NpeSQk3jnekkd46dv8hIHuNUJBj2KSxHkOIaMnDXGj69tEbvxWm9BZ96a0P6RAdqX6o+PoHcC8Ks
/rAY/rJGIz7blX8629hTxAkUeHVoVxRR0oZj+rmZvgIG2FtRjYuwfwBscO6M8g5M0GGRXoBacrCS
/jataufc6ZQObLCYMPkMpeJCh9m8TE4C4DF9fqz/McsG7soqKKvqJZb93ipF+NDma2nvrO2WTpx6
RVPtYN5mVXPmimNsMlmmQao5K7eaT32OXRwWF76YdPo0poypATl7G1qV/Zt4lY7WGMOFwNOwwYGU
+ylliVyvTWfd15m7VgOZhdg6PnoQI4/DaKCNGz12R6MpMA0Nrl0GjSluoLEZt53g3CKavgBPt0M1
znQ/EsxLAmr1+mIHjT5bWOg0RlWdzYIvmhcLvDD67ImtTMqjEYd31ABqd2OecePBIOJlvLB8ZK9V
c8Qsg/2Y29kr0a4KOHBZHCDCbgAXcpRznXN4eoqluWkbgY2fE4xThR4II4bc65YhGmqsjuwvhzvR
WsKntUu7J0W5obViZLOXgY9VdnNDO5C8ydOm8+NsfEhEuF9YhXOXyNpAz5TYI+HIk6JXeT9207m3
WiDr9itH21kviTSYLbNSkus0BFeGc8gqKFvdKIqH3hqt+2YobJ+3f/BlFt6kdIM1KjlwOWE1iTKU
hfU+btpxM9WfiNPsGtLe8PVK+mIhWJXY7bF3xxutb1GBogsM4mPV56+cRPjVpsAqqpc6H3H4qjW1
SvcyUIkwlF/QReh1Uk6/Ru2Yrr9HYSUX2gnSG7aT3iViHXqKk4Ymo4GZMAgHW3w5FnNc0hQ/mcdx
ifOkCIoyYXJ3O9oZmI79cc7CAF+uB3K0lrcjK7ObQkJV+u/DCf+voWoAyvyn3MHlo63+/DVicP3z
/wxSrXEBQplrXsAkc25h4v9nkMr9m0GACtMteYE1bkD+4B9BKsv+2/9p+tMpnSOz8M+Qgf4310Uv
Zs0hWbCspX7/RchA0GPzrzkqKLw03NmWY6M32cAg/jVjIFm6aOUcfbRKMO6gy5rFbU1JORptyXUK
gaPkMbuJ+lVT6yfLtqjwwr2BVXs9XO0czFhilo7uKwvS3HzPg7utwxsMrU6DibS1VMPsVLQ/BVYU
gsgKsy7YrdEiVM1galWoG45hTnXEbZ7uTLEhV+41bxQjVLkliNXbMWM+frCJO1NaaTrr5oAob6Tk
M61grLM3sQdmorywGjF7FozYNhUHe6ry+zlSyn7nPMrNLbBwC1gblSHUpkpyIR9J4RXpSdi4xCCD
oY5tvYIB3c/cKMsxy0dE/yOz00JMIL3ebKdZtD/hlXlOtRVQOttqvZoH6qiTunCK/BdAcWjp7sgt
8aAXV4r6ClRPr2x1topw1gunTInoRpJHtr2EqOFEvc1A4D7iSbnC2uWVbGZjo4BpaLL5uXOvbPds
qFOXBdDKfO/bwsofIAoyBcqhUU7A2AkjPrHBxWNdNFn3iQaKPF20nCDZlS4/STt772Q2X6wreX7s
2+mHPsNO/aGtPCtv65Arw9lYkfUaAPzKz6QV/gFi2qV7a2Kr/1LbeuKxaaQjHPQ9us6SfBR6bImT
VbS5/G6ghKTvuL+WlhEg8rqzPvA3bVVXeSBnBnewMBE24mEY81ruhITBX5grjr+HKdJjyofSr5ES
j7fCoBxoo+W9GW6TK9QfcgjO+BaaP2tWrjhsOAkH/rbXNoDlWgzQrh0BPV81ys+u1QHZ2iLgmiH4
EyILlAvMMpu4t11LB6KqMn8GoCSg59ZWgoQcAQY6t7SpBFp7C6gnllizEkUHHe5ydOGaspJry0GY
WQReY1AM5b5MZrkzrp0IOBZAx2dgL7ttxy51ufSlxKK46HyZNzMWEe4+Sellt6ky6mxHseH8ghBf
X+JrEUNh19NCIJ9R6Y7edcoaomtxQ49q8zuXa53DohvLj34tedCvhQ/6tfwhF6SZoSfr+WNRj4Y8
jth57f1wrY3QIzFHe2dtk0iuxRLwVvPH3B3dZQMZkeqJiNG12lGExbA6OTBmNvO1qkL3Jmor7I7e
3T1WQtmwBgDIuWfTU0kAqbXxK2l1+Esk71YYpnmtxeiuFRncgte+DNMLKc9QkLJxxVxLNbiNU7DB
L4WyjfFavIF6N7401zoODd4QnNe1pEMuxCT9hvdk2Ah0RYQdyD8skv9e8IHjAollrf2AhEpaoLnW
gRhlBBcv+3tNCAsJJkqkumeQcNGTKBU5yPBaL0JTwSieqV/Rx32i1gqSRFvrSKIwKxZwjqQ0ffNa
WZJq9GO9D8NaZaJfa02Sv1ecrG0nvMvjeE8IXTzQacH8Ol6rUeiaGzAbT6zt1tIU49qfIq5dKgOI
3CxIrx0rybVvBSAp3SsgYxwW6apMWArWRgYqirGkbA8IbkO3S1yas3cmPdMuipZJSi1YCmnWv01w
dGeyssK6N+uxq3adwc5vI6aeTXszacnH0tr2Q4H2iFI+OcrdV0s94hxOo+bH7YSJySYV9VuBDTre
SiYY8hQNy0jU0LJElxkN/C1Kmd47I0j1LCLyM7fpqNXTjaBse9k6Lm4JvxhKme7ayabSfSFO6fnJ
kK4IEc9Rc8xMUQvzkuaaO3Oxqx3zVVEz/yFFl6m3TnPtfmfx1jCyTHGWPdnh5Fksk3SLqcphMDuK
yZkGNmi2hp9kqvQn1E0W3naZOukJJUvXV1Ou+UnJIzdXRAtiLEabZdadXsQjvzut7qoAAakAlj67
msljaVnMgHX6PPtdQ/vPN2xtUVRk4Q3YlbjOs2haYY+epFpUj4EO3HPvUKSqwoLOHnZfS4IjeNMv
OLQZmXF/KGI5sdKGk8zdKD4DKE2SHjXE6d0bOy209hOhc0VfAgSiJXbDvg+HsGYXUf1lXrf9s95V
4o+TVfpLJ1sUJwoghjScfA8LNQ+WwSVJRrhPzeJQjXkx79ys6fVgTMUQU1BZUlfIyZeVfjrgbLof
bOnO+6ScOR+Byg6KHiD2qSGbX0CukO0Jg5mPyEuq92tzXMDWcnleo2iTvdwCNMa8LYjkYmNxmcb3
leI8813LMh+ETNxxgk5jNRFCobYYeyK3qF851yH7xrKY1PdLFMnsPauGBWxsGgFY5oLlVSuoJAan
1NW+R0at/04ibWbCZqPnulvQmVMOR9TWZP9BGqOcEM74huHhGBDa6BxvZrN8pcthAuVVLNKJxcbi
l1sf89RgQbitQ5yW4D/6Pp4vZKjccLW5FsNZdKqTp46+IWcvzCLhF7dg3EWIxSGhpq3glCMyzgNC
iq1Fqj1kj6IbNZ2kiYfoSpLKMiZa4vDUGcN+NiE3keFRqNBHProRirMJ3zi+5Fi8nN8N7NTuMhh6
re7GEjAOBCX6xdu32rRq+6aHdWVeTNVqzjnWwK3cyz7DpOlhznWBECPUDfc1a7v5uSFwNvzqq0yn
2xej1gJOK5lmYpi4qKnOiBJ0yEc7dFkwb0o3sn6qVqThOafEo9wKu83DX3SoVs22iKX7bMBcvPDG
uQv5RVF+1q4KuXGx102H36RNc29TxmE0n0lFOOKUMA1kz7Dn4+GDSFZBeo/Go0MOKnm4mRy+xsdQ
py1tWwILGe+zoh4I5UhIF4dMVWV8niNLFKcQ+lkJShAU3jskOn5SaL5R+zYVqf3U4kf45ZgwOV5Y
u3LdKwn5gdle9Do5RJk9Dyg1JXw4zzFzPSAW36ojFe2J9ky9XDU+jl4F2obvb5O0ByliEuMDxh1e
VN+MZGh46G//+yvN/58Aif947flfZVTlIE5IWuPtXPvN+eP/SFYLijVZVtAvvhZviv/hcxrG3xwX
shwJE5KO9Hzw//zjzqOJvzGHQ50AlgN2wjBsmA7/uPXg0fwbyhpXKQMOy/qf/quGD4f701/oEUSz
KWde4RW8Rt3SDe/fyCIV1wVLCHeHbb3X922+rCTDolaJwspr5fo9TYj204wx2g7wJPfHSQOP65uN
N39FmuMqH8N18dHMluVuVJdN7+0Sj3c8pbXffUKlJU64eHxrU5evE/LmeCsIO8hzrpjbuX6vBgSj
aDXyYtSEbDwtJc2kihIzc8M56KHgzDlLgEx5Tync3Hbj0oU0+VJUM+kIyT1zDwg58t70RMP7z9ZX
PFMWrrc7ASPiJ8r0iARRxJ1ra+Rq5CLW5Qk+97SpaFhK+BfcpE6f0XxGl1PFtqug4vtDaC5kTAsw
okxpgMFaCt+mYbvxZd3ogw/Yqn9loRZNp5oIZMGI6zKsNFFlezhMp3GMLhpuzr2rl0MF32EGmEnH
t4ZDflvUVlr+/OWm/X9h5vzr9ZVfpM1qgR995Q9x9Vwj/H+NyLPRXszZcY6JXrp3me6ObyFTQ/13
0eJfCDF/zeL/+8fF4xnFZZsruQXtSPf+7ZLs5WWvBtO4G4fMsiDpi6Y4tJXq4sMQcbjf/+efyREr
uuh/4CbS4HrPE87DvyEI/3urZvDXn6qkaiwME/XJngklF8Bd/l56bvGRYAuvDkuiVfHJq0pWv25H
K4hvOrHXUCO7tCNGvKQ+VxFMSNZY8YiJkIcga74xabpvaqelUb1H0eyVUAKN6H7iyazgCOL+pGZw
DuWZLq5+Dex2sDJMymbaNUCME9RqrJzewXaaTlY7ldCmKYdJaeCO6otnYAm9t1iYvkkWcNZGDkhk
wSJciVE2Eoafa5giArWMNqfUmBjyORyt2t3krbDWToDFoueOhE4gFMEaNDNUhENOYGc+uYkzQCCr
CxJm4NbVF8Oc+z7z2cp8u5U4act5nXs6LJcHtbTUtDYJUwOBqdz+hktqn0abeEMw4rPibpVRvkoU
semmBduB2dQThklWsHPKvBQbNre+mTRRC8kF6GW2FJ/4mcGcRA2u1U03ORqkSFwX7t7TC/t+IhDq
nRJSwuxR2RxWcHiz7LMH/1nunMFJpL+YbqYHrm2ENLGLqiCyrFvmhxFHiHEqK2YDLF0LWL+LtZDs
Bqt183FZqCf22a65q4RYqdvOIh9y4/QFlhF9GMNTZ4cRgLFcZd4ZfVSa/oIx/S22PNzwc+vWJXVu
vM6TqAlH+zbf/ptljEn3pK2mnluKZ6ONFiFd7Wgvs96WwcS6ELZKYyIkA9lv46JzEQHECsolvp+1
LGYbzKC9JnkrkL2mp5p9J37zqCb/xRyNVjpbpZz2kyHIESIjhh1++mbErd+SGT9ZZebeIHQWZRBb
1qQd4z6DhBwtdVKT63MoEHSxGCZ+OjYU/CgjZXvT0K/6Su6i+R7x0H7HQmIyGKAJxnwbF6c51VFb
HFtTUzaSBVeLgEffcugZJG9YAg4jnHhQ+x2ebTOlI+xUJ21q7Ig0kfRtiGf63bzYbxb3zRcqb+tT
oY8kAKZ+/J7I6b+xA3bNwBUtzGFaG/FsReSmTSi2hcIzYwtBBzGC0L2DuCJ9qi3LcjuWc2qy0KOF
NmCJIe96Ymh/HN7jt1zTIvssCUDSd94amSSBxraLQbmNtY3dQNv3wyTit5EDcXUDPanY57ZmORKc
gzK8qy2qYAnOzIlaAYhlEOpqbP1czkm260dXHntnaX4g25FDhWE4GgFTaPuC8jwR1rfM9tmIs+nb
VqNlbkbL6Y72ZGjR3rNdlmEz5+E3v8XMDcI5AkrqZVoMuncesFU3sxM+VCDl00MKRmTdtixa5+Nb
RLmInKRvg8Gs5Kc0VX7R5nkyzgp/3s9k2c7dqEf1d4yZrt1C7mTloMNBpmirafGM5mNeLr5jWdlL
vKj24nJ5/1EFDz2KqgtWWcXQpGDh40QGEZYyfq3GaD55oqsf53rmj/ElslhlKy/B4J3U7l2kZ2go
UHFbd5djgCdSzmbsT0lk+82KsxmQgrvgCmk1TNzBIi3qbylp4fO3yCI5dNYykGvVK+8RLjw759JN
dN6wYfXEQtjQm6AM9eYFCIC+4q1F+O0sJJs3jLAmYDwv12cfnrG8AbiBj+ZPOZUsOrUG7zXWOsWK
tiLsK29i06EXpJvozImbiWArITxdEX+LEPX37DgzczmH5rI2I8N8qFCBoOGeGkDE0FI1s9ECm64M
E4jl4JILLjz3nGGj0qD+tvWDOdcjbVs8BoZAlmZyt+DVqFkraATT0gRbL8hs5zfZ+UIetDkvvxMn
suwdmcH5pW00+q4MqZWrt7lNDn3ZdSxSyfSU2BBSU7b7Eg7NrUe3mBs4lKEhGWG4A0KSUbLjo304
NR2KzAJBGGNwCcYwgVLF3U9/Hbve+IbLK7/s/83eeWzXjWTb9l9u+yIHIuAC3WPpjUhKlDoYEinC
mwh4fP2dUL6qEql84lC/uqkkQZhwe681V4mZHrBFnFyTmmQ9AnuQfORYO1+yeHYWNJyF7s/GnDjQ
bdBq4oy0aslmkar3+m1ZJ/0L9VLiUGMr7euDKlHJbtyZeONNEclJ7wtX47pWq9oIllO0kAsycdjB
7uxTahwiQlw2A2lbdH3mpbonOdp6IvjZ/RwuXXdNzGPwqTbGfqqiCBhrmLQNux5nAVRaSMp0u6IV
Y7cVHNK8HflkmsIUz73dkrKYfcI1bWHZCIGW7txhoKsDnSWy6dGXnt6nlG++ITXF0+PJeWQLN0t8
5RaV5YjpF2RlAd+YFPLMtc+9svY+xnaX3nV872YbzV5+a6jdI9Eq7Oh66sJi3IUdVPONlVJ03MGa
Hj838QAVpLcWhCgcjReqICVuHm9idG0ULTzKBlmV34wZgQfsJzhKQY5IuhuxsJdE9iiKJ4r0aBIE
26QXPfTVYz7E0bPKbWw/fharRzX0vHwSjmxK0lEZ02sPav+5QPjPLnJqZg7pYVfJfZFP/v1iCv9r
R9by5xJpGebxtqPeauctOmbPzmykJfGyVnstykCblLidZDdgkX8sq8h/7Ayz9gEDJA3pBU4tsPbz
fBwbnKwEWJO97VGBfykF/BgWsVZeTYyyL3UTOE9gFLo1adeKhk3gL0m8o0FPVa5EsztcNIC0DWv6
mJibVoXZ48AhgMT3NM9OKAyhoHdH3ZPAi7Uj304abRf4rz4vaHOqYdm2EZBRQqIVncgIvwV58k26
iAuk1EtwDLrC6s7DpW2aTxyJI3dLjc4aPhC/Fw7beByrO4xZkbwCToZhw1hLxxdZuXICYIFAKcLg
TVOvE5DSfOOJb9XKAyDbQsYzrcGQ7SUbM59kAK8/5jqTs8ZBizS94c+w4+VTTtu9OKOsWuKtnVoV
A0Sr4tEbD301cFzYlDmdz28p1RL3ZEZ1OsGnJannomggaZG8VMqAEhJbnKi8sfx5bOatxTZCbp2C
LjFpnoShZnAq2LXi9vfpEFk389Ij3sDERxbfdrLbJXmWxiusA/E1WYCcNvH8Zxzg3I+KqjR192D6
SnVqq8HGPgfxKLd7xLoVaDeJvzs9NJFEz4/si7vwcIdwlMnTYQ6ObdDr9AFxduIVO1gBWf9xmUEL
PxCyXUp0KeBX7vuspFu3yfEv+Ae2IpKs27DNNFlapVHyNk0cXwbItD3jf0gXDh/xNk0m9t5Ewges
orhwWeomfBwJrrLIr9uH2XR9CKU68aHvOVTDgr2g9N5eWkmdVBcVVuXxsg10QFpYY6FioqANzBd7
lGu0fd1Tc6XxRtbAeNs0QyTvZNso/xLALrmMszMPH0N89Ay/PCKTO59LtjdqXMqtgILhfBqTaX5p
hWnx5OdmUBzytCxOqtgZHxGQ9tS/UCafa39OIcODx2B7AiDjiQJ1a91b7K0nogvtxd/TI0Pn4Xud
jC8yHzUUE+W8oImiqHoshXScbaNG+ZgQp6Z3pu1dcaITt1j2CgFdcxp6SSjPKHon9lYnqSEr3uHh
831F/iojDVoOre5Me32h49Zf665wEiIhsiHfz4Yt+S4tLbc5y5wyhiAdNvFLLTjRb/DWYAuoq9Z8
sL0yXU7m1ivlntQxtvazKLqbCU3BKOvzbChjDNHIk7kRa0g5Jowu22ANU8PZQUAvPowC26vMQud5
4dwbP1q2Th+hsce3MbZXUomQzeKTdVozbZcBPbG0ya8CIu4yYXsyCUjNrcJ+5tbrfl+CPGKY8ml/
N3wSJCBYU3qizIJuLDfK4zABJJ+Tt/LMdIoDq3+YEPB89FgFkaIvGuFDAZEN13HajreqBsdFEZ/y
4xHHaAE9m9MuEGakCdciC3K1s8M4vreNX35GUWzA+bNCIPbOsFgcNDxshlASL9+WIFOIAAlM1yC+
4CbCaJlQokkvU086CuLbyE9BTGXNQugEBnfcpkXo0PBMM7LaGCICyMV/i2Z/V8GkQxHi/49dvad9
077mrv74ib8rZ9TH0AqEpNeQTC4c6Lf/kgsEfyESoCRAzUPZ4E+BLf9LLMA/uZRqbWIlPRAi7n+Q
hATqUkyzsQkI8nBsdk1/ohZYyxz/KUsEUlCtDxyKcPDBWS7CN8TljKbuZM8l7AFhl1+KDBIqcXAh
y3w/3CFYR3RmlukmqOzxXFimPf70nP6h1vO6CrNeHlsFJza1gqw9+22apTs7nU4LFjGaoOKqrpb+
W4p++64LSBD4w0u5FF58PyCE0wdgb78pwJQWS2w7YgEleLK4n7rMR2zVk14givCdu/rlobq+4q6o
d2IWV/aKp/y51uOYajJmCskj9Np0gw4wtQDLIy0iyN6rDwuXvPcHVYoD++Lwezu2s3P6+7sVr6to
PFnuck1MEtRj+PC8N7dLHysebYb9ZomGrD4ZQ4xaW68qeo8ObOqGSMQac6Cwspy1xH989mJXojej
1fLRKdwuO1g6QAJKYonEZGZghvz+D/z17wvWb9ghJQ8NfPBWpEJ3vcAZBRS/Anl42VjZcGaVujz7
/VWQzrz5vl145jYfr2uvUp23H5jusyZErgucwaqQmPtqmkEDDEvNwzDS/hxMcXpd9hYgDReu23Kk
CQ+SYAxK93kEwpfcpkYmtxoeA8Y2PdTWXtFWx25ZZvZd1tagu3p+NRnBdRHgAonbK85pHfiUsbPM
EYE2EdBz4rCX01njIjr69zzzD+MHZPOr4YviRjme51M9Z3pxKaG/+tKUdEsE5w6+2D7PD35uq4Nm
uG3GuRz3cD3Hd+qY4h8uSCGacrXNBR1pv7lgjAMTlwz1X5HYRyQ4REU7/m4gv5rkiS+K3ONaedR8
KC/U7ufR9s9sFe0q1JGVX11C2djqFufW758Ck+Hbp8BJVnCeA+wq6EC8fgqBZ60H5xkID7iuu4aZ
DH7i/J0QQnU+YYnYFsRbbX9/zbffrySKzJNcch3hjPY342vhlDDFLvsWTgf1aSLt/FAV7XD551cJ
1oq4v6rN6KC8vrM+9Qi8kxHfTkHlzxk7Zxv5rf/O8/une2EVcHmxYPdB076+yjy5fjRU61VAk5wK
r8PUFQbF1R/fC2sc7SOhQumy3r2+ig6r0oLGx1BM9dfSdcYvQhv3+Z2LyPWR/LyikXSB8hG6ubCZ
6+0fE+NPFPxJwKUUg/dkwtXvbyd4oU78lOTi7xx16V1yWvrUxhPUU+yIltwVOXWTfSyGGDL+iDwT
hqxTyyuP4woaczsP6iun9Lr2pPWzmWPO0tX6tHM73DXZZDpKFYCN8G20QbEKMiZdnEu/UM5FLGN+
1u0JnjlLIg/WhQMia4FpGGU9ZSiO5bvKJAi6gqRyrxcOfPFmKRqbikqfZLRGDTQ1tpCIywdeiMbo
5Q05JCHUwp0n8gxy3Ag3CKRoBua6bcb4ugGrdjLNBicUySAzPvYag+xFkZT98qF39GI/RDWswOPQ
m27Zj6EwULmoXR5wuyxqa2MiK0+CFMXtLk9pC5PjYY8YJAJZ6l1XSyQ8Zmjn8kCwm4qPM6qwT3ZD
ntWut6O4I/en8a45FeU2u36FzSyioLjscqJCBaYfMogu3abVlO7lVM/gDNyg3bmRSO6Vv/T2puOY
IQ7WTAwH8q45GrecdkEUyA4c0y6i+d1vbEdbLN/kEYn9SDMshqMgnBNbtHTL4qWonVMlXJ5P3nrL
KWcyi59pY/tLPZc1LsvURZkMgIaEZLbBBPvG4MnjrVeURbefsUjcdtPEkpeyZl/NclXZxzxSnBNN
p1pexgw7Y8mW4fM0N/l3MzoEcQRxlqNQ569/MLgwz2Xhuh9ENwsLwnBjwINHwi/3Jh/K6SjpUMx7
wnE5uct0ti+nOku6vZjgBR9CAMmAF6iHnMqWSfhMwliHZo4Qorixhlabg8hlDguCtgRGJtFbj8KE
NTT2RtOJaApTflbOUH6LIMIhoXaDNL2ciaoh32s1xF6JetE4c4dC7UoAdemJIb5Y7lqbXNTB0QCc
QpkOJ6mg3riLtU9w5tiCnqmXhH5mDUFl2vItzWIfuRZuGGB52CkGTf4de4jSdGwbPQ6UVTo5uBBq
Ze2TjjypDajgpD8knLWLc+RQVPGDbMzORqvPv+mZVQuxeCy6TYP0oNpMAeDUbVxbNfMeBcp8m+Jq
+zoHGCZOfF24Zg+9UH6jqj21uDlqIs5MOcF/oOjZXZW4x4LTBhGrOcP6NQ83XhFiUYOKS9lT5jKS
8BWNmkg2LISzCwb8M4dhTnxAZRWqma2HkRLo49JY3ZXnKHc6VnO/BDf90MrPvqWbBqfrHEcPAttO
emaRh3Ual1LkW/AFiMZLoJ3g1LAYQg8ZExxVcWtNn4k5o7qeIz6rEUYFAjp/2FZf5jAdb52kSLDA
SFxY3V6N2oP9nEd4Lty28/19M1Cv2eoa2sIxIeraUM1b8NFLOG71Lo1FqzfUKgPnRFU9arOQdi1c
njavLgDmwo7wmTPpQUH4dOFixA5hK0sY9HtUp+pcNwBJNhKaBWGJ/VBdFS2oBxw/NfK7CaXbckNh
FniJktp9tjM0p0cXsUpy8LMp+SSKuiYqHEPGcwp951KSt1bvCdBjHe6nMNtD2m0hAmSqOfdJYcMD
F0SXUQZsChdFJeHwoccEFVYQyJQWqJrwkRi0OQPJ6kg5DQhehXNz59uFe5k3K9iXwy7+eB9EZbzD
EkilDqxQeCbBsZhLuq3shrIEDdGptJvozqUr6W+G0omfw7gXV5a7BPoUUfwqoVdFi/zEDfvlmBfh
gjOKHqO+ASe4+KfY4YCAVvBM/a3vE4iN6rfVX42n5nO7hIi8deucouQATPujmIjgRaxUG+wJgLXx
jCcOeMlQtf0WwVi5pUbor30Kcb2QYx7vG8trRyyFrGubWHol+CxXYNFtS+fCh0N4XumRhILBC5tb
kghkfmjwZ2pgUTDMt0sgIQfKTMQpIsSs82HsSOuFsdA+zq7wv9YNUM3NiCWYlN4y8RmyE8pGtnFE
LFK+iPRAOYhGHLYKi+MgkDO8olDn0MFNTQBR1M0FrYJkUO2BgOkuQz+adNXWikvqgINFZdYeqehu
Kf60Ty64U3AbLj2+DaVp1QOkK429B0o8yn1HAvFjxuJUnbmxTMQW8Z8GRV5jLomjMgx3JbCYOyoY
9AoykSZ8OEWf3uco6R6wbkcvZR8Cf6XlIu0LTlPIyBz6ZtVqPI1fWrpz7qmXO+XHmR0cDIO49fod
OBsgyn4aoe/QVqxoiyLWu+z7qL2wGNSEneZBc0N4+8iOMRrkQ0EkJiGv9E8+L51ubj2rqB7qvKX3
nWOk8bYE0za0f2siQHZe5EMVcG3XUbdBkxXTiegnNz/S1DbWcX0gV2jhIS+B1gWoR9MFpaHn6fGp
HFxcpQJMNgrniKY470D3IXZMb8FgRsZXhEeRpNOhHBTXBFm6kaK3rROHXT/LVM/n69B6CvJ+xasx
rMJ0fauwUMordxF0Mfwwn6DB96mBm1GY2RJwPQjHuFlNzdOdJVxCk7fCD7rgrOa/ERIy4wInxbIK
ZkaZLPyYEvkUTL061W3tURmoCWZmlp1b56VPXEGSIGCfVUCSp75f7n5s7P6bgPE/wue88u9D3y+Z
Ppf1sqb66P77z7qsHz/0d33Jtf9STiAdjoIcpx17rRX9bUdZS0UUkUgscykIEKrMv/xLmSXsv0i6
QGVDEQnpFV/lf5RZkjigNZ+JhcBx2Si5f2RIeX0E59dg1aIGAnFl1YCtMq9XZ1Q7yDw64znNJ1vQ
FcYIcFECY7zVfovi86dH8+55+O9riUCiUmCgKapnr6+FNB3wbtGwVwqHaNhGRpG8g3AmecI2OZw7
KP+bdy75+vD045IcwYUIleusGUlvDp/oqcosW4nklj92u8GZrT2b+vSdI9rrc/ffV8HJI1FmSSLM
3iajFZzeNOzsEe9HWCWn6E5YhTg4spfC1oooA2d69c4R9x9eHAdb4PacPJF8yzfHwqQomPjxs22i
fg6Bt8xlBIeJdjPrForhP35zXIxCoC+oCqn1I/65ZpZFjhYyV+MGcHLDTBl6z2496hNtDQ0plJyE
3nlv63v5zzkRXgi6RMqBNND5TBg/4esL8kHaQ52zYRzG5Nxu528kNzZEY3gf2wxGZlmh3CWu9/d3
+fZjWS+q8HpR1uWa3tvySdJFmAqmDOxHhvIaWvm0bYu6eOdj+fUqq6xyrRy7koG/CjJ/fpagBEpa
SgUmCdEMV2nQpJe6Db79/lbefh2Oh4hY+b6DVC+QRIS9vgih0GppDAr6xhPmIRzz+SanFQvtry9P
/vhSgaRuS90goGL+9n5al3jbbIQcD+nTXrZFWY+kkRCh9eiMSb+8847WL+31h6EUxWhlS8KAmETe
PL0xrXVZg0oBEqqikyyco08JarJPRmfxJY1nOoNsdu13BtvbAc7jVNSlST6UPFRASK8fZ9z5WjcA
CBDx+90tMb7TeabC6sJpVooq+HLvne//Hz4S+DqSWCMEuEzx67//XCfJyGGwS5CFKTqNfZg6EVHT
8Pd+/+r++SoU3kkjcEk/ejOsU8+lYVaSsO7IBiELG9QdDpDozx8eFThq3VjDOMy+TeaMiiVIiEoi
+cLAgKs52F9FOg3OZBroF2JB9Ttl0F/nDoSjMmT+WG9MqDfPbjatX9YQGTaes5zwlEmFX1Br1l2P
nklcwzrrdp0R7xSz/2HEUThzHCpouEUZd6/fGJpTWIgVgixEncHe9LQSamTZJ5G19A9/+NrWOQoZ
LtETWFIppL2+lPYb4qEcdB00F9rLcYmzY1Wh0/rDq5CGZfuE/QWB4Be9VfoucHAy9o0OXe+U6q1F
fXDXdJ24+9PLMEvZzvqVs0KT5fX6ZhALcO7qYLLMPtkS/hgqVmj5XvzmL196yMYjoCu3LtA0NN4M
YIBGHSg5PvJQZ9DYBpCX+CCC3e/v5ZdvgBHLBt/21pnQ4em9vpfZE3KAWM+LcZV1ZvJluVEB2pHM
b7PD7y/16w2tlwrxJLOhQmL1pvZs0xmZiYHHKO8lCLXmsrfd07lJA7n//YXWCfXVhMsZnA2Lt861
GIxc5/U9IWro604u6GDwrQrm9LkjisstqRTIYB5JXpczaARfByAdLBd5M5H2mZr++H5xczOyBN0i
XuHbrFbGq5PFKUK7bBqm+GyOmtA+Sqds6nfu99d3iMhErLMHG1Wu82YcW1FWxsYLacgDfDkg80Y3
0S/w7p1G3v/+0f76DqmF++4P7Tm7HPlm+vUX4WmKAChDhqW5DizIlHWuknem33+4ihviQw+wSGGU
/2HN+GkpmavYB1e2HhZVRahI7mBU6sfknccWircPjqI+jUKXO7JZTKjxv/5QPChgyxBATcoA8017
yBllu7fHRD9TK4vMZ2ul3oOx1exPd13aROguCHxz4yP1r6S6800blAdEg5rp07IstKVyFdJJUh7t
ixSL6DOcdIdCPWZ58z2KCiinbuTCGZtTSst3sdMOwSFiNcYMmVFdpA8Wi9yc2VOEhAutt6OL9KwF
29cBlgUoufbi6iR3wysmac7TpxptSnoLk9MdDiMyLbD1rGd6uPWmaAYfzz+D96mqXtwGQQqfTTQZ
IeFBk4fg7DIPKdTsQBE+7+HWoTOBYQ6ughhTzd0115EbWsHnxIxzcYmqGCuwS6orbQ9C1qnnzHUX
nuQp2LybBc/YfDohks5v6Y2nlMIpTU4X7LdnGLTY9icPeQ390+NQjeUE7Rx7IWsqdcZg300y9T7U
7UQaV9Lizt6SYGW5tzmUoHRHZVXfkiMuwo0LxxP5Y9OOCwgpNlebPleNd4DIK6tHCNexfVbDjHce
JFFZkJyaCVrb1yJx/WTfqMpxNku80nlxWPTlDue17k6MO+CMW0klwcb4Y7zG0iikXBS9kPsRcvRg
w+am8h82dHjcmXTUrZGmTm8CirsPKpHFfFIvCgTaYALnZWmHyd7BQgKdsCmCGk3eOMzG7KhaIV5H
SJTc4r1EN18CVBQ7EL9FxT6U335L9CAGcws+Z7ahT1SQS1cQUrDxe5oJV1jO/fCMWjKoMN07/v3s
qnY+bVu38oCjuOUY0hIY4mzVadpF3PW7ccIy8E1l4Buc7eLARrgywHTMOYY4j0AfWuXmOS0JATHO
rKKt01Ck3VQ4qTFUM1ejI5YpWuXDVKrO3IGq7dNvlOObtR5f2dRP957TdE57klNYREndRrVNlbsq
dUwmVKyLcISxrWN7eA4dYOAX4EmK9nuvM0MTMoT/vcQHpBviisoYyQ3t6uHfD4aKLqivoX3KbVV5
xygM0htV2vrFav0WnEyddhag85AaEpqlqqxvtCBaxOXIRyLs05JFGW+1N1ZonRIU4w/f7LGU1THu
AQOCN9So8y3iEXxqxRnMwDAzpBIae6ETt4JpJtKp0iLYLpBS4luyOfBUCyLlwkt6PE17TOKyflYM
quGYdIzhp7J1EpJzLA0XkBzC+aKYIqs4jNC21SlKckELi8EDfibxhqtudOKYOrbqig+qwBt+MGUm
JSBRypB7YmLiaYflFGdvFEbIh0WUDw0xBlQg9/h9SnVMsqjEF+v6rGBT3/AYaHOROOPXkX895aP4
OONcH44Bv9Ldu2DKk00bJMR/0HkYagIeUwfAnmP39RZ9vAYmnw2EH0RtkH9fugA9HFYQaqZNWSPe
wwhQjZ+9HIH0acKJJzxJLRAT502Liu6mD+PR/1TXfZ9+GFFjNqe+KtRylKQ30YaUcYEMt+rCT3Qg
0kviDqwYKHpWf7dF38aXSYNTDjuSS/wLWJy62Y8xBfQ72ikFRye7FusL6sevLsacAPVpndzXYwZo
uDIBcMGc4X9FTRKHQy9UOp8Ece1kW4Fz3QPMyIGf7EmcO7uKBAmAZIzGx7WTuT6zorxte1MBdJgK
6yqHwH7HxB9QtXUUfgdHDswaWHiIHkrKJr9vct2IrYzVZMiQiEB3LkplDVmZ0k54f53fHtrUeND+
HEuR/OhlTQrIcDLQLESjDTCwzESPmCcxUE21TsQFgmfLXIkxTE9r5gtM28LLsi1RR2n1GfUzNWv6
L+Fnv2Dh3Eoknf6Lxohub5QQVXdO+JShsDsno9xp0uGtC18TuoSSvyj8s2Wkt4mpyoZhyiI+22TI
VLrfQ4Lq5gNcC0JGiMsLUAuTHys2IpzxD8R23RHhw2gRsKEyu90qaJLdmR4IoYcA0XjkTFGuzU61
bUNMiYsikw8dGAhCVgI3Ds9slvJ5bfRw/J0oCrFHIeEOQGVF4WZPykDwjWlN25c+fbhDH3uQCxks
DQD3NELnmgS1G3wZsmIIEUCXdn42A9ED3ZcIiOd2QnrGpkEW2fO19HW9a3CW4WIaoFDsQ+PGsAgE
pbR5GnN7G4k1vGVpAgde2ThCxIvpo83bBXrqsm1C33ynqRGZvZvOxbjlg/LZ44fOeDINrSHsYU6Q
29dj7sWHjjXgSzqb8Y5+gtttS8tnKBaFsa4bou9grzYZzcgCe3+zwz8fZmckSFtmN+McmFYxi8kO
EDu13A16yt0dpcbsBVgd3s8uFMiU276cv2GpbAeQus6o9rnRPXO7Hyusy7Sm1Y50obbfS7tAwGtj
TXVBgkOVqoemhf4kRwTBTLphxIxMBKCCpFmdpvD0+z12ffj9eH4in8yDdL6l6jeDFG2b1ZUhLbAr
wOSK8440D0V7qnU/BstAwb9sCeHetIRBZGuK1mxv1wi9ZRc0dXebLEtO6p+deILMrcwjZD3w8Rsg
TAjxzeOESjftmHPiJP6qfiS7UDDkqwUf4qBNgGfG085zEqy0Zmt0KGvR7iRJUbESgMjE2WNtzcJi
sMPSVxXbdMmrr1i/6U00Ti3uMb3GLAWF1GfGNmTHCCsbi/0K06GbPrTBlUN2hCIDTU2KDVIBNwRM
ZhRueo/Wy77RARE0+GAifUOWp46v56RooOTEqkSBZTIcGee6yhZnbzG/p1ssrIBp87yADkBOVjbd
yYW4NSx1rgd5L3OX4ZgjfptOFtvl2ykTwpHOoy4P8/OGvUR3X2UhaA5M+W6UnvlOH+N3tGilQgCt
gVvYy6G0UmCLNdL0Lr6QzpwiRYHnAGW1lDqId6FhIaUFGVAFyreN5bjNF7Yt+IvNAl1mk+kxinau
VfYnKQtiexxIcvROVo4CdN+ijDrYk4GHZLLqURf6dTVMW5eT4KMmKrI/M4Uirb0qiStk6xnMt6pP
NXC7PhQFruQEM5mJYHdgjIoxvVH4QXDPpsuBuYTSgseveQR73ox31rXEKx57tytuCXsaSOw03vKp
BvNaswfHLbGLjXE/mHIczrw2d9DCMENdxJHjEt4+G7/bkkCEViIiDsfsxy4Kh8c+ls7jzNmWz02G
/Rr61uF3xniZr7kjcwc3KAoXSaIgmBId+8/U+n1MVdPcA9ZG+3GTIC/CH8Bf3jABsjSS61FZV7ax
A59Pvor48+qZEvlATSHetyLNHiOi4QgLwoxJMpSz8u2cNh0IyxVZ/9WwqCPk05iaN4MsV/NYEY2f
dKZc/G+jHOmIisa/b7OlKPaVEPTHZAFpnjDLMrXp28Zm2M+4poaTuRSkixRov+89SzoW0bMWGBS2
fcENCRy+vXGKYoq3JCpkjxJxSbZV3jBhsFVFdUIjO5q5Os2Zje4n9UGMmVVi6skKwmCxgGMvSPSA
7VeSohPPDcMw01lrdn3WE7ATO0H3sQXN8kQEDyXTRaGxx+bjjS9gF5pPfpr5J24UsZci75jTEmcB
xJCxlbcXRKYxVj2wgut6QwrOpswogm5wgNFl9DkOQcbpgvOlcqdyL+OMAESidpObiZmueQhTo/0t
2a8tn1I/YzREpiEOJQJN62ASP/cPKPrLCjOoB7ISCyPsXqKeWPXyOVtu+yrDWhSymF4E1hDHZ2Rb
Wg/ajwP7oVESgrRBPINOCijORLwsKT+Ja31IszCx9r49+NiG+v4CUzsSIfgcWjGrNfU3F+rBDTEb
3cQWOydqq5W+JhO2T7CGlaIqnHU5iKKjdPtsOs18Dhq31DzG77GuqpeiGTyPdIqW1TNFD2J2ITKd
r5OrcPzHtmuQnlTRMJOilscecPoNHdMFWA0Ue6ZpPp86a8+JMZ5CckfRat3mthUv/IlJ3oN5SZVN
qHdVQiPfNHKOMX+HjpGEoldkYAJhauwWYhIbIP4lsKPgY2mm5WEMGF77oqg88GhrAMNuBOf4GLfZ
cO9yFFwZYuhQd2KpasWnlM3dtqaBrg40f4fzaWHTvoU7zTGE0Zry0dm9n8zTXrpd8t3A0nRhuanl
66Rbctl1R4hRHbLq8J1aJEw2lkYbgJcjxyWm8+qchMQkOZShAo9NiKwf7QvTsgNeSul8rFPH/jhk
zN5MtoVN8BIhHydZBf92rwsiMSrXKUreA2ho5HBx+Rz3UR0eA5Xkj42Hk2QHJqY4oHhJcR/JJXyE
oWA1NzL3R5SLjo9W4xs+82G6L0qaZF94tsiTcmvUsP4JJsDzMPX+Q9KYMN/Vg4WVE4kzgTqRUw7D
IQaS5Z6XMCbvXV/2mJ3ZCq7KE6oJ4S3R8Ul2XhG2hBcyyC3ygYbWPlKQ1U9i9tAhjeTmpJug6yMo
TSKfCNf1BRvyunPjZov9hZPC0E7eiTcuhb/R7DfbjSWm5X5ZrP5LDH7P2QCBEY9q9vxL7O+IiHSK
TB3AuD98HCFyIao1tvb2fHHsHSifkuaj+kbW0FupoW0oDzfdTiNlI1ejhdBMXNZQPZXhsDDz0aWd
Nr5HAte274IW1zbeoP1M5GyzZQNKuuIIN+CrhUEuvRhR60Fum1VgjrQ/IzDMjd1/MFgza5ZpNV1V
oi3DPRwJK2SR19OHpUMudlwQShNLMFhWeqTsh9iG3W3Q8BmO/kkQjB6xvwOF5w2iXaGvgLOFbLtV
4Qckoon4ERVSHe1Sv1ltmNiA7q3aR48yD2x2V6P+uneDTH+ewo6ddsFiZR/Z8s1sQBPWUAJfPAY/
lB3AggZFN5izThC5nCvkoNuhd81TUK/uZwFUmTpPgMLtSMBgh+lMFUyH9RRC/UTVEq4W48zOCUBP
iy96ZJrZtLP7w6a7FA+WVst1lMXTd1NqAlJi4g27s7EZhme+y9iBMcRR82XB96+PNntj6ywSaSfI
EAIrAkzBiAIjUd9VRxUQtLrVQvUOMYaDbX8pEVqhjMfKrvfG7pZvk06Zd/oyETdFlI71aW4t5jO6
f2SFoJOMIpASo48VYc5Wkyzvkrl3GV+6n7Pj2LAl6a/sRs1gzOFIi129cFJ9onCQlV/szB/ENjai
7Y5t3FCmQqnOWf0+ZxuHqRbFjm89FgB9kjuaigGq2AhXEeM08bCIfigwCIZY6CcaLtCo0+ZSRf74
Mk45zIG5mkjvYfLmtEzMGLiRwE8v4BFH3z1gqy9sbvvPzRAm8tMQEa73kk3svg9+wBZ6I/xaitO5
bbL6LgFHgAi0UF1y73c0q6kC6OwTlIsPFf58ogoGsnjIMTbnuFnZ7GYWBkM8azv0qPKE5/ylLcWF
rsx1VbsvnHfzXdIEhBBJ9HjosvYl7JWjH4zkW7PltBpxVCXE4lyM0n2KYWAk5//bMJSivMK7mBhL
VLuhTS3ckpXT4h3LehbJxqVmmFltR4aV8jjKBJRgj7Idvev/VfWE4ojjHwf0KkZTWmcIhzqAy9dh
74g7TmbkhKk+YXs6j6q9aUIo1Bjp+/zh93XhXyqpQYA1RYAJRTHvePabujCeVI8v07c4gGTIJChR
bpFVhQhArekPi8McDOm70EOive9DXXlbtJ2cqYNMF22wweSXMcsgXMx5+sOWN1ehJWLT8qYtgjjm
TV+k9fHO1oQcbHo3MGccgqoLhC3vumpWycPPrQouE5KhJdic02iU4k1vuI0748qOvMcQb1R0MDmr
ziZCv7ViW/L5Ku1cOLuBzZkij7X1oFjwXtCrs/X58xcobJ+C+9rwdIM3fwgR0a6wLF4gG2UyWTu4
fJa9BsBq6/+1K/6rvPofYCs/PfVflVdfn7/GX9unr+aV8mr9ob+VV96qoRI4QdZu6coBpnP1t/LK
df7Ch7K+mdXE9zft99/KK/EX/y8oddzZcIRRWP2kvPL+orf3oyOKAmv9lv/E3PdLXwZDn1z/BJRh
VM/DN40m1US9EpQPYZUX0+n/sXcmu3UzWbZ+l5ozwb4BCjU4PI2OequxJE8Iyw37JiJIBsk3us9x
X+x+dGbhWscuC85xATnIBP78QzwMRrP3Wt9acJ9u3BTY3k8/yu0/Z//PJKV1rfj5m+Dfz8O4/NEI
vNZnftuVCV3ftCaCvvGvi4sMcMY4jE+DN+0gZQA4cdX8lysKQ/EVrjwxm/hvvsW3A04OFnc2XkHh
xTdvMq7/nCa18ZfNab5uuoAhVtzVRULA0NtRCugIei5miVo8U1wclH1wleP+pZKAUdjdWYLDaLUm
rjPoZxVGQdxwZUlwEmU9QemTEthHSqRFfpmH6oFMty/DVMl3Hm39gd68sZXGRguSuWF7Lr6xt4PO
sBv7Hwp0l/C9rQV3fB+Q7Et0rD1f4q7u3pkhp7sNvjSa+4zkmDYSuVM1QTDPJgmchKMQTfscJG1A
+WmmhJ2W/TsjrX/52yeDJeytSnwLvSESqLdPlsyytUlq7tFpZ9P5vFBhsTlV/Buj2HTaOV+hVcPl
+XaUNa0OBBRgzUxkhCsXs0jIsoigT70z0C+flo1ekm+YhR41Boy9twMVUOVAZazpQqvHZdBleYio
lcZhkjv7zoB0rPr+b9VWvK1VhURJwDNZjJz1bf7UzaWygt1jqFYpsdvsfOTBe4lTat+I7j0N3unr
ijA+08sNsS9aqJ9OZz/SQ3/Qgr5UoVGYYBNxjommMP1XCxSTjxWKuY6UEV1ccCpkkF6ZtRA8OMnP
yZ3n9e4hSeGBALXEbXMkmDd957WdfF/rgC6fNduyzymf/urbX9BbzKbD8lNxo54vnCzyeGtRcF5x
UzuKMqvO/vx8vxuO44/PbOTj4rT1djihNA26wapim1MLDfGwoR5LSm11AcSTVK/BrXDC/XnMkzfH
I65aCVZ2G48pJt6TmbnmtQAdz8s40L5x7NzovhSe+usHs/kBAws7NVPylxeXWalQnsJZAIWQ2Guz
do9DBbQ7S4S1m7Qj33lvv3uodXniWIUlng367Q/phuuiXxsF7Fwr31P0qnYVLP1/46nCdRB0PA5T
/+To1jhVPndWWMQTNPxNQpFn20qb6I++BgLXl9bur18V+xhTkfcFu/P0qQIXcwOfdBkvAEBils5y
V1mEWv/tKLwiDhn8Zz0NhCe/Hf2navRmn5pFl/vbfqQgWQKI3/95lJOdhGnHXOPAgbsexXWwohR+
Xpt6qiR5CKsnDmWGR4r/ulMpoY84St7TFP5uKA+RFRL46IeZ9GQoooyCRQcksVOvAdDlTvf0UjTG
uLn4/PdPxS+HoIWvCQH/yQc8LONQIT2o8PamDyBdposxJ1mlm/Xw13PBCRDcoYJbfcuwAd4+FEl/
PWAAMiEbL6U8NPrksk946v6NB2Jt99hFEDjxWG+Hycie0z2Rp7HPTfhqMczFurYHkaTXZhN178gi
f/1qHY5QbPZs97QkvZOlCImaCKktwMfBvkVtPR+vTILUjn9+R78ZhbYVak+IdhimTlXBtWEiQOYT
jWEhyB2xQC/ujOH/3xgEgSenaGY6MPa3v1s+WkWWWAxCO6Pa5Y10b9Je6HdM5b+Z2aH/0ygnb8fu
0pJ0njXbLtHZWUjWPH18WrKVrYP7Pz/Qr0OhPUM8CDAYGSlns7cP5Gko2gKoROxhXiOsK/JwFcOo
eSL2wHjnDf1mLDgILjMbYBVVjZN1NSrL0tYuBbvQK9yLMgiay16n+efVWv/Xix1N+3VvwmzF0cU8
+QV1YhNF2DJUy7q687BTbUrbUu+Msk7cnw6zLHZwOyhcWw5KdHw6J7OBLqiuwoawBUpf6Xhl0zB/
rtIy7C/GEK0gHjSjCt+Zgb+OySWEbBaOE0jgWSnevjDN5crWbVrFnYWGIoE+vEVy40HBo7jqOtJ6
5xzxo2Ly9iFxQVBRwZ0UWtxHTgZseTtW1ooqRuUDVjRwwG8c/KhTsMjwrn40NNa1A05AoLUUgde0
j6IzX2zVqefeIiA1xkyf2oRnrkR3nw7QjTuQaknxEHXIwe1yZewHFw77Albv099Ob5g1HJbXq68Z
WebJHy8LlaaWw3YErwvVIOm3cO8zsSSvVIeADfz9aGhG0Rmvdxt+srfvRsmKNm3HOQ9WGSqQmkTK
R0kgDAHe0KPfE3X+Zias1BTUwxFeCE6zb0ezk7zIh5r9z3Xo8Exu5qNoGYE/xoQrolQcu1Z++PMD
rv/Kk7mAig9gDosFho9TQgS90SUzSh+oa0Tqw+B/A09WE+OSbXMBKcZ19TvL0++ecRX72thXOI6d
WtMQNCtlCLbDXE+UDlPnKZrwylQ5rTxIuu/M9V8XKAwl+BRoxrhRwGr49hd1qtEJDOni/eWugmKi
V92DMYvySBqTc/Pnn/J3Y63bIeQpqiXc8d+OhcISCSjo1RiAyLTLgIJeEK+EqKVWf+mXYZnCJEBd
FPpp6HFYP1l3EamkfpigYIGx0W2FKINHO1Qm6c1EOHOFLID+zek7e9ivby6kqrbir/gA12/v7fO1
gGihdMP/1b5SV2qp4eCZ2jpG+ZpliKVx/+ff89epCYdyPbSvF2M3PF0XDdtIRRZyRBv0pA/hSOLn
aqYdAGtoE7hAOd0CbPW2fx7117cIpdy03ZWIzn/xTr5B5dJvClA/xpKm4WGhnR6LUtRx1VfvTc61
ZvH222P9QnQBowxYv3X6gzoFDdmxwXsMSxm98QJ+4lbQblx5WUvzsVrK6h6EJ/DRfCbt8p2l7def
l3ID89XkYdcq0cmDVoTXunlHuEkgZX/VVqTwCZfKJeVtXVwbRD4+JKBk3zvj/3KowzKDbdbj+yc/
gJXn7SwqR5ATaEnZ7aI6Ok5hWl1GTha+893/bhTWUITWmOVMep5vR1mISJmhEHI/JwlqG5RSxlEa
Du/M0F/mCoUvPoT1F4w8i7307SirXGO0PM6OlpwJ/OFAtrFIP9/kmV7+naGoqXBX9AFBnW5EFWDC
Hq5vzQPR1LV9hBUuELmdWRh/6R+jxMZTWWTZsJaxvJy61GoLVHZuTzXtKQMVKVGecLFl1f5lTfmf
4+DcWaf/6q06mQnaVrBDG6ibjdLE1plJVn3yQwOZ1J+/6F8m+vo8lE6457Eqc8p6+5ZI35GKsCOi
yUm/6zYqTEZSbrtIomW1jCMp7Lba43d5L+7gN3OQqyyVlNW1SR3oZJEuncIr/GauY4wnqO0So/iM
5h7K+58f7/fDhNzSuVwS4LBO0p9qh6lcChn4uo65gECaw3k6tjSmmu7w53F+1OzeLFf8jjD8+Jgw
qAXBL88TlCiXF96Xiyo0nEkiTh+qTLYbFPjH1nTOupziTQMNFZvjcAiixn7nI/jdo/70FwQnMyaq
SEYefIsL4UCeK0pbv3ka3MW7+/OTvjfMyUbnK7KAFB9XPDrTdIW65pEU0fGdktTvB1mXj2D1QNkn
s9Iex8XQyXrWmoFO7UOA7jHKOfxPf36Y381+ig8YkhB+uNRV3k6PRuZjOQi7BoEi/I12J+sOvbem
KsWJDxxNIJJLKyOH4s/D/vbxkASwKHLao+L8dtgZpyRZvwzrAmMZEOsVy1OVDs47x9ffrcCOQ3mF
oj3nIMd+O4w/IqxKBee7xCSMhYB2dz/D0+Dgqh2UZn/7THzMFh/yWkFnlTzZVOx8cEft8UxGp/vN
0mYo1h2gvH//RTMOh0gu8Q5V9F9u8E5nDW7LggUSvSw2asRN5WHReec89+tvx80d67/JmmgDsz55
RQE6h85205GZQOB1sah5C003Qiz/33G1/2PyyzqZ3y4dHKlsZt9Ko0ACcfLLIeEf4VuPdG8APO6L
1hCHTs71TeZb7RkBOOqd+tQPNsObAQNu7yhULU5wa4nvZO0tvM6bibHApEkKYnFDMLzXfibj0JHc
rSKJDtvrzKcm6EEGwTSq7I9BMQ/BkTOD0d3/edr88juvuo8flm9KJTRDTn5n2dgFxB8Uw2UgiPgO
UOKZFDM+ZKtZ5s9DMU1OfumQzw1pwko6YF/FfPv2g0hQTyZ9kgdx1TYGK+XcGGN0E8yuq54bpwO6
tYX4IAbyL13DhfTGzXdZbuSYwYt02ToKMrut9IEQvzL/TDqpbGBIp63aqKX1rituWgSj0UY/Lyds
UhvZaQtFG46uZ7dAnHsxCTBMWAAdOAu2BE/zaLA//eiO5Bpv3bhw3HN2du+OfbpxJ4g2IVinxuTV
RJM96Os1pEPeJdGEKjzuhylJPtZmFZ2pOsOISnhdmSevblQNkN3YpULdbcwFSSeQe5g8RbHJraBz
XhMbrjdqKNh6zYcZxFIg4jY1LAj7VihrKnDIXlV90ZYpk2DoLb+A1lSljnOFpzHBqbj4KhvwEc1G
cFmPZZLCpY+wduabwvMafHOE5gzF18kzkuk88MIqiYvGmacvTpjWORW+TABNKJppBMmUKj3l28Zc
6uLJgY7ikjSUz4l/RyhtFB3xVDTebTvoKNiTDOKoY88LtuN+JrJ6h8QJGS08kAZRpm6jQhzcefCj
63Kp5ghO3Dh1l0mJ2eVGkwVgPCKms9VFMvZyfAjn1vG2Vm6Z52OaNd7GmJal+SZseJ2wyg370hlw
n6DsBZp9LrB+LFfo5At5tGWjh2Oathg+cPu4wXOUiNKLWQb9MA4wEn51OVSFOEbS0jURRaP7vXCA
WuXplmJglj8ZbpaQisqiDFDRdeX8pZkdevobx0qy4hNfG3nZCVHcyT3ez9A/tzxSA/aqtCf7ZbUV
FlDSoG59nmRmVpggOuyBYL5hLqW7slFhjdFFTuYd9lQAgy68ZP+GlA+hd/UiTJ4H0v13aUf2N9mS
37dBrl6nUJzMrOJA2BGQq8sAqVzamsaN4kIKVx3P5PTgDDIhcEm5gMHsefTkN5En5ovjZGq16Kxq
9sXuejYCkZM2LMtGX5rz6uWgnGcuT9IYBXpKmQ9ECiQ6INCi5vCyIUkzf7YlwLeNBdQJByvJ8GKL
RbMfUHKnbUq+BhkpuwCniLPNzMn5Yo31youOFgOhMu0xcgaiCZV44bXFDcFo1hfTBgGFxnZenIMu
jekhSppQHj3ybNQuQ8Y1xZlLHCYmsMbzyWfohLdvOtP+lhZOX2xDDA7jYeEi7m0wgEx6n+iyfwmI
c3CvMNEy8Lz4MMwQgkCJbLBGtHAVcZR02oVY2bptpM+DzuPOJYHkledhMpvz3tVN+kW3XFN2OHec
Jm5gbXwKlsLrH3MOw0MsUwOpP3ItTkEUgMW9alpzvkJNilRdaHTE1F6XPsJ2OGI+ue5aM1H7xiPE
cFPVYWZuR0iYCe64JHTiNIEWeY4IM3XjNC+chwXZZvZEOAEBrEFRFMjP84b+etFb7iMLf/bURVNy
h0XdLneN8v3i0Wi6huUmFOZyplkzv5Np2b94IxpwFNdR8QLwKK8vYHQCbUyU8DEh4lUztiYhVN+I
ubQes5FGNYp8F4akl9pkElFEF2msp6T1P43tmJsfpra21FPdzeadKY3+Bu8uxSNNAsRywTrU3IyL
N1RHo0aSeOaRcL3E1ILEfdePZRW3tRF+Hwmab49zPw3igPPPzi+7zDJfjMz00kM3kxELc3RMvzna
snCvhCrSxzoSkNn6puiMTcaJkcjlXBTFZdoAJj13tek9+ZmpkGoTzv2MWlIgr09D/JF87FOYn88p
bEELcORy2Q0ZoUnKa0sYzTp12hhBuh6JZMXzq/HCKIcMQCOz0MCqesT+sLghqk+th9eEdr64UnUb
YDkZstHZsZas5KOgnkH0GLgTqoWS2idE2Oan0E/S8hHJU2kRw2n4BGq4GUu+SD1HxVhaeju2htIo
D6wlo72vQ9WBdJyTxV8DWPPZi5Uz1elzZU3lazcK+8mv2jDBbGjUiCGcymJtyNkD5G4a9Cioxzip
uMOcquoHYr1k9JSWXZ4egorPFUciV5FN3Tr2nWPjXCLpK3GLCyuJHLHhVlTL2DRRyW8D4WH1k2EJ
97yRbdHcpM3YVU/EXzv2oYzwf15igEuGR6i0bbLRXccuWcIQJXmQNmHIRCxkH0cYzEn1GQuDpMWZ
Wf5iVEPmx0U/DucEuE/66C68vF0U5qbaIcspk00EoLQ8awjxar9Luv0zd6ax/qyzIPgmIj+UX1YL
LAIoBOTejkC80tp0iNw5JHS1731k2agcuRmSyow+sFopddbCcSS2kG/UiTEOYSDeDNOa14x7VSZP
tvBFfm+Eg2kx2UN/3ubmRLDR2ucf73C/dNl93SW9e7RagruXuA4HF4vkGDT1Q2guLXH2Cnghs2Qp
8vZKZlqX2J1lVJ2lqRshrFvQBSebnPuMfGqMnqTXOOoXFPebcnGs8RPpDbX67PWpSu9wG9XqizOF
E59QnmTetajT8JsLmYzN3ox67zxHtkHeBHCo5Tj7o5HvkpZl+QAAkPSVePJDfuG4aadcfORkJJjG
ndGMwdnkkwv2QHiYad1IAOTmkz+UKr2f+KWHwzwKXd1IdxHWnvZiNh7W8KUsDp2hetK+7c538+g0
xpbHL8Qr3dY+xeg9u8PRy21hHk0jXECz/kjatubAwe2Vz+q5g2dPpq5VYE4ENLRcEDSiw7MG5Bt+
UytqRFxA5sWKWVbmeCbn0caQEuZWd6PwYrIEETmJH0G5PR/mJiOH10D8jmnjYGUi1XsDJIB36dq5
DvbcKyvrqrRy2LNTP2EDF6NZ2HtkKAVwxHSxp1voqqX9cfQd41rIocVTQDu3/wLJYySvM51bqi1B
6VrqPrPRj+AV03a/742gs8g4KIrwYPZu9NnoTVN9DBJie2LX7yIb+OlAsteO7YmKqEGsimvA8/Vn
s930mrCPz106a+NZtMT1Uner58cfh+n/FeH+B1iSn+4Vv4hwr/P0m3yjv13/+X/qby3vHytFhdI4
3Yf1ssEF5J/6W/MfaMAj7q0h+CIkHIFJqeFfAlzb+QeiURZ0eGIrBc7lnv6vTNo1ynaVEtDLWDMJ
QhSz//Wfby6W6uR/vxHG/gh6+P83P8TZ0SpvIxWX6gVCOnO9jf1UDsMPN+cp8ayc1u3xoi4WOMbw
CtgxtZDeV24bWMbVkJjBmdHxkcatEr15ToUnMQ70hYGFZ+U4l7eJEY3VeYLJyf2aEQgobnXIHDeL
bCkPSdE1y5pelTxVHUZznN5T88UDevCqOJhdEc1lhZvBq7osBlnrnA+mbNNXbVtdemnY1nIe2n17
oFKe7CucbAGnicas9gnGmQkXfy2DhaXcLIvoiHu3k1czR3nFGqb6R8l5eIQommC4tpFiLLtFZYgx
vLTJlu/z0s3BpY85bmOzgHVnIclDxa6j7ZHuJtQhWJELWB/mYYY1JzfC80bzWwOCQjR7Gh8jVexm
aMOACxBnZ/es5vDu7Fjpp+RTSJ2UoDxvdpxrv8VAESfEoPs5N7is5E45SlrYgeElX2lYDE+iBMW6
EXPSAFIPG3M/jCOxm9wexrs5SDUAWzGD4eCUmt2iXSLI0MFhdtm2Lg7FyRZCbogTxpzL6jAQAtYq
ayuLzr5bywf7nh3hIvHNBHLAXD2D/XZI/TGi4rqfjdCMHY7jX9rRLXXcT012H6kOuOtUAsXW0h63
NRbkT+xnXcHFLxryrdXmdbIxOymPiTDo+pSRjWUvm01YsFabuNdllalum0foEbduMbxYGtVNzAH1
RtmZ3pWcxQ45d1rMl7Z/l3du98W1IwzaEjsTMVlW8zxjmjlb+L4auCnB8nGh9fKV82xkEYesfZKF
QxMkhuOm1hBb9Ll2KMrt+9oZRhPkZUty2Zm2U34rbHh9uaU2lrYP1dg73daDl4WzTcipvOTWrsPL
xu3DibOf589OQjKmr5zP6HfqyNrQNlXLdbeQ37iXfY9PUOaIWK4Nm5Po+l2U7d5UbvuwzF5x4QoZ
bb3SvySR+GqJ+u9DS/896jDBzYmoCFDNj+lYzXFjJMS+5hwyTUFA7BTSsVPa3Misal4LTz5gq5RE
eqTmdujIXtpMQfgFiY/YOhNHNlhe7cbCsHZWalxB0psOqU1WXpZV4xkadDAEmfGxr8yPxEQ6h9bt
YUsg091Uc1cdTDFcTl20tfSa4Mkzn81Vhxco+JiYzq5tco5TgbGxbcqF5WwVYDPktCsX86uamudl
9l+FX13krb9bJh/kCjrPb0vlfjUgbMAmvMVNat830gxiV5N7mLcrZDWpd0ln21tnhrIxF1m1rXTw
Ffc76gjoChs2vnTrg7spPQxV4QCAWkxFnCUQydsJ2cXS6/x15H1fTAmGqDq9jJRg0lBtfGra9Klv
03PufZ9cEdzrlayj8+pT5PVE6bh1yAVouO6IknvpsvoDyqAjwFDnrLAKokwHeb4EhGD3HaDnDLhi
Uj1lqVGsu3ezpTq4UhzM5LG0av9Odd2j1+kXo+4pJKDeVf2FibXxzGuHK64u9SOrOvmDRGd+9wvL
2LcIV2KwRCwWcIpnzHj+XaEx2lbj2O7As0DFTsUKeRhGHNauvcP9P1GiaTyY/iY5XJ0PPjyZSAyR
XZXvQ7/FUWMP3VlR9Z+oro77gkA7jsDlFUEK1XUTyVtO0Hprjfi8rcSPLhXVq1iD497MngrRu/ky
7gYP56T1VGmTeqNjkjLplh84Gp5REeTC0XpHZUa7YkpeuAS9NhFymK7Atl2501M/JT3rhEwINuBE
TTUmu2oQ3oqyp+ftm+REjCNhdZ6zHaTA+9QpLgC5c+XkkbxI4U2dDwEW/CCzu51fjhdhqe6DAXOZ
UbCEdHm2HYLlC5r6O1LqxLk/VvKgA/1cVWl9L1uCAis9ia02MaDnvW2fWUl/ZlvjdB3KytmmQY7V
2TS3uSMu+8nd9QASYEAbxUuunQNQj9daD+7DqN0b1AdbIIn4UEBu7QphRWf1Gvya9WN35mn5qKbh
a+23IBryi4Y7I8v18JGLzYsK4Vqw2BjXE/DDDVOuinsDFHruTZjYpkdO/dPeBJlu6uWqXRd6TWT5
AOHfwoCCXTEgfGnGrx8kB3I5D+VAtdfPaLa140gdtj20XrStZoPZKQzs4uPX1qy5X4prxxJHtZjG
cWzcD6xv9XWw8Mx92FN8y/ERe173FaPjo2c23201n/tutptxfm2ntr2EaBAdpDVX+6UxPnAMBswd
Sb51cpJr4Z53o+pfs1FDi6+nGLRpGuMFgDsGi4RWhfjStvNtXYVtnHb9lyB15y3FsebClaRKUT3l
AKrsfWmmd8sQARNTFFTG6Ct1tZu+r9wPbeGd+zq4WpAcYwMOk7BuztjaSWHZJHbFcgdbtBffzd4s
H/qWycg9FgyRuylGkzcQacfdO+1SVPRnoEB8mYjMwM2ZBetdN+sX66Ob1fM+SYMey3AGxbfL96rt
xfQlcGBakIDX23hcdov1AwSaBs7QbaMlpAyysTTQoeAhBGSuL/taFEe6mLXhxcSze7n/wQ7rFv6M
yb14aL/b1hC09VGwZNjLbqiizAcTg+PdIsYRa+G24I9VnJzwW9oXuaXT5ZNrin4KdpQ0p9A6TCa3
XPvAXUd7xSEh6GVqDpgoJgM8lGrOgNCM9iMvz27H6zk1zHMTh/QtKsbpgyKN/BU3kA0vg73Cjjk/
YDO5l4FXtt5ZYGQ+wJV6dPZCiiX1nkrdIB12Ulq7FMlc5tCHyuY7NHat4WizP7pFm4L8YOf1IBgs
RV0Qim66XVo/JzNK4S2WrUfTqnVl3OSmzJV1JHzBfJmaSo/9Nit6gsjZ+Dy7IZVmi+fXFdNlAQyN
fk2Sk954R/ceO3Xu1dOmLBGxFIeuAoiTEWWp1cGOCqIuYxin1bCtEkfOV7Vt0qKjLl15BL4ALglg
aNP9aTz0gDhmLeIgoRWAVqgd6hhhFbAulAsbzXWGu1XdkkYoWWTRpIUfuAgRQeMoUR+mHl5EnOK0
zV8aS37q2QjyRyslQut+soo+PeI06NrX3GWi7jhC3UpjKNhPFqhzcp/IHuiUMpx2W0dyBLijc4LP
qXDS0Mia8aDGHiBrbsNQwxosqWN+G7U557e6DKf+uW/rqT4mpCQm2wzPOpdpauU7183zksBxcq4f
wpQq935Uhi5uSI0GaLjLpaQA3Gvu800O0vNQ6prLZhGMxfQE0EXdJTVKagrqviUhp3SVvSGJXrjX
2ThBYsurOdeHhrShDjlj0eO6rwz/LIkqERyyhDRcPm+XKF+OzPXOqCM2UKh51FfHhPKCzjjRbPnS
63rbOZFBMcZAIJiqjYBuJWCBYNPP5hs5pw1cQggq1dFCCel+zPRagYau1Zbbrl5UtJuCrCXFJR9J
70idBY9+m1esr0vfk5Tty2ccVUBNICWgSiBKtu5RIgze3B/k1C1PduJ0L0NVgJFhw6pkhHtGeTb1
3SJpyB5IFRCZetg62dQfCWcgZVj1xuUUBe3R90v3shwHfba4lIYMFYg7ND4T8fVcqjdK6W3Pz33u
L0twuUyhfUaUUnZuhixbPKWxI5U53MK7IE+8TRR5TiJhH6POfxFWyFCChKxeJ/fbB0UKb6zMEINA
27lXsAyrz30RDOdFBiigmAKTqIdUfm9mwSkx4Iz/rUpM/7vsFro5ZmAD3hsgXG2Id+iuKaqQPFED
JCMleNkCueDWYBH5zbknt0mxqYs9sEvzdabSbGxqlpGzYkbaV4v+Okqytb/XvnY4PTdqoCFDykUI
884vX7mzZruOQutGtOQPT1MLiE6xVx4lJaq9l82vcPL1kQC/+cyTUZETl0yThy5isctTFkYjLf0j
rnRzj8A6jAdgimw7qDXnqXt25zElttggrrdLso+dWU/bsCKfeFD91oEFtenLjuvJKmDYRwPrzaYZ
nfEpUoncyjkPtiSEIKSeKW1Oov9G+TndK9CCH7QWtyRS1Jd0VcCWaod83pC9nN4P8LYaWQZ18Mje
2lq4j1M+PCZU5I+F6VKTrf29mwZrvPjo79LOtM6tNALqLfL8Sy3Xi2xQt1d1YwG9HCzCmwoFTy5F
c4yue0IuMHZPPAlH1DkaxkNbjzM3ycI/Ege7XOtadcchkQEPPk5A4GZwL3nQl//UffxvJeY/VqD0
/5xDsfm//6fJm58rMes//89CjPMPAFkIfhCpU3Vxw9XB8t+FGMQ5VGgwOyOVd7G58n/6VyHGsv+x
SuIgMiM5oZuy2hv/VYjx/2HTm1+Z4f6a4oDA9G8KMc4PR+ZPhRgbLx5pF/aq1TZR+kWrQuSnQgz8
4GQMuWfoLvOm/EADLXQ5fDjCavYLITF7Dp5a4JNeBFnGFhetcDeCRfimjaXipqzV9MWtLY6VGWGd
wdbpZEuQz5QgjWYLRC9cGRDOtroRURaLRdhQWsKQCnZTWxM46Ca0HvrJ868zRxrZruRkwhm/CoV9
IScJS0MPQ9lclcQZuxsG7oKYOJ2iOVuAFLXYJyro24FX6fai9VqIdO4g0+EYKCJybgthlFxe+oK6
C7Qw0HmcRcIuVoGZPdlZSiyMimo/PFdaTyhTpOKerInlToELjfvJ6gi0nCz++E0yufPFlCqQi63t
FyV3/jz/LoK8uBuAz/o7/hWuijkhDF6cWlOR7QXRFA9uY0XdRrgyeUwyhbKNqzI7hag8BFq2kuoe
S3JnxHPKzr4hAM6A39W1+nMupLQJcbKks5tMkzQ7sSxcK3JXWd9RpMhhBx86Jd2ZE6g4ZEbttrup
MDjBuAN8rBtWo8KNLXQA3UaTkzXsId9Qwy7tYNo0YCZnQqXoPiGUGbqPvaC4dpgGy4T+546pu/OW
sYU+ZBck/aCi97aGOxoLke0hGWFBNSfzzpYK97cdzmW+dwysn3u6dMEnGnv6Ki9sDhpmY1cXnoSS
dJMLcE/xZEsctBSfqvkYCUBMZ8NYD/3eWTR83CYxWYORjM7Au4YsmDFho/k/NOGQfJ8TY7IPE7/o
82wnvfeBpkD9qfU8zYk9Gosm5LolgukRUGxZbVRBDPeht3sC7JYf611JhG4R12Bh1AZlQ33rTUFC
dD2t+hcmO3SuoMTktKHPhSQgUL1DLl4XfC7wPHvAcBxx61rWaG7s3vcIYIqo/ZMBsu4SIizbelvn
o38Zjl5XbU01pv2msktM6gmwNEnJpGyhIRppldJKC5zkxhu8/ouCQXhvQum7b/iBAv7dY/YIjGi4
H0anjfYz0SzUy+oSiEo1TeFXQLLuU6FbUI+2DKjiJN2cvZpk3V0TlJiY9NlS9mxnHCc7jkZqWZwU
nedSFFBTK0HJ7croJuest/Lku06r7MIl3fJrI2b7rse59rkfHfLAyU9MXnujcb7npIS/2MMozlUu
3cck8ZsX05mVOHOgrNKLwnI471uPG/VORs10bvoK4l6Mk4bMPdekMY3vMaiYmHyQOiZtL38JWn82
9nYyWRwGSZLtaG6bAAS5dBLMbug64mYOgYdyoqIQuuGau8yb1BeUKCwrJ15DREV3CFLYh1SYnWBb
eFZ1m8vGGbfaceps21l+9tpm4fjshHn/SEMlvc+GKK+3IpNADJNwHr75P951bwl1DdfAvuX1ArdS
Vn8EcCxfJS1wlAWTK1+NQvBQMocTxdxwxmgjyfUiMU4F3je6RvAj0FnyhWfdFKlNiZ7kE4GZ/QXn
RQFTp3QVPLwwTQL+4DSI9qXllcTjBsPwkJs9GTK+oZzkEroqSmsU5SMFsqKgTMKaNfHjGX0/34Q9
TqRlP7EuVLuBdKosjUdFjOFtA2fgQAOmvFGmnw+boFKz2JNuLF/RPNPoNtYKCEf6gh4+pIP6KhoM
178k8zPbrNVrl5JvYxV3UBFba+9B6e4OfpsZw5FEQ5ZHkh0sZ4ep3xZFPFRtOe3IIhwJv8S3spej
XZQU9C3/sba6NuLPKixfPIaLqE3YYGF2NPI8m64AgUbZoctJ2juQRiutp45a+/xlxsT94ghpduB0
Wd7OItdtbyPqlxJKVa0CjMBGssT4xIebrMMSAzd7NMDMaGRrmwabgYP6Yuw/U7S0uVV74v+xd17L
dSNZl36VP+oeCiQ8ImYmYnA8nUQjGt0g6ATvMuGffj5IqimSUomj/24i+qa7q0sUeHCAzNx7r/Ut
eJzY5mlXsoHH+oZWdv05oXz8EoVpeE10V/iJR52XJTRE8XWAgX3Gnos4Yh57V5wYcW9/z3r9zyHp
ryUc998PSSgdKvmsXp6Slh/4fkqyrA+8oObiACDFAYU0g6zvpyRwMZz4YbXglWRkZSywkR+HJI2Z
lIl2kCPUElWEIJAh0o9TksYJCsccUCWC2w0EdpA13synfjev+hbZ888pid8HRyNDqsWGx++HtP/1
KUk2NF+TDIhuHXXSCXTNnlg+vfkCr41+YbaRjRCnI3PVEk3/yIyIJ4rZ/KVRKrvdpEy2DlVZ3sEk
HAtIM5I92re6eM1aE1f0shxqy6GH+x0qWcQrdlv3tBQhtM7Zw0QQ2CrqrgbbDq8RQFDr9Wabf4Gi
WJxUqBW6dWlpCEEoFWg6WuMp502f8VEd1qc5uUC3U+xal12eWUs9ThZmEX8GYl7dgKatUEDktU2c
JOUXOLYU/iYDiQ3yw/AmIcDvcfSlo61efPefvt+5lwPAb66B1zcUKwGRyg5palCA3tpaYp+4oLwg
cTyxc3EFVYP2LJDslObt4J1XkxJPbbYQb2drZhLVDsQKNYh4LuiBZTdT5g9f5yaf93PY1iIoQqSJ
ARrmS2kUDOaq0uopbHPbXKYT0Tu//BuZLA8Dx3WYEouWWYCLeTO7zCk382ZCoWeWI3Bv3w53JTXV
xgEmt2nSRF///mZ9M6i8uVmvLrj8Qi/O6CaA1hjHq834ziN7Sf9YMP5C58EpwjqfLLC1rl0j0vSO
dEB5Wlye5HN+lucGdoaJ/kS/UWDg0JD8mTj+242Ag+ItBh5MqiZv7cvfi8PfOPDAI55E/RkAUaiO
tGwM3xFAv9Gof78KRB4boSwnhrdkg1pjxuIiWQuA/LcnUOIkYk8OAb+/yeYbBf5yGYfJ9uLzwmSI
heL1hzHNbCbW2neQn3kaAcfoGJCQiDAirngIr+OO/i1NtGa60R2pX0vbAaPXMWW4l/SMvqLlCjcJ
VzBpa7L5BSk0QybERfYsDJJbeTpDsZm7kfCGDpXWWrdi3Aq6n2+G0DyFOd99Ekif0k2aR/Vln6vy
tqlj52iyC6lWdphvosSA09sQIKLQNCrQSKXID6PeM1IR6TgfzNKkXvp2X/6zX/31e8TZ6r5Aatq9
Kuv/4ZsJB4oZugoAlDyQC4rl7w3L+2AhbSD9ChMYhgqxvBR/V/XmBypsExEr8nILWTCijL/lFR+w
Hy0V+LKg6ItT7U+2q2UB+me9YB8lCtHGaQRBZXmexZsFihxWQU8yZ3fpwCaHaj5uzKHfpNo8fW/5
vBJ2vFzHXy+Ff1+JC3E3FhPV8lK9WJlaEMxeSHWfQ8GP8XfbKdsbO+W2cPWHxSGXvSOdpyfy00db
7GG8qYsPWl/+/YsLzh1gBstPl7ZwspPtKFqkdeP0dfJgzOaUJ3ng9IYFtV/62vXvl4hf3VawA3RM
6OZwe9/c1nAQSUUANupw7LVrVSOT3iGY4tivo07P37m1v7oaGhkeIGvp+PhocV5+UjIX25KuP0UM
5faNxpQmWVN61x6tmq7pP/3+s/3qvnqY2dG3gkL6yTSTCOIWqhzSOlLinWXM2rrN3Fvk5fYBKhmu
tTo1STHkP35/3der7rcHCP8HgYwsvpAO3q66vQOHOvOqde8IinRgzjbuBDK7zEe8jDDN2Wv//AlC
1KtjNfTxR7OJv76v9JsUUNhiLUhuYCqCGmqfNRyUMndW69zOxInQ53ltREP3zkZG7Nzbpxe7OU07
Tj78pwe84vW1XdOu8EYY277VyHCfRkyBAV//kAcdy8kTw3EE0pUW+ns3NGxyh9rYOcRhp18BHo8G
SkWF1KZBJHJBuHuur5Evmc+inXsaBgjwVjWTeFLBpkwH44886ARKfYRAQHTlw4D/0CevwbA+ab4j
4TgbShSfLVSzVeCRwoykU1Gab2wPce7KGdE7MTgrp4/WkPYXcQsje006SHne8VjoQSdztjw2q/pI
M6BY05XOUVHoiQugNsfvN22wdIbGGoF8Z6y0pKqR4CzRRMfw9ZmLbUc5taROAeeOk7VLwT+JVTWl
ab+basuhmjYLvWcalfbMsroSNZXbD8VTm8vxNpVa4uwSkWQX9mwp57z3yU4aLNmUa7ZNcihw95J7
0qAZQHvTEMbShS7Tu3hKerkndgjAdQnH+trTGrIStNydUXzbSbzCCkuaA/lO5l3Vq7TaogDh8OUx
MYJG7bDQSMiOxhollvg81MIqd75SHM0yeLf5NvXyxtwoo7d5ovWoPbOn0bCwKBB+oM9O+xwzkJs2
reenT2Q9TA09Puj5AAGEcwSFukf9UVm9dU1uTrnIdqOsRA6u6hiwNT3WOxDEqLsGzA7iFpeOMkTQ
onMuzuwsUvT0Bk2g+k9HVcbXWaEqHR6UAah6PSIeqs9nIr2046lJcxvNVAfoGAA46qvmVssi1KRt
bMfxWV8ZWoh4ouw4kZ+RlWI1HzOjj1GGWpWVbuO2SICfwJzSV6IanYG1sOx0fz3prZdd6Dal/lGh
D5N1Gsc9YZqKdnfFuQres2sF5Bsin2HsbWu3ccH9KAN91FqgyjGH3CpZe5OwpzsjYk544rn4ME7A
4alh1xJd0Tw1VYJQaxWPTPdngq7oWEFfl3wvZ4L8iehR77RKXFreGJpbutCJNQV1o7n22i7icbid
daNyAsSvslkbtrTCO94vSZuh04l9mtxW4g9pK/drhxiG5Ak0xv5qWkjdh9in6QqNzM36VeQM/VXh
Ni05IBGz3MBMIozlmWNNt3HvD1cTo1R0jHWBhctFwuWRKVpqlxHS+tvaTJqLDnFUvRIoA0Ug/b5W
gZdn4WnOSO/OjFS4K2aaRCu9ow8ZTOhS0GEVvgWyWnU6EQvLUJLeIuMyxCFOfEKST8Xbl07iEtfe
/LlgevgITF3c+zLL70xWkUeyJQhYavid2g2c5RyhTqw/SOX5T3AA6/vBCGGR67mkKzt6tGiDvJtC
9D6Fo507TRyCY3dt8zEiu9BAr1Jal2VH6hEpNj73c2bKfh0yjGJMxikVkJvKMhrWePloLHv2vdvm
1GSRrZGuYKGkKL40iYlWceWSFK+XB6DB6Z3oBiaxdAysp2lE+xc0TjozHqjCZL2IhKIVhkT7jnBR
CM1goGPaUzZ+MDo3es1cz0ZF77T8VxCrOCzX0LeL64zGowoGkXP+xluAnT0uHbrGUTSTiITRbtYD
zUT3HniEuaUrvzCE2kyIIY4GEp/4cug8Xmm4yrx1aMUztpikt29rxhmLdMmNnDUGk5CHvcGA1ybR
WNLwa8i/ayyr+KL6lHEz4RJJsV0EDl3gEGjVbshKRRtNOkdRHYe014pTz6eaCgYtZlQtSZs/DVVB
iws8RHShsi6bCWBR8cFz6zr+mHhOgo9K+TEjbX4u96lTymn6VMtOJgdTdLU8YgJtzLgJRzDeFpYW
Z6eMwXe2COehyhO0Q7tVarRSAgPKy6nZZmF45Q++Nm8t3VpcDpjm+ssisQBslETqoRQkb4rnblBm
hMhykNNKw2QDnSu2iUlBmeGpNlDUOdGzX/eR/5lImCg6ifUpG7ZzDNZt57qV3R23aT7X5AyNefwk
LNXLE9l4xJ7iFrSmgyDZxl+PhBo3n7K6ra1j1lw34UWsao99GqbRHgGHqh/9qc5ONNY1bRNyHhxo
uWsMTo4nqy6sUz7XPN+qziPDo8UUB6mHc0nSXjCn74yPvWtHauOhJJE7TiqyP3Zo+kxHsc54ZYsu
IiFjJRqIXXlwSqMXGxYCosaYX0+Mo/uBXv2660kBWNfJkFxWuCTw2rP0ZYGNcCYigeEreoz4YhiS
5LjFcTYEXaVpT6rp1F5AVO/JRYTUvUvH2HJXApcDb56VEGHXywiPpOFwqW1m2xqsPS+Sx5VnA/AX
gkwzfJ+ZPaz6sBnVrsUaIbESWu5jD2e7oeHuqx2Mfc3ejIXd3qkht64RGZHEqg3Se1SwPlh/EtU8
DDFb+SZD2EjJGomo2Ee6h6ppGMvw2mHo06ugikIgHQNS41saZ2MbCJJsjs2UADi+b4Ash1onVu7j
NOfzEbt/ghAndEJvXGPc6U78rlLzKepWIS7NMfauaUDjJ/HQ08zkObkehe089MbGmlOnXQ82WP/L
ng4giklUuu46SsasD5pMuMVR7zLHOa3IXLCDrqFXf5PIaHZQtbjYvjKtIo9G4DmT+Fx81J7Cs28b
fGo4TxztLBpEyTfZOoJgdSu/xTfpICvQk5rOm4TluYnJdzKRMFdDu6jH2yaYCayTDKpoZq/AUxJr
aGptjMFRxxS5t1jl8yDi9RkCXJ/LbSUTol8ph+nIKqp65KG2OzEdY34a9D2Hn8C0Y+2LUTvGqcrR
+3DAi5nqt2Sw47gDUPlkzYU6qbK4ME4p/5NhlVmxq20dG7MHOILIkzeD1rUaWW3KdB5Gb/LLnatN
Yb4PaetpuxYihI9CBhH9ERqWMTsaNY+FkwNGE25RFqtoq7VWTKpVODX2cYM/s7pKbCw+J5LIDnLg
E2xCSWA5YW1uii4qF3kRR4lVZEW8GG2FxguRzMBsYS2axLqFOxuFCLja1F+ZjD5yTgZuqTaDyknG
ZFQaHX1zSIMHjusHV8zIoSLXmDiQ+tPpPPWe3MiQrYiTTpH5W0bMU7wmgIhlOB2TBD/U2GH6Xddt
2DlPg5MIFH8ZcWQMJ10zCr+mxH/KneGMvJNENCTpTeGbdUbrldvnPfrYyCBh8Ihd03WqHjTfZqob
YSKVgaG7wFVpVuv3VaRP8xGiIjdZM0AzvvZjnhB5KMY71ZTFxRzbBKtdJAWIgbWh+YW/UmVC/dQO
rb1Fzz7tZhT82t5NVXyGPjX94jhmeUOzWbqrxDI7Z93h6F6SL6Lky8TQLlqFFtJ/InRMpDYYOb7C
Hc7PfQ0r1tavpLxrQG1aK1TNuhYQ/GEVJ7ORTh9jzAcTXBs7IltpyiKQgvXI664seOMIUwl8SYgf
ane9rEqiaJFjaRwilHE/JynkB2jp5Uqb3OTJa9Le2ogS+zFsGXs4jRu6cFyx8e672G8ufavRyOHr
lE4jvEqrTZuH8ycy2YifoImt72e9ohmQkKWI7igU2kNMJtqhx7OJSWmA/r7SqO8jEtyz/L5Tnf/J
GgyCUldAzPtG27GXxwdTZZ5aG4IShSNXk5qBSGTxeS6TocF3MWruxqG4KILWaRTGLMsoPoX6SApF
GirztmqL4aaemvLGysPsjBMZqgYOotFpKFN5N0GQSpFHiezEpqF+5fjNjEfJGuxplY6SrCoDhxO7
6aBFX1iuzHrjm318OyASbQMDY/pRoiEzCJQROjekZalzwlznqzbK2CRh47cJPKOxJ+uim4xju4C9
va2lQKwWp7F5Ra5EjI/Zotw6XnJvSdBpwsxbqcTv/ADHNmrckI38PK9DwmUsi52xgN9grDrTaH3s
vblMVhZHp6t26CgDaI7XZ7o/FSViLIciDqRuewIEv6x4sdPxB7PnP83BvwDfLYzHBde7aHCg3NOs
+/fp1v9+mJ6Tl7OtX/7892HX0vb7Ptwy3A80AWidE8nHhMteull/9woXn9YiD0I+BBpDXwxUP3qF
/gfmWR6+LRqIaIQc1/iTXuE3JNXLZqEJNRj2CxRpAEgY59/0vcfIZnxat1+QadfOBiWAQ6qnkqw9
BF3CChUrqyJ67RArevzSnOQR2iAOgXD5a+lxGrWjnKAs2SMS+FKpSi7u2CST7lrmrj5Fa3TBHES+
3d0/evA+1s/lZSufn9vT+/p/LD/6WNWTTEAI/K/X/8io78ffvJjoXv3DpmyTdjrvnuV08YzUkB/9
3vxc/uT/67/8r+dvf8vVVD//z78eaRq3y99GRuCr7rFN7+vfn6DVfa1dP8v25UO0/MT3Z0YzjA+M
ylxwvnjnMPBZPA/fHyLNsBmDLk+qDaHIYGf65yFyPwiCHni+bJrAOlrl//sQCevDgjuBAwKmdXn2
xJ88RBZ/0Yu2LOs0HDLms/wCQE2+GwdfNiujwjEGmy09GBmNHjKr4H+GynfuUDJZRz2O3y81qEP6
MdIknTIm8SDxM9PclgRS3lciPaLL5TQbksed9ZjCVA2KXM8/OnVr3VteZRx3nk5SpJcMHqPV2UDQ
TInj3Ya+0D6mHeFKJOVVxY3PGPZEQ8k8VjkR570hzL0UvnbTNRVGAbIPd3Fn2Q+L7vLeKjBbMeMZ
NsBxse07s4kFpp8O9J2HdeYYyecXX+mvxp5Lc/Gfl23pVzMsg3AGAQwcEt1A/v2L9jXNrRytrPl1
wWt/NvUyW6m8AZtodzIk9SHHLVyKIt5jG8PtHDvdoz35oLVz0laIcoyi8VKD4wjDwzX6a91BBAtv
YZTkKsXAASu47DjPESi1UnL6EkQYb8rMmk/+G5+DiR8QTR3iOE7T15/D7FXk2kP1lQlVfFGE4XNs
ZtMur1MsRQ4eBT+qnmRNbodbRuYu6mPnwi/Gic4kCUGTW6ersI3EQ5iH/VFot1bgF/pJnw7GwYti
eZyVvfXJLOP0EOH1e4c69Hpm8e07YFIB53thxSLOfDNCkKaem8qPvpZMjU9I/bZOMLm1q6ntjZPl
oPHe9PZ103e53kJJtxkULd+q+zYZaR6g2iNweO7MnA6b/TnOZ7Gx67Tdt1WZH2OlppdaJTAl6PaP
6Vi8M0gwf3o5+QWWjrfj0fiGFfjmyypSNTIpqZ6TOdcF82O7oPJUafNUhaXxdc7DZrGK9AdHa+1k
09CReSgsBFmI5uzpfhBN3G+AYnuEgBsf7RKrS9DNefOlD/t8Q7aaGwM5bGsjmEl4hQJiOOWmEq5G
tKG26R09s7eR2RK9GknzYvY1rdsXuYxuyrKMLrTQi7Kgy736+J1n9PVIg/sOrtADjAjrgwgiYNuv
n1HLxPQWx+2j2UMkWTSb0xGIoOEW2tFAK1VPqm1lJjqT29EgHx5957IWhOosJ3OP7lmMWm7kfLuI
XKvpjJw0UC5yqrsbR9Pbs9ghF3E72t654yn7eqSteMb/JVeEkC5C1a46lHUsTwWi1CsO8ee0stzD
7z/jT4+yjzyYQoGXELeK9ZYmz8uBYlzaD3VDS5UR8bzJM2gBIlqC1CBdvDM6MX91PS655LuI5XFe
nrQXy1eTMpQzp+aha/3x1g4je4PwM1uXeVukhw51+72Z+e4elehx3KJKBASgLgzgqVRUPesRJWF/
UqHuL9ZwB529EmUWrSUZKju08e5B073GXFhXMHa6zE9WiyjzPKEHebWgirWgaaPhSoz1unWdFoyH
7h7rFV6qoC8hi0jN7BcFmDwiNrD7ytsvPtpOT6WRSgb7v7/3Pz9eTH+BnRPdRnwb58TX96KwEmsc
i/lx8MN+nUVSp21su8GYyviYVm2g2F3eueQyHnq1e/hckpEgB0Umg/pbvUWcIGK16/GR1qxHOkvL
lIpUbty+5NP9/sOJn9YM3hkWSb7mRVz1UwweW3Whoe9Ak9ffOrJqMDISW3AnSuBZs09t7ETDvM+Y
ag8BINL8C2G92elkOcP4zq/C6Pvtp/72wOm2QYeH6Ng3NzrzC6SDhv/A6Ey/y4iJbYPOt+QnI5Xl
EIx9TSM+Hif3cxoOukkXN2KkAKz01kgJ3cAP1nwcscjla6F3M0/pWD7bXmh7+OOTHtpQH3b7vkH6
DQVKlsfgvc06IFY1pZ2B1JVLFu57OVPLce3NV4nVjrd2MQaQ1mEsB4UXb5KezF6D3+meKHUyv518
dJ50JeeV5FX/2E8tHC6GU5xyqMnFpubteR7xjQUKhyaGn4heUiNFhmQ9YTwzV2O7EbQ4vLVdivJ+
SCJG4vQP6eZqMyS0GDs0LRh1lkWTdTuPZn/dVKHxkbW4R2gt9lnYJOcZMz4tcCcPjXtSedwAvY1c
OlhhVe4Nati7HKWmtak17TLPZvdImw37mCF1dyJyt6B0xvzFiNFOHYLAkaaeExvRKlQwvf1ezI7x
8xMK5oEaGh8EugOejdd30OxbNajIuEc6rN+h+XfKlYgtpDF6XDA0ViW0O4zTY3HMYGQ8uPEIl4RW
7hFIlihdo3PWcXrhPcqL/MZlCHlB3LKinmnjeFXXJr3rMXK6Y3+MyP0ESV6df3vH/qiGOU0eJTXR
1/Z1wfKtCPmnmvn/rdLhUP1iufkJXHKZPEt5/18nz1X5/LLc+fZjP+odoX9gRV/okKx5HJiXVeFH
vSPMDyZwaopfDp6LB4Zd6kfV7EM9wTNDLYRrhrWSt+5H0ex8YIdcJDZ4Zyiilvrp70rvx7n9d3rQ
t28vEh9EOt8Eafby+705WjC25vA4e2Qu+eJ+YiA6BVnbtQ8CTdc7W/zb1Y9LLQGKnilcA8nh28wx
JUTaNM14kJRXqwH0e6Db7Z9xuKnXvl0E+jEKAA/E6JvPY9QGI8xkPCCYn9c2TKHNonX/w93r20UQ
6iLjE+D73gZj0axdlODwr3yvfXLsXN8D4BjOR6sJv2us/1WV9PaeodR1qXh5g4mjsUDNvF4aoFQO
MU6hQ2p79lI1LdEMdVap9Yun9sdT8VL89OvL0DRZ2kMou97ctdYZfAZa9SEJW/Oqi6ngGDa1+99f
ZPlLXu753C+EZERuLaocDDRvdr/URzI4DdaeQ/u064aW2HNTOS3oL36rw2TWzTvl0c+fykEExN5E
64DouaVb9XJnMpQvJeaUveOExaotJx17kPQ2f/6peLXpZ1AScUR/03QCM4ktoTD3fbLkENoNNJfB
GnA46Ez+ZfbeN/Wrm/jP5Tisvf5MlNWg5jWxx0ZsbyFj2XA2YGcwwLW2rCPN95X9X5+/b+kYb740
FNYoqSjyObE5y971YneHSOp01Vju82kov1SNnjzU3RxBLsgY76wy1FZILgov+zQ6uNLWRrgcT7Wx
k5/1yIvm9WTZDCGiMnfvaoTSztqtAN3sS2TPBVOlyvmsiqZQQa1ite/IRu/v6Tjb2rkcDYPLKkUM
3O+/sbdLHkdAOpGoF8lZodJ4S1Vu/SK0kqbbx5Oyd64/SOzwHng/zPTvNBd+/rI4VoNkZyliPUJd
+frmwa2Uej6pfRm1+kbDKLPqwKM9T+DeVn071+MfrkvLJ1uCaqmgaGjQj319PaTcQtWR3JeJq9bM
Haed543DPtfH7Or39/DnV4srgeRCOoic2XbePIZjqlIn6po9bu6ZIVGloZtM3hMy/+IiywrO5seO
wX7AVvzy2cMr6UxpWO3N0QVn6QLITYZCbH//SX7xNACIZhy0pGU51ttVyTATDeBEse/birSlEVFi
GkUDhmWCbv8bV+ICti50nfVo+bgvXiUbLIKpgQVMPZmcpIIZZ1WV9SYfYvOdYJhf3ThIXvRqCHgy
WXBfX6mZdGOEMrmHSM3oraCqSNy4e2c7/9WNY7KAPIa2rAdp+vVFUD81unKz/cDpHm6Qo3ZxK9hC
ys769Psb98uPw9GEkF7CGzAfv77SUESEr075HuHCtKsGM6HOLtzV7y+y7D6vF7rlkxhkebJlYKl/
szs5kCAtuLT7ymWgXufTae129elQANVCIzE9kaZYv5Ms9ctLoqLkAAE3zvTeVE6xHtkG8cP7bG7i
VQopeasPotg7cir309TWaNa04r0UFo5aP31SzqLojjmPsmPRAXl9O123ayNL5jtwFhEOaGfQH1WV
ILdXvGzDOsyWOqoFeBxADWgRWsn0wddi6p7JrBQEDE6UQHHL4eM0ZPOEHqKSR84IXYJin4hojyVI
D4CLLpQzS4XbPhezt4kz5dNGASpB3HJNF/5cxYaF0s+V3ad0IdRuwdFm6sJJSi8P2gbp+TqfJfWj
HxoFcgU76+N7OxWlfmEkljat8N051go5QvjRkCL9mpB7oY7CidvNwF2r0Jpqdb3tDaUXa6rLvT63
ZC6i1NBPdaPT3Q2KFSiYriiGI6iqbgOpuyuijSpwmgg/G5MD9gXvjLZ+eOeYRFIHheiNQzlm4dfG
spW1G7N2us1JpG+B3GVez6+TRs9amZJhojoEi4WduNmWDLE+Wycohk68qkVLYbj0HKFtjgzNo2Js
mr1fN2hB6kYSFBLF7iJidTNPrKJmYhFnij3RyZ9pE6I9c6d0lbokpq1QzgzxJnRn67bXY8Efwdf9
NVZTdobcgXza0GzDS0DduGmjJKy3DC+yZqWVo3iCxc94PVdOf6dHop43wjJGlButlTJRL6cnbWLG
G4SFAnLexYB1A3juzXE7CXLxpqFC0gAAvnX20dRVQB/8FnBKqdkAyea8nNAEOt2dD9f5ATkcouTK
ihiqNzOQ8HRyqwsQyjQwsUQV+JuaUZuSdWsMIkYSk9jeSe+mSbqfVJGdz1ZVmadzPMDQiYWodtIb
c7GaMWPuZN1cOeBdwr03sefVTVvr28YeAAIDXupgsIxuv2p41y5QvUVyZbaleYS2M7uebG/+AgNL
nHrjGN0I3x+zjaWlmdpwwgf4LDswsZHTanTj5sa9LSYPkxqzAAbi3dRSydQuTcCtkdJb44Fs1cME
Jalfj7HIk7UJqhCVQWo/qTZBE+wj1ppX9Bnq4jgtMl7xwkZZDI1gzL9GtWJZU7idcABDcL2f0TAL
hAZ2mHzGPMTdnhFMI5tvW9jbVi7TS3soTDK3qSVbCjfTrVYdS4pCcDGUOoR1sNmIcPT5FEEKZu0G
1PGhjspmXHehGMc17Sdtx3koggvbg7kz3SIS67BzaThVYwPqJpLtNG89JLRfEILiOE5IPN7FrGlw
vuF15ug8E12cYwrS9HXsOfLGQb8CeGusZLiepty7zpsCJCACktnaQpvu4o3TZ/711Ok0QM0mwVyB
OMWqV7a+5IXHZl58rl1+CqCOUCkzIqJZN00cF4/ZOCWXeTITgjwNvOhw6NwiX7tOYX1FpISYZ1Yl
QXKE9ckJzZHdVKgsBZ/dKTxUYgRVspQk8N8fyV2JnNVEewxQdFvl+bZGKMfgzMjRe7jYqdu1BTzq
MfXMdtzWiYsiXU7GlKxkGEmEnDGwhmv6dkyXIPCguTZXYBHT8CScTGjNUxRDDpNCiPjUMVT7fQf+
T9vlL1ryL3bvn9oup/d58rLd8u2Pf2+3WB841jMw8ZiHLaG+S7Pt726L8YFokyUXg84JidMeh9Yf
3RYGz3RBOGqyKy4t4sWb+6PdQvuGppxH2bpAZvl7/6jdQkn9aveluF4mdUufnQxgmwzYN4cZT2ht
BLV5a6lRt/dVmqpynY960t6aA7+ZxBsovXKTFMDTmCxD7CCcM2qaY9/XOn9nO03dX5hjbbinRdq6
6QHeQtt/jRujUsfuwL5Fl7nuDgpegzoYaWeW2wjE5HiwvAjhvZj1ONzWNp6KaxetKZJKcx7EnkW5
EmsxIom6BQVShXEQTkk5XHoNsu0nbxgdWuccxWNnrZdFoZ5SjEsfC1PJeh1X+ZA8jQpAxUo6UvqH
dLJgAcaJTDbgPkW56vTUcs+TeMahP5aQhNawhkR4pbuDL3ewW8d1Mmmof/xHwP6nvRsWa1Nm56Gl
nUgzIfrZ1PKUuTmKXG8HZkNg09LbtlanXuV717ouv3R+LaID0y9TR2KKPG7W3c9WEt9YTesfzY2v
yk1tjzO3NJ29YteFnQc3sDbRwJaRqwKUf6Z3bVUgkoKQw7q1zeu6jY4HP2uOXC+J1TWbgzbvCOpQ
DBURRF3PmZxZXfgEsjxkY2V+rDQ3POmQQKgtnPrxkFdaRBNc1MVBGQ5eoJiG9xVSNvRjOAoYnYME
8cLDDEm2WoWNJS5MOnH+SiQjvWtMCfH4kHpjMm6rMBz13TgRc/oJbHrIeoMg9gH7S3hmhunsnpMi
GEfET8o8D4psMu6MppvuM2yz50MCEAQAxSkIFWetMlNDxO81DLS1HiFaaxymRJjPuRLxvEMSObDy
1rg84205Mkd7tMYOI4gVqyzd2TCoutM6HVkptZbRSuJ4wFl0NusdVAOZf0mTsZl2iDZDTkatrK3N
1IIvvoiL1Ps4tkJPwYT3UeY+J2CLxTNdeGe8hGfbDBCI6d2c5SNZcAYJHIDr8SmIrC3anTm7JoJe
uLxzZu6VW6X1HLjwGnSkumNiPDpu6BJ8oE36kG70jn30pm7t2b1DwqMnn4pv1LgEvHfrBJ4ZyxlN
cl8tcDnPR23scPL0LPSPuRmddt+5dFD5NLmZSkh6yPaVqh4WcUZ0sPuxcS/RJcrkMxYHBMMBgap5
gwJ4roj+IDOkVZ+U7if5Wfsdohfrei5AM0pmIa7p2Rwrkk6ANlmZ8FQ9DTyRWbjGwQF0epyljrfL
aKDsjEGVZ17jF6tGmaex3c8lDo90umznyP1SZ02E3F4YW7QM/RfqZqiNvpsB5ZwgZzaZB8lSB2cs
5oXwrgZ/CxGw3GtZVuxSgjty+n2uo4Ip4xiHAqM2VuEwzsdG7+UjY5Qyu0I1U7kBmUU8vlnXsXd3
8pg1Lt077ewclcA61iFe9hRjx9lYh1e5FN5Flc3RkZ673PcqaiCJdNhNg37gfZA4Tz8W0FuuPA48
jGlIwt7prIRHg2dnGJLDdNhOWj9tQRA5n3Vbzud+Pakj8G+YpyfZryYlOTz7Hqpgplzjih5Cf2MV
Vt1v+saE55f4LKZbEmr0Hce/JGhRTB7r0N/gDuB736Uc2PdzPVV3BmeGVU9ZQTKAVW/d2LOYpCcM
amsz9NainUA6w1gLdENpByNPtFMk8p+wtXG/GK1vSbNAaN3MdHbCzHECgE/eyjCs8QpHe7eGCwhr
V44+9T4EXzCZ+gpk9uk0auOD3WvD3rYbedGqMdnTOvSQSAr6lb0xbg0rAytnaeLY4nx5hL0xvo2m
zAU1N7hryHZy645deEiK5pJiKtwSKQLzxnOi3WyPNN/yLj1LCrs6STUpL0jAoapJnOmukDr+EMfU
tKsG4TLCOrlNxqG7jTy3OydzeCQut0Ko2gA2deNhZ6A2PtbL1IDzpvurUCuQWqT5fTT3CQhl/vDy
yIvTaC74Ix4uDdoCyXoc/w9755FrOZZl2akksk8HeS9ll+Lp97XuEF+YUWvNGdU4amK1aB5ZFQgg
C4h+NsIRcHdzs/8exbn77L32QD9GDaJVJ3gWKCw1DgxG03GYLXGdY0VnwSnMs26P9XFsk/rUh/l5
ZGnrr2aPJ39j4lZM4ge9czq/McbpOpiRPM2jEV6jKg73UjHEYaat+BNbfxtonWyOJr4BvxMF9JW1
x5ZNUo2iA/HQTOOuKPL4kkWwtzSQzWcS7fZ7rprMjSrb+52eKQlNcmFfeYjL6l1dUk46mUJ/F0ky
5y5Mr2jfM0QeKRORd+AZaUAkSqBi+pGDxuA3lS96btxXCvD3VlHFg0LhrK90cbMz1XrxFVHk96Ol
PmJ6sA6ySM2Plki1VyST3CVqx/Eqk/ZpooDp1WEd76eCcTYy5m9aOHi0JLKlZkHpgb94pqNIoLeL
Pnp1mMpHNTPhOtnz0vJXdXjouXODeCIUxqPL9tpSG4ImjDgEVrVy7SObCBVcD8moX+EG0ba3uK4a
JZEK4M3trlyldd9EZnMR2Zz+BkMhuwt9RikaEBeBHBKNAArxBO7H3UKkJe6H/RSnuax11yS+YkZv
AykPLYJpNA2AjJuuC00FXDPLGcxtjoHLkoZAqMQ4PyLXji0rHFYXdH4MIJUvnC6mR5XleqfOx2kw
w8EbqYwebnCjd8Uvlg1m+LmFSjLVtSOj/+g7rTqCaCNTQmxyN+cVYnXRf3CkWDw03/QAvTK5szsF
XL4Z50+ZUeb2XklWqe5US5pZ4BBV2ZXllBbeAKD2od8yd2UWalfQCn3QtkZN7g4r2M7oOwwE6wAa
To70XVjYRRYLbJfO6TP2elu2Ry0ZxqPCAfeCy754KYcZqmleW9U3GTUGK6NiVzsnVeWHJZhP2eTP
1CZh2NYV6yQTCvJaI0uvihWln3VTyGdlqDkL970x0AQ19accfLbDtnfleGg7y2vXUeJTVFmxm6fV
+JUuC0qJSJR9tFqfU1gzxbEQv7fH3DlBbewfrAGakst/kMsmHawBwGcSKy52kZLxTJDLyczHurNZ
zJNrdVy4nva3mEmhOf1kPTcGPNtw6R9L5poI536KwCM2Tu720FIhGnEap9dll/eT0Z9rlCSiUFEr
Hic9LOgQUfIy3a+AH64DDcQf8+w84h+072qm350J7Mol2Z3eNfQJGHglurD2i7DOG9glQ+qbrVl8
zKNeEEcxxYHquPoqlwg8m9Ek+zy28kMVj0LgjLCHJ7DE8wW4Jf2A2+Lf1RRjPNopHNbCaExeGCsZ
itigpgZShlHq5VtvcepDsnFqmqOqmZO4qOYJGJO28XO6rQyOQgN5b662+jbIZiQ5p9XDyBN0NF8n
u9G/10LtnnkzjqXXzyRmjGXIbuIy5hk+S+2Ywjd/ihdbXElFRQCxw/QrA/o6+xEbmOeRJf/Bmovt
VV6g+JTEpq9LlHfXGND7tdCK8JTxn3A8XanVy1qs5lOp9c1ZXyQMWBoBdN3XVuaY2ljiZ8vRoqtO
8ei6Wwn9PI7aJPa9seECsxU0m8esEXaEhMcE8q+o9OnXXJT2A39SisbCyk0r+rpouqgTTXzZTdMb
17bp2uUWoQklpckUTWBn1UbbJm1kr7PrqHIanoh4JfUVdywtbTrL4s6Po6HD/pJwgtEdMhxZOp6c
ouF9PrSzYlw1sO1dEBUSzYkasZnOKMK95c4ancx2RwFU7mAbGPg2PoRL317uzV0SYpYtjrZseCFz
LqCjpnnl56ohZ1EI0dbcUbHCCxB8b1MfCzk1F2VSlvM0GF8ZIK3rshrOfdfQsVRkaHHFVmDQT1Pt
mgPmqAI4kZcj8bi9pmBcqtNzbCwTBPa8PvRxUhxNMpRHwyje6cW5HwRssVznpW8t4zsYr8IjNItJ
MqMxS2c1cDQHEf9wg8rHiEe3p/eTeEcYi5+1xslOxD1AmluNeeVhajJyG9q6U6SafHZmkwPxH+Wn
WiNC3kxqNX/PnWmtB6SdBS7ZMNOZPi4cB30tN9v0hine/GApoq6nadQKxdNB3ze3Wj+k+WuRLPMv
HC+8+pIZyO6BgOXYHGPA0Y9RWVvi0IyT9THQgVMGUg8dGq2KZKA+SOZz7C/4FY60K/N5EJPnCLtC
UGsDlYw3RY8Zll4GO7NqDujhxK8o/UgGzl4xl7BVMJkdB/oz9ZOYjYnUnQ2S+1OP9FAE8TCE34nZ
SswszcZ+hy+HKEfUDjsn0X4rJo1b6Mo1jG2ruFcs0IPaHzuskw2Sx7lhxvNppaCKnJGmzrFX1Ulo
+fpcU6BlyCGy7vMwpIcinVii3WsGFPkrOZXa8Duo0BRHrclkBAo/1C9gD2V1Y3P0Mz2bvjdjN4xr
Fx7gBti6vyo08fmKFeuXeMunupTxWhxWO9G0h0ajxMothmU4KOnwQr8KnS+67gRyGcJdQiPAbU1w
cdesoX4QYdp+I1rHH8MoY9dac/OVAqo1qFet3JPPrfcp1lOX4RzJvBFYEUmdz/nXMoYRGq6U+UFX
c3G259IJGtV8y1tj5MpXyRvGbaecoknMAZjvlYBhhuxY8suQB6uvURQFxWKMBd8bCrIheJ87QbEU
+RZNy9uDYrT9z5KvFTR+I/yqUVB4Bhq1dHxAXdTiAqmuXZSVhoYOCEJrEOkcAlOSYHtFhd/CAjFD
UEbi3ItI9PdFqIXnRYtG8n6OuKOfZg2matV2VtS/WNWy7Kzc1AI1zNrzWIGc79dSXAB2imuUpRZI
a7b7byiUaLdC7b9kpQznXG3j3SwsHh2ZLX6Ih7RnNErqGxeh6a7a2BQPLhayNeHT2B0owIMaHlM/
BcaC8zs3/M4oTD6UVbX5hMN7ciOcrGcZnid90X2O1xmWLExWQZjpzgWwYeqHRmg8VgjtzzTGZMey
4wPxC2aaoxHiRqlIOB0XuAV+TtvoGV7J5AuiYYdeS2Pq+/o6qMekv6q5bYeHMGzq9zT5Uw6mjOXg
3KpdXvanXlEMSKbCiOYTzRC1dVs3sWPsM62FmQYzETn+78Xi/yiO/4n5+P+nOLoDJZnl53/sPrvq
n5XHP7/sH2Gov3T88az6eXVuCZXNevQP5dGgjGpzvuB/2mIv6uZu/q90FMqjzYqW/BMt55ss+H+V
R+cvjnikmIAZb04mLCb/jtFLs/4l2mJxGLfAffA/VulEZv51Y5uTutWA+noWfBxP68dmvZHkSH8x
2XIezmHG6msZu2bpmHvqZ8U7D4NdM8YsXqlgAEfnAPFdCBmHfeBYHK62VD/5bWUgl+xY5zWMOaLk
WdAKarHNxUkOdU4MkRtBd/sQX3EPg8Qr9ee25Rw7NVAURJwElEM0h4GMzbnq0kcmsj3U27H2wyi8
TSoiIT3pfhVXKzWE0RXfZkNBUT3dclIfvAoXPvNbQlXr0PYPbYWNuF7C+2VZXsNy9FPF8vrG2hX4
qHYmELRXB3AFzuzysmhomQVVPP60muIN6jgsT/YGnmj0xF+pb/RCk17GkLmtGFPjduqFPOYSFYB1
w+8it5wgbKbuTgXo8NtQkg/wwbkvKDPyO8aYI2/zLij4TW9TZ9DPpT1l91gBNXislA+XTjc+J+DQ
yTDAjj3hQldZweExetAj3so0Td4TwPeX2vygGUz7IU1kEUsnVzGBy6nV+2UuR1JpnR5ebDHXGr+r
vl4xwMmrY6llFUxRau6iIrR/N7FmBHEshywwesuGJ1AX0XtldxBFaUHq7iJYyq85iiItYsm63FVN
XtwgwIJobKkM5alkyWOHSbq569a5vCat9dvp84SAAB/hGIh+Wo4L2TzUSXwbxK9JQyd7M6J1i7rL
0ja9oRsTauDLib6MIdVg20aFw9EftskXcJ+Q43HD2w9JWff6kVbop0aN1Juxte5LU9EpaKQ41DPz
POvJfmDM7aOZAAdJ90uVrC0EEEnnaotseJoBot6ODt8GIjUzX5+st2Fb30Da5CnfgDskGyGxWHMe
PCGhvVhTKbJTIiDgVJp+GBkOEPFCxKdSfCAW+JWpqtvcnrwmjG/+WpWOm8qtFcfYo/pIPxTWEQVx
vV1AfZ9obQoi/hUZ3dcqyJZiKG/CSb/omXpJM8sd2TmxZH+zmnSTS4LIpgxnEBiibbj5cRQMf2wb
0czxRsGqRH0E4ndtW94atwYpAaO5WlZ2K0eLwMHIFEJQrOieEBFZoomcEhQBBIYCH7qRvd489vJh
rB4bo93X40I2/DuTazAvoEVy9U010u5hyIbbcAxdbIx7HkecKxk51FCc85YX5YLSIsstjDa7ZBcJ
ZYgA7yjrhtU+JPRXYzMi5QA1ZYoU52xDSjjyVbH8n88M7d6W/tyPmaF5uACp6jTlkfNldxp1Y70z
Yn7fOM2gJReRFTRWXj9y21y09A7/vmurH0lmP8dqSUeJsV/sBE6KcwQe7DprSR1teiuIxNVoYku7
nnVOOnHyW+epYtHKcuxkAki7RSPZws5FSpd1ZRHoomQ6jC06ealzy7rC4DnXfYTIDJc4XaA1Zclv
loJ3bB2gFKYWBQxq81Y30w9YqxA8Zm4dhY6qNxf+MFMU1XTsrZK9Ri3PoZfaF7LpHF3zNZQwW9hD
L2kZ5vd43EIfmoOOJ32lrMNp9ijTtHfbor7p594jgp5Ex65cW7kDfKr4QKPiM2XkC/UTedpGz5FD
OIQhicVO5vUx3SbqEiwUKURZ/CtR1C+8jpuH3M7uCwTfdcwoHhrXoDQJybNLVR4oNO1+5No+qIoa
PrRFmLDoFcpNCuVDBmHukDMaVWe8GuGS+aJW2gOZLgukJAXBUVRrL6zewGfAZHpTEM+ZltowUMrV
eaBhk9ks09bPDBX/qstkF4U0K1s9dT5t3WmuXTFPYShiJ6o+0idTekZivwFZGdw5TxF4nHHr81Iv
AKqTUyxrFApEKg9+O6XjggV4zCia1sTL6+JJy6e7vBnpl0LBbdc+vzRhmd6GJWsHhYMutQB+pfav
TVGh630m1DMacfRoJXDZrUr9hRZwiMwQLkKFiTPbaz0d0RVt8udobOpAyZpvTRNX+nS/aWLvyJfp
lZdV2T173e9GaXN49wMvHy05UNGtIP8QC930IwoDQe1TD7Cues1JJ51BSluJB9WUlOACrCeXJh0+
g5hoZispClzr7xBnBRJJeZpVoFrjhChlVOWP08LtyVqVWZhJ1tA9ts10xKpxkIbFzVIktw3hZDdt
QU+MJXAhICuMjT6JEkqJXrT5ZV3fO9bTDSUChCvetsDJdtGxQHl1xumSt7zV8H0E/TAfDOU9Ucq9
zCy25mJ9texsnyrvZotFs5muHH2fImgrNPCAKOMqcXH2upVh7Qe1vG/zcadX85HmP24HYXq6Nd4x
0t7KaDgnNcIIVa5fFgdllk/dVazqceja41Tq/lLmV0AOz2ETv7H3O8FPP2VcxBUtO1GfnkvT8YZS
G+GSqh9hG9+YRX3UMVQUVF9ZwysLxJNQ5BON1hpCj3LDeejXOj7Ce4h3Gro8wEFKvcZF/22GRiBT
Yx+KT33IfDtVNI4i4Cpm41GXxtvS/S7QjMYiurLfcB2apVyppjcV25s6BJxMCf1dOpBKGeI7B5IB
XovcRtOh5TJlwwFxfwcV/BrL88RiLijyb8yzx6g2AkGfY1rX2Ee0lY98omjgAyeTB+CA09tsyICj
yZUs1r4pFOVoq90xJyqsYD6iM3hz4ACCeo1niu+X12WK93YR7WYiqaDHczdVp/qE/w+zZDQ+jI1z
GNf5fmTN6K1OGQyh88NN68ed3NOoE8GlCpcjeHHMK5PyY9bE4x1nxwfmcWl4Sx4fK9Jf9mrvy3YJ
0pHScfPJUNpPJNm9TBV/5bFB82DDDdjehCr45bJ/EC2NPTL3SqU5bid/C5ZIqDfwVCSoGaqaWdhd
oc2XeICL96z7RVDxZi67N+jpu6FZDjpRS6NefRw/uZeXla/m+6knRWuNNq4wFXU+bp19m0Ny4lzr
c8j3ge/xqNIvli4ui8pRWNWie5TMZzyDil9M7yvdRQUt3Ac5FtZ5pvKbH9RZTn3xw1d5zASfCdUH
81BcubXcuUv9ETHC3Jw3zoihqqEKuJyse5Nqds8aWDDKwcAp2OA3SXCTxeKBZu2Zb6J7aBg0xn68
U2Jei7PmGzFVP2sMXUuFA0IvlzYbFGoO7iS7x1kKw696eukTu6j9rmwGX9dnllOd/uY4Y/lELx16
i9E5Z3ZapmuOqupWyGNPyHtvWvXkrPNNX8vHqpp9gz7yQenvAXadydlfrJ5q9E4wceqOr7fdCQOX
a0bNvd6KBzsZD7NIPibVvuuHYqc4FzEpfryqe5GE7sBnn+vdpZjsJ1Lg425V+5/tgb4rdOqZrWrc
5wZ7ybZ/bkoBFjDbNt3qLqsth/p1+9mJw6C1dXcyiUqO/c5aXiH9uxYorl2ZGAN711MOHshuksM4
xHGgWokWLAbmKxUqFhxWNkbiO2q/8A8le0b1mEtJB90jhpdSFu/aYn+IfA5PhpUHuDt5BJAwJ1f2
KkuMFI55ZD3A95bxzuC5wOqUzboheHMkGcQiK/zsgcQNY34jofoxnRD1TmC30Gkupx2qN5y6ayFD
uqVvwuSjrBhIqDnMuv1YKkeja947HJNFrmMxq4kYqB8ShGq2FTBhoqAEJshUUJQVlR60A7qN2u4q
KsD6ENcTz5jPxpSAspbATvhCDOXJmtZjmdRebSZ7zp+HWQ5+JBwunqmm60nsSwpP6XzlrZHqAe0r
JktpGg97fStnCR+s5iMt8DXgy7V2q/4g7UIGBmUZ7pTZu9CSdP8t3pgYaM4qhkXLunDA24VIvwlA
Ng9s30uD9SlZrEMyO0AfG9tT8i+cWJ6ufXaWfrfo1pcWfbMxm/dm3NABQwGl9krT3qcB0W0o5VPS
ZvGuWKktxenopgpYxFnvGrcqG/kRI/W827Qmg76z00ZxJwFbiC44cG8URzZt+9jSZ/ISI4Jvfy9a
rt0MFLNPMCm2Zl8de+piNs5c5grsHr6MjJXHhHmWevaFGPI28XwGhhdqbqRsl6Q5Bl2U3IlFftHE
x04yaR612cKCPa2oq92raOCZGXr7mqrZT7q9S0MIbAqFx9q0b9fknpY0NRB1cgPEFNKZcmqTQnpm
STXkJpyF7U+jTx7kBteZ7aswxU2u60FHjNlz6L9zVbXa8+YPsFxeIl6ld0h9oDI1JbtSPJHe1E7r
4HWkbk3/u3pt/LuILSXld8NJV9mNpSOPw5QZj5QtdjvHLuO33rSyj1ChQCLHVAOESXQX2GbwCWpl
/VCivvGmccQ0aWv2leSIcyA2RUecJrBGQtKZzB0MQ+UCATqffKkMW67eSorK14pV/z3Wcc1uLy2n
myyVw21ktErmGattc0NVjblC4R+ihohkC/hUg2lMLWgiao1G5Uydmn2ZKUPlgAGdB0CDfRYZL4Va
UASCYh+1exqxUWzNKNlzpRUoj+vozknK3LEygt/V05gV7sIjF7xnmNw4iSQ2Yin9sW+hoY3dSJcQ
Dcka7dYtJMY+j+LGpWYs6V1wHZrPh8VuUhktYLA07PD/dQaL14HnaML3JjiK6ltZ3ypttgJLhOvB
y9eORVjolDiVtEhfFj/O6QycoMQcJ42HN0NqfzBTupZvrKbGIjnj8jyuHd0mbhct0YG8ZksPW+48
VVt9ICAzpWQkq9bCU5uIKzor9M0oO1fWTdh3ipewwuUb5B8ehq2HkH1neR0i+GwuXZD1PRLS1lQ4
dVttoc22ymTp18FnMv5UGy5by2FEg0RMa5qWHIuG45qvK+Hy0pRVLHemzr1EQ9I2dkaLa6ZAN88o
mrzA2LRudhnsIor2bf/x0fR/m2ogY7ZYbCiPVDHcGFqjsbcZZYk/NLH5oI4hHuH8klJoMDPtaiuk
zXTVRs7X1mxh3/lj5cn/2HrSPxYfDnAxdp8SH/iIoUU/xWAy57eCkkd0U3094JUvBmawmWad1k4O
Yq1M7aEhExt6PAm0c6hJhyfTH2tRCWwx3BMhbBN85jlCBUCS7XlWl/YV5wx2JBO7t+GPcHcnt+Jv
MRI4UQHRXjf5Lijj7K5mR2MQHDUF3sGYZcYXJk49QrF2+uEUzqWBK39dQlKLMsaD1uA52BdRyKy3
9HjR0XJVhNfZNmofeoPyYHa5/FXWzvAlyILeL9rc/ap6JpTcyQy/b+t4P5e4WGp1rN5rTSsT2ESG
WI8T9iRwWE5o0S2YLyIojbrs96VYmweIb/VpTMPoPg3DMPbtZgVRZ7I+3ZnJjB99wVVmNHHyluRp
dx7nHFBQp7bQYGiCcWMeA6NrriHnhyzSfvVm6GBeypzHmpYk0sJ2dRV0sd6rpOg5u5WTdmq7esDr
XxjOaz+lxn1TTmI7dqd0m+dG12IcaboFYWNJl5NZFPX27U8pgggu/DvOT4Y3Y344doAXMcpa1YZ1
yCx9N4MZeZ2NuP+tEgMf6fNScfLLuHwsLSlvy6RVdtS4i3OhR5wXtEuiAtzYrPA65ns8dOYKjZHr
Q5XUa+WReKSXynnDvlmfUq2KHsO+ZR4hP+0gZY2obQbD+E2RCAdk5sLbu0jCFLpvOEefZZnH+7Hg
bJx2nfadWblO9ICl2EuaLQYyY8SOKWUhc7NKrf2lReUt11Huyr5OfyuprXGhTpSL7UWPix6die2x
aSc3ao61Jih5vjC0R/XwkDY0y5F3jPR3QhTYC0nDm/alr23zVWMFFaB74L/6Y0UcCo3jG4DIvuby
wozAWmUzLZZ9PD2jubL8EpM6HjSnZVtbsXCK9VssCzyucqnva1WGliuHId8Nc9cdkOHk0YCOdYcj
K+SwJqujXD/i9mEiPu6FtlQvKJ+LZc2P1iiTE5zF4iRBCO2gNFTAKCPyXYWiJb+0bGXEmbVwOQm4
J3cR5ZSPkyw5IFBuAsco6Z5mNebgiwTd7aLBmK/5EOkcW+uHNdOXG9qnQ24ubFgGNVp0gOr9veQJ
w9hBe/A0P8kMhUAgMRxyp2FFTI6fNIRBsTnsBo43mPzOmdTQX2yqunOJ/4W6N67uze+OHwhFtb8Z
ppjlCa9T+n+5ragwa7O3ZjEeWyx6U7VXZuc8FxSF6cRgcp2lcedZXQ6bejlAZGCoCBk71pBl0zpc
JhuHfgWsyKuxg3NxstcCFMHKqGrHq15N4UlvF4PDTyZ/zKJXXtNIxsVOrSbzZePnTVILRnEXNn3y
ZnbpebGb9mtei/iKHV/+nhgcUnfR1fHc1CJ7y9l1/cp1CaQCICJ5FsWnNKsN2jLEOoYiY7WHMbZr
59jnSkcLXJ2VlGFqbREfRzK+b7lVAuTujfg2g1f1ra9kUngoK0lgZXr+zBJCezcrp76RnSoxrKSd
8hm1jUWwAbsqhQSs6Vkwpq6tOOPtIqL1frL6ENld7c2vtNWzk0gYY/mX9oMxqQd11s2fGnLCJWZC
0oJJZONnC4UzSCc2y7LMi4NNDGGfrIrFmcta9yWbYEWW9/OMPjSw+Ft0EBF9TONyPMdvS1toeIgK
at/UoaQy+zbiFeiHdWLid4pgckWJc1RhYnc8TBsV1xAv8oIiu+2WnJN+F6/NFcZ6h/bcwEUecUjm
NALbMoINl2O1GiM03hVD4su0zsFcykMtlPintwxA1Jip+zmhBGwY+kMVmjrRG0P3wTReLAfFPjKc
x0LpOMz23XjogLkxK8DLRhC1DB1kfRU+4xdL94S/0kuF3c+d694MzGpZ76yuep+T9lc6zn5K+DWi
hYxDVlmeBqR4T4xz5WdadBr74kXJlUCGjfy0lmHjjaXAUqnPG5phH9lleKQcFSFmMp81kwu/HUPr
dihTlBalwLnVVcEy9Ix0oOHh0AwtHDLjEf/l5nRba1iKVvgl7PLMMgI8bb/u1Up5b2oUzGqmgLLg
MoZ4TG8b26F+kBb2yJ8UPG/JQetQl12x0abuw8ikHa/kcxnzwgoGe3yF9Y79LDJuEG3SF8bPbF8Z
40jbMnmTpMtAUmByK20yORIvOGz6KI+r3Tg6VaBr1XKo5GgcsdNrdCsO3MplO74vIi8YrVvEChkp
d7nxZtjVvqNyKULaBW/N4Uaayz04kX43Rul5WGR06KGErK6drbDN297ysF5FfpbbzL+6uJWtiUyc
aK6WcS9VdsvrrfRNhDp7+rbXyUDwUHccr+sjCCPIxuiGk5VpD3ncBz2L9EBE4xwoWhOwjfkgH7Sg
stVMTEP/qmfbjply83AS7NJ0Y7pT7JbLgznM6xVCNmpocQdq87Gb+wOM5MFLcc3TwcsVk+XzDSuF
nmedme7yYsgvRZvVj06oXh1nKwpXiqdOWy4imn/m2To1dUNlsnVJ6/SFjkakvql/ZIJXKbzDb1hr
1vwTIdyJNG5vutFWcGln1i1gq60njp46nrtDYOR5fqZBPmX44IeZhmq9N0X21Q8E5ELutJjtok/I
ELNdB5Bg6KKboo2fdUR8Na0K9HvBZE9zqSq9tcvuWREeCts6xHgCvdGeeTtNjF8S2jV5wk4Zbku6
xeo5fevH1bpfmsGThCDv8ewYn9U82g+wffKVTROXLaD8/OywVy/cWehPMycBD9QdON5Vx1RclTsp
0TELtiz7sQcaOlnyJBDxvFGdbjpCeS+Ok8W3odLtDNEnDxr+RrzpmG6GetYhvyyrGzv2Z9OwVvSa
ahHXCfvN7GEDOaqVjiCm+X2ufixrox1KDftF4giEwGk/yUjbVYN8GniU4G6b2xP5sf5rJu3GMJrV
XBTlA2h9D3PDxdbMB6XTvoSM9nQ2ENZmxaDw6u1HVziP2LiPfQRbGyvQkcLQc5TpR1Gqx96pPmr8
yEk5niel6BnEW5JKNd7abkVOrOscaZ0Hu5PPYPlqFXAYVRI5P00KK42eloe6zc4gw27zuPUXnPrg
YRWTnm/MbGasxkQm85cF8XGMhXwGh3UaEPJKaszcofgjC3IjzLHoXmbCZq8z9d0ZXHjfjrvaa6dF
7IgQGGerbd7JtZ71KmVZwIZ79Zp+HrArN1HAeznBdj69WZ312hXVI8fZ/Jkfp3A7g57e2sZHlLuZ
jmI8R7U/pNFFGifq0s8pAtLdNKjJDoz4bZr80GsF4iell+K2WcadVZYe5azre4J/+qttZ+N2TKb+
J4nwjgZdKufNk7wp6fRD4q3mFtTdSkEkdTfCyH1Rhj1jsD07LxFHEOXMhly5lYtdvleRYXyqm+aW
86c0+Ze2+8mu1VbxmNvaLgCV1BAGUwDNw3UkRauXeTewTdH2hsBAJMNuvIVwZ/t2HatX2KnUjrcW
Cykdt803De4CDc4sfjGMRuwR09HrrRw3rJ1rUXSOJMtLxOBfAEmxGNLU1VebM3sVHvDv9F2S/5uu
oS4XxM0ubZWt203zMMAufyem/8cM8p9/OCv/PeD08vkfD//7fw3lv1BR//yqv70ghvEXQAESPgCz
eQ5qmxXjby8I/0RoFl+qQ9xMYsjAJfIPK4gi1L8o4sIFQosgWffN8PFfKTSk+78k7hKMJVCxQIcB
Q/g3qD//WhFHAQu9LpS/OLT4CFp8/iW8L+yVa2Urgi+tLGZPQiah8jCJdQqnZdXEgLwoPNj0omC+
1kcHuhiLN2U64y3aijtKc224kp103StjRbYzRFXtjtosKMUdG07mJ0tTaiy/RqzqaLs0Trmk63LL
7yQ+e9doY3FXtpZS+kOMjODquHs7FrRW+xNRXie9ohnkQ5+ldYtkTV6NYKzTmX4y0TGAAVRiAZc1
Jzqz+o6UxPrSqY/8+ePx+Z8rnIAl191/f4UTsISs9s9Gpz+/4O+LWxp/QYoyIJrwMKS8bAOo/H1x
S9C+oJcAdkgwvDAC/1/CUoH1DGSDm8HWhbHh4v7p4tag+8Lmg5LCL6I+FYbfv3FxQzv5FzaFCWEI
/xP3Cpe3av/5c/wzaqMI0zRdxeY5ntm7eqFTNeulE6q6C7OweonBKnEYBwYfkPNpiQfYxjEui+4O
XLlJl5Iozp1owaj3ib2bM6XlTKyufsni+9I5Gn5RoIFetHZzh8mfJoKIhMGxrvsFESj1yqk5t+Z0
NsxC/BIOSRsmaAydDzgWA/5wtVdVrLHMibpDEtAves/+PrZnTJaNfsr53etB8zAbM5yyJFrqsjkq
200S5f3gKlnt7PDTnjnUFnhZld+KcF5h5+yidWCaivEWalRtzFPnDrWuBLNi1qd6YtVEZKMK1k02
GDvbX7I2fGqaz2WRLqgD4zD8H/bOW0l2Jt2u7zI2cQNAQhrjFIDSrUV1t4NoCS0SSMin56oZGjeG
pEGf5sSc/5yuaiDF/vZe28znbWI5/PvSeAIcsvVFc6sszWLqUz3PTrlLWsqsuB20sdyrXIVMufeN
wTl20JmvoOr1iD3pXa1NsPb6NQTxEAyZc2NpxUusRX1Pqx61Lnc4py8pt36JyQqsbNRQc5U47Ufs
LFg0FDSKXJi/et+noAko0NLJJXCdNxAiWmMNBlmKAwZ+vOWxH8y+F7mYifbUKwiCZGnxWMOutBqY
dbqoTgUH0Egb+jSoJUOSbuBExOU0VPZP2jr0omgPGAnsPKVTaTsWw42vSAKU0/TZ2dOwuwqCkAO6
W1mg26lLXXAn94swvx5+8dkB1wfRNSkDH81UB0AHT6avwIbU53aKCaGPprkrB+d+rZffzqXzT/T1
wR8Z79nN/JVMy75QhQzduDhOA07jbq1+smz4Tiz7jrv7qeuY/1a65PyWaXFQLdMfTJ4qyC3qtOx4
K8j5UVeCYNNYQ76fyzIkrEKDOWMlPEC6bm7ausvvcj3BqJCM5bHs17NZu9aupsNly4T6sXPKbV8b
FC5hh47jrNijEd/2E+3bVim/48H4rpGahmU5iGI4Ap+gCcVH3MAGQVhWtTjak/x+KIrfPrMfjG79
MydUFMy7Mwzd7NfCzuKbM9fOxQ/s1qfmus9ePEu9FDmF5a3+ZGn8icpD4Gc+iSFWlugeInJjZtCr
PKZO/dXjTYvcq7VgtLovaxzfRl8URTDnxl0HObv2u2e/YR7E9Me4Vp0ZCAp5zMRSqcB0OQzpzlPW
zfW9TDIa60Td5Bt9MPb51RGVCvNIKMAL69kn+toQkiGWcpSF/WlOIurwG3Wku9bl4NPoNGb3a3Ky
sVe5fR/WGYowyU5Alp1v/DiLfTTjZNcOx4GZqTFvxtlOwkEzPV5+qh2zDiBBdai7nXA1vOVdCC1h
S5HehyF4ZibPkPyiFVxHWBIodHV5YU7czMDoKwMBm8FUxs/OKx8U8nOy0LFKpO/L6Dk/aVlyUWqI
l/GHnM3aygDwhoDn0rjtx0TjByDuDmoTQGAI5OjkRZczxSmpMKLGYREpt3J90ZbjSLaZxItYMvvb
zkfLz7YWqw7zkZqKYOvgE0dOP/S8drjQeYSe6gfd6a36zkWple+46Cpjn2YUmR39TpL9QHCoWncf
Q1FYgkFRWX6iW4YZaz+ZiRnqukVJmTWm6VW8T8RX11benY6ESRcLtvoHlQ6WBmfNag9zfvXgiRUk
Z6BoGuIepnKK2IEWi0vJ3Zl7+qK33Y4CIOc7wUoIt6HOuez1+TiyOuerVAJdMZF+oHXMBKKyLmUP
EFbkI6b/Rauww5A63yL9GMQATGwurWyTmMIKJfSOAEvZ3BMgciOKQrwdc6LkvcL9BK2IF96zCS2n
aFWONdb0dODj4C1njojEt9rlZ78at3Ve3lm4T26anqFpE3Nraxl6cmtwlidhEKCzSXW8NzABQqqJ
X4Vf5Tg1hh8a5QmatHNFbmPk1aGJg0QaEdh5X5vdUatS/yhX4ng02szFSdnTjZWNG5+7Z+W0gTOw
iI79fszzKClGvvjmfhL9ZvT9XSH4vWsGo+y4ilhpl32yHo2pVkFMIs7VqpvRn3MKWdRzlmWoDGP8
jscu8uPWPTOxyzZD/7taqLvERJn7p/sqc/dTR8zQtD3A4JnCPVFsB+5sUuCmKjX62ybSYUcNckzc
TTsxjPaHS5hyY86CCYntqO3KW3QgNPDqUDTejbA4rOzYry1DPqh788greR3iOll8A4Jou47lU0xT
xaalv/I5WdLqPKO2Bua1aCaZH0jlVwcLpQNJRZGzmwlS2sjj4xTv+G3uCPRjuFz637gs/7yCUY/o
8Hil49KGoIHKvUgWDqWuG9EeOaPuLSgYvHsrXd+ARqr7qVowHVV/3aCdrUTtYqcPsXDdeum7sBbU
8SY7VX17r2o7ECINCgExJMt3Q3JXlwwTRs9/TbX5TKbvEdMKSO9WjWHXVWw6DpfCttiV7bp39e5P
X9S9K6ryjh4s/CvWuutJmEfGrJ1He7h1uyuXofApKee4nD371vwZT3dxwcjAzjV/d8WqpSRe/fVM
ji4c8E2PHJfYSpH7Glu9WnmeBa3L4q9wVEZahf8jnQWpYCwW1NK8KJdwTTqut4SC947eJWdwSVvy
tvfKRhetAeeCBazuK7sodqOVP6/pZz2qiOjQdlyng0snLbVKwyamhDOe8/eKNsZFYDygFh7IEHZP
AweY11hLBKKGnyV77EFSdcPOcVmXZ73a916TBFnr+CetSP9c/K2lpX2VXbP3SDEzlGa+UIYtkpby
JY4VyQNADqfYFdny2ppyuzRJmOjGPnGr9yTubtom3UvMW4nu0lhYo9ci1VVVVI7XCwv/atYUF2Ez
DLZ5F+P6rigRNjvIh1vPnuuDsJHlZcNUf95Oqf9FEW1oZfd9fE4zni0pN9pyTWqzGPvPGBzONP5x
vnkZrTgi171T00WKfq8vTvk6tDq74J2/6v6OPseDjLW9aWqbWaOUCpXbdp2LLj/HSvtG3WLrPzfx
qP8yyT+ZhRnA4drYswrL2N8NmfZyzQtGCd0LTOi96rWd/Isx6eUT7yRiucsuB4/9pkGyT0rnz8lF
BGvjsZb+xOrLqJWtcg5qZkh4eOVyZXk0G7u9aExlaPg2Ig9eJM5FK+YMXYdJx1LoMYjUi3jTa7dV
LvjIH04SmcWpzx4o4IxyWkaBQq8Es7I1ucduerGZpA34MUJ6FXY8au4GoA7abzycRugNvd58zlZ7
apV36xeGdpBZS5VW3u0LXNRrkOg4wigsknRjdf2W9oD1bcqQwpruoy39JkykkUQ+fdKDu0uwh6AQ
3lpKqwPY8N4+NmX8kk/x/ppjqOe3tXIeSqOfQ7y77778GksZEtrDK778S3p+cK9ufV3orAyo5bqF
+0cVQ7/NHXJm6YRgRxuThZ+J6e7GaZxbuOW7xIeLldk6fcFt1b00TCTxioDf/27hmgC/JzB4FvOY
h4MkrOkpcwoNE9MImckylK31TD9GsjFa+x6j3vy+mv36l2X8ncO00Q2R3uQ8Q1E33BPTfVkX4BS5
f3RXeaDzlj5QswugbweLpBNsQWEr3e3YYi+op9CWFDpaJXipytUe1sVRlFuk42uZrs8gMzOe3pNU
Ux/VMRpsk8Iaywz6nZ1T58Z7hnKHTnVh6WnkpVz/zAzrnGc+2mp+q9XeBX75d9vnRGAffEKXcZZd
N5c3iVcurbzr5CXKPbanCbvls21gg18dptM0gB20pAM70ZyMfL0x88Rg9Z/4HLEZZEMdUbD3ZDjm
XTXJ7Uxh5kpwZwNqANOmTgKv9bCH9dzvgiSnfNZ271sIEinypb+o77FqnD23B/yPqg2kk+xR0a6D
P3QN8lVok1ci+Fgse8ObX4QOVQM3Fyq/Kp59Ntm0KnadGR/ENLxwEDwODb5jPMMM4ORyzHAz6sZF
eoMf6Klt3pGW/rYz7TixfsV19eXXbhoN+BrWJYuU/cC28mzzH3XWMEWFMMk3oMCQ/2RwDu792M7D
BZBL4GTD7doaeWB3xt/UZb/JrG+HJH8d/OE8YLzAlZe9Wf18Yy0j7zYDFX4tTrxX5cKJ4yN2t1nH
nQCD3MqEm/1VpwfNNIKcy11UlvVFNoP/Cv9DnYXl7a3KnQNZDlsyTHdrxo5MOpVm2pw7YSKmi9OK
j7rEgeP62W2ptE+5Zgwwq5dUYrDLqyvcxvihfSEohXSPSKLSxLLMZFPisgx0ak2n1rr33LR7kla9
zbsSaobJ6bR124dSXqkeTCNENv0lK02MQ2w2LBFYvSBQSLRmVix/GCM5m58kBgd8CuInTp0On3Jq
B91cQT+Z6y2p+lDEauvUDThij8uHcMfqhGuDUyKFPW7NOuKTYE/s5clbxReMhGeu94ZFQscdSQj5
WzUM24o2HJA6oCOa5HEaCA3G5iN2COa+bmTjs2Eq8FP33R6Q0hPNg28tB3fywxyVuCMBYJHeyS+t
bafKl7g5M1h7oO9IPsa2G2bjuO8scq8o4W36RWPJLpsu5GFdIteSlPrq5B9F4WH3YEwBJjqVj4kz
DtwU7gfXT7+TNKN92szK9DcRw3qDfh7j/KVq8sATpdF4Ryf1RXIg2aR4ZQ+kMfxoyTyT4ZLZ3uvG
qp+LgmdPAicKyHkMl6ouh8C2IF6UrrOE3cLlOV4JH1Ucca3WdYIem9mW8zzDBOYGASY+g6kavtd1
HXr2Cn07+foX3bMLKRPwg4eiIrwubTnv4U+VO0aZH5qZ1i+G1mlc6BLzq5xLeemRUHdpV41bHzf9
ro5bb4Nm2h8s4DX3XGGNh1jAU6HwwKYzckz57isptmnqiRdsJgwvtVTHsasRAX201zi3+fcbrjka
QtNzzFZ2bGvMq6tW4wTwGc6GQznGnOoZj7BpOEVzZmspyG3kK8yHq8wBa3+4SdvUuKudeDqSlKcY
V5+K5QfEuxt05JgPrEDNIenT5TA2iXZccXs7zMjh8XQJgkFmbjEtD5GeuvOl8NfqgD9tfutbd8YN
NzZsAPyYjw7mqD+cV3D46OnZ0WQb7/Vsmu/muFp+Ctvn0qtXxEFo5GlB82ILC1xE1F3DJ2vOBfOY
yGjadafSZA7cLoF6wfPwmQy9s/PtpfhiIafnqkwjuY76HqIZZensVPOvZXstE7rR9gOzcARAFGYK
81BbZyFmHa9KbMX7kcrrvS4tM8TWxTvUXcc5oyiCtW65/8rq2WM/rAgh5PEWxo99U9V9HeiJhiPe
oHY7Gt3RhrqAVNiylDjiCREmpvl9tW8dU7lfs1nlz3pF+TygTzPf+XqrbVtTj59HKl9PAKHEmchy
EVaGfgLkUlB0ShlzJGhFLgLy8erBtXDpJnY6vKf0MbCmKrU+uJnkQuJNVfmVZEA48H/jezE53e5d
qRxaQhcgldbMJRamp/1T6xRsgS0QE4ZkrI0HaWfdCV9ecaQQOj/nHI/eVDEth3wQNnH4LOk2buw7
WtCYZnwU/Kub1VMSyljT2RzXGyku3J+aDcO4htihe8iyOlLxerB9h0Q6z0Dd+Y/z0HwC2t7JLr6G
QpJdalD7w4iddKCC9FUdVKwYoy39gALQuA1zxRKY5YmGDZaReGT338zUgqxBWvs7msjGkIv8CERz
MsMOPxCVj9zrmYJjhuDuUcdbX2l6YHGdhlZAsVuYg9l6bKY6xV8jEOaWkawJ2JeCNqwyxGnAZSeZ
8Clr/DvbziOcWPVpSe+0O316qrkw6DfuNYwjnAPqUykmgp3EAcyiVGHh+xRurKt7o1nuY2NV28qr
STv2406JVQ37Rsox2XXT4N7MrpIVBX39cMUTwL4yrm/qlKpDleUECYW5tO4G8Ht2krppl5EqWFJL
byUIN1tfdgzZCZXIm29oKvPnzVJWzpkTMkS4RUNtrYSJyTgblTwabSPhvKl453RwQgNBwP2nNFc0
T0yOCb9RnJAEVJje6xy1TZO7FIeRYXxP2wr/M4SYldUvHryNZs4yDjNDt2BG1d0LyUcyli5/7xGy
ZB5lmlueV9ca97mZMPB1aYBL9OFmMlsvEiBonwUYTY4eqzceJssAp4eRnSQDQgXba9H2N3Ns9dvB
sOyz2cZkAdfR8Ldi4obIu7UaiCpKHRBlQA1yDaTwHmfyoO86dxy+DDlkYQ9McJM7DGuUbCLfGbda
KnYEgM7k16dHU1Xc7gehz99EzXWseJxDuDAX9sr92oNozCZ+4Holf4EcpNvV60murLh+AwDv6c1M
ff1pdXrkEtNMRwa+Q5McnaW5tz275fBTJd0DSBXzI+EORonoIDH7wuTjbcvJvhis2FT0Mkt1k1dr
kC+Q2RAWFeiG0VAkT0wnlATsBP6sHXKHxdd7tYEaWHVc8aRMDOfx9O7DCT6XAqWtdMujyVrL1Sb7
EIaW7qeye3eq/N6Y1fMYG38sI8HEV8mxlHu4dk2mAnC9Wgotawql3r8hgfFHlvhNQZKInNKbSLrk
PEuNF+qNA8ar5ho2XPAtYmeYqG2T7jvcEzJHpbGLO/q2/FLcTzOuTR2jWmUDhC0abQ964rWX5FCT
1VIP6Ez3WT1vM7TVXH8Wq+GeG7v4mln/DKJcJgdES4LF0OSDpl3RzqSToxVDLqFZDicYp3feNTft
otely7RNzdj8iJcmJVhrOQGWRvcl65zIw5xcDPrzgj6/ofrrbu45OZD3+C4t81a3GtyAcT2EA/FL
y86XbWvrzbfNs9KyKodiKO/0Am9GKuOIGEI4udNT6Vhqt+p1+zgOuheZ1nyWhXnBhfHdK+dT5S99
7OKLaaJsHQXOiEtTMoGAlIDmpKoySAoAWob9ufr4z+PMfZl0H5BaNW00BAAI+wEq4krQwkBMgYXb
qimEBxTYSXM/ovKNfQsrjGhfbm1tVgQMqFGl8PgUKX4Gl329AqUVk2nwpxowHYFrBFfr0ZU1vaF1
9zwNJGV9IHJcoM/TKnZYVNMgK009ypbyN+1HLAHKfRx1Cd2bc9oZvWHfeEl2Uxgc8jxPbIVWx/eC
ZqENNs5f4oYV0KKmvkcgfpw59ZPw4a4cT/aTY9vHpUXclhmBc4VBv8+mPTMd621oRm4F7WvppFvu
RTJUXvU7ZfkE8ahVITtTrt8Rt9Ne8PfXBCtjp9rhRn9HOTgNJGI2hje9euYQrO487/Wxf5BL89NS
thisdFBtp6b665MceUv/m2vj4mEADhtsrDzxOXy9xM52nZcWWxSVlylDNdeJFSV6WxyRn9cbLYvl
tpoSeKclwXrXwWMIwfDcLPMH6eCDnxh8c6hhm6lqnlHjtU1f6cfYydSum0nV4e5jeMQw42AvVdCQ
IHExZ9rNTTM4eJAKh5y+t8Pxqoe6Ifnm4qAZ6THme7bRcua3xcbsVY/+uQDmeKP1xHIKzZse5oGs
ptK5xab+sl2gv0fcDJbNPKiCT0gljo0a1sryAc+hF82J+eyaGAmNPDc/BsJce33SHbrWk+Q62V7y
OyfX8s0oHFxRTNaCWf14XW8fVq3onxYyuO9s5POpadKvVYuzd2tNvNsYaEw98LgkmsP1RF7HIyS4
k1YeuRWRbMffERN3NgZM6oJKx4jM5HJ28KtjczJhQDfneADQtbaR4fmfs0SwQ/bQkKQYjPliuVG2
sZnm6ddkXZZl8ZYyh4FQChZpLvYrKg4rGtVRZqPDByDNZjq8p1CWot4qfjCKbSkn3Rgc8zbQZbel
KF5kR568NFrSQAjVFE1Gk6bxSyLPpHGPi8VLpmmwA1PVo0erP2xcb8DJ0jPQiHCBOrapgCcrThgb
kaw5MTPISlZ+rKWOXdxG1WaJTrnhZmQKPkguddEYw7yLa+9lncT36GYnrOVHI3f3MNd3Pk5Dt8Ah
3PT7lHwILXLynGmJBIZkxEHhw7RpTZZqHztvyEhj2aR1Qg135rOo5XxItKumPUtK1czeKzm1Djbu
6nNt2dXeasviWMSahrXdsgMYgc9LXF00Mf8xxeLjrneOWcP/s64nhPSNsF6I93oORdVx1J/0J1LM
L3OniaCt04Ml18MC9CWujRu7c3Y5Q6wNU79TZk1HNkZM4JmR4xa9XiyhuoQ5UKzVZbqRk9jfZLp/
Kg2gDeZqX/pV8eRMk7fxZts4Mg4h+loF49D2gdTkOygkK4Ska90UfJJt47QawWEs6Z7NuU28Nvl7
P/3JnmGHxqOfGiupFKoyfxWAqE7Nm8619k0lDAZYNYKvJfwX4hHV0SYRz7zmVozrc5Nln43evesz
YwWIbNEA6HFKbiXICk4OzkLEM7W2wE290OeGSUhiY4pB28Qczzg2JAbgBnbF3ngYJTTZiu8hz6Dy
JITAbdzdun6isKDat1jBOS8jNRQNYWWwkVir9Mg2tpMjgz5f935VXClAjQ7gCOos1/7basasV9oG
k65sPs5YA3dpZXkvLtgPtjkjha7s9nfQzL8Hph1jr+2uI85RSykGNIlaAM6ow75dP+y8ecjz81TM
eAtbHcC9xQWmbJ4l38J5LWhuWA3n2Sj4+TDFRQQoO1y8inHaa8NzZ486PY7f+dhNX4r54dZ2Ce4X
97qjuZu+if1b1/UeOgi7hSvu8hYdaGqr18KMxcbyV07c45PGWWO/EkL1/eGz4/nKN6U/vQoE2Vx6
iNTKedDNZL8qd8Mf26GpMtRILSbkbO00sqIIPupOFmDQILLa5S9yBdoJc/LPWbd1zyfeWBKSa50m
b2aXb8mfM1k0k4e1Ytg4QymRyfoYcwSxcAmKihFJUv0lThmgaJNI0ddrAzDHVrYarHjzB2GcHZjb
UA7mpvFngjV5fEqm6iRAwgfu6uA5L6p9XouD37JXF7CNvtlQkmD04bDWWr9rMtT1vmm6EGcd+szV
NhhX9R2vVhHiTX3kLhTQ8eRv4gbMkuqg98JtwEPpTs8owMhdQ7uPU4bBxg8H/32Vajd1y90+d8uf
pJ9unLK7WH7Mqyd87OcwgmHB8iQXBgty04uQApJzzaGwupTTcCD+QG7UQ1Nzhuy1MsqtWGkHz5QR
P5LW+p5E+djj6Pd0Rz9YDh1nc3byWwwDRvJWuEzwW6P9qxrsCIsGR5QtJDD07DoqWxD97YR8x5jd
VKnxNRQO0RziTxujt056MgxhKfAyjGnk19Py4ehVd8lWNe4mDfHPRRQCYeju1aK9z1YR1alEorOn
EB/IFHQ5VEK3OFrVT5nHtwpug7+k7I7zc2oloadPT43RgO9RBP8k80w95sWKl5fJyzMQZPX9wmV1
6hCo2zEqRo3rEBFjT6mT2Q739foOwQbjZoV3AD916T4g2+1EakHazqKrM8bkWYxFt5sNxLvGXVid
e28ryulQElfYiaUPqzG7VaO3qcaR/+Gp2x5qWEMqFLvCHeOBQ5sb27kR35pk3U86RXwSVARrvE+Q
dOgfRhMrO4J1WycD0QMZjuK1ovgwYfDnW6SMGvLP+jFNr0cBa4rxkUEGSfXQo9Zj72lvmqyYKxvj
qXcn3D/LzhB0QRr9Gebhll029MYBr5tpwufd617FIZJnL/N2akm/l37ZUCWEukZumq9PZ40rE/e5
R8svmrjcDZa9tVq2dL94NIESposMyEVGKZ28o53KkA0y/RMJq2wimmB2igN3/E1XORFlSzMghOTQ
OQRijYw3y5xIvSUXXRuPhYG0Uj1w3Jy2OVNicEEAQ/JPu6s3iaU9KxLN+piAAmG0S+BJF9wtOoOx
gXkaOuvQOquCXSdQccGk9PyYldlVYdPraWCP2b5ecQJgkPb6dUe58LECbRuvziYuq0+7tC6ju9yh
uZXhjLbv1Kexk/vaZ/OyZfqg9XWsMf9Z5sjVF3T6vF1+zZirUwyNAeAasUu+KLt91P3iabWPPvyO
pTSfMDnfTgxNWNg7blRtH81+pqK8KLBFNDtGjSm3c417tMeTvbA/RrUsbkUp15ee4ykLZIrgipwC
R/BoL3XkDaDRV2P97jk4EVN+8sv1yeunfTZ4zMkr/yan0vQsdbDJWJLWu2acT7O5ctSJ/20w/L/W
qxn/0ah9NaqZBiQuDPO+CT7sP3q0Wn9c44IYJUuXa9+BKnGA09RD8VO7XXmhTx0hNQNueKZkYuQE
mGIojqaSUW/03/x9/4cGwP+syXXwqlIVRW2YB9sHpvHVUvf9+ZjVSf/Pfxj/IwPeS3SJtmXse/2n
X1IiDdG5J+tWVnUBzUDTfpDtvedyaPonTxGNZ3DZq1BbneL3Xz/M//dd/oOWsf/2e/nfii0+Pquv
jC/rt1aZWg4///z3f/C/fJfiv4hGejb2X3hxVFVh2v2379I0r/UVgufH1y3Xs43/Zir2/st0LV/w
//MHrqIpj1jfDCr95z80w/sv3XVoV4Rp5DP/whT6/+C7NGz/Px9nT9g2+h8mUMY+9Hz+RxmiIs09
aPBUNh06oM8Yr6ox/phXkKTZZwzNEdpsAiRG5yR/rD3zRaq44hQ+ZQZqIeZed/qZRb6oXe7ViTz6
la7jXldj5v3aNIvhZsL/UKW3JXM2+OiO2zSvmR97PTWSiQ91Js8d48NEnivxGmiKkFpOL03gZYv+
wLsmkoOv1VBx4nglY51kmsBfLKE3R9UwvVltXS/bVRsWRvhJWVFbjKcQZnRn5kYHS0fNAuR86+vd
iSwSsbDWmHr0ATrK0FriCiIBGAUNcECkMzz0oqHhprp3U7cudg4g840hZPLRrGZ2LXL3bzI1ps+r
xm6T2jogkM5T9ANl85vsy/a4+LXHD4a42eF02WZx825dV2dwYj/oVaCZFmM6TXy5G7VYCn+ZKz/d
axrOpfTnEPtVuc/k1O3suclvdH240zIkqNIcUBsJ7bILpX1UpLO1r8dpOPV9UVPwI94XRZ1f3Ore
CVuse29Wegw9A7KUUw4w5+Wwr2eX0vQUPLm7jieB5nNMLb3+g2CjuLm2Yoc4pwetPwmu/ETNoPua
m1S66s2miQdVhlPUlSIsZUAKlOTrxp4aS92p0ilMqPqKIidIt17OlZO7BUUAnNT5RW26Vm86dpR1
9d8nIFf9yUd0NxlxgqbHREDpp8+GzYfvmL2YSpCHI1CUjHf5iO9CQz20dMec9jjZZAnfornn6hkn
kecMbQwli9v72AwoXrbPDAaBBkYZ4VZpOi9oqahp6IHFVRj1cp1Bv0f2Y9Ys5lhux756lVNR8qIa
iJYi/Xv1AVi1BYSBxKrnP2YZcLqto/nDTZ9ruPtic6LfiolDsIyeFE9p2plEl6/C8djFnrUXrcri
4woMPb/poWZkR37hhXutqv4iraNbB03EA2OHVsc3N4nug4Ls4alxatvdJss8kS9KPJNDMIipfenV
Dyagtk2HRvS72so+FLZjvRYWEV62ZeO+tgXgF1rofAEQKPBrozpVnkafgd7RLGk311MVjS+gehLN
5SIhSA589/8aHIgiZV4OjmVnTMzHOCJdpw1TuXRFuMyF4x+8eGnNeydtPWxX18kF78F6tsbkUUBA
4xJe7qxc/YqeFooR8sHGvM5FNP665q33VtmcWhpI3FADlXXUliWuvxJJoG0zlFY7he5ilQ5g5ZoC
R2aTfRdmbokcEWOBy7/HsigYvQ/urdY0oCy6iWFTsxkGjLtWPabwBW3rY8ltcBbN4n5njXlAwGzP
LFAG2Oe153eaehISVZvIjGOgrdsXhkJHi89ZQ4kY9K9xqYUD2IcuA433Usw/rAVMIbrVLYn9KKje
9LCQ8oDNOGdgL0ZzgnKzirE/Zj5jKJ6Jq3ea8UqHzeRfs0cwgDIaR6yBoQ/RxMZUqNtNyI4R+3vt
X2NOJGlcqS1QqoQkyVldR6G8vPB9l6q5uWpvuxbX665OyvV9IbKc7ZSDn8cde9QzkfzAgQawJYYh
6KWlH1KNLjz8cOsLEeo7ren6TSbanrAR8OllKMEcuMupYdHfmrHmnrxciZOqUutoyUz79oYMv0t3
nSr3toO2Y1jDIreAIiyMY7K3t64//BZJ4YcGDqwPqepLr432Nqvc5VhSIbaVPVhRAwMY+hyfu7DR
9YX9M81adkO2z9usUy0jHg3rMhHt3NRLth6djKz0VI0zlMRmxvEMtag4O47LHTwmPFLW+q+fNekj
62189r0Vmwf8TVwdC57qzgPo6DoV7O6qYZ7GqfgjV0mz1XR3/bDIhZbAXmLGe5hFD5btFA9eZ9VH
ROI7qEJ/MxNwBfY49o6OxySf4kIw26iKdPfY5iMFfsObdIhssdJ6h6wYk6M3tvGLmMsENOcVRi0p
fz8YSz/dZWwxXdROxiKC2rQ/C2av72KB5exTbX2PXpI/LOAaLS+uti5wLbzfWb0H2KGdW9pdsAtc
LbKTw5eIKt7zk7gOZ0l1yrLSJfbTP9dxpdl0sPm9FVmr/eel86MN8v6AxjHuOrrMUmZ7Q0wCSFHq
1rTmZ2sMgeH091o1AL9hv6xkrT+Z5PcB7z3QZXhKPBG4Lq631V+mExjUFZJh2wSpUPu8G9A+FpVs
6hLaoZ6B9TEbCpT4tW07a3k0F9Z4LMFhZxEETZmC/k/2zmNJciTLsr/SP4AUQMG3xs3cnPPYQNwj
MqAgCk5U8fVzUJ1dZGR6RGpftSoWGRHubsB77957rucAgOfr773F3sw/asaZY2YvPsosTBG6IhuP
lbMmx8uEJko1bNl30m/PGccLO5M4ImsXOzmF9a0Dvy2slb9VMX0wpW9+kgyfHyOYS10mX7reeFib
xb3fgHFp6vllJEMIqc4KZqiZ9CIl7vi7nurHgu6+pMewOLg/+q7bpbm89Ox9hcQknGtsrot8T9t5
h8hxn3XOJRSoy0PAtosQfEs5BtSkLn+SYXuN8/kio4W6og4vkzvWbwQFTzKot35vEYv3kSKCsLjJ
29icddFQY5D1lTmKenkFQ7MSFQ1baGg/BHPE30Uf8MDbOI1RwPiz0VxJ7CLXU4CRzhAVWIwv91kg
C55Lnv0kiyR+KWJI+fS4GECMbfoWtVVmbV2vp/vPaVKB43nKvZ7DcLj6+JtskOeFvQskQ0ld37Zj
U/gS7nLfgC3ZB0DId27QuazKPfxeKqN5O+ed/CnmtDy3gwOR8ZbLMZbgkawsZ3Pc61KZ4pDFDmb5
pLBv5MKZNZojswOUlGwMqYhxs7ShyoIjn6Dm4BjlniMzYIfKR3XfLyMJstrDci/ievnsKmEf/M7E
5a7L+tWZE1uPVsXTZdM7nP423pCr4IjBQX9NxkRqxVBZDJILTUoUUpiKXg5QQi7gUzGF7xMh93iP
2zqHKjb16YMthuF+odLrREzXvR87EiQrW4vg3GxaPO0kr3NElxV35pVhDYjUWR5iqtHuGk79sOXg
0i+aNk5qsGBfjnzTBSYYMEhYavqk9PbDnEHEpT76lssJzYQq73azN41vNdP042yKx64R1n2x3l2M
y8/uwrR/nDAtwNfwu1vjj0+ZpT9bP+IHgxF869XFPSOgviKZRiUkRag0GvIgTWfqOeXyvRkGTvtR
3r1B9+p25Buvwl6g1nhS7QEM2ztwTCl2E/zBbljdzdRewYUygEtrSBAZYWsouH+mgfVVcsm4yJCb
gwyzk+msc48E++WD/Nr5PXmh2V6Gs64xkAJDGzmA6bl64ds6fSo59lcrjX9iZm4PgDiLU93777Rg
dnesQO55Hn2cTkH1zOWMV5gJDdTLhji5V/N0xbsOm3izeBloXbnIa0QPZL2d6Gk4lXpyH7qWpX/2
l+LiStfdGRHdlo7x6dfT6XnCmkEvlzEvisvEu5M0yXHGZox502l2U5PRKJODh4kni5drPPyaR/cx
Iwb5odYkPUUGP9zBibYBrr7HJLHQZpROf8a5iK91tNgf0G+OMq2Z/YK2/sgWbtEpTp0nwMrPdlap
jyEbf1kacxUNONu4y82n3U+HfJqzU5kq77su+hqXCWCZYXS6fUUf5XczhOF37frjfYeZ8RVVpEe4
Sci/kVjwn7GLIp0G9fA82kt5YwHJgHMxxeNvmlywalPmBDre7o/WEPJOE1zCA9GGP4zIxvuynTki
BUjSgFBaiBRe+WJ8/thRWetne+J+l43iaDeeAxUOCJOIhPXplbr60Ret3NeGvrNCj/n91NAc1QtP
3ZeRsT8zpcTB5gC7Q6B8n1ztHLWLImLBdahnGW6mLAU7SW/FefTicdtQY4oBeEHmC5flUtphfVzW
U1g7ZTojyiNCnkhxl9CJ4UzHBqIh7tJhF1H7soVZo4jd1PbywF3VgFwZs4uVEU2jDo2S7DTwj3xQ
n2RD0MvYqxbTJI/SQDuo5eCQXOAMOYfSv9EM8rsabNCUYXKww2Kfj3nzkXW28zjgEIQR3t5oGuRS
RQttEaAVo/5aJ3eICvoB6SduOqDIdMLHX34v+bxF42fkaW7PThrcUO8gnimxklePV8e28JD6AuxD
+5pjbFLHFxx1M1A16T7ljEiH1LKhUTu424MKaU2XHRz31I8zkKqJeZmmXHr7YnSwJVOV4R1wc62F
92P9K6+gBjDaZpwBCU+wprNdJmHc3wWAbyEyg6TK3Wbc+HTJ3rQ0FF455NmXjAqnDSsMpJ+FSN1s
rIYniLc8ZBPJRMufs+uIHju5MK2G2WH3SX3OAJby74q2TG+jvIYdx5LF+9FZgY44E0jVx6fWgBCI
IBPtMjHgnS4a/6la5x88bjXHqeYnxFI+oS0UsiKGZZhgckYnD8LzDGcHm39rH9yuf8upH9wEMmUP
HeaG3bvBiA9ggxcRrLmtr70/27T6APUnXhdJOIVsIGQ2x+hvvl/+xRr+tihnHz1L/wc/zuekXrNe
qFmcV72A4PPUtPz1A2IkTV7uFYeCbpfHVPawDmJWAEuFVuHaPfKi1CX5GO1evAK/IfSSCJN3fk2n
KDrSFnHrCftJYGVeXTOY3mX0WmfTzrHr+NzE0a1rwP0i7qKsFfjDmAAf4wQfnjNOCU3F2Rd3Ekgt
dTkcA1N4N1DYTmBgFmShhYbQ8seErIYFeej7+8mOocpQHY36Fd4bxtgbeNZ0VtHSXc7lTymq9CT9
YVwBrcFJcCzAHgxHOistGmsUkW8Tk1DtmmcLCt439TwJU5Dej1ZTPAPAu5ZBCKgZsiFh0lC9tGHx
wuGof+vHeL4feQ/sDH0mv9gPvqLGol27+ln1svoC+99dSYORj3Pz2T7VaROgjFT+xkJE39HQHV3C
1bgBLo/0aJcdQ2L4X7kT+B969uwj1QDXEn7QlocMIC+xEKdCjwZeDdPrxBL+w62dcTN6w0fg6V/8
iCR8LNz6vumFddQ4Hq5ZVQOQddN97dY51V6l9xtk4PwScNTZxPkEoiOewrXTAEvViGaUZoU+DRay
NB5gvYnIf+1Ea9MVRvjnVU/FwHNbdg953wxnVrZgx4vX2jUj3J6mET4qegoBlSsKnFN65GK/xI6s
AKXbtW3t8PFQNuWh9DUEj1/bidMIgHEP3uO8PArPKy9NIdiA7d8L5ayH2LHTQ23zedg1udU/N2b5
la/+r8jgUu8ru7utCIftiwgtTdei2ncW8SXQayhtdtvt6NDWN2KJSX5QEOEAKZtN+M54xFDuqZ7m
dxhsA0z4KwT9mgbzEgMddKjwR5WxAMeN/K0N7/K11YEQXVBdCec1pDhjPEr85bYRSSm878QIyB+M
IHHRGxbUmzEOeem69If2lf4qB0ff9W1dkpF11K5Vy8e4EGijJie8Zkuu+K2F9yete9bWVpb3WI6t
5tPjJjsnHdRtLYEFEIwJL9xaVxnBrg9EmgZOCuteR+ctVr2InbBtLKyUhBnZq3nGh+wZe0rPHttm
hvq/eqlCgaJlEiITrYL46tBJve0y8ZsLFAxvP3/uwW9sSuihsH5QUEmq6Mep6Jwd183fYsrjmwqN
6aREOJzEKu7jcU/3Ku4eApGHXFoItcxB5vMO7NVlZn66w3KOtGN6DBYq4NwBC4UmYPCwbEwgtcju
uf6219X4CESohg0UV5zrOsKnquwpFI6YjhJE2N3impAwl4aL6IP+IsiwtSwDCz5BI/YSnAJxADmt
k9YP3njWXjSzfRPByzyngipCRe2FqdS5kVF+46S6OXY1VoEkCZkdeT6w2w+44Yw3I6wUIBtzzWWJ
wIVD8omsTLHGrkCH9Xvl9691qt9MymWR8yK+vrL7LuvgXihAFGrx57dhACLBz1Z/FhTm4ewV93qh
N6QIvD9pKAV2X8tiP3dBccAtOnDxMXpL0r4laztk18QNeLFWefhQlDmXV6qE+lTPoMjJHEwDDUIU
WH7pKUncCzv7kNwIgwt6M7W9rI9FQOXCVQy00LbYxP0DMNxxeUhSLvHoaIldwS8WKcx04fjmvneX
/Jphf5y2AYXDZlvkbZ9wN4sn+daGwAkLUI0pRM48rz40HGE2aFu7REgDFX3MS1/jeeSI+146c/OS
Tfy8bdqqgcA2Cpicuy5t6pGwjmYnjKRjwxro3X7iZVlaKXtlNK+oG9XwyOvtki1lNvlzY/cAHq2B
c91jGMyzdcm7Wli89Ny1LoHffhCPw2SzcJMLGheijMlIVd7cCQHkoI1ZG+PBkTeN8d0Jc0VX1Dse
ms5yoXJDrJ0dpuwu3rzGAxcZKH1VgT26GzxN4n7IQ/N7CgJK4WfMb0RW+4HrZ8Zp+YHLf3wK+wzC
UJW+qGXMD5MJGNPUbTKGr6WTLCA+OMCl2C6fqtS/UIT8nQjggkXpDPuJGjZoCeGvaXCWN34Q5lfu
twDWbP23OFVp3p3eAAzKOXUoK9aHXi/CI2GmfOLvUXMb5z0B+DVeVq1jedQiXpVT/qYTHE2PAjmQ
nwe4w/hIOCRjMpiqp4wDEgFAAn/querm5sbmIIRozdmy71L1XlBsOW8U4dXbuVmQJaRzErDAtr0s
JlxVi0Vcfa7f9DS9l7V6US28aeL83hMeY/+pcUyFKG6uGo78JmiD6hMnFLPF4D8DPWIt4CEpeSgJ
dWzHpnpQg2zORWyFnDs5mb/ROhae3SbyD5jXuw+xSPPbTSo8jCLLQQ80Ae0KdfIBstaApwRp605k
LTgA+MBsk/x3TDzVbCVPjAjNoO6d20jT0oBLdaZxBowxj5Cl8c2XCowSJHkpZtkzirf+yR09mR75
oQfwRuIMfi8sIt2fMwkIiTbRpu1chNPcR/v3HbRwL2s7FgiB8MOKHNQccStP8McldpzviSaXoOz0
1NcHgNYovjUZ3OoF71KnuakVGW9Vgg0FjXZmN7RmWdpTKokPMBal4Txfwcx8IQWRLhB8bw7DEuPK
XJJlv4zLO97YB07Tl9TY+CukG25CU3cnBwsKbIU8OldISqzswB0XcuMXNIrMW7sSmDr9aj5CevYP
bsoZ2+dpB/KhIEGdRrfxRC0AesdmZl35TLvuvoQAuG0nrY5i9tIDodDgZNfauu98GiYbjpLbKY9w
v/F0dzDoOPTrEXuNcKr2aPGVvTQ/gEOGHyk0v2vreNneWdz5h2wjedGcSCFkS66yPrrEdVAL6Lwx
jk5Rq9PLKDHlHOZm6Bq+PxmFiKPgbd/ItLB2JT8y26LzXLUPpS2wY1S2s2JZn8Io/rFAy35GGLgq
xznPRjbjwddy/r0A0DpCtmr4RJQFPO+GiJ0I8Az2Qx/C0ELO5/3Z3BPgBBC2RBizGi5VFDSiEu9C
z2Tc8Dn5vC997GMYsjjjasbbTwiyf/Y1N+YSR+G1cSnw4KcJGmDFDJM3or6lcGf4nprofphZuPIR
riMTegy4XOsLfewAwlIlHmXt3gUxZMFuMMcIAwmkjlPXkAR26Iolp2/n7X0cTSnpN6/cgobFDFPA
LMaa0Tg4Rntkn4HSIotX9IsVJneoHbwUWaYfKaPpNjZHwCfXy2+DNiOv7F8y5LwOGLFC0qw+W4tk
ADL9l99wp/Y8VCZSjukTTKPgxBVAPpZhjod+8sQx0ILrreQPTRchVQ9x8d0scHLj6YuEzPq+4EJJ
7IW4m+YlnT4qkKc/ed6qd/zmM5/Glopn29x7Vo/FNRwitdILyGABwhixRznzaWw6/9kN1hoMrFIU
Uc2Oe3JzTZnUUogXrrJ/zkH6qnwb+YvP3dUnOnqiqWnZmWhZY57xHaFVAK8N38NNts4KpT928OBU
dG41WlO30qNKuqbIk1AQUQ+udTc6PpgGp1E32mph63g8n/lAR9ZzGdXt8zQVT/AgWjZYegQitE0s
h4Wzsxrwx2lJq5FDG9a5GsP3KndtOociePrzDH3fEiyBRF5K4fVE8AZ21jHFMMcXtXO6cM8Cl+9s
5ZpdxjTXKOujg4B3IiHJ+JZD/CmISBeRs1ZozF9zDkImspjcd1TKRjSe9eicbqVu0wHmh5cGP6vQ
R6ShU+0FQL3YusV0i5GOXQss+tlNkwN/Qc7RASwfTmV3lV1wO67MPtCz9SP04Pw3PLQu0KIVWPRF
Vbu2kPJl8niL3RTzNHV3BvtjhJmeKuQbxbU/+dGRefOJXQKnu2mT0mymyfF477q0zsxzquHWujf2
3LB6xA3TbuvNwYUwlcheET5kjtWVRfhUmLkedmyEsv1OQps4bhIkQIRH0TeX/zg1/tt4sSLb/ndA
1stP+YXX5x8+jfX//t82DeH+gT0jxqjhY5CIxD/wWI77B8A3IThI2Lh91l/yF/qNX+P5dsgvY88H
DmdTEPiXSSP8Y216D2L+uzgI8Hj8Wx4Nfik+nro0aV2tdhJWFf5YXggdxMHl40R/+9//yedT87rz
WicA6Fi0Fgq2k6j53FkybhBmpUORmFDWur0Niq0d2+gj1zYuqVEs5d+61rZSF0v8Ejup752CoCcs
ThGCgeMyVtq+qau8fRLc5mY4KjlVMjkLbLIpl8UayLQUKmsOPaf57lU6Y4xSY6EB42qb8gyfZZP6
E9bwkiMGzWRjVkNp6YBKnf25oPMlp7IKrmZgTycvSxNPbIndYhJoPMQcGRGfwIbaHStljzV1E/ax
zyBr4I3EHMDkHrD5VyC6ClZfWDR2eoctu7LvPD90EiAMCAZXmuaKD+KWMXBSdtDgI6pK+cVzYdlZ
GjwpK14l2Nu8fh+bLq67uyb0ATiWyetIQQlhVEWKuedksUCreucOHOzwfBr3aR6h/PBmUjVPp45P
pEuyOH3K1wGmA2jrNmTKqgFcwdVm/PEZ9Ck9vieLHskn2wL/i8s3ccicwerK/2xby879bTQVHlKC
XXnpcyrjwX+inMerPnlI1GuuQWI7d/X8y2ElcxcAJPU3Hgzzm9w3VvRNObrYOLqGujzPlPaJWm3U
isBNVAY+0ucGpKolv8cfwPph9ULct3Qrr1F8acldnnKae404N/zJKFMQzE4CegbwKM5hBBc3bV5a
3DmXzmIJ5XHOHORN2WO1zMVpNg6OD5YyzRzUa3IODGXPBmIzUVJwmIp4E/IefPyyoXbT2zqqw5sX
03FKE1I1q7jHJV+JnisC46saGAUkrTJwTWNK5rdBl+Hxxy9HZeUmcqOOIot4aWKJCdpyB7yOIdlh
vr6p8olhAzoI9xq+Nx7AdJbODricNufUccN+jxAYEJjJAkWxXhJED6ybAdqizlH9SHPDn2mTYcRH
L0csR0lETdop7Iq2Ovc1yS02VMgk1qJ31PP0YGkpAt2otgmnPftEczUKS5OlVI/l3yP6OcaduhsB
zFCakixrpzEDP1V6rnk2mL65A9PSfkKznh5T2Zj7PKCbXhRGW3dR346PM9FuOMc90cWdSsv0zbGs
6iRk7fO1YhOU+94oiqcn+HAcAbryWdQxhRpykO25aYX3qMlLfKFJBJ/svR51HaG15OxnYDk2xl4W
n7aV1EJKLGu3Ofu8OynRymBJAouKaSSG8FxY13wshneqtuSLxjl8FxV8pbtJtEk/nI2QvQIcM4Ju
1b+k0HlCej+ByxaixLVgOAimbflctsP0k6eC5477xLQtyWydI9r09HwqPfLzucEIHpfiGHfMGtwd
bCCz4V46VO/8EI7oZ3EjedcOzzHgJ8xkOEIJ8jWpldNIl+huqRUrVV+N9e+mm92JokWrSELJIKrG
bL7auqKHjyWyjiZE7gqQBn4rXeLpVDdJNLaY/KOg1dy3Z6KChPirzkY71O7sHfA/VTF1BXBdueMN
zAnUfPLHZOXu/Xl+U4Q0uG57UReuXfONLKGkw+EU2EIaL8WPMq0JgD7EnML9pFy9xZUIZvnlxWlf
vVFTUQWfhBHq4iUSJdrv6Ix1dxsXQ9bdrpXogJkK2YEaqOexGh86idC4ybu87kgLz4pIMdYaHEt+
8DW2PtO4XbThScWZR9qW9kVkPfVD8s3FDkXf5sxXfyd9zGnuVFrPkaErGXKvwv0PF+wQaJ4LRvhr
Mw//oFvcv90lKoLoSaKn7sy0BPsuc+lQZuMcrWM82tUphFX46bqz2KpOxB1g+GXcUX6nDtk4UeNg
E+s/ahWXb9L44X06UAmDwxqvr6jxrrhDijVHht65goh/PwbNvOWgUZwSlrajadLobBOgSzckEvwf
ExdENAkldzj+FvrrenXq6D28UsBDwkS3i3kpOi728JPBUnMBo9yT4y47n9DiKKqe5dtjcD94bpcf
MyGdV79QT4vNMFynCijHSNTDs5yXsCErTVzUI2DbdUQcWC/fSpNDWARLQ/ucG34PTtF2P2TKk/gy
AiZrfyWl29e3DYIimlke8g3HvQtqWcAyIPvCyxbZLCBnv6uqmu70ja+85FZ3pEJ/FVmP4zsIhPUR
MKan167CZ3IAiGklwBorQSiQHxl6akSI+x+8dMRa3sPhD02DG9pm6sSwWCH/rDAiTuYOWK0oxOWx
UtymDedlpNJs6StcOzxLKVDFrCnI/HBEAcSSxjnVtbEygJ8Wb9m7JItj7kBFTsd9W+Lt2y+G/KMF
kXxjObA4Fnxyx5Ibxg9/pIuXuVqsMUILKwlpv2uSF8HTgHWKeydRrm7jol5/l5Y7c30rGkQDCx2S
zbA4JNZsmv2C24NCNdIX2zGRw9eEbJmlp4rlH3/bkhU4v6Uv5V1SpHN4MDh00GAwQN+4ZSCuqvH9
ENsemRoTWvK3WbzUHPul6vjQy2Ec1cN/Zui/zMs2FuX/fYh+mr+qX1//PEUzFP/PGO0CQ17tzDGO
ZSwfQMn/7naO/ohY3iJosbj/sKzza/4Hoez8YQOY9RikXX6Fz7/7+yBtiT/4f4dQZkXAhA3Q9t9C
KDMz/8sk7YO5DXDLQ8K1HYZ2Oh7/1TFfTzIxJPOfh0KiFGcxdjQbNOAZ4aB7E2Kg/CsOyjvJJ5WJ
x0S3s+Prb9oRiV7mdJaF3Jt26ej2d90w6U+B/PSMEiBe8Fc2h3HuzRkSf/62GOcFGPPyygtN0k3f
p48JPPAbb7CpdDaWBlwzpeYQcB7bV3kxnDnMhbj6hvJKMiy6qAESGEM1quMht7rR3iE7UaAih+kD
GQjXSC5lA2eGpfeHrxxN35y30NxZYhy6F10d4Twiq8jVH3kiGOeYt3gLGwLoXbNEBxW4qAH0rZDH
4TCMusdQz6RHCngT+y5CO/yu5lG5VSDPgz2Ob33gYHtsOcY8qhlOP3+U/lYlxCvbOnEevIYa08FD
8KiN35wDzamUVqIB0Ghro/JXebobGufSj3XFMzS78wJpQ4WHMWE3+mEOP2J3fBjwN5gc52fQtr8p
nfOlNT+SlrxMffTdFebqVlT8qZsFP+08Da/YNrY+FRlQ4gg42d2zLZO16ne6tN38AZURWlwzifvO
45EJNnvTuX24E3nwLXihX/uhvfCluo+k96xjmmOZrg6ynblYIgN85znJGDyvP32Rd1vph/rLVsMv
FqiCTGbsfGq//wRHf8aDdFFdyimSlqknrH/50W91DW4keEbd/+0tzmvkeM+Jb5/MxBui6w59ErE6
WPy7VvRAWjMXPj+PdagrSd1xSosa2LiJQOvzngJYtzBE22su8OK4hjtHlpzaiZtqQ75s7orliFzs
ihuXtic0wuylz4HKb1zM1SSlZlvsk7mzfzPZUnlogaoM8wKojpZgzUq3IpFUH/GT7LJpPLfukL/N
HmwKTZaFQWRTAm3lPYDBJcPWnoa7lAMacjMUz6lHolQYqfGL9GLfojqtzuoOtpDsQoxwPn7ojW+5
5FSyxIyXKrYEzinChNPVafP+C/Wueuixau0jd0zPvmQtwTDuwNkbNLsEYfgdyDp6VVIwUYJl05c4
Htp0vINxyn8K44cQnx2Ohv40e/27QELoXPXkzoZRWjznC4krdqfdIJrHMS0zjqQsIj4W9JvRhS+J
xeDTBr4fCH/EmCcVQn98wZDN2bwZITtJeWrG7EoVu4ISsJgtedRrEWD57ieIZWRaD7L3+ztVdPZl
cYtoW4gUEYYv/6ae2M11SFQKXxT6HS2bRyX6+5byEnro2uRagVTZ9qq8Wqw4G1VRxNpj7dlDWl8D
Gfj+czqyFHdtWsO0eMGRkT7aPjUIyMicD4PIHOJwLuWGMeFXmaXvKuvOVvl7MATMiE+2e9UG1htd
0pifqZeVTfvecMZHg6SZU7vOqVDhbgyi8Thrvh52TulBn+N2mYJu3iVYuDfEjdWWYZg+yD4ag+3i
eicAnNHBoXrs6PYe9ZJ0JR9GOU/brlnEp9HxU1pUJ7wnZIVxcaGxfkOopht49sidBvSj73KJu6mf
4AsT2qCp5W/nNXjbZO7SLfiRnwlfOoZ6POzM8z/lVJzx6e0Qbd7Spv/pASv5Lqoei6qHO55pVGNA
TZSX7bwV9yJ8nHPjXeX4T5a1nsOtCZyoN550RIV6x8fRjusTHZpIHHwPMKzsionkWdWVp6pK/Dvy
ps0Dfx3gAPWS3SmflSZ3qE4nMzPv68i9MNmmewhS3GKd8OTJ7M0OFophhfiMM8GY7oUyeRmqJb30
ypGHtdVso4Os3kxDkr6WSfmet8zttoSBHHyGK9BsdiKvotsoc5M9D1vvXfL+fODc4L429GFskij9
djI8pQFoFaNMsCnbvN3USzgdubJglS0n7+c8wfVanEhuxOBbmFJWIIGW1o1rT/b4VXKGucFwO3zX
OpjhRQjf/1khPHpgrT0iIE7mu/4mKuwWqbcNj5mTTXc18bvolspP53Uswnarvdyyjsr276hqIrw9
cfwAkpW4D7qD6TJ0aOo8uSk+t0x3njFc3nC5gafTuozBddyXd4AL5WGucHJbmKT4YLIf5Jx6oafF
hG/8LDvhnjdHHXnhO/f2vafUnZcMp26E1gylQ0/lyRF5dXKXkh7yiUdg0KcT0K75xID42wImfwPp
x94BfQ+QAXU0HrLWs04RRXlYL4rkEPJ34aC/3HSqdR56S2O8A9uY8XeYdPA2aKjbhILpROt9Gxvx
17Tk2SGZmvCV6FFCR57qd4M9DLuafPIJ4y1A0KgN3lK7qL8st1xe0ijM9pq95NZti/zNymZ5NkXF
Uk+9zGXGG3YpRGzdWWVnHmE1N5+ZCVIimIwivD1NlJwLT0GumYd1vLYqmFl29YZMU31LJ1ieM42V
AgsoaGuP4sAIPewhjuhSwy6QwGkwy8//zMF/zcHh/7dt4bkef31V//Vr/K/n8de/jMPrr/tH6cKa
+yPLR1ATqZxp86/wH7djL+JfIVDTKPAFg/Jf47Aj/hAoRbHN+Ez4hrXv79Mwvyh218CnYztsQgHH
6H8j+kd3wz8flTnpiMAJPS+IbOF6nMT+dRROuVDiCy8//dyxXwCuuPsKCD1ACgMGy6PfFQsA5MB/
Whb+H5HVcL2k/1+/rRcJOiWi1U8SEqb9198WDJHnmnJ6qzuuzvuRLh59ZGJMiPFlDXKhPVHzYHgZ
PmLZmoctpuLwRTT58E27oTlibXD9s4+BuASnQ7/fsRkHX7zpYC2gFUGvf+GHzy4hVxQ8hTkfFXCY
bc7rbBx0emBaEg311W5wi5Nx+iDy6JFJNKbzb2F1uMG+jwpzn6Z8GcBABT7e2nBcby1lEf2kQS0u
bl1hh9E2izTYCNXxZwGkajWND6N68te3bkZI5TMcExeMXZ4JO6KpkK+2aPaEFnVX76sqC2mf5Vvc
l2e0eyv4kHHBMc9J6QnjPaYlz8ldE4kx/smBI2GqhvlOBiyr7W+arfLPmqt5ddQS1fApymr31iPa
m77xP/Fq4U4TL9aha7O1qmF0iNV4Tu5DChj1mxWVQm6ZlRZmfUkhyyGWXhdQAjFOIXn7VKU8VpXs
9FNTMrvxeOwj5M+QGl1oMzY8PQ9SXBgvYKXSWYMTGrXVONRbK+s2yzUrxSi022B381c+fI9fqJ67
WR2chbHupFOki21UW1hQHODl8V5x1mU18VdD+bbvR29+BOAzyBfuit8CC8e8iWc/muEnUpAxqyX4
0RQ1R+s8T60J1+wIKiMEhD9sJf7WcecsA9J8YWnEbwJ0pt4UrtOuQGkFTccLps8hRIXHxuUYKF8x
gW6qOh2v2dvWyPvLCDdbmD5JwFA9ulT2jU17GOva3MDYmriwcgG0NkxHARa8CiV1Y40DwQpoAZK8
K/eplhLwbIGWRCUqXkB+bxnmf45Io3+qsWAQjDHTpVvGRvlnb5uJLg1srVuu5+iOTEq0uxHcOTW1
y0GxUXWpqPPxUgiepGm7rUADuq4ei9US7cNYLaNAE0TJkuyXrTQe4NZNOvx30qdfr58bqBkYHXaB
nTWXSpn21WtEi01/IRiMeOAz+dpqnrHkVmCglYelaKuNmxzDpOXnZYny9WhvGjvdlwUD1s4bU/8p
zpv+l4rj7GmmYH41+6juLsPJ9ubZU9DuF6ufr6vUPaBSFd1T7ZO93ZbFPFxgN6bqOMFEP+TS7udt
TVAF08KQ8hsrvVxBwyzJTiwVXJASJJzmot3TZBYv/H6bmKZ3TMRkHTjLC9iRm8J0NZ0bBQl33D1T
j1Tt6mKkB2XNL2PM6l6iLmse8wIbP/GgDvSpJrfAFuf/AK+7vLt4aiF/iHx88J0oe86LsbpblLVw
BO3m+Pe01DEkSa2pp3PScm0oJAr74SUk9MlLBuGdU2rzgj7ChzhAMngi12jesKSVX9j28cEBnQRv
BMeey2Y0lTbNDZzvHuAlgtKNYqunU8/ShYX45uQBjCCITljv1wJntGFwWjE2YXa53C9szG4RwdJd
UPosHGXi5zbd8rbImt8cQebnwk/D7s/MpfMOPPgy3MaBYZpxo1rAGfMVAKQmr5BY5iJllOz+D3tn
llw3kmbprbTVO7IxusPNuuoBuAMpcZJEauALjJIozPOMHfRSeh21sf4gZVbqXt3kLcZzpaVlRGRI
AgE4fPj/c77TM9x99LoNNCw05bTDIruId8sM3Qj0udM4/Q6Lpqtfhw0Ft++5pIXxBnMr7aWNU+Fh
3dAyDCakoij4cLKZjaKl5etTyJ5056JJGskQrwc57aBxaB95yTGgTxy2tg+cNBLbqs2kS0p5t6rW
EsdIJc6vuWi7nVaRc5rutLF1xVfRk56+F4KMAiqIIDLH9cDoFkxFxFfijVtA+rfJdUkIPCSgZiRJ
0CwHA9ZUgSkn83urQbtlIzcvSG6rLKszb1LbTWOG/CBmxa4yd9G4owUTaYWKOUK/AW4LzaeScKQD
rZvKxldRKew36xJlUOhEvCEv6qQvoX64uWKOizD76c2V7EjLvp5bhWOKtMW2FfdhbtgY7qy4MfR1
Vi3kviJVThJFQ5bQcB8MaWR+aXTaJdumwU69MTrYoZ+MeGx/zE4dfBxhAxherwGML82pMi8R4Iy1
JzO9Bw3OAW4/BJHNWkea12dmu+DH0o4Rwl49/5GkgXuZdB1qulCDb8hZD/MYp0z8aBSIAlqIKNKT
DdwxlC/hWMCwjeto3Xt3bzSynZ968n46UufT+qtNRY02L7YbQDxYqcJtANU6BrQ3JgRsl6v0Gouo
zhkcF/gDk0fDmcUcyhtmLI0ORbrqqmYtai/ppyQjsBE04ego6oAmoGtZbwsjMohapz6MiU4W8qmG
K4gISlY23z7H12WHDZ0SccDaDwWl7/m801z/brlRc99ThUl8i4UO13OWyvfhVGb9Vsxml/mmVfHD
LyrTvzXEWiyINLLwg0IqTNgvY9qbBchc1olqQodcazST9hOh5NGu4giKEKxIwVDmUTK9c0bX/bik
ddeBEYDduqngoMgtm4UZeE4JW91v2poWRpaEANizoh2+jJZkyiqTOUKV3Np0V7O6zgMfNSfHCoIX
ICbnrai2SgNLtVEx6iwcsjLLdqELCsyaR4ckCoDH3yc+a8z5S0/nW/D9AOUqFMdhyIt0T7MeCCCI
VuAtVbzw28l3lDcckek26uQlhr7ppuBDJg3ZjMcUHFNgsUr9Lb1X6gx9E7MHYUKGUF0o8hquicfK
WIWqpA88U2P6YouzCPZr2nrtRtAjvSR8RvuUkjUtfWfBk7RZGqrEnphoUGzxX5f1hRtGpfIQVDGj
i2YGXI/YCUM8pzYEg8hl63m/xExMBD2w/5nmRcJ+AHmQXbZjOdhbKst4pOeFPoRP6ytGXVtI8SbW
4/oC7gVefXpxiliMgBhJ+iDMuM0ohtiPcARfFfxi5aWdBmwsmANqAwLQNI/YkYFzgRtHtX5Ly/jT
OBKL4+PgJRNjyo0WDLomYRpBu6PfO0Yk44DX7lD55ZN9lxiD+24YJg2pom60nppIfBJhPUNJF5pz
g0uoeITLP17bQIpdHyIeOtRUTo+OQflrZ8PGn/A6ZhpG40HewmmDeIy6KX6uuoVq6YKofDdVqfaJ
OxcSqEE43GuaTh2jnSVaPaMlQN4Ts2s/ARMuWKKU9QxqpOLrtAOwU8nU5cx2UY4tsEi0Rzdxm29z
k5AuHkGNp2pbNOHnid3CXQCa95rSdvqJt9VfVoNDT0m6Na4MiuzVjwIzXLIxtdi8b+rFoDGaTWih
p2wiFaZsSUlFS947m95B4QulwU2+jH2GBCTrKVzvh9ENsYqSFAS2PaBz6WX6kAKOrAuEWDrWtg9Z
UnbhvoxEUPhs8UNGaDplGE2L0fGylCmGymuy4p7Z6jODgQJmBiBsngLD2qT2Q7w4qMoqK4QC5tQO
dGBqHldjDxnNySIMe4FhD4DKFmW2eHLi9A5oo/bDMVfqNwBSFsnWkJ8LBvxdmyX2O9V17uWA5AM8
cpLahh9FINUYChrKl5pqHMD6ILTc1QNL59q2gujGSTv1XOSh9Zgz1wzojTWh7ejVMyk4bMFTD9EJ
4HwF48LAQW2lV8k0rUuP22HTyMu1tqviBa8eMj1uohsKPd4mmpGTRKbN7ELrrlwzv7Ggvzdwoq/B
GyHW87Fz1l+OHDn2FRu6bk/HGfoXcSoIVUPONn6MLua2FQR7+ZWIrV2yYDMDc+8Ut3I01OecJBuI
TfFiIRPGZ3tZUjpZGYGtwPSfG9pzIRG/QG0J+/wqCdI22rRcbyFvNUsoIvYiEh9c4r9xHbBNnEi2
y+Ew6iKHvYG3nZR7LBY6ypKhda5i0QCYCpKaSNkmqe8yYC1QiK2wI40kFSl1aTPF4GgtjvpuBFn8
OecjeKCsrFZrWwtMpJIzSONKC/KvVF6mLxiAedyuUVpf3QXHuoe0s2s3fN/6YxEp9q0QJwOPGcB+
aEwjCPxAC8DPEueKEBEIaIFfIE6+pugSmPQA7r83SiiT/MQVjKXakJJKfCb3dotplb3QqDEssOSz
BTH6GmeNuTTiQjpFI3wrUQVBCpXOuaerteUqZI+cb2mCrFgJplXk/xrNKCD8vYU83eoi5lYck7BC
IijSfInyoRxrATZyWqcpTFCshpGt6SiKe5bjlXBq5hD+WeG2eh5qn/vcnd/RxsoIV0nKdNh2Em0S
OkXAhXDxcAB6bBEhAidZm8V+kVsVloMxCoAjQNzYw1djRZykMUk/ZOsCy0EfAJDQcgV6z1Gk8P6n
vPSrvCRflCr+5/9t5i5q/vP/HXCl1t/zq7JkW4RvCvoapmsDwUBK9Y/KkiX+ZlsWFX+CO2m2WuY/
4zxXcpShKPdQ7yFE1nL+2Wel6GRRTgKNQ1nGdl5XWFp7qL+pFbkkrV/qWrZJBUta5lFhKaYEAq0R
41rnauZuDA2Bi1jr9i9XkiiDHV5FCcSVJtexUEbq5hG2KoKwbXYj9i03zerPHbHZF5I8kDe0S6BH
SrQim5cvuBamDm5LUZXj2UhKekIoZ73t30SY0yLrXK4Ql6luwdJOsrrsCKh+Q+R3cuZSfzzB9VJy
vT0a1jTNjy41z2TxFhrao75OMWMXM5+7VkX3L9+QgUD1+I5sg+0Rw4SRZJkMr9/vyBBzGNE4ZkVM
VXXH7A31xRy15oOpaTX2krJ8Drp84JzUmxZbHdnvyFIqPrfAxHbwPbLHl3+gE0+YsQvyzOIB26Z9
NHBaKx5RtPHzJLbDHpK5mNQF/ArkXOB7+AvXcmzKGoAHyLE9ulZYpHDOOCR5LYe226oe+/tKglVY
uUPGr1nsXxMDT4xV2jPC5ZNEXUyq1+GDHuNmnsuxYnYmx/yN0SgSthw4Y02pldfOMJR3BGUQlql3
VOsaA/cVHPSOGX09BmHh8nMdVTxbmWR4myAC3dlV0L19+YGcGHPCWBUa5ip0dqwjqiFrz7AYaY7k
PNeAwlB08jBz9JvXX4WuqELTSc6Hra/6jN8+Ir2Iewn9S3iyBtrgycW+T0H8Z2ee+PrDHn2rjCBm
M8TX9Gzdo8khhiI25imNb2EuGHMXusqJa5jfSnSYl1Y+ay4uBhsij2OaH16+w1NflYugRTclE7Rr
GUcFbhOeFeyhCF9pEyEDSzqBOS3UczK6WG1vHaKvcNEPmIjpt2LLDFXTXhRCckzoxVg+D05bvv6p
M+pIMEfJ7kqm/8OnHroF7JUUNppL8iwUnHTaVESOnJlPToxy13ElYHfH0U0mlsOrEDQxFrZKmPcN
8gQp0qKN1OPGRuYnnGVn8z1/e/lZr3/i0WtmvBqGyc6KJWftr/w+moI606l/saWnsJmA3GghENuO
s3n9VdDeu9imQSzb6miaHM3YIL1WkfKQCn1bLViL5lJzd3/hKooL8GUw87tHXwaJqKaBGhXOQFsN
d0ZJvrJbL/Xty1c5McXSoqCaK2wmaXcN+/79iWnmQgRHzsrCxsLeGxGnlGCGEAAMXr7+hvD6Yl5g
bQaXejzpycKoBJ5Wx4MMFhAKnAabIljKM1/6+liOhoDSaV85DDgFLvPohvSpyYmB6LhKK3rmyVH6
sZEScy/wgZsfojmOOTS4d0OkzkyYJx4lvnyae9ybhQXk6IW5TpNhxogdurEcMyunzXf9MggfppZ2
ZrFaF6PjmzQdXay6NR1J8dFNyjyVHTUTm8Y2tvFeEP1jFVC2oK1rBRbgFoXIy+PkxJelWAt00uKh
3aK7PBwnjioBRGed7VkQitZ2HMckKzHO3NepRwia1nUsg+laP97nkFpQLwgkYDbitb8giira9R39
g7HvrTMf8alxgujPtulb6C6c08MbCm0aAmLE5TjpApwoZMVLDCfjXjG5XCUWwXDkM2b3zRIOO70C
mPTy8zx1pw7rnsWzZKCK9Xn/tu6VJWASinLMITmNVanZ2TXexw5+UVideainBgsuJtcRhi3YzB9t
Ngr4TIZyBl5dM0J8Kt7PMa6/lGxvAQHPDakOv3xvf44V/GiK1YUMQaH/tEj9fm99wQzpDiVA2CCn
bJAGJqS62tm+/ipQcoGDrH4qIa3DJzildtsHQWF79CLyjWw7c1dmWG1fvsqf7wn4onAcUzAP60hV
D68C1geZDhp+rylr8QHOjPrWl2P3PSMnb3/mUuufdfhVS525i323MnCYyaMxYaKr41Y5wbA3pOwO
jLzqNxbcPYuQqcG5JeS0n/zIHfEO585AIKjD32Ybox51XPCYch4XEFyc3FWZYqhoqbb6yP27HyQH
ZstuGmvZ0vzuUYwAEsi/pGOEpgZwUzfsSkrc17MkiH1jdgONtDjR6u8qKjKoPZGOxo7evT3BDzTJ
14PXRnsNxjXCqNjOs10Xx6R/CqP7YbEo3gIfTD6V7ihwEVf81Py8piCt2yjse7AMbOkxcBTEJ/MD
f4m0pc+3ZhE7V0pqgHciUYdvAjrk6YZhDQtqVK1G2Si0CVboLWeKN3qG4O6XD/JfbstPjFvDIOFE
Cp2NItqmw3edTYmMo5CIdcpN5jWxCI/ubASXZ97yny/ZMASzjkODnOn7aJVIq4gCqEELNhnS+W1i
mcWFi5/Jr0F+nBtQJy6FqkMo3VHrp3g0npI61pvSwf++TFie1hJZTU2bAPt8mAkYfPm+TmxzpcHS
x1aej57T49EKUaAhKAFaOSD+K/kNshsdnxTX110zVeS5sDejaCYVvQyj0anPJq45f7eiNt6HU5q8
q2kvn3nUP3fWRx8UT9I0QGabUK2PCw8Y5e2uZIsLptjM3uAKbvHgWrFzoVFrQx5cZO517TDaKAEn
KDhGQCM37SCU5RGu2JlggZD4okwFHuVniPbe1agE5zPT5Z/zM+8bbLLLkVA6lGoOh13pYn8pJnYs
QZ2bX9vaQHFYac4PDv3mMwY7cRNGSf/88us6Ma8htqHu42ANtE119LZklBF3hcyGLrhjXeVJbyO7
jo2LpUu1m5cvder+XAoKOnUpdPvm8YgnbInzFfwnrNeRp9MU8pSc3jVx+Tw7CfzScjnzRE/dnCsV
1SabA4g4nkjxPTp5Eq7lkn6sL9oKOVDG/+kvPby8M+P+1LUoNykGPes42p7Dt1dgOGMThlWUZYhU
kVETvjNa1ZVWL/1fuRRDWVkgm22+tcNLuax2eFrZsiwdeACU7owOIoqqzj632zt5U4xFPLN8P8o+
WvXGJafoO3COIiySoCnW1Y7cFRdhJIfT9MxtnZp2V68Hg1/imz4+JkbSUk4RMCGNskqJgLOXHQdm
8fXlUXjiKiYL6yo0o7hjHR90DPrrtPuZnqLayG9TZGNk8LTAQv7CZbgP5QidbF+1fgy/7euUPiYt
kgSKgpQ1oJGY1pWIJ/3i9VdZVYIcDDnoIv47vAoTGRUw3eKT6trh3aTMmRh0ZZ75cNeJ52j6NDlO
2/ZaVKZ2e3QvDimroNO0VfZBiwfqwY/A6O+MGASYRinl5Vs6MeSYhdA3Uqhm9ZBH3xFt6hmyHhdj
gbE+G6V0d0qPxn0Tma+vbFFK5fCuc9JYzT9HE9Jka65IRuF4kvbvFd0eYgIiyJwv39CJp2chp+SA
xl5u/ZIO35HTGmGZLJxlXPiWJNI0/SU9LvtDvbI+QmySZ4qlx1AAvlNq61T/15HH/elH68ikWnQF
EUcKvSoCGIdFan5yDBt9BgXpdygwlu/Y5owP2ChK4ZETSsATP9/+9beNH5JSArmnLqf9w9tGMDlB
zGK2r+NqQfyCxlEmmgkVDN/jHHTjmU/h1GNm5tBdk88Bv9jRuMn5RoIMRBQlH724bPCN7dQYRQ8d
yCCPCVt79/L9nRindER0S6wsBxMo4eH9NcNEMfxnnVhr+53bK2NjrE4VSm2f/8KVqJ6ZlEqkQ1H6
8EoxSQ0A2ia2yqsMcEQI4IMuJGa3H8ZXly4k1Ta0vyzPP+fhw0uFKEoNZInUenX7rkWesTprlmvh
Tue6NOvrP5pTWLgUZkDSjnXneLJHywBAN+BKjTmkd6wKHzClz5sMexAteynyzaDTEh0H9mcvP84T
CwAlLmpcOAoZoMcb7wa9fkpzxfFAS7oPrEV0bLNoOTM8TgxHe21y8ZOz8eDvDp8kJQ3lahDsPPrL
medqy2dZs/sNDTSdwfj6CZr6BZMlBQTAD8c1jNpaOJiZzJlAOnA9ASTwEX6GiL30cVtRTTkzTE49
QjotayeRlhftvMObW/Ef65EOG19TT+8JxMr2hB6e+6JPXQWZOJ+0klTTjhc3NltZZRaM+2yJHghT
6rdjcvZscPIipk4Lhj0ik+XRDicPgrKtA86hZRbN16LqnZsGBf725TF3arKg6k91lbuRf6w0RQnh
Vqtdx5s5zeLDQRs41cjoSiPR/sLwphZCbg9z77rmHL6bCN0QezM29EsFWSMNJwW4QXPOlIvXpfH4
82UXT22Hbhw11qPZtmnclH0tI2CKSYgPCTokXViWu8FalsuxLh1UJ9VVo48MwlKcrZCcuDq7N7YH
rFvMH0f3GMbGTLr1wCdMbtDHrGrDp7hX5m2hrODVRwiXbY9F9YqpXv5xaNGTPiRMy2G7OACma7V4
+IAKCnAILt0zK+afUyKXov1uUIVb59+jFWVETE1c50LFWhtqdPiWU/iIQ5wnmO+y84a1WO4W3toy
3L08PE9cmXMLG2ImEAbpzzix3zaraLMWobmthajSCfYph+APaem4D5xBsYjBY0MKhC9hg1SPLs7L
1/7z0+BAyAaMNg1ddHpEh+NVFVmCTY1iCxDR2F8PZhddmoSXM0jwM5f681tXOv1FjOPsYQX/c3gp
IJGNU9qUtKTWQxUtxu4y6NCgvnxDJ67CDgxBAAVdvvnjaYsia5WsOBHOTCFk6tnRfH6Wc6KDk1eh
i7luCvjWf1ZhfntlWFFnJma242amdRcCoq5ndbm+ffleTrwchj6zCH13ju3HTRRHrHmxlYuaPl/0
rdUNyoOTFOLEsJczRZp1QTycURT4cJuqui3XgsTRjDJH5piDBeSGYC7fh33vvp8BNDyhiNXfMUdH
W+TtxqsXMi5KU5LFjEYNk/PRiAglzsdmosgZBuEjGlLs6ANhIy8/xRPvim0GkhRBccdgU354FWPW
7FiCr/ZsjtG7dsFvTFNo3vyVqzAlc3zizHd8laoUqZZ0XKUhlXXLa0PCkGfLmaucGhHULTmarZ1V
ejOH99LyeKK0M63VR0E8lmUuiIzdxTdcazwz9Z4o2zEbchCUbGnYYauj89lI12yeKZR5tUTyiTBT
L7YIy3tks2wsLydWgC/xSAZ8a2gkaYxm/p2jKiGV9WRDF9QiIiYbZ3yftJBSRme2X10nXmdrJVj/
KNLjvjt8Fg2pA/bEftmzoIFd2KXU+UmQNb78Xv/cSXIVvgcKPrRLeZiHVwmbIIhVyjcYylB8sqQs
3qTt0pR+puO7ZoGMz7ziE8MV1AaV0vWiLAtHr3h2OxWCjbK8ioyIa/Ipl13kJPOZhsqpq7AZWgsK
nNpwNB7elql1BMnEwvJSmVsP/Bif+6A/9+WdKEavEzEGS3rb1LCMo234xJCZnW7tYpSVfZ0nrrgU
S1F9aJsOppGMw+JTnqaV3+B5uU5h638nPIIcg3FI2msHqMeZWe7E50OlYVWKUXuixHs0ZObGdZAE
S14mh8v3di7jfSnq7oPdLeaZRf3EpVh8qN2t0wH20KPXCAEt1MEmwQMBM3ybJ212Jeas3Y1L0Jz5
EE5dijIUUhRUghypji5llbL41YKrS7f+6kLg3M+YwjbDkIHtePXn4Kz7dIqBbMoocxyOm37U5gAh
DNUNEKIXNRL8G3hqCjwFEt6WyNjXfw30TCm0Muetx8KjN6bgE7F5yW2q8uA8EwLSL4Q+N2fmuuMn
yDPDv0u71KJ4QZ316K5QYdedbLgKYMDiou4isYF3EN+T+vtaDSHMWH1VJ1Du51Vh9T18gGKm7YdL
goY3XTt89XqyBexdnXlNxvH3vV6GUjDxs/QW8BMfTd5F1y5DOnAZlwxNJ3f2aZ9gQiSQCYxEv1Je
Vw9KWiUePuOdsoOHRSehKQQeb5avfrr8LCzxVOUdvqvjCoqZASrT8QQhJ8hKUpJsk2W+c/elsrpX
DpdVI8fzpYqCKkMwfR4+3VEUHVRMFBluXiVvlIjat62ZnWvl//lw0RuxpRD2zw67fbSjQKdd5yAY
bK9uxfRoOHP7qbaLzy9/aScuwpAU+MDZkAFYOrrIXPdR1bc6uHwli02Umq1vk6P02ge2jg+GB1Hb
v0znhw9MVGNXTCMPLLXceivY1751CpWeu4q9Pvjf95eUBA1ECDjBUFtwxFnv9rcNs9kO+UhT2/IE
YudvJYrGxyGX2eMiwHOStCWrH12lpoe0CtSTNRr1kxWXpLsg2ltZisjXiJk1QLB4dSnnOyY8p77Q
x0y+yYZJl/fkykK8FkUlm31MDN9liEs3vJBx1d31Bs5GP27pB12yBy6uyDbF2yCmwfo2Zyn53eQi
aYS2lhYA5YUsH5IR46ylOKabZGTnjew3jTnWV5Ez1pVXi6j7YjUB+7w8m/rwohqHimS2xXQvyFvQ
ntpeZSlGuTyx/ckUpPIVepZC1SCmaQ4vXMArAnS+NPH4qD69yUjc+jjYRtn7nVM6txEfbrvLUsj5
kGCapfIMfV6aS93OoGNOZZ5/Krs+ghcYEzWjxELAfVNb97rbGU/VaNpI/8lPGb02M/J8P7F1Cbau
M3XXbAjSxxHXyrQLo8k2do2aDHVdk2pSXESxWSaXSRplJpkc4Nb3gZvY1c5yJ6V5qW0uC5S5qsg3
3SQKl0wUJxr2JnKr8AE4EwGEDTwkiXJyyN7m2IwSvNtxTnhG3ZdkrmhaU/kCr/ZTpVfGRzxy9QDF
KFB4TYtC3dvOJNrLqMUxGFkCyV2rpt70md6ad06UpXf2AFzVa4Mp/8y2BYjiSCBD4MMIwGHRwe+p
fSduRt0L3ay+xpthfzTLgsigiWjJjzp/zzjvBnHRaikpLmpya1zIXTI0m0FhnfYSVM3ZBgN6ysYA
tgeowXIcAZLpVa15cW2Kr0FSmB9JEW3Ki7BfgYEkIU4ze2Sn/l6ETbTGDxGF5ueWZt2DGNGnrUng
xSdZz0NwIY0qei+H3r2ryE++TOZegfi3mzcYzRvfQjbnjWixH2ctEB8p4bfCQ4IK3AifydgQEW8l
tIBIIa4xqgxa6SFLy6d9S2Xjuz7JNN5UOaQgIAhurDEJNtpX1rb0c6oHqvITeLg9MWMKzKRS0fi+
cYalIrWFHSdUTByOb6iehUQ9GWt5jNNvqntzOMiP5Ahg7Fz4/d+wz2X5fgnc6apQbgOeoFMEwelV
FngMvYTXnTQE7xUw9L93E7G6UFEc1u5JD5qdBRL300SxodgEpBbcCYQ27iYjhNjyZmNyyS/IisrW
oI1VfbSlXbFcNW6cT7foKMRT1MSgv0ZFIO2uIwWk25Yd/DPPrgtXAOFyk/HWaRvLuncyY4l8CEwh
H0OddaFf2ElubTKhRqCYq6X3HTqJ9guAFlffY51YsT2WMwRfYITr+TUQcIBJg9akn6GUubD2p9pZ
/KKO509ZO5Om4xVpmbiP9aKR66jiqQR4jMv9okJ5WNCta4cvDXl5eA8lOR9+1xUQU1OwpISPTAMM
APJO3oeGU2IJ4llcFlbixoj6Wjd+Uzm9uWw6I5Q4aavMBtFps31Gr5PhBtUxe4zksIWxS5Zy0yGi
WIZguMJSnBsXSdwXV2XdkM82kCLycYBo+pgTLfKBxaZ9rDoQaRvXInUCfV+1ypeq6guZ0K3aWZog
l9GKYGNwrGrSBqzy2N0mhPg6/gQ6NPSQjvIvHYwdH6M4De8IHsGTCht46Qkhg5pE3ZsgSU8DKfQj
UwQq2DJ7MmI7vEuD2sEpnOvlvA+AmvCn6wmhqjPHg8wnDRr6cr24mF5ztcZJ/YyC7PLaNDcdri0I
A7NZmN4Sz2rcdIh9wwv4UwC7t1NX9eYlddEMn+SiivF+bgKAvkaPa1ZGjWt/rO1hdr3E6YxHPIXG
YwNPd3gDZn+ynoQA5KtfDoFFq7NyVXBNHKYG+LRozC+aMeAUa8zYJKAhxYwA8NdJ76inMTZrC5Tl
LnU0wcM23Bx4scradzHEW6ALbtq7eyz7BWMgA1GyBQMy3zRqGcjPHdiO+qWh19O2ngr7RosDomsW
iRMWIRwOfhH1wzMSrqUm2dWCGzBPqDU+9UVWR+R+NvZDnm+qqgFArlv5jxn3P2lCkbO8SVOShr1C
Bdg11kaTueXTaHu/5zxfeJWhcZ4FaOLG/mAZa2wj8jQfFrd76XSabmwKvdYfifWsbXhPs/sVLsg6
mAjFe67swOwge0wmoTAUu0Et5DbK3rgc5id4TtFD5pR4SEfLJXMz5IOiFp5lceMvSwU5ocuzWGyR
Hsv3S0zXXPaGFW6Q5AdvLHyypFboLj+7je1ObaHwVF/jkeiSPeFmTrERZNshvAAlfBl3LnQqq85b
irN2hN2X54odfdIUHrtxCtJ9Pabxuw5r/rJlCWuI43Rn52JQtcLvmOYhLxKnOybsaHE2MNgzY2sz
5b2rptggYDeF6Iwt1gLtHq7B7L6tG9rbdKoGEgmWGiw1IaXq3RIMYOLg89Y3Pdbam76TwL9sIle3
Ojp4BYexFXcM9AW4L8TK8pthRVHg21Txh5sZS7F13cKsCW6XwBgn8CZ9IH/YmaNpu36qXP2WUDMz
gQXQ8R3DyeqyPcNadrd6b8fMHYQ6m9emiBITFTxmzvex3TL3xUL08y6KA1t8JlUL/IPda329N5sM
TRVxJk5yrWWE3r9XQFzMPZzmyLzkyFP2lxHp2oTCRvHowLttQ0JAVTY+NVU39rdz0lvvqyUIghnP
dWS7FyU5oMY2kOR6kXOLjuQLUb/Wj5c3xH8c0ogAkZREEO3xlz9sUSRytEznMz4GMhm2kUnwcGqH
6a0UY3j38qXW09HRbnVtrqyHFoT/dB4Od6swEdGNWATDSVSmrEtCbERjMdbtjiwkePP9mzhszcu2
Iv0LLk6xffn6J28V0QIFvlUIeawhgM8fpVEOwNGNF7WrO8d6IHpv2rhZU59pe/xxzOCp0o3nSE8Y
OwkLR8eMKC1Kc3aRJZcBDWDNsOd9XXXTK0sUbP9dqk065h/aK4jdjh6o0ItAjqxcZktGZiLZffW9
3SGaAsjy8rM78e7Qc671AmRMdBuOqiGL7mZLtyDfzfADU862EMdCqpvJ/RLWDRNZjIW6iq77RFZv
Ridwv718/VMP9GczB8kDCRHH168TTRZs4ZCUu0G9n+eg2o4ObdSXr3JqhGB7oWqBdQgJ0tH5viL/
gJMUuEatKcGjTlq7BWdIyOoYqFePEIrzNDPoQCClYotw+O6azu7TpnCRdsQkSy10Ba5F67jPL9/Q
n49tvQq+BlY2qkvG0cndkBAbAipOHsig0jMHd9pAR+/OPLY/6yLGaglBDM9/scCu1t3fz6FxTLCe
DLkM4dTjLedvuU0cCCAooCtt07SVezO1U89OY5huBO554nah78NJTcZLtx0GCs1hTHtVFWeaIesn
cDjn0Mkne4G+MaoMCsmHPxnkp9Yu2UB7NlyCp3BwIBCwAO96jOIbF48a2AhAWn/h5RrIg1apEJVa
++jlBmruS5bUdabDcd7mJZv4KbLOzGenXi4tCCJSmMtomx1dBdjT2DFz2iTm5u6uzcdPuj6da1j8
WWLAm0phBg81riNu5/ABsqDFbihYH9DvK+jiRv+5gGjvGW0q35UQLX7d1P8+EKq3P0l+38pqJuIi
6o7+8T+u429N2ZY/uv+z/rb/+mWHv+k/bqvn4kPXPD9310/V8a88+I38+X+//uapezr4B0Kz4m5+
1z838/vnFg7HPxiD66/87/7Lv6fs3M/V87//2zcS37r1TwvjsjhgJa7Fpn/NGr8vw/KPX/7LAG/8
DdM7JVRm+bXXhuL9HwZ4Tf8bu2qM7ut/qEua9Gb/CVc0/sYyRH0QBbb82YX8L7ii+Bs+QovSEW1Q
FimHieEfN3736/P59U7C5/Lv//y/CrDxZLZ37b//G+Xcw8+M3jB1SIbH6olB6Lj+gL9PAJW+zI5M
fsg4JXaYHG/tSiaFPV/34KFav5GqWZ4q2FY3xHAo4ypqp4SQs1iRKWIa+Q8ZmVO6UnCCuzCfgo8J
8+ZjNKYVGcNFpG9NqBChpzs1+2xMDETCCjV0TyXkJFB0yJLJ7TEjTLzKqKErpc7Q31adtuY1qqiT
2EokNa7Atss7CzVWf2HWwKa2s1ZbXyC02fM3Qqgb45PRJ0G0b1rgZfswiaMJlVgaX6qlzvUNmVyi
fsDoV6rQ10JDPFiamabbdeO/s+d0pDeQlem0ZRMp6sQvysqwtnKsZuXJMtL6S4BkQ7VPalXC0hGF
kbxv7aqx/S6cgIL0mi2u9DAk46tKUpjYEh8VfF5CaTyY6s1XLZlImndFl3AmTEtiuhGD7UciTuM7
YriSCF1KYDTEOHcTUZo7nNjDfNv0LbhqpkbBYbleBrUBmsQJF66wE1xR6yrYNNeyv88MByKYMsE+
7hbgPRDlzDIf2u9wxbXQNzRRPTjt5NzExRT3zq6NYswFi2WG/Tv6QsZ3shqCwdcJWv1hd0X4llLk
RJ5BY4/buqvcjDSwdCx31WA4cKXz8LsdMFN66APbdE2e07Hr5JnhAj8q+84bi6T5QNiTIvOe4hfx
caDX1zpNGsDyNtUSXZIwvei0ZZL6qltyRHbhUKWgnPRUy1ApBOEP8o+pwnAoZRQAXAoaX0BJmjyR
kLXplXhOv7eD25LAhDs68douiZm19Uj20D5aCg5t3aqHhFh2QFTzWv1JclgqC1ArQRhUHXxuswq+
kgkl5wmh49tYTUW154uktFoEffqhHkpurE3ttPZHuLjAGXH93CDe1D+ZLtPg2xTzSOQPTptNnmmN
8kGARUl9Qo3NlrgZGc2+RVrkd8I32wFCIDCXTUtUN/g6ihXZthOVuIEtFz8zVyfSb4u4hJ2Zx9a2
bJfya0YA6Nswgrm5DRRc642VI63eznVG6qtjdl+TMLUXHxC4fDYHcjIv50UlX8nJiO4A9gJOiuW4
ZmakVk9kdaRppjdUYm48am742pPKjml5RlgNhzSMTahvRZK8HWOsVfCMm0Xj1Fdot2bh2P1GTaDa
NwmVt8tkMYcdWgWKObkeRYDHtIn6ahUTN1NZHXTOrm95q3UnskcLKNgXGqwlvMQ45bRMy4N03tmi
wmjnbgdMtZQmiRi5DC6ggw3gZcKpECB6oAxvFlChlFk0U3yAkxroPnHr3deG1LB6K+2Bds2iiO9T
0wDnjHuQzt4d6TX6M/BanDVBF5GX03XaQ1cHteaPQxw8I35W9W62krC5WhYKyf+fvTPZjttI9/y7
1B4+CMxY9CaBzOQ8iRSHDY4oiZgRiAjMb9TP0S/Wv7RddS3VLft42X3u1jSVzAQy8H3/cdcJF9oJ
KLC930aruPaa3urSamuq7wttg08F1T7sudz3dNsQu/eQAxARY9WvwXGrnKlJJm03X8axUG/cMYu9
Z3uPJJZ5VcW85ay/CE0L1+MuefCE3lTRwiijJYDG6Egba0VnXXqU9H2fy9k1RKxOwRVBqCQPeg3S
QzbUosv3fUNZyFm4hWR4yXCaCIiLtXfs4qKZUndaimPjU4RyHki8L79Ni//zhP/HyUrynx/wD//n
f/fje1Oq8fspSZne8R8f+Kff/v15H/1ycqzzpP/98czg8FuUsuCRjpSIYQzJNIv7iRH6PUrZ/eVk
5sSrIyjNRGl3GtIN52Txv/5h+ZSOEFKAe42BlAMz/jtP+zA8LXv/NVSzckK1oviBdUIowmDy00zo
WLCEle4PQbAuqZvTNH+NS8N1r2gmUt3VpIGcdtEGIbufOaaXC2AtTRAtba8JlByt0vFIZE6yrRRC
p3N2SuvLN58sdNiiQKZjtZKQX8ey/bS2eA13y1opua9hwj87zTiTJMWYsO6lM59OM8iOjw6ESR9W
MXqPJuQg2I0c4deDKzOZbDYu07MRBs09hp5cJza7gaOiIuhgThdOic+qxLx3Pk5GrM9RqNV6IdYB
/Q1kQB6kCu7zzCGlgMQF2JSSIFGL0gbyrbI3j7TLPp2LkbT5qm813bzoWDgCS8q9oUha6hVwDJTX
sbX63S5wxl7vNrLJydMdrfq9Bal4s6nQsmkm8FciNHQUf97KqnxReqTUCLHrcFNHXZ/hHmnEhxwG
kiLXUMs5iT0ZnM/LPOQ7WcrmrpAiknuXKJMoIc3KKfebZ0lqlWcxEAooy2whmzACEK0WrXlLJbKt
wFUkhHhDvX3iyCa9revI79tmX8r9rHkzFKY2VrB3eepHR7sf4QI7d3gzFC23O7rZwzuqAmkYHQNC
D5XZrBYanjBUMh7negTfOzEPZdBUX3SsCcUNUJ/uTDkEMtHNzIOdc8i96txpG48g7rmXjII0mFQU
EZZgt4s1jJpNINHRUXAoO4XDpXpY9DQED1ur5vKsnOyJp9ZoEVNkRjgNGivwCu/zmGbTdO0aYe8p
syfB2emnjvTS3gDCB9rydTJNDp3xflB6697Ph806Wn5pD1d1E48DwWyV1R4KENMlFYG2oxSFUacu
TE1/lWpCq3qPVsql9lB1pUpHK4b8ZyNVYk/jxVSc5ZWrqhRvTB7Bcrib3DeDIu6mBRofr1agToci
BnLcEHg1dEOpXi/6zGpnuhFDov0Fj9qpFISPDSq3HqWcKXnORV/DCKwWbdG6nq3nslXDAiqJPmKn
A6qhrsoeA89DOSozPvmNUxXp0gPxvbZl1fbEHU1D+YiabK6u6y4zF8scTi1O9sGZbmgNiOdbPdAi
dw4BaaJDv3UEyE5j7WYvA/GV3gd/tyWP8VpGgqwEZTEOrqtghZeO7O+xbncdNAQpmBTMrAs9AER3
jiklz0N5Lqqob/GcF1wbOrsVDb+6DaNbnklwoYRBW+6Fu+UyTi0qZMSxiFf/gxy5YU69mlrjve23
NnU+hPe5e122DYl8U1BQNOPTmUYQ9WBXR9JnC5lEW7vo65x2oY7I4LFvb5wFQP+Q5WJwvsmqW0i8
trNxuIupf6Cka1kIO/WVXeX7IVuhiZTdSNInTGMP59IaApqqu9NPHVfW5Znreaq9ptTOVGdMC0be
OIKT51R82BTnxsxNf9YMmL9JV7daaiaLaYqOHdHAIqmMT+I8CIHO0roUrZX6INgilcaDsGzIRPE+
efQTQi2U3uKnZlmjz15c8+dw9fmlLjTRRbZ09F7QLFq91k6oPxRKoo+1XkSfdmaVz/Z8evXWuPwH
q5g04LKd2ahVKKv0ksjL+ozzjWDLdAposuceGmquhAdhpbLoFJ1KqeitA8HzazlleFMgO/nWez5x
pu1a92gUs4rOHFz95XfhqPCmXvlcd40zyucikPpjsDc7OzOepz+of/Q/KkfATtXqJETohPH4spK+
9RwJE0FLMxB/y6TD7dP4PV/SjroYsoKyXqO02XwSSPptfY1nu8NSI1EtJXx/wUCY7qomRWoOW2O7
YxSdO6MNkteUvi6xTkUVpHSXLZ9n2yvUlYDofuwHWdTH2dezdT5pqMaEB4ZFAHLmuS++7deudZY7
eIjDnS6FVRF6Osqrca1tZ4fAgwxWjznWJpuknZ5aoJrv8Pu1nQbxuD5MoVHsnAs5xQR9jvYjAbr+
eZA5kKw5IffxmSdMdj05nvtNj83cnBDxtdpRI8LmNWQVibCZN0oGNLcZrhwZIJ0X8dp2lO9E8mac
R4dUYH91QRYafSKdnAGC+GR5TLyupSW9z0qZjCRA3WtckJSulPHILqoyAjCp1nHDVCyu29HkTFj3
rlls51Hx8tSJtJ1fHHAtOpdZDpUCXR4bhOx53bCjWe32SOSxuY+aJXiuSEIt4MN0eJFnJU1FmTsV
LzWDMIeZXvI3h7Oc6037H2qFWQVrwtC8tbvAHZrHzdb1VWAr7LfkpuvXwY3y6zmeRXdwm6y+Uavq
nuFW5+eusZwXy17o5M48p70bA0UCEoHLgseNgtzZT1k+qb1T6vZJDKoiCF7ULs+Y6FSnQ3Jlca6r
SioKSFbLtryEqd9mnwlRnnDIOhCe/db6Iq2DimoxxKLhNyfrpE22RDDdT2FnHhFndD0JwAH6r6Do
qxan/xzdMgQM+sxmV3GS/MRl7/oIzSXRroJNQzhjeDMuko7Fdin1w+Bk8h0O00WAFOC535UuDSlJ
PJGfvSOvKKu4r8KFOAr6WJ5Zp/XXBtOjhNvyyju0TVZ9zAdpWmi0cnkIXc9+d/K1fGrKuKRyMSoV
+xPlLdOeYgTHPQIMyxtJmii5tqqgWsipWzZL5eu3qLTj9230m0canPxLUSzuZxk3qEW9pZHf/NBp
7R3kYkHAqFxcCqn4h9UhiAl13zVIRJ5ZtiuVRl1+usiBEGdS29pKxlOoOssqDw5SOSbztQxDtlxn
kXGZ2B2qpF0D9U6rUuSplR3WaySL97B8skr2lMRt2moi96Oa7pQzed6e+ymHtx3z9QLpW/Ha5QiU
yeS2nSnpmaQYBNc1Ipp9CKhBHO2o+Io8ipC/gkqxu2FebG59SqhJ/bRUXR82d4kqGhm8akjQyBoU
g/XGdr7xMLqQyGpOSceUx6XChlwRqs+8s4zSnztJ4MJ8aBRf2cQ+PU5Zd33Ko7agm18RUgSXI/gV
Zc2xVS6J3iDuj3pWHk3xoayWQ91OS7Zzs1yFB2KVnDp1/b65tnISaA8CtPrBI8Ch2YOQZ3ct+6LZ
x+S0QFuBpSmmkNKjNk6U+Ytl5e6HtouF4GC7WlpuzIo/h8aJ9onBb77tGAvo/yGr9DoGiz2RfC61
dtS1UjS2FsptEzXROHAwfZlhB2rpxaMWfu6+lM2o2nNvdH9FtUxEnDlK0rc+W7zPlcR8ldpF1TW0
UMpuTJfIpTOj6Mhrocy3nhMUP5SiarGs36thnG/IYBgpAgjKlU6Exnx1Ucsgb6DK6CWUhscHXTCE
aq8xEfenoZk5tQycRe2WfqxkGpqgvUMDVn6NvNZ/xax/kmExM4CPccAyZyN56Ckb8iFruP0951Iy
a97nLaUKu7lVuMZGuDSPdCwV3OemCF+ddcL5oeyg+GYXdCumqpq2J0FwxNMGNeul9M0SdWUXxvZ3
iGx6mkspTd4zRPEQiidZk3/c5HD+6I1cAphpUnmrUN8BUUadR3aMKINsj9KAJX/ksbbLbRtGkPWk
vlnQ5la8eKEo6QuKBr5/bRnoszz3vvaLL0H4fDm9DMq4pEVXov86DzpDx6RqIpX04Mhtr3nAIR+y
oAGAqSLSf9elb0m41SsnGnSe9Sy9IQse6Gor3nXcTm/rBqsbUZS23fuBId2bouuZpMZMckWpQR0Z
1/2hu1/jIZNpU3Y9mb62PnkvbS+7QijRYWYZA/sCrmqqj1m3aIuPdtNjGhEffQ/mjK9sRrJSJWKe
q68lUfLfC2dF+BfHS5ATFJwvV4M1cq6Yekbkla3ufD2QWdMcArc2n6pgLb+WHagqzsJm/hz0enxe
RKXeHTLGLRrGPc6oUTsIOMah/mSQx2xJ3PGo2Llqqp/JcmYhspA6Vcl40hKcouFvVpxAr21NXVRC
WZDwj84QTa8hvfCE/ErV5OlGCRcRlMjqnhUa7DoJe7d4jyU7w44mQJ829DX2K+LSveELhp4SBYdb
vRsTDy85kVP0gFuCmsMx9KsrATJHYQwc30Mb1f0b600zJV0E0+9rz7zEVdU4NvHyfDVexqnMBx4D
rG+7zG81UiqvrZ/qJQ6e7E5a72TKuD0FcaX/gh4yt1iAHW77dYm2CilQMT5QBkJjV8e4c73Obfux
IVh7XqZ8eweEbbI9G735Pha+mg/cWEjSOmJZ0M9MsIGUndACk1NqVxETY08vDRD1G8m6PiWdTH4V
+R/FSJCAaCfS7un8ZGpeeNzuN/Jgn3DO6PkmrsIAMVzfxNEFfQmlSWFN/Y/ZWop8b5NR/g2HI4Kk
DdyuuscVaIWnlgr/dIC104EoKubBtgz4Dx0Z6ayeTiNulqKjBiSMB/ns+eg2kNlkMRIT282/mnoS
+uiZor5lKHYcNCIZn3E2lra7z+pBbp+8mW1qF+eU1XD6DJo7xFmNkzoc2x1yzI0vbhH0meHpForx
kodqsM9QSxW7cpQhFCGa5Hrf0hmQXcdbZ/Dt1IMXPUDKmdP/tBT26+IMFbMUlnlETUmOmGxLZh1J
DEvbljvPJZlOd3kf0TnNh0cN3W+uk/8B1P4BY/tniNr1lxW04/sfWbNff+P32Gj/FycG00HnjdNG
eCe9x28omgceJk5OINzsJAF7Dvjav/p5nV8CRBv8Jr2ZJ/KWn/0TRiM4GpYN+YhN1Bw/tf2/g6P9
yKyeXhjzIUIYWD1MBfydP3JmlhKT49ZLxHwP3UT9i3tFaHx9YO34mpGjcfaHj+a/Iel+ZItPL4ei
gWwAHJwCqvDnbAdvQXXEBhzvBpM5Sb0GPUcNArI/f5Wfgjp+fxkfNjD81WDi/YQNFo21KathEaF5
E0XaRNhZndnAOLytyxWm4ZgZ0xkUFk5JN0VExeLiOemf/xW/vsofEMpf3yzKG8RGiHAARH+Sq+hF
2RwWc4zKU8v3qrHz+60GYM+qDyml/82MPIkt2ZiLlq0XPK6YKB6mAX3f6bq/QxzsvPmlETvRMpcc
K3rFv2sa1u9HX0+Poz+jh5RDfVUaS0FMykZcCiR+QRIakM8ipkdsXLR3nqPrdRNtySpRhZ0h0rE5
d5RbDV+Zuf1iH6BXJ80uMKQPOeNb0XXz26bXOy/us5ugbwTC4kIe4qidH0PLYQNkTSLjLGqxJ4Yz
3TK/fnL/c5b8Q5wMJf8Znb8q37/r8ssPZ8npN347S6yQyPiQau4QNQ2eKQ6Ofx4mlKXQVHhKDeUV
iOflpPnXaRL9QvbZyYKORwMDHNES/zpMvF9cPLqBfaLzfe5UjKB/g4F3vR+FLhimT4lMeJohFgV/
6q8//4MVJFobbxQUP2lDyc4htFjYk5qWNCvJVMmTfnDsEQXQTEkPS1Pm5Dvia+o7uIKeJKwCiu2A
21VTlZ1l7SEb6ToA48hd7AAb5YJpjbprAamt7Sv0+UzpWEzGB/SC9HhQWVXkh5h6ESuxaEqgi0mW
xWmpCDJmIhpL0imaTvXceWR9J0InjFnZ8vZSFlqiWUOFfGHP42Izv4XAD2MjUIeG5uT/aB0rvkRI
6T437mA9t4MqxJnX59VjlDXt96CT4XlkdfC1rQXIO1O8u7jUkrEz0YKNln0r05XUiE8Q/t3jXPYG
DldE8+tQN87FVLP4QAaPOCBkFk5vOf25eeItaz0eMyIt7H22dhoIzsj4IzPu9LSElu9fSjUjIpo1
XLDcgpLiCukYzeOd1prdYJvoU2gIaz6hmZmTWq2rH4CN3C+diYGo46CyL3wyD77UJO5sCKBRTHTz
2o9MI7HzvDRj2R1L00QyoY4s0jsXeRWkRuVOl7nSkUqH0RlfKwdmt1YaltMCLUfaPoX93TZD7+1k
u81jsoVjdaz6cI6S3ojUrfz5IduG6DKH+3tVLNUqqaZIYACJytKhaneIQNhLltmdS7bcNV2Z4kax
l7mJv8bwEx6q+9uAdBYfRYQ7XLq1qF84xHST+s0QyouJN/dp8CBoIG5dLEHUSeXtThRQ+zsCw82S
TrNZbklA8el88433PVjiLx00qmBgroYu4ZE+Q6d0TXA70+dRpsgazOOp5vHbZK/LfTZG3ngk2TkG
s877oT9itKeWOKI80O3B6mCEy8Z94AHXfT/BoN8Ka5iz84lAgGOfTbBGA1jbrRXIfNzr1eEcNZW3
OGdN3bhnGfkNNCyaLLh2t37szteex9UeigdrL0D2+hyXdJ7sIpjqLrExUD2vEUBh4ijLGQ5O4eRP
hsYLDVDvhI/tQFvVofcXfYJlrPVVbBLs0KarCgOQrfsbOLFy5opJrrfdCXnLBkx/F1BSi5Gg2KI3
5Bh2nHCf1zMwtx9M12hJ3CahWlM76BvEak6bi4qQ1NZNcQi3ubvo5nmcDlHFP7wPVbw19LME1ZIQ
sMWaUjrERLNbbhnWhzHExahqA65FeHv2uLgUpwkbIOPATMFmRfyy9YLcjOzgGa9Ug0tvCAUEPVUp
h9Wa4xcJqoRMbIUHwsc6C+5DZR6kXsW17uLwFYU7wosujjEz2LW2xkOW9cuHzhVVm+2GvpRKzNa6
M8ouR2xpmGoGL/cp6Ok6hVbDkiJIh01saFEGy/pSFa4HpeIMM/8cvGgCgxhcRypaKGPP0Cid9WgM
qZgrIPN3yhvP8J5sbaq9QPZU623yMV4hN/erBx904WpRfQRGZ7dVxAyYABpk2MBiYi8eYicvvkSZ
w+mzI8yEXb6I7C1MmT0IcO2nujQP00Cl6YFIzn68G0gqA7rknL6Pgpohi/AaklZCzpVoP9GVfBg2
KsmwiWvFGlw0FUNBZPRLS9nlRWDmle8OUNXtOir7ptSnwSSyCvjDLY7Kd8a44XUiE43vK3swe3Qu
Z2DLxefLFsz212harXDPch2rBww4taZ43N4+N81kv7Ro0fsdDQux/ARFpbCZVB2W1dt5Htz1lkYz
KheaWTVlmjsh7aKYXaicM83WUnVPsu2tzqywoodN5thcOvL2y3sXnlQSo2HKIt1MiLirMRP2+s3P
6LVfjO6ve9MFUZLzJXszjE5jag2VLy9Cy+4/92vRqSRXfj9hlnENn4xUEcihO2HW2eHSE23i+BYc
SWtCBPLCLKF9HgIBegepG/K6w3Woz3vYkVcdF/Z91uCavuzKpRMpMazQslEWOY9rNQXtWcW5db2u
Jt/uui2aUX1IsIx8yTusLH3HM8+m2j4/sFMvD8GyQEB0ZFGhHym6OYsuyZBwltsQItY+t8OljKdk
NF1/60P9zocC9sROx6g2dxYXskmoxuQu7KsqS4vSjOPREnL6bbr/W3Pb/2uCSD6lP5vIrr+Muhy+
dOWPC97pl34fyrxfIvIG6A9gMkMEG510x79teJYIf0ETSzNxHGMKR6/AvPT7iucwy5FmiiOdycw+
DUv/GsqE90vIQkYQCFH+/JzF8G8MZT9uXGQhCOSXmNgIc0LM4TinBfAPI5kTDNxXY/lWRjRVNiGg
L/Si/RcL12mf+q9N5/cXIUosAuVnqftZakw3PJEIsCxzVBdn1DjHMOuWdWH3wHp/+PT/coH8/ZUI
XEahgRKfNfLHt5P79EbGa/wqcPfinZ3j6YEOLPmXruZ/e0Ok5bgYUgIKgbhyP70MNrOlwqb6ApTX
RvvObsdHuRbTX2VgMXn/9LnxMijREcswf2NL+fHdEOKOm1O5L1vRVvjXMvc5BwbjPHVEikRrOGRh
2J/VoE/Xf/4x/ncvjM8Grw0BDGymPy3INTfgqD37xcW/mroCpGxnG8gdujRRYdWtk6IFq25Wq1R/
K9/sdAGBNU9qdDCMMOTr8uNbRiFiOVpsL8rJh+ppab05S9g8N/8gR8eyzwa3YxPHHxs2B4kuMNzz
MJv/KkTh32/YU7Ak+iREw8AFP8MegLt9s/XOC8istw9U/qh61KV13f5VEdG/vxDxKL5LViiUGHH9
P11hSj6KFb/RizXUioXGV3tCyfMkXvL8/M8vKSKqn+8mwiBO2ipiUEiKp3Xmx4+2CyxrtlVxg809
R5jhlcXADEISBKRN337CPo2QQxd17CXwDtlFGOeYOe2gxZqKXW6DREACVOzMMLNldVCA7/i+engs
Hbhf2nmAUUeyoLtk61SXpQHwtNxPfEfo9VuBhGkfpoc6oQ4P/slVnU1LZjahwdHoYtHSZkZ8ZT31
lj0sB2Ofl1UuIkJRgztbXk4ZJOKUEO1L4LrmMqNk9jryt/GKsst1OdC+GJWHWY39F3yJrndtrDjr
7iPUpM9uQL03vMpiyzOnymOEhlUFs1ILd6JqKhjVwQPnWXZbENflzqIx4lMwdS1jqOMN/b5f0VYm
7bzVcULwvfwmUJL7+8aumukcplc/rtMMdwcNYDXYj1orPOvxiZ33WV/YCZXFEpel9imc8rdTbh8U
Sribx2xFie1TcPwI4bK5l1t3YtfbupzeCqsrvpGo6oO269Kp7R1wVpB9ETqy8/cxCLKHDafIcDON
mNKSZdFRUCQCVyMf7NG2qkJdKFDvwv7kRYyhMP48Z6x7OQYGWkegyTDxtsuY7rb6jiWk1gBGrdU0
cRPC/A0DDpgVj+nEOtXPnbFuLDpOtX7te1lW7r2zeT0AoD37rXmgU1mMBra0wb7+idIwOSzHWCu9
IldA2VxetkLXyoY7rCaH7u/aL3rYmZ1r5RIVcruGLHyPbZMrvBiJhRpD2Ic8pDkGHTsNrIvGoVbD
D6MFc/JQPWfT5I50T9A1SyVio2TusTv1mMOYLx3fHx5ZsLd62bEk6I9Nu6PaVY4dKCqRl0H32dXk
5t243vng7AjKard3dXUMqhWBDrkpttV1T7B+kPGpnxG2QlKl6t0+9ZgpvRIWAGX1eazwbyb0zNst
BjNG/MtpygL7SHOa/pipkdhQtevoOkZ43J9L0UbPrp5oGBm8oPleNdLJP/pFj96NWdk1d1plfXgL
bWLdDlFTZkdiEKziM62ZMEki6mznGOql3e4y6U/3PBZ8giT6nG4GobrqdZEMwscJCRjFkYNH7UgB
nLIgcnFEPx6LLYjcqyHIiuCsnGNNhapP2jezdS6qS9EV6iWoHXx57YY+ey+2QFjJIOIOi+i8hP17
XtQL7V25u2zwqYHgf/UWGxVATJpx/oLKZtKHIe4y62mdh8l9PFm7sttyGEVziFZir16qtfbdxzVA
TP0tZlcJvhqkABNly+0qhNn5pOTAbUkRWxXB/9itritbUZ2AypwU0uspxkfsJpPNrhyx4Ompeqq3
UrOJlboIsX+7EqHlTsp8GzlrhONfWUzRXMsC1R6GhuBujQAf9uBOI83m89TcG1Ii5p0gkT+GOXMU
w7s1gauUlQGCXsfeuUIlhbO2x7pwL4JiuRvRaQy7hYarGIt6Xy6p50Pt8pguxceo+EAPpqwKRCxm
ot7c7cNgTcHYA3NKcCuuW04WkyAGJXCiLw1PWKIO2vroLEF2n4MOfTbLqZ146Xy+LqUlM1p424DH
kMH7H+46b6KTPA/9Jwma3aVe3np5GsvTdD9VoD0HB2VaQEgAME2S+bq4zmVYvpp1di2O+Wq5E14B
XxhLC0tFbTJc72WXT/YuouX3dnY9jnaxlv5n6mTyt2gYWVD82spebaeSX0cqgR8XSr4rXPZO9b3w
NvRirDHmLbBs+7pXfnOqSCcoAMMnCcr72Y7WV8nl06mi7QGBn2uIzg2FjN/8uCvrtPN0d0n4xhCg
UJnNs5lN8bpGfvteODM9pxQ5qfehldaSBDQTnvdLJ8tjETjzTUfvc3teW55NJvTSRhPq/a1896kD
vp/U2jwJa3S/VK2FCn2K1q5OpkGVn0TdmLdiEd7TaFvzV06oqtrLsYyjlMecKJMK6KJO+ikKDvNq
E3RAzX34seSQmjuWzWlE1zO7WdrbGiSrRDJAgMUw2g8kYpO1MQ1al7ueWZHeX5+u8100Z8I68Kap
Ymi3uB6ODV+OlmpcSHu+ie3G12900Lx2qDIFcvp6vrE3M19uzKLr3UqZxMdY1sOVsab5U8MVmMFT
SgJKu3p0mmu+OtkNweeOwjMfwTp3MVldHLQqbNMo0gWuEZ6SMR3n0fLVJTenRmW0lOVu2er861qF
BC0McYE6JAQzQYkReEOFMcWXN40BfyRxYu7f9eyDUhZi4rpgNWu/BJFWCAMDxoyDu3Y+dZEKOdKe
dKm6Rzrdz9mR/1sD8OCmrPc15clXBTYoyhRL01UHZWX1C1+ZThznrHPQ4WSmhY1sBowmodP7D64p
l+3w61z0t5bS/z+9fKdY/f/MJezkYOYv3Y9kAr/x29rqxL8AmREyDWlAlQJp0P/cWkUMv3gqtGE8
Fw6KfX7yL14y/IWRHStmCJEJZxAxzv6Tl3SCX04hsOxKBBf7NIz9LS5B/BuZgOPqFINMpA576ymR
+LTZ/mFzJcoot/XQcibpbZlS7WpTI3YgpgMXiZgp+EYAZ1Ja493o1lptGZCh6ptovAN/R4LmK2vl
fhUnSWbOh2Bfl6010uadz3lGnjJu9n3RIuW/4tFWxxc2AUHRLlomMzyFiB7scxQl+XM5isWcBds6
QL7PefPFnnHiJd1UkIRDoHD05dT0VBFkNd5lC+XvYeUW+zoz3Ouh9A/BjA5G1UX96k00ezNrtO+k
MpTJtpQIucOmurHyuHzJFhT1oRhsEOzYfbY6v3kDfO/2HnEUdxoZTEJu6LD3bJ4iAOC62THPFHcR
o3yJaCnG4LXy3Uy4aoz8Nt9tzmXLe0RZrm51Syd3epqi7nFLRZdtXPrHjQn+5lThm5iNBIpdNZpw
Dwvp3oh5MFNCzE/wzVbmFehRJKGNWiqbtbhDmRSik5szeZDe1u3XrEIh6o1qOdJug+Uad5K4sP0R
3VcfyOgWuKx8F50tGEebR7/vCoo7lvyRcCI4D0tF+ZkbzNF+Rcr9hI6e39MtYjg/yj501L+2mvSQ
ddzmHZd2vDDEp+JMW5gui9g/xwnSHNu8r/GszWCqMi0IIzYodXNxkFZjoXDs2C+zUV0OfdkeuWB4
sVxjnupBidsiE9elrJ9K6OHdsEY6Tp2lzD9vBM1ctvmA0UlmU/tNT0WZWrrZzoSLhvLkMy+uA7Ql
I0cosaFhBQ5L5pDXAscH/a0x03JhqBJEorVtxDDQQnU+ZmiVYs+xPsXBVCSxEV7KzIyDswvQshfF
dlDFqMhzsf2LrMFiVgGkHtza2TdTGfN65ibIiRIZ3YITva6OediLc+OuIVZy9xr5upUGdbxexSq4
8VXnXtpFRhlUs+KAM9o5Do2TX2c8bx+7KmxvMkbKbxvOdKRwZmzPm6GcCOFeyz3lgOpz0AE9s+/1
Cdo71IyG3ntDVtWx68giH5Ch3+CH4Aa0nEvNx3ZXupE5Ny2JOrSOqYturcsDjZFXW932Z8yhTJTR
WBHkNfcMUw7jv6qdnovQhmpHnAVmTX8FhNBUmxfoDskOi8SDsmYY8Con46Rcn5wyznceBwesGbl2
aRN1yH18cblZBZJzR7wx3VTnQ+vmD1kVz1S+ErqSyD4ggLTpl9uoW4q9i3Aqta3JT5rYPmKda28H
kmgOSGDdax7i8a3Ju+2mg12nTsQ3l1tpM8L3bex9Y0VwE/iQ+dyopbxUZREeRGhehBb5Xqoa2Vi4
dteVyIckdIPPOcKI5TLPSUVO5rgaogPIubjIbajKXazW/nzNvccuU5T/xIUOwQry5WVA8XPKRNoT
IcAlJ/CleYsWp0lYnGH4gOS5dwhnk1vOd2sRdZrZ/m2EFnNX1sWckh6TI+frTITUQVfnmQ4YGrK8
eZ6D0b1QpAMSemPVCUZ694K5Ym+H+hu9Ee+l6MM7tY7FocWJkmAN9POdwXT/eWmrbT2GhbKzU/5T
zOLKpT2z5i7PkYzX1jy+G1ETH4dBi2CtVOfLZTh3mUjzuLuJkYyT9Jf74gwmBu6RMO+E2kuydCov
uGbra+wUrYRLPHqpxENo4hDBFZ+hZqSYQgGcn3P6OK4hCy9vuZD3C61iES5DtG7kC8q0m5qDK8dr
bJRnRtr9maP786apb6nBa2AXx+oMqbI4oqvA9LB+/r/sncd2HFl2RX9Fq+dRK94LP9BAmZEWyIQn
AU5iATThvY8/0nfox7QDrFIBSTSw2FO1Bi21qsiX4Z6595x9Cr/bl0IuTcY4V8Nu5XjWk64X+4h4
zMLS11GjSozD4xae0NGXJKyRCnjTaA3RZWzA8qR01RK7VRJsao61ae/x3/NtYg4L2xq/6uGN6jHP
2cZDOYklOtG1qLpN3smDLat1Fk0ILNKVlobznu2swBSc6gnWZe3MG/LN3OjypmozBeUOdtomqLOj
TcfFIoG36JxV6mtrcl4vRm1cZWxS4b8xfaACJ/NygZA/XxRDUSzVut7TNS4X9FvDBfv8ay0amBzk
NmYhajOPI1CO2Hm8xHSGy1TFxZYEjgAM2IGOMAP8Db0Mgzn3ZjDwjJjjlZb2IMzbQoOEF1yVfZat
Oju7KLHh5T6s+zReV0m1qZSIM0Gqyq2hJvoxQXTyTZH6NO3DuBdXomKxDZS4RjbumXeUBitnRUf3
jgJiAHexZxKksEjjyRybJUGL07rqw3QNqUxZAQeMlxXnpJXROD8k3cpNl6IVnTJxnun+18JkSjHn
g3oXeECfxqndOUP/5IEgOXiBWi/xiWm7uAy8C3PIM7e0NBwfWr6n1ZstB6AoK2ngdwJUuWdahC7Z
l1hYi7p3aZu6IsdfVTgXuUUtpIXd6MaKnbul5hcruvnlCh0hX3LTfSOK9yDCYWfBDnuaMs2tcuci
1Sa59Tir8zHlN4bq3dBhqpdsXh6bCJVtWnW0+7DBAoPUlsyhtHZK4ruUoxjU6ZBY1riMkv6qY12E
zqRxnmQySQb/c9R1vjt01r4da1wR9ZXqa+dlL5kku2Rrt2h67UpNP/fo0112Ef22KePsUGaj9dhD
etonTpltvMZDUkAHMlxrIAYXPUf9hwDxN01cuoZaSO/aSkGDp11h/6gFJ2kzTdOVUYbxfcCh66G3
pgMrCaaN1sZz4+WO/p3kh71JsWPXlBCWmAP7ZWbQZAOa+sXrpL3y1VasyMdK+kWLmnnTB/aDGHyK
i5Z30ycOxsmI2Y8wcmIyEVEXZA/XPoTFPL3E3gg9sW3WkcbCREjSZ89J8SlWyQXiejqlhvKlmWrm
QA3dR6WdQ1SL9kld7bpeeRBhuLbVsp1PMetgQLMZ1dqVMaUSATlBfi3e/FQKqpTRxEwhlR910esH
f+qvJzW+btGysEvBByaKsyYx10qbuwO29x8RSkAKX4rpehr6Ej+cNpQo823cdZYbsE2lyDKabOpo
n1BvGu+om+DTp4e5LDinLRqhPSB+/WF4sENLiNtbqndnplU4S8Tln80Ii5XfkX9eRZzhWi+t1mYR
a6FLoaPkmoK5/wmbbz8lg0BE099KyRbKTPVHzxYDDMx62sWdisCmK5dKJ66x+FxEESUEzOZiPKf6
Ul/WllWt4wajGztiuvWeYm5iO86/+ThRkyXS9RH9euP0OBs9/9GoYV50NqhzkgAwgC0yZTzPh6G5
onyDCyLUS3WpDOon6Q3OwrB7DZ+6nHYjfARn0fYQGLcidiCNKr4eb73aUFCdIIpdkTgPDjQpu1Hd
J2Y5Lss0xR2PocDMOWbn2hVC2eSLrvgMKCf7woNncWgMHcorCLmjbw7TZUMbQNumWTn1yyIxs0M9
yvILAJuAupovdrGltqxGQ7dDOceLJjEosDOwzwnv5uQqJ95tS4m1TWoXMxUjtvaDFd0DBu9CHJiT
2FAcEmcklen3gCXZ8CSJuQgb7FdDiKzCDsLLKRBgrIbhaehbsY0j3H+XftOohWsEld19Ap2pRJui
8SwmbcXs91NV1cNGJRTxWI3teNYKoVAIwuegdlSPcix5m2jIJ/FtMKZ6qzgzQ0Q09ChcxB3Xnh6m
/dYJkzF1dQSCd8gI+GBQ3ItHAHrBnOQIEU8hGOu8sAKltxZ61/Qbenx+9U1TYtNc9DEdencUkiSA
bNQjba+2yKYP6Bqz7Iy5ulI2TOOh4ip4JRucaznni9HWG7TXXaPO/aZR9ZpNZeqRupbY1Ci/gvJw
PmcDIoTrJKh4JFSFB+V6qPF5Y1Rz9LheDJkMWz520yxXg18r1n5qQzo5sPvwR1MeDpVlZXiW4bZB
Vn8ZoOxBCU3TkEDmLvKDncWyIy87fUKen05jnbUcpjifLcoJCdaKkqhd8MH6lPU9RC5PZISlt6VU
qm6H1bzrbmgJevLIQZNlGttW3J9nKCT8hWONMdRblYrlIxa9TJlxKnpIEddJi70WKEa+o0xtV9su
TLBMjF047GPEX+1Z77Hd1qqU66JrvEB7WaYUhhroiZnCQQY4+vcx6/yd1oj4KQkyxw0m2V15SmPs
KHaZl0Fqq0sEPeGa56NQ1artpYcfdUBg6jhkwSvB5QDZ4Tb0YbJakD50sbMNZXJjisaLSJnVdZZy
h8HtQkMJL2Nh7jyttrZlbKHYqvMLlo0ZKsFpNg2q+yixixV9lXKVp7w9sdOurVqU1y32XUxiuXOM
+y69z3P7Ea2tvdXN7lOGd4sOhFW5rZ6LS+mVwY2nmjdJyu+sCvxCbZCvUjox4ET3TkrKS9T2l02o
u3BMBWY85UzElcfP1W5riXtVx8Mr6uRTbxbFegyHGPh5KZZqrl+NufZQpc6eU4K3pNmuLpQi38i4
+d7k5mrIx0997xzx/n/22hFKVtkiUMRZ8YlH/YDADx+7wXFPKR8T8EToOvD+fgXvscUtDGcjhTYZ
1Q9mxAMYnGXaTK4eWMvOxA0zNw6ismAaCpRPMlOvy1pdB524aHGRg8nM9p7Tf1cdukUFyXBHqdQ3
ejLhV1XTS1/vr+OpPIhSDssaSO1yKroDvOAzz5KXzaBgs1ebH46kMFLG6JqH8VzTAnahHZv5fFiF
CsQWv+yupjy5Hx37C6fzfqvF3s4sNfQ/JickPkNTLTbzIpiF27T8EXl4ISEfJTZLmabhD29ptTEN
9Kr5JWmmM9gCA/arzvWmWl8rXrSZOG74if3UjLPEZtzRZ30Y6UdkXR8+jEE9LL0+hOLiPSR29FXH
HHEm1OwL9Y/diAfCZ5J08XpNK5mnnwZfqqtW7zataj0qXpBA6waiVFEGXncqFlqq/tuKVbDwm6NV
UM/Ecjs90mXB/5BF/O4uhena6rt2oIVZQuFu6WjiY+YnS/4mWWcPQtVydKIgW207+VaFyjpvoMNo
TOhLSYMEldW5bSluVOA2UaaCkmtK9CBW3uveiu6y2Liqo25TGkZ1FXZI7Sybu0zyheWEO8nu1qYj
MfH/jwvd2thNclMo9RYXCueXDJaTvIFndEQocYzi4RN1Ze8uIZebNpBLis1Rc+I7Te3corH3Qafu
8P9twqmCkGJuq6pMYNhRjcaU5/d1tlFlf9Y13rbyxr3dNpzt4zvMPEvTTlZC93eZk91Iu8Bi2Sd7
UYUuLsPwHC3KvinERg31HdX5OzxXOLnb8Pug1/qK6DFtoxJoid50hZfyWhu9ehsAkluwzpc0AvSZ
KEAcHhWKZKwubfLqLjqzvKCOsqNkcx/V4TePjeH07FtpYu8Yanp7rvadWLCKQ00etTOH9LmtKi3Y
sMwYETAEpGFj70aV4lz2PebWjo7VolBrc8U56tMwCG1J+ADdwH7Aqeg16VUS+JJyQXEWViy/FXqx
RawmF0mq3mBQXNkRHi2zPtihd2vEBiQJx7luiXneZArc4LGg8SJK6hzOJu20pUWVZz8V+l5Y/tKg
eK3HjbKlwKMSXydXBCDcwHbajfgnWdt8t1TKs6m09XU8Uk+i7HHlaS2B6szrAxXK7aRQm/EU+ksd
JOY025SqtUYe6pHubjxNenBP83pvxQVOPpsPJbTEUo+zoxYh1FedXekzXcXgb33T2lsJkNvUYVNT
7CLbWYFA39KVUw5Kdazy8jzFj7foR850Db0Y4v7c2HGWme59y7CSqQW852Kw2U2AJ/LG7lPlF65T
+p/rXOONrTc1S3bOmRFuwyXzNU14/PRG5FoN+/jU0pQDtPBrMFnrJDNXY3OdFNauKu07FY51N6XX
khuuO9WulZzWMvbogi2pjNem1bY0E1RqhdhLkPsZND26qV9zBM/ZQ5SPdjCt/NG/rXqO4mESmWvh
K+3CUEiOqdVy2+Xye5YqWwSXP2zs5XiCw0VUmQnftDcPgEexGbrb0OoOPsrerC7ZQSfmdYDTFEuZ
vaozg5qgimYytMpvXZnt+7j/EkfBIelRQBIFbibTZ+DzD8KJl4ZXsFkpTAozGa51pb+0fW2VGc3Z
mJWHnj2Hhd+3yPVPwwS1MRbh5yiNL7CALfW2PstK/RhCCT0YKXMHeh5msBgRs4VLzRyNB9yvF7EB
pWSUw2LWpjDjJ7D1G7FjI/GpyO21mrMVb/MH6mm7wUw3GMmSRez52s7z+nPVqdVlaVLqne3fnFzl
nY9HsknRNtv8NQszHg4k/SK8yMIbW00f7FgnwmUgHauv6XqGakon3Ng3RibWQvoaJLj0MREpUSId
iIOBeLCdCCJKq0J/0PHuLcvCx2msU+LOQo6CIy2efYEAY5UFGW7POHxqeQRu6PTWBiUP+i/9Ia4V
LOdBtTKJNXDZkhbLrnaukH3ewSNz+nuHYxRbWXgnztSsoUj3ScnfGuae6Q7w6nmYW+hsSqLepHUA
kG2l2MUAXGVphZUGOaILMuzTdioLV4JoADSnCO+6DmhCr0MbmdGZHuF+3yRepN9NqUlzwPBIMlrp
vSlu4a4T8RTqwEdWmI6tH5OwOpZOZtiaI1fvfcstr+/WcdwYP+ARWtf51PXXJdjvmKqkMvCds3uy
EKwXzBE+vgcqnIUy1SsTtMdDr/mCrmI1KgTBUBFhpUv7+BiaBb0Fp5N37JxnGU5oz3b0MRjv6b6P
HBx9T0nWCF7BrUUB8wS/0Q7v5ODhcKiR/heLBjgb7dMhm7wtYGoeIzCzjDcCHEZVbjL4zvUucnJT
YAxUtWHVxnVLQT+zlc0w5ukXkgabq96upgsxkFxBx5w9778dPBA6d9/+8x/mu023Db32//nv7//x
P/9dto9Njpcn+f7SzTP/6Z8NuNmwgzQTM4+NkNFCGfFXA874gyOGJJRNqgC1kcshPvyzAQdea/63
+UcoQwUKL/7RX/03/j60pvwxgZsH1Sc2n9+QjT7js/6WdPJ7NIw8cI41wkgZk27eq+5bODiYJLJx
qRRZbK90PK3mxsaIgE87DbN7pVWiL7xlYLSKEbE+sKUyGzZphj7skBS+1UPV0TgjS6OfVHYtRmCt
OJDE91ltQfGgtEN6b+so7VfS55RHgwZ6cqZjdIddpal57U5IrbFFKLp9S9SYZy4dtoHUdMKguvD0
mAqQIe2WqTWb2pWSkL6xpmEx7PRCk9l5aylwIpRCJxT8RRf1DQXqa5UdN0Y3eWwa8YbQbnUpT1R2
vj4NBsqmheV4/R7AVnsvBG0TWjzBeQKSaxM5hKeQ65j7n98f+bWU9+fIcE2h7NKa5QmfaAkDuGIa
10Vshz/vbosGwrwoPlKGvlYs8veq80uHRHPGvOIuPbk+klvGqmVtAWEl/KVmlX2/CCe2vqpCrrm2
Mwj9684sShjxlQLy6grLYoDZBbZoG6/qfkKr4A5tEefpYqyKPl/UZE+d60odoscjkhTbZeJrKQYr
2RXrdNTJuBB4p7Bt9LXe4P0vrTsB24ClvcIzDVwAtg52KKNL3LbpG2Pd+FpLlWrUb2LW4m84ussc
FoThaPPZyUqu214MD1VpBcc4COSPKgeY5ha+Ok57BNfqo6ZaebwMkEFWlGnIfyVfLcsW41gWT85U
k4VAfAbuGOLfyj1dJCJTFLhB0YrunxodBji5nPdyAFlLjvuwDEtqbA9x1Ovlaqrt6rttdpSqgXnY
chVPHvuwPKppD1p+wvE2H6EXbPWSsBE2jmp+6fiEJC8TrOjRSi+kuJc1uqqlp7TEHoRU9b4jGZmG
bdeXww1kAVXfpIWDZGyWIMFsikTouL5K8swZec4QP/op6UBW2JUAAwPXmmgNQsBgU5RPuuEnI/ab
oK5X77+gzzmvf08aNjg+XIm8mIC+Z7vhaYScgvSReuW33A7yvVFWyhVKPCxKAeVF+m7dYiqLksal
mj/0CM3ITNKOKf1Flw0soDYR+NvnH/Rv7cc/YB6+eDYzJ/pP/vPxMYX//Oc6BNGurh/blyvQ8x/8
07ogtNlmrpk8K4KmVQQPf61BijD/sICHm0w35AzRZ/lbBYIB3URjzCpDsBhL2As/qVD/+D/XAsvT
bznTZyH43+8SQnFWM/KhEZPQGiUQ/UT+QUjM2AkvuqBFCq3JrJtZ1UYxheQqjTSMQanu1KQSH6V8
n3jHf47LzA7FGqv6jK1+vfCl0B/LrggvAEYQ23WAiMuK1xBB0p+bYfpd5zhYe+zJiTy7f/GI3lhZ
3hoaCy+LLnP9nEF3MjTBKfB8yuqiC7XqLI2KsltFUHfoPIXA+nSmM/9gT2G+nnwaKyi3zR5Jn0aT
96dm6hX+/CVL++RDfr4JmAIAfLIQYG6Zn/4r7Y2ofVMfgwv0goFkhoSL4tYJyzNGXF+0C7ueROVS
MBdPPY0XaxHhVEPASjhaQa/cDs5kpDRg7c2aL/792/TGi6Fjm+B9xbzsYF94/duIsFMo3TvHIGpF
jxTIpg9EfFh6Nw4NllvS6tT8rJNNVrjvDzz/xSdvJL5mssqxnbAvOs2fNihfp0HuX4DYlU+50eZP
cKTo5nD833OCEp+71LAuFYeKhWpG/s8t9T99JvPD/2V0LCLzFRMhcLoup6pem0btHMH8Bp9Cc2ie
ABAEa7+RH8Wlv95n/Hz4OIZsi29AOpxCX99g+H8gVBXv6CEqvwMxUm5F2orN+zfzrcshbpRAdt2y
2WyefN5dbvi572lH39MLN9H94Y62uLpqyqa5e3+kty4HX7zBdpAQFGv20798l5NOGk2oxRetMNtb
Yh3LCwti8Qe7wrcuxybhAcK9Zcz7s9eDtLFBimMSXmTA8bAuG+TbqnqpX0d5M36QJvHW9TgG3yRP
iin49Nsktc4TXhhf6BUb3w4iNP50vwVS+vu3bQ7JYBoH9mvMJ5eXt40O3ogNPuRmxdMtuE7/vA7Z
Ir0/yHyWOX2rDWYPTeNrxg43CwpfjtIX+DcRv1/koSoVWu9ll6FlqJ0lBOLqPtPS5qaXkwGjaGgk
M29kYwCt2CFZG9MDHPjB73nj3hokuFj4n1h+9NOLnhIzN9LEPtZNVu1if1K3nQJM//2Lnq/p5Etm
aoV/YktL1y19vicvhI0F8vaKhupRsv9Fc+e11Huyz6QgPpFk9UE6zxsXRIoM9UnYDAaqzfk082Is
tun05o3h2Huxv7Pwo7hAi4yPlovXZ6LnGYMCCq+JjslJ4FN5PUpEPIKjJvJItIrcpzUVLxjEgcvL
lSObQWJRelKnzj8GcGm9yLg3zElZVfQNzwGUezsZJt5tWTbRDeadjqKZWgFrgSN3bbRO9sHMM/+Y
k9vPHM4LTUOC87I8uf16K4tSAmoyZaVcTHlXPJk+m9Rq1BExjL6K40U1rt9/5G8sHa/GPJmD6DIM
bdTox0jym5Zhj/89GIb0rLDxTgVaAaIig1vQLYWRjOcYeJSr93/AW++BpUmEvrNHjIP96yfUFrUT
MqkcyZrBkaRU9WEIgvCDl+2tbQOfjQ3xxqR8j+Xt9Sh1LkrB4eTIvoIeErRJ2boyACcIptrp7jES
BQ9KUdc3rTOyo5m0zEbpadqIXCNV8d2U0i2qVSzW8Qcf9sw/+eWp89HZTM7mvHE9+RAmIaPCoTzL
e2xD1cuDa6wLyVM+R6tNcRV+KrU+c0Vd0yJiHR/u8WWIVRB2If+X41xCrRY/khSf//sP5nk/efo6
kpvlkKHFNpucrtf3rJvIeqod9diGkdhbQS6jZYIkZF93tb7NoXbdtCB9H8xsyM8qZE+fNZgHGEbK
ehScmSw5VxypFVOn2VMqL27f/31v3jcczoRRmeBZtZOfZxZtrXJMOCqVkdEpcKpFFNvtB0WHN2ZE
i0oKOwHd5Bmdrp5o8XxsJN0xLUQXu2WjB3epGiGUoMiuo48bPkqLf2vdsQxCvOYNnYrncF7PX8yL
BdVcAfr2OKhtcwZtFv51HOlfKrOXl32VoT0ZRIAnaYRueNBDMWx1Q+1uSGkV/8Kawycp+Wwo3wnN
Oim4EDSaa4FdHRMfvvkUtj9UOSQf7BnevN7Z6isdjaAdPKmvr7fJpObFQX1MK2ksexs2QlDV1abN
A+06HKuepTeoac7TTUCnBXlRAYzfBJCoKvWDrdIbiwWOeM53xiy6106Xv6qpLFqv1ZESQAFZRzwU
U/u9t9UnlGEEYkyb2tI+WqDeeIshE+Eh4NOHmvZ8e1487riwzdrIYZz0KNeUgvYzbQFjiaakWeQo
IfQMlwuk4XPKeJ+VeZ7U2itjbFaNyL/4857jt7+qOU1p/uZtg93G6Wyk2SU+t+zoUBrb8XpnLnhx
64Or/vWiwUDprDvPOwBMGa+fuUJmcU9/8JjSEb8L1bC+FUFu/vaVQLejSO0wO9g2muvXg+QY8dPS
AK7a6tVXrTfj/WTExQdXMv/S13Mkg8C74osFpcAE8XqQjPBRFE79sVF7eVM0U7PzpinzgQYZafrR
SvHrZMShhLI39Q2k5b/kyI2mShkvqI4WlosRsbruXwWDEX7S6mGY4JnQr5VFpN2hC2p3IPWHx5Fu
zt7R5MGv4YW7ikXkNJrmoS6RS0LQXdUaGkH3/Vfol2oBt9swLagS1EdAIfwybxhgTTSUSOB8SSRq
EI9Nrup04RlkHswidm2EKZRRJyWZva8V/hOlxtavYd/+5jsw/xLOCXxhMP0k3qHXjyfWhsSGsH9E
/kbN1LBid1JD9YPncvoOzCdSWhsGjiDmMa779SCjDXG08dsjJGr0vn3UH0x1QLqVRccPbuy8pL18
255Hms+97GBgMdknI7VVqvWAk/humuoKvSaYGfIvrT2OWnqLVFzRrpnWpuqDqwob0CUdZuV7Q/Ts
vrDK6faDXzN/QO/8GudkeQhR3Zkyb46hXtcHFpHsspR9e6mq/aEkrGtV+iPBvOSBJC3V7cLPuzWS
ArG1TB+jQC6VePzgcZ9uZk/uzykcA9d1GIEBPk69gj+Yyfabl9TJVU/zd+HFVoRSVTdWMQaEhSjg
S79/Q05ntXl0CYdy5qMISY3i9XvQZqHdhkZ9tFLRL20c8MuwNtIPBjk9IzwPwlRDD8QAnjdTO19u
D7xOKask5hUAs32dY6hGDDUeZIXs0kC+NvbZ8JOf+k/LO7+s0POQGnGzRK3MRQT75DknCjYApymP
iOVUfMe9lOdpPU43Nk02IkNEg1BHqrnP9sAOryPyooXLoVk36NRjpv7gaxNvfQQGvjvaQKppsS15
fQe0iDhjkdScWHznbOpSinlhpwPX9SLlnvkNqQFHjR2AO5Q0jpm6bWiraw4G2WWeFuXj+w/9ubd1
+hWwb5mTBOlJ8T+vf07TpXZuas2xASqluDIPaoTatQVvi10lhOXM6Q95OSJEGSgFhfjMCvN7Ad+i
3CtF6EA20W3iqhVifjYR0V7oIuHid3s9LePvH/zW+QB5+luZmJkSmQzZ5pzMH6waag6d7AisH3Wb
FqNRW0LqIqQk7IHogI9oEJxVAMDJIKrV5rLF0fJdm3CNL3iSqfnBSvHWFzMfy7BkGqr9C3IF5zwx
XV1xFEo5ERsEsBtrTtJ2/8or40BcFSxLbDtOuz90c7JIhvN1a0js6C6KiPwkLWFTFWfIUTEE77Iy
RwremS1x0lMQC1LOSy05hoDo06WHe+V3y6Z8VvBtOPlhZSWA9vRH2U2FMN12DrU9Oud+pidXnQiC
L+Ql9TfvP/c3bjO+PRr5FE05LZ1O1BbukthLlEM+WnShUxjOQ1wqH0wTp5uT58uhJG/Seab3os+r
xYuNrDXbUFtpH8CRkwTgDa2bUS6+iuMCeLbTZcn2/Yt6Y5cx6w1o9LABk2xWTwZEZdKlVd8d6lDW
9/hdGhKzslmi19utTjJhMM3aoslBMelEXYIpVfTjt6zzmvCDZYd55/TDYk9Gv2kmB+kcZtSTKZLT
U4A+qThosAiCJfri0l9p9Bnuh2py7g3S/O5QMtCNCGJ2X191HWbLUqGuVF8OlK60BVSWwDhEqQdr
O3WsjORID9/uLnV8yLyEa03KZ1WprWlPIJC6hyiABZ4EJu5tWxnttIA/53dLoFrDUUxFfFNGRvmV
fgBtawMEI6K1yQacbk2Zjrge0XW3MlJLeWqzNr7qkCqWGESL8mtTq/4xh4331TBrX8cxmMD57cPE
2g4jaSo7P42H+tCY3dCvy9ZIv44N6udlQzE0cnMtba9rncyepZNwwliIVnrtWrX8dkR/KuNvWPxR
pCO6VK4R8RLW06F/xdjP5mUXIwd+ADA3xm4I9zNf5nGMgc3qNO2L0Hx0xR2Wv2ThT5gmQnjw5ZLB
gSTkqpq1+yEC0L9wBq3dNhndKjr/UUA+31jiJMk5NjOlbZzCEYRj24Rohm4DvCD82sQqvATYFp3u
BpXOeiIB05GwEtvKuMwdElKQYuYxOseuAxuAZwBztL/IODWj+lKI09lCTZTGwQOEMy1GLEkDNknF
GS6djEAjzav51x29atotgQXiRxaFau+il4KZ1wGJnwi08aGgqfP0vIAqhejNQwd1TEk+YXFtTHSU
TY6yxkVhSJ6FHif57Pdg9r9roj7BCqLr8a3sDJIGnK4OTYzBeZa4Xs/BczYQwHfSGh/EDyFuhCNN
jl9dwV1l2ZRmIq/MPpHiqNeDxRyIGiZdpkYtEiQDbVttBQ8XDUFNSFcjA/iDxGSSixrJhvajkrTE
SiA0Ft9rhVquhyriSw4PYtpnaj4qG/A41dfcjOvpSPZLli4FcNVkCVspv2kSH0XNCCeI9A0IpwK8
hjAux0bG1/5U8gapYwLesi1nzbPnDLBxya7IEbp2BW+14xXoDjUSOJBtGhr5IfmYYddKK62TC3ie
kgizYZwtXr0YUag6uI8w1yu6do7BPiJ0K4/8R70JGqA/Wmbd5KT23WqjNNO1joShW9PwGoLFEA3x
LVlLNuujGuM15NTaXXZI8a5ETmNu0bL0pyvUSfIbUkc8AVXnyFU6hUhSDK3YaEnOV9p39Tb38ffu
PIO/Buuyh2cF7/idaY0ixZdRBbch2rlzS9OVs9L0A0SatcDdi5GnNXe5kjW3TeuEFwP+t2wR4kUl
fYRi0adGtXHZSSxdyQpHus4c4hMC5M6a9Pbnkvpv/cI/qLq9WIh+0S88Yxe/svH6/hyNPQvvnv/E
T+GCqf1hcDpHlEDn0BKqw1L8E7lomH9AnqCUyApJ8UOdM6L/D16h/jF3dtCzobfj3DD3Nf8Sz0n1
DwNm1Ly0cDZ5VkL8hnjuZC9PJCUbLbZ/7DnmAwq76Ner9BSRahvH1rDMYkvsAbMMd0SnVoGbtUO6
nDirr+u6NN2IbmfKlDNFj73aWz/KMhh3L+7b5c9t58tW/utq2/NPoSEzXxWQSR2axuufkoFDVWwr
RPCT+/XWkObkWuSIbK0iQeqe6kFzFdu+97WcOVHvD/16uabphLaE3SZKRU7HYA9Otg5g9ZS+JmzQ
hdD2yW4EMLJs+B4N9hrc7u9VUZ8HY3tLP5kzG/A352Qw5N4mqnGsWwkOZncM2ketIKLq/St6vcX7
axDOn9D1eMfsk0GCLiNQxSCcTaah2AHU79yJsIOb90d5fb5mFCp2Nk9qPn6CBz2tPxR11+SZaBsM
a/kVFi2sBH5561jTd1+wQEzFDrPLZYJH+v1xnzvhfx9cnge22SrLeceM0EDOZ8IXm0sAKpUCm6l1
EyNXnGVbcpRZx70NjA0ZOTRKJGh0r3L0c9TfDgPWsttA92LySDryuYlMTSMXiRmbB63s7TuyIR1o
06kzfA419HQLsBdISJRUwDNLSxK1XMecGkpVg3bb1DZ/WwXUom87diUI57Es4UaekDkSAUaU3pTI
hZS1JI2uUqRFFqRvOzunrlhOtUpvjSWYbuUTXKVPFbcMqMisZMQC31qYiaOZs6UhamWvYhpY9z+4
e9yc1zePePFZtiuQwRkIo05unlHA2YKS5qZZHR8U8hxXVchp7/1RfvmmaPtTnqR9xvdMgeLkDWzC
oU5FIxq3x9LgOg0YAFB6A+rITl13E9kM74/3uhAyvxLQd+YKL51DlACnnRlTSQujDarGpWLBk2tJ
XsIFoZM6jsmnjEGAiLG0f/8ikdbSnJUUYh15KnWBX0C0gOk1rhW3l2Cb420T4IXpNecyG8Pfq14+
X+Isc6UPj6iNpWO+5S/eeswSoquEjaAURdGSw45wW4fAnvdv5ElvlGEccpF5dszBOovWvDK9HKbB
GR9CJXGw1sTZF+je0gB3ULDfLfPQvrW74lxpK7KpSOuJ0+UIzWudheiXCQeU1i3WU+MirEE6/XzC
/5/2GOwRIOg3L3cLzzKffw7H+q8f1RyB/cuf+Lm/MPQ/SMNg8aIp6yAym3Ms/kQ6S+MP5kaCMuZW
EkvA/Jj/Eudb/CMKbtCWheTfseTf+wsNSjQSy7m/qwtUO+wIfmN/Ma/Zf081fIm0JTgGz38d/R3a
FK9fJc+i4o4NBrP7MFpOtQwjaZRPYeVpZQPAg4rUR4k6r6ed+dtHqkUHhj/6nDty0q8i9yEuurH4
3o/VPKA1pLJ8Qv3Nfzo9FtGN3ye1cvP+J/PLoOjQaRRSfYVCRsf+ZFC2952eJ/1TheEHLGDZNcqN
meABunFaiLLJIm3Mf2FQtEO0FzBazOyzU8GMWRGFVvUWg+YMF0AVi6GEEEFyyIAVxAcVeAJDv3+l
vzzQ50UXTRcvB03RU352bOuxHkT6Y2uEVLRdj3m1fMrrnsumyeQz/b4/3utNIbIxzB30QblIi9md
JvjrF8hvupjWOL0aUknLJ6i/EUP8fJxBA+oCxG3bhAjGbf5bjNPCSj5+p15f9PwCs3+nts7tntvw
p9WcSmGTBbYe2X8TBra1/PlokwradrLoLGRY1s+p7p/W2E8ue15RfsqT5leKitbJTJ/ABK4sOyMe
LckpemzNxOkUUCXUt8Z8Z0Vi4qxoo9XhfwUqttZorUJLrMMPtpGvX+xZJm+xdguTfqmksn4qkwnm
kp2ZfYFU2i2JHYehteatI72WMLigAxAxWETcvf/IT8ZkyqIAitlo7n7P1qGTa/cVddTlECWLMMo6
5UZLTZ0pwwZH2ROBSb//ZuyI9VZX7w97spdlPWXrwGTJpojF75eSXRQF0IvJC16UStgrN1BgYgZU
x27kIXv/y925NDeOZfn9qyhmMzMRhoYAQRCM8ExEinrkQ8rKTGVlTdeGAUksACQIgHiQBB2O8MYf
wmuveuGdl97VN/En8e/gkclLsSRlAtNFN7ujsymSF/eee+655/k/oclhBlGS5gRnFbv7aSy8EEAT
vvf0XPZJgDmC4MUEJNmihxzbkyfgSNHYxSYQ2sc7BbErGmwQYNqttuov8CbOpMz5udMmp+mbuLax
u1DYeCQI7wP88L2902b4czNdkg1wFhkrVOxxL5v5LG5EEw/ePb1GrKu9pxE9QpOhQonsRVnm3kYD
tNzzh5kFQI7XMyDyZrhOWFmQ5iNreemZAEjfhlvAUcEp84D/0N/rkZHA4wAjR72P/V5ItSrdnG24
xC15ZUYVcwYI1zx15WhaxTxdr64zukHyrhdul3DNIgUjzr0IiQjyT48+EwP97WpFh106rOkzwF2D
N+A/kbJ5Y03imN8PyCXiqc3D48GGYQa+NZjlv1C+mfkg49BrB+gCA8w++6aYFbPN6Hzor2YwSL62
QuETn5jZ8CqimzjWtRZno356luINZRMBrY1ovgbouA2ZR0GS8rjYm2Tz9A19tHupNna9kQwWBLbI
WC+1tsPbdRHMqHLbLND2H9aFpuezawpd9aEPBnjs2/alu6RVZvreDnpxAlQ9fjLGMIJsztOyUToB
5nWuLdeF9VP9R2NjCLsnuRvr/w6oYhD/YuTDmK8vU4+TN2FAqDbz1gF/iwvXgz1A0J0w72iZC9E3
vdWQ7atOUb2yin/X4UwuJPpYa+vl1XaNGABCrxLpNXEND3AdPKHU0gXxVeDZi0V2tZhpM2Bpt4Ag
8WwjHc6Hy0tKRWmfcjU3tsv+6u2MIvs0+VI9J0kX/egGmK/BSKMnuBkvk7E2CMz5+p1mxd56fm3g
DfM243klVGjybFhXI5RqSFuzTk0PQFrWTHlg5iHr1asbFYVqqd1uaTy/vAvBeIME6SAI8+HVbE1+
FLu0AVU2IfdCB5butbuM9Twa636+Dubj5cCiAy8earzTMdhchZZ+GdGmpvhLPRQgYjJGYWVyraxi
Chfdi3zSi1jmEJg8KF1viTu3bXawllTZZrBOBmdpAdLcFNiwGOrQMy/q3RX5yjVpYz3BG08jokqw
jfp4D3sXm/4i4os+KSI8LSJqAG3pIERuyYW2onTeBg0t0zbr8xxDaH5j06QWxX659Bdz8xJY7y1A
AvX3+4DNs/PVJgQDQ8i5IoYFfYbh1pwVb3Beop7ovBEtCSXwju4ZGmvIMqJqCWjrs9gLLUL1NKZd
bX6mee+iP/xltPXXtna/JDAG6G7k4tBKARvdYJndFRQ3RoO3q96Evj1fIp4ysR8KUIB193a9NtJF
8TOyru/SsSgcAEL0Kc1Gcub6UbrSDSfxVqDbvKm0J9DyU3axZmRK5uSLkyyXU5lGGzumZqNIR8v7
wUIzQNsYeTOdtu1Fkmh8sT7oFePb8wEXRv2JDqTj/GYVG5ygZUXiwjJ9RMtqHgSQ3wVNO0m+gJro
ZQDaWenCLD4uPUxOOJeO7bJDbi6a3Vp29tNkuF0P83e1OkJhVCZbOVtsYJVK47XTEb7eS2CV5rEB
qIYB5uGVPVkDX/8mp5tsvr2cG0k0wT8cxjaCiXJLYfG1MdPRs4gLs2vZyJcTN1gNDdaHG8bfZlTa
B1bwPkwi01hSWsTBer8IVnI/+EuLNc8yWswGl4P+iHbIN/Suy5PwPBtkvQH1oItkQBtI0pZG1q9U
FQ2D97SkKNBsAhIEGI8yb7NMYplYgLnADfwWlAm5i1xqm7iCKZ0I3q/CeMuPekt7mUwE89CdAPlC
4uYQvkjI5Fi8zqUbnQGA0DwFLmTWizejAqCnwYJjtApQQpLxZrtc83Nq8gs6zqNqL/u9MzNO+kwk
Nk3BRKDh2YZRRiZQ1xTpkhzJKKCayTft2PXyN/YopWnxuTVbUy1IBGY+sH4dFJp8vU+OFf/4vYK4
weXCTKKVd+5uTDAKtWqIJJuHEw8YgXxpg+MZD+nL584XZMK/XtH/LbbGnj1LGH4BHhXDLzXPhIyb
mR2CHdsb4QPTgc404030upeQVGDS5GJgAkMBGBZM+nqCz4MZ26bQczEI5ddrcmKW3vloEOerDz6B
fr1HtKZaPF3AtVsSiLf0/gKZfSVUDrc++7RyUxHydCufMaBLlvDSHCd2MgkBxN1skjsTM3T1ee0C
jAuA3MSj03NuWwsgQ/Vt8m62pNr/tb+haqw4Hw6DYU536CXsflmxwWad9ZEds3kPfgLY1uTBGkBf
sneFlbMH2x7cE56HxBiD9+nCRvCeZzQOIGSziTZbFttPl0Pr12oL4Gwad3C9LdZD9nGtx4i0n3zs
jE38rtgGXilNdWEKcxF6CD2P1uw8jaypNUTammkvn18vqThjC5fk5QbvKyrOezSkj8BKWYfeT7hj
Ijd4PZFIGmgiFokx0GirYxucbxZUhxRXo+2sl2uvaQYBFMXFyPJiNlIOgoxbUXhOTw8m6U4AeaMp
9TKziV2vhktumItNMQvXxOCIp+OELMiOYMzFmlDd6u0ciT8HHacH6FXvrhf4y8nwo772ZDCgX2lc
fjXpxf34vTnzImakg55mb35J84ksuJjgWKBvnzuTP9YbYIULWUlEUc1gk54ZlEjI2YvnnukBdpJg
SJ/PrMzuU/y7htXrlVf7pgniBvj/5ScpHgaGR7qADnaz0qTv42sg4hNbR4MGcQ+UjmIjp72irmRk
gHeTBC5Yype0nfAA4tQ3Bl/YhOhazfcm0YDW7pc1x64jkjy0szQOFvzRt1nTr4THZBrcJzB96CUb
vjALcjmSEiCHcITICHNfzyJjs/E+V+vRJuFkZLyxS4k226xW0BlASZ1fzYZrGWPjBbIjK38gWwh8
GHX/Z3ipAZQZ09dBy97MEjOEsjqxTT1x3GyZ8sW5Rv0iqCsu6YLJ2F5tJubP1mJLF8n71CjCvvXB
BcmRWXm6IY+xTM0ChkN3czS0s2Xha73ESbdDjzVla71HPwWOJUV2lNcv5kgua5ZplHItggku0HG/
FmBEXJk6sc5y52NcEv7bNYmB3l96S83VlhdxMJGPqN6klfh4u9ANaRiwtiiERzNK9ZSxBODaf7tY
kIBEswId8Dh6PlrpkqvLHRUBtw6x24A7AhjCHhoz/XjnXFZcYCHqOrky4Wp0uRrBfTEl+KXhAggD
DQrP2OXtPBinmj+JNmczjlERX9LuoI+agH0fMfTS9FyuJNsmDLy5iXzczECM+Vu5MWmHIer0wFyJ
+tDrG0Zo4sr3dNt9s1qlg9D7OCLb0dgAtuMXzNqONHfJZgyG3jq/SLVwws85G9RkXunBbJ7P3qWj
ZMHzvG1fTvHCz8BGGZMyYNCso7/GNJTehSvRCbLAWBr968kWEFgwJxcL06LHwGSxWpHloo00fl7f
3is0EsZEXMvverRdt65qkgWejuEyoQ1Er0dDH6aUXdHPQ9aTWkXeQ7O3zTQqPvUz+BXtc7IiPHCF
A0a0aFr1ePzRRc9BzapUKmpy0Uvegn1PPtzYAr8CtJ/60fNiNOuv32pavAGWHqBuG3Gb4zFA7TMp
uGF29VxBiw9Hk4vZwNxGwJIVfSGfuzLs2Yz4mFvkweVkzpmJx8mQyJN2niyXskaQZWgCNu77eP2X
55PZ0g5pYGGFycTpoaTNaTlrTrLew6JSmfUikQUY/RTdiIY6okYjzoYsn5COmBdeNKclyjW6ZsYM
ZjLJu+XAFC/Hqpo4QknEUxZvZAK+6Cl3yH8ZKg5AaWXbK//bsFTHJpRs4VCothJ5Kju67mu2OwBn
d54DjD7rS2hpXFn4EX1VGDZO1zHciGgWh0BBS8IZqL6rJE8+usUoEoWx9H+l7kwkAT0Vmee8l4dz
49oAvw505jSOZQkWoBs8EkhIsUDXlaFUW7iofH2OTC8ZpWh2AceHHywGW8837raWlpreXzZ2Ifw5
33jCSzE12IyyBOs9GX3ONvNNvr6e+etJpmH5erNsYiRnmL8hZeB2pezXrOkX1ogBzIoOtZlKJxIZ
XNrmsFjNjJbG4lozaM9hvbOTiMIC1MHSjl65QwDDL2k5MiJcfEZzFZs8KoP+UJyoxisy2tKW4ULP
Ax/6ZJWzMMIvy7sYl6Zw22iScNajcDSTr3jb3sifn23jldjaZOVgAlxnq5E5oYOBrdHq9cxMCUMi
vP2cXfRXKR7VuPR00tnHYwxTG7iIUeKFqWGPfW8xX3hX0cDSaK81Q0rBSyGqLs+uXaPVvpmVyzCh
VFbIWhjicAhpE8jsbK9YDSdjzaXfyoKuJBsNDgcTTC6R5Wakz/U3Bmkwpnk1JD7ND5ZY4bZ/4UVw
Q3GxNjKxrmqmHfRpPwsichoPMgkAIu+BhTes1KYDq2atGHOdrWT7iV4hqYF3Kq19fSJpAjTUKmWD
h9o69y6MPO7Zvddo1zHCsR8UFv/ULFVrzPPKkiRcPoxmb0zLxU94Ua25Zv5Vqe3X535BpSOUCkaY
gBkI6NkKvCtMltWMapseqDq9iyI0xBrlVpajQ5uDOO2P+65FHynwC8UJbBU0lVi9zTG+GSQt/eFD
rRewPTkRocj7WH1vXRpDxmAiBkYthnrzlfwI5GpxcFl9Eg9cuvdOxAKvvY6ripNWwKgwHUOiCVho
xla+SWagkHe1TdJNfhVtjcTajlfIHT6rec4yE2PCFIBCneTXWoYnIX9nakh/aokofYxG4Vt/uMG4
vfHitZWZZIQtgk38ly1dadhI8PmEzPV8i9Tr6ylgdME2NW4mwdz2rkdx5FkJJZJaZo/exOTDAUwf
9KMocW+B17O1+X1YrKN08sZNjeEKXMJNtij6H0HkNDn+ht+Tf6w4yZhZvcyahePKv5JGgcjsXmqQ
2/9THqP+P0Shr22z83AxFF9k7cKoz7dZeWdAAhN/Yb2DFDUW5He42MKDj5MyOvK0d091mRP1xQ7D
bUwlE7W8VKbs+/YsYL2MBXWqNGsS83lSuRBrCVigF7CpTz8S4CjVoWhwCvCW40AxqDgHo3rvoQGF
2StaceE1qbwOwDUNIOO64hZRVdlDII0lbLBJAyPe3uaVN4Bqoa3rvbbTJS3YPpJbGPd/w562LO0c
fKDNKumfxf35nJvWyooUBk8ngBz0LihdkXdan6sZFtoukd74ppLZiDVr8YBW8Fe9/rZvPySTlW7l
tF4m0RtszMoVNoo18a/i79YZrF9dhVVULMJi4nEaXaOGbNvKii3aPlchh8EWTHf/ipaQom0CQCd8
X/uG+vOe2GlZxSW1h6BHerkbX9KIOPCB693M5fKfgMkBIUR75F3lNtj2yaHIzn1ayltXa0CpGGq7
q7RsF0u5wqq/zYc4LiBCvkrC38y5W+CxXrso7tl5rbuh8xFyw6ClsRRNiq3tJj2vncqFGcuj3CKZ
w8fRNhUBU88pzGJkCdhLogaEfV30ilq13ACQAMn86uZfBUudW6cOBUUUPjG5ASy3ca+A1Kcv8VVB
yiOr8PyRXGy1CK81BnoXyA9WpufTeQMHQ5T2345S2tCkF5tqfuy9CJBapKKZ95i0vTRl32bVTVyP
SU8CkUazQSjTNZONfIUupYtodJ7S8iEwL7w8F7me93pgMJxrQTgDTni5AQlvfTbx/XK1biKMVd8A
9WppWSk+VaNS/SKDfmY0rh3gUJz9exgiCHC+oH1qv9anvDxY/wFx96tpJKg+6X+Wse+juEh818v+
TX2bVu/daSTJdMqbizKH7mM+TYpP0zQP+GkVMpNvvvTDOhPvM0Hef/2He1Bh6fn1aer6UbgbRAdM
eUe8PErrO/OTk88OacyPflMF3gmTEyeypeiKHJqyh1QdeO/3T6mNoTqGKDRikOz3r3F3wzjt8dKJ
h/dNkHt28IgMnVbKpAqiMOsmMEfG8HvC7ntpfaSXEsARKAWqVsmGBxUJSbmTKWLagHzYdFflNie/
927Cd2gzRM/Q5LdJ3PdIoJ15o4S0On02J99jPKDRuOuebWnXZ40wylZz93KGj6JGF/guVvqP6rtd
T+Igq8Bz3xjpQwQO5ufoET+96EtPD/Qy3gN4ZY/3yimVfP/UCIGT0Z/yAbYenWIUsrcU71QvBgyi
0K0/HkpjtBG4P83HBPJIMdmh0B/R4OnlPT6Uj8d5agHTrzmyFJG3JIFmnuIgpsGbTaCyfHHQdmgw
IP9lYFKFITgFx7V4aaGuZPx87/bTwW6APxxFh7Bp+VKWTss8mwSNHuCbXylzXBQgtNeSBPrpgOIi
ogNyEORFFuPO7veNU3QmkoAGIlR5kf10XCRAzLckgcY+Wz3SDkmNURZv2OSPwyDgGn5ljyNbvCQD
tDoCgMiCeUCTYPXU9+1Tk1S3kUU/r/JVHbUjknz91oKvf2oaJMhL58uv27vD+nAFSVpk0UsG/XFt
O+Kq5bZr8DaZIuTFSNLi7qoHp6T9Ssn98d11UqrYjtnNU0Ax8JiJzNhZtKbzAbUg5Ose60nnkmq5
eE1uO8swJeFfWX1fP5XktH6p3h4Xow+r62ZP5/wOBQ98UqpmUbYFNWBnx5Fv1oBPbEnPkheS/7iW
TtJeyw2HqcFa5CXwHDtrR7AB+DzEOpI6X3kd29olPbXVQdeMU6rSqQoiaFi9uC12SdA/JUHPIOGb
xO7ydWwkIEm3NQ30UzLPgX8CCbDh8R0aoNhT/EWBR/XhEap2hiC9tuMDRB4VLWTnkxlZvuCsHRr0
B+Drg0GGr/MrmxyZGBCc1HY0MPqnBnosZ/4bs+/QQB+e9snZBWinFoVHZ+dJzVM7EvTwClGOSJVd
w+yqSNRpwYAaTBYtyr68ju46YO9aEgFnhoCwDamsqF6o9DtsoCEOcLaZtIGvSHCMpl5bGmg6aq9B
YRZGvbJ60xI7CIyNHVl5XIKgrRhA4Zd9NUQXql4KAbgwedmomfXr6E6AIAC1kgLDU/JXKKb8ukT1
LtCx91AaEIVHZ+u2Z3sdTxbFnNj51faqjg6uANBxpXj92w1xXNxfVtS32n2sHAr0bIOWf4f4X+MW
BCWXXLr6UwELOC4aAGbZ8gQQUwFTkVpvsat2ZD8GAVdeiYBYscfRrV1K4lttP9IP1qe9RLO/6uHX
dNwefA7KYPM6tu23Kr2shS2MEAAVgsvvm827wwSmAXOA0EonjOpVGSBH5PIjEaIlF9CH8LSPx590
YzheXqogJBwpCKpSp3hs22+2PQHEeXBl4vRoFACWuLP9tIaRIjKwlY7u8AscQKvDr9HBBrBpYOqb
MIe67aZ5Ko1nRmDYVax/dCRg9q1pcIo33wJtWzV9+r1TamNB2m30oqNT/CS832r7RzgBSB8HIaA6
8wL4sMP58Ib4yfCEH6vgG1T82EL049UngCvN/ZSla/gGZOMJhDSLPza5x5ltuf1ot2CoWMaeG5Sb
gL4+lIg3r+NjfL3t0vFyc89RGFzLNQnq7HC+Rk9KgIwxCqUNy3Fpu7pgIrQ69sQ7yBwCL2MnfL+z
eFwBGHsW1dO1b/D49t9sa/Jy7/VAwaMcSxX6qLtgEQBmUnvaj0nJay/srFO8XGT16LVrW73siQ2A
pEJu61df4NE5PMm9bcn7GupchVlmHbT4sQTBZtApXmsCJMd2/gnOtKYBATBK/TnlavDPwN0xsIGD
qFntiLgfL3XrVZO6AYKRtDRQhD1hP0CaQSOq3elHtGrpCNJK1Iv/HmxkktRAlZGXeuSx+nqcKVSJ
bxLhyG47AcNpRwKJcaDGkb2vbLtGCBw0Jyy7YZPnUj7piLafpPyWi9cM4vysj0De4VgnJ54iOlBZ
vrk+josBCDy0pMHwlK4g4AOCvVm99oQeSW6STX2MsS3BpWzF/IRxucfURN0dVU9D17cEJhYrt34d
2xnALdOSBiQrAsHPfxpLTlX5TGSgjYikY8uxkkCu6VZsYBPNF2sGY756qTcgPl7iG0OrTmU9xpPQ
2skrgpB0bWB44Sf1CJBOQX9XYAy/iofjEoHDDrQAYJilSF3d936Vx299TfOv+OyIbkDyM1qyPtsO
OjGtu+vd3VeBSIQZkQvEf4/VyVW7IFo4uUjoZfmoQAd1AA0lUUx96v6OTfiLytZK8Gm9U5Hq9Lpo
ArgSvtw5/jh6qCIF5VKy2eVVnbUjOgKt81vEl0mECFhisrmaNe6QwMAapLvTkBjXse0/CfgtGUAc
eTqxHWColX0Xpkfr0Ql+VI84oh2XXsutuB6elqzlfccuBo+4fsh4O1Zln0Bby6VLRAvnJq2uxGGw
w+XmgDAeWf108KoEfSVaXrTtL/jS19o+Cn2Dh7L0z5+mO5Wmz36hqYx7PEBd8SatH2BZW/9auVl+
VepQq8Gr6jd5/29KWWpZl7fzoZQq7rxVvluV1u582hT17T6rpsfjmR5cQ/PH1/40cZJ7r7goq/Tq
VUk977/+w9gJnQdntxZWUly/TeNRoe3X8/HUqFfJdBoGTvjQDCUklCT/tgPfTDf+fdSMU/XkQIy0
HfbWoXD05AN0SqYnTPvkRqC5YeJm6JIFJErX9kk/h342fTi5zZxsmjbDlaOL47vt6GMGSJzg5NVi
mvj3yrYScpB6yT98ApN50daOncS/u5s6CmnwcfXxXuI0eWb8Qwz8tXz1MVurZanf/3k9HaEvcomb
qDkSu4fqiUP56ADvzr8+/7t/upAD1ogf5VnNJ80fnzo9Z46XwJANMUsuR2j+IWlfunMFHdkUnpOm
MG1HvXK2Duyc+HEzVjnf3lO89sIJv0n2uEw8Em3n+yZNnKlS/A+qawfDJs6yGaUkgIHa03aub6Pk
YY8ERgckeJevHT9rplfOVjAT2s72enrnhKrIpF6z/bg/LfZoIApG28l+BHciaYYpSSD2SdtRb538
wT95lTh3vip8JdLfenBAN9RRBYGi7aj1hSRzPrlY+Mmje8nogNq/TNPs5MwJ5818heKkfjVvD0J6
vOg6+st0MVUkpSEl022J8j46gen+MT3Z12GovW4/+lXEsCe3+d2DnyI475WjSEpQF2L5cx7enbxJ
Zf6KyNfpUEm3gw5o9OouP7nJU4Uj69E7oNF/+XRxe/Hpy8X5fz0R5pkmEGyf/wVXBduZJEISiaSB
g2QkPr31hy7rv43+8VVFajSAo1ZBXiX5nbqzz1G28pI9pda8Qjlyc6fUr8+c5C5X7Y4OmOZV6OZ+
EKgT70DIyGydh0g9SCQDPc1rz1PkszdFKnrOwlGG7kKsj50CCXZIAkgnobYTH+9xh7hy2o55Hi38
cM9okYyLrsYNTz5N4/wu8O+bMeUSEtdr2ydg7e4b0V0I2KvcecAGzeNpM0WZsDjm2k74Neqf3wxT
Kj9SWtd21Lfw8d7+UcDTftwbJ6G51n6vLF1ysNtO+SYKsxSj31GuYL0LxeQDWGdZdPJpz11hdKFA
VO6Kd36WpaU0fT+l2UdDjVK16nVwyKunXOf3e1qn3oXkS9jRB+ehnP7n6M5xFaeOIQgnbTf3c57M
K/qM4csoPSQMDYGrafugilBf/PCekcoVZQj2SirQFU7dGUkibftA+k5nfuqdfKHBmn9QyJcNC9s+
5ufbJ5/QwYV9FoWOnyjyDdj99gQa54lz76gsJVnbbSly66haEUU7HQwqvseLPMUl6Kv+GRKIOhi+
9G2iwmTe738NpouiGVIEBXGY5u2P22C3soAbhyeophixXSndaU/0any5BU7+6RKn0P30n5thZRFE
XJ53zf55mr9lSfYjAQRqGgAyonXiNwjIv40RcGjtOxESxSK52HVhPud/rfe23ASwL3sv8q/yAGmV
+ci3qvpho3t8zM985xgCKNLGU/W0U9XTcGdzpuolv9DviaFEuCbbG1aq5FqOm+7f5I9vv++b6QXQ
+ap6CmiH5M6qZ/77Bn0fIaoOhjDKGFyrsV8hZgmQ7NFBeou2m/NtlB+ecwlZ127sn+QkqDOmi6Bt
kjoKDiZ5VbhAHjsvv4/mH3CH0gZn7ykHBNce9fNvGLyoOS/y2MEzzh4jAgJAG0obHAy9RMDqP+ku
femDzpyAM3Qg1EYknsNEGn4fwUyxDVCS+zv0A+u6maZRHGXOQiWigAhLt2xSQIAzo+qLMHJ7It44
rpdM75qRRADT5J1scul2DzeQeWpIRo16Dn9gVV/DfSfvp2i1ySOHopTvU6lKt3ua1vaAa5BMgmce
e+g++tt44UQ2K9ddHcRT7x7lXvn/4Q4KXOK9iturA70UbxqO6mYzhcUeCckdhnrh6T+LsnRNzsHu
sJJo9Ycc89Jxp6EaMZUa3daD5kkePvjNQKWa08GwY8952B3z8YX5/XRtfFsn0W8nYn2OwYxW7B+p
sWlLj/PpIrrHWYJUff55HXDgmBSVJFJDis/7+J/3u46jRZSo7twuvElfsy9KlfCwv/HJq+aFvD52
4unJl2nyoBjOUjrWeoNn/h2ajMLxkgDedtwLenxlzTByjLqwCy+WuZNFyL3g5CrHpFBkiqTytZ41
bpZEHVYywlsPm3l+FKviugvnhEQTrpzFXuhZkpjbzvjKuVMPoaQHtx7U27sGHuvg+Tft8oVH4zEj
lE3d2851/Pv/zqYnD//4ZhXtuatKFLy2w7+bhoXCvfpjw+z7aXHt3+1rBaAot9+4axTdzFMulxLy
vC0VmO8eFbrwld6Q3ug66f1etkcX18iNU0RZpgjhMo+2LSFunIAGJc1Gibgsy687GHZv0A5O8Q0X
6f1eRmYX+Qs3Ti5ObtUfWpZltieDjLxvUetdXHM30VbkL6mjyuYJSFTbWb/3UfGbYUqW6OLKKEdV
b6KyhUnb2VZiWDvz09TJlVl3Eb789PtfaZOn3kglOnHbaX/CMtlLShCUo7bD3k6Le28aBFM8F9VY
soFlo5TWQ1d+p0c+yBKPv/Xg03DqOkquJGCFzRoa32b+3Zf0reRZOyfX0yhUDooh6DKtJx0tHvn3
usgbvSVdRU0068Js/RypVloJDNGaBL//z+jkc7T4/a9lMPJD8vv/Cu991U9b1ve1fRBJZjRHVDSX
EhKy9bhOuN0X0CX0dtuBf3YfHXDpV9N22DMizX7onFw6qaIW0auj/eDUafh7Oj31tO3HvcAPI3kV
zUilTBLcg7bU+PWRDVIip7Qe1l/cOXdrVWJ0kQpc+e4fn2/BP2g76Se6zeGgz4ofF6Kv7oqpsndg
bdiCrm/aQwA1EdTP21N/nh+2qkZp64ndnX/tyN3904WQuH01xjTwtyrXdXD66DSdOZIdpEjPTs51
cHLrBCvyFRV9sYu0CjLSsinXqzLnx1HJ/Ls1gtdR+CBhoebAlQru8zH95z197yFw4pB1qoz8ZCHU
Cz0NH/BeLNRhpaPL0wLjEHf+bQIfVVy27YF7IkzyJ9UvvgooOlFVkA7E9quQ05Mou9uBDVcGn9W5
6h2IkrNp4Pr5ouG98h7Xm3c/fsGcRSmELTXI19NkO3WjFTpOM275lA60Gybv7FWldeH7OssDl0JF
Zbr9DqZ7Pg0XTqKUsXRRb/ImgQxqtWwXToOLNNuP6ZOj84yMel6ojrfTe0+lbReJapf+o5JhaW/7
tER9fraXThJND+V+PhmIf+EtUGWjNZOUQ2F3cKKv/DuSVPYK1EYd7NwVSclhOi12J/z8rfU8ja+m
CdUG6rBd0IEy8ntF9ZIeVG0ZYpxEGD6KaEBZbj/u6zxE5ihEKJu6tJ3vm/tHwoHeSO3n+yZzAnW2
XWR2v50mewwG2mX7yb6lmAV/u5pgWjbCbEveaydb7XFDFz6Baz/z8n3VRO8i1H8bRCtnvj/lDmh8
7SPXyeGl3E7NpaBHQ/sdvM430wXR5cRtxiq1/C7KkW6i4AGaKOMOnlXGnxdrlIc4+7GNDgQF8Z1M
nWwXdU5/kJ9FW8WGLj+uC5KSuXZUWdHF1fxBCmEfmumV7NBF4dQHEkjzPce13gX6yCd8y3vGBuBV
zfx/nLxyoslfUnjC0Dtg4NtSalJro7olu7A6buM9iArS/zqgxMrBoEsUnjCMLki8nj6ol4fRBULD
7drPtlVWZLP40jLq4sr7eS4oIIr6Q4Js85gf57afKwiad37oPkSq2dhFesAXyQ+D78a4N5vJljR5
MjH0hfq2FOxJVCpRGboLq+Z2muy72bvI9qEGfypJeTdq9AhctC6gPKpc+Rvnfvqwb+kB4daFPvcu
SqOVQm06M4PaPWr29scZ8ff/LuL/kGk2BDRY+p7h0LaBXOibzz/uz3OtIalHf49Jxb+5ZGiBUKEy
bgd65isk5p3jz9SBO1AxXyWAgajXaAd3ErglbkApduo1LF+Ksw4IcVM44k5Shu1iwl6+v2kdGONn
5EKrESdp3dPW+iLF9y56UPesC/PrNvFPrgGcUXSqLq43KvZUL2gXthHxD/fknfzP7atPDVFLfbiL
/JM3eLMpQ1aJrAsuZ9vdY+T9UTs4Fm+dWBUNeheIGO+KxC22++KMiGl7MlS38LtoL1kYKND2Y1fR
6QNjd3Ck34HdNvcek6SDc33tqPn1XOTtaYGe40SPjsigAyqjV1LsssfLXURjsfUf/JWa+aV3ATrC
wE6xf6a7SKt/P43VnC/wi9tv3QfCsPgxDyl7ut3J+PNHqorehcv8A7Cyfhw/wnF4srruhdYMhfOu
EyM2GvqWioW0Q2wrmD97jr/vWzGMDs71Z2fmP6Y0qScdzNnxyb9sxql0rC5mTHKWqIX7Yg50+uZZ
P27C/Ly9mx4gRxdOzS/+NCPFoJljSY8uRN1PVEBHq5M3GcVt8cm/nFxQQxNleX0ydx9XwjY3f/hx
GtUPfJeHTur5CY9s/q9/6KG0hOpAh7iNqVMLikPyhuLfLnSfG//hAdP+wkmzhkayRxXO7B8f4PSF
sqGm2q3nzykqDqHa1/9bwfrtPhRoAGqLOzDJy1vFYYMSP/i//+1/pHOncECyKSiiYAavqQMC4+kQ
USmhp5FHB67mzz61eRo1JmphhfSQ6XeBUnU7xSiYN+ye/su570QF9pJ/8pFaT0f1dNCg3ugiz/48
mj9EEPCzM8eM9NW8Ifq/UIfewea9c3I/8ZXkBL0HJONQmmy2vVE+OFrga/fE/bU0zZvxhOPrZ3Sw
97ir3QMjd3AJXDtx5u2pNRVpnr0E/jzH0qHS+rYZXLurEZEOgP3uny7UlMk//Og5YJjnPq/ZsWQf
wTVpuyxied8YXAXh/7MS0w6CuAyeT2o8RPMnNuk5Sj/3+c5OSFLu3+VWHAJ96SK8ht3/WxTMD2gx
Fu59APFHloWz3C57HTaC7Y8UqT9v3yuMmr/DI5i4IhRUd10Xqt8ZroK9nJEugjlnibP1lXIr6T/3
Ta79WC+OMQasYmB2oaWNoyDarzTvwji5uAf0VE1ctzpQLC5BaL33BCZgr+a8i+SISyeY/2EgqwO1
7ionTKD4sdG42vPFLTo+9qXCGnoXOZHi6iHjvmimWF7y0u67LSd/mCaq4tkFDMHPSb4/WaOLE/KF
MPWWHjLKxgGT9BwZ/rxr4BCo2N/hpVC1xgFO3llEyuZ0kVN5RiLsPq55BwGGWxG30UGk1y7iF+NI
4HH/6d2UUqfQ/edD9n0XUAxlmESQ/EF0FkF86DldpO2No6jRyfC2VFJHhNDgWVvv+ZTAS3/m747Z
hW/8ktQk6bvRtIUq00X8++Rx0O7JDksvdCzVdyG5d8WjoGAXhVH1+GXcSjZbUjy+IlpKTFZtSNHF
xUBdmuInfYyGmH9/SdqUNLSaQ8s13Nyfkw4aNH9TOIvqqoYp/ki9f5613uG8uSN5qhmpvDelDWvb
e3PsJXi/aTJwwFDRu6iKeT9dn4yd4EAOUheJWe/9PTyNLtKyvjghxYyqOtEFmPN7cEvUUbs4s0Lg
X6dE/PayZe0OuOODn90Dwn3wctG7QI/64MR0/ZAlHEBn6sY1GeyjjHRwHLmkUlyGh0OWXRS9VrDx
r6cB3SP+08mrFPT4FFSTUth8lhOL1x+3+zgPPUVPASK1vUz4HM3RTRVOpXlnF+MS0myGEQlmdJEE
8TknL3hvsh2Yhb+wvX7VIuAyz4hPKRPvoqnJIyXT6MLRP5aItLSXaA7t7ryl0+xwCCbrgETNHqGF
LjL165zh27JtJd0xwyg5+SknwIa+eFCNG0pQg9bWAxsvGCjFz+Px/YmGzwH44baGz+5qnvezV8qB
eGq+drBtJvBUR6WraUQDCIVru8il+JSne4klRheRt8+//x9gUorpLrOCit+8/SPFaZeSF3V44m/j
Dz+EE91sS7lX9cY+EXx4BB68u5rn+WL3283auwbuPwRQ/Xe4ygPo2Ee2ymc2u47U3QcYJv/2/wAA
AP//</cx:binary>
              </cx:geoCache>
            </cx:geography>
          </cx:layoutPr>
          <cx:valueColors>
            <cx:minColor>
              <a:schemeClr val="accent2">
                <a:lumMod val="20000"/>
                <a:lumOff val="80000"/>
              </a:schemeClr>
            </cx:minColor>
            <cx:midColor>
              <a:schemeClr val="accent2">
                <a:lumMod val="40000"/>
                <a:lumOff val="60000"/>
              </a:schemeClr>
            </cx:midColor>
            <cx:maxColor>
              <a:srgbClr val="FF0000"/>
            </cx:maxColor>
          </cx:valueColors>
          <cx:valueColorPositions count="3"/>
        </cx:series>
      </cx:plotAreaRegion>
    </cx:plotArea>
    <cx:legend pos="r" align="min" overlay="1">
      <cx:txPr>
        <a:bodyPr spcFirstLastPara="1" vertOverflow="ellipsis" horzOverflow="overflow" wrap="square" lIns="0" tIns="0" rIns="0" bIns="0" anchor="ctr" anchorCtr="1"/>
        <a:lstStyle/>
        <a:p>
          <a:pPr algn="ctr" rtl="0">
            <a:defRPr>
              <a:solidFill>
                <a:sysClr val="windowText" lastClr="000000">
                  <a:lumMod val="65000"/>
                  <a:lumOff val="35000"/>
                </a:sysClr>
              </a:solidFill>
            </a:defRPr>
          </a:pPr>
          <a:endParaRPr lang="fr-FR" sz="900" b="0" i="0" u="none" strike="noStrike" baseline="0">
            <a:solidFill>
              <a:sysClr val="windowText" lastClr="000000">
                <a:lumMod val="65000"/>
                <a:lumOff val="35000"/>
              </a:sysClr>
            </a:solidFill>
            <a:latin typeface="Aptos Narrow" panose="0211000402020202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data id="1">
      <cx:strDim type="cat">
        <cx:f>_xlchart.v5.5</cx:f>
        <cx:nf>_xlchart.v5.4</cx:nf>
      </cx:strDim>
      <cx:numDim type="colorVal">
        <cx:f>_xlchart.v5.9</cx:f>
        <cx:nf>_xlchart.v5.8</cx:nf>
      </cx:numDim>
    </cx:data>
  </cx:chartData>
  <cx:chart>
    <cx:title pos="t" align="ctr" overlay="0"/>
    <cx:plotArea>
      <cx:plotAreaRegion>
        <cx:series layoutId="regionMap" uniqueId="{7F155083-C7C6-4CEF-B787-43F54881FB61}" formatIdx="0">
          <cx:dataLabels pos="ctr">
            <cx:visibility seriesName="0" categoryName="0" value="1"/>
          </cx:dataLabels>
          <cx:dataId val="0"/>
          <cx:layoutPr>
            <cx:geography cultureLanguage="fr-FR" cultureRegion="FR" attribution="Avec Bing">
              <cx:geoCache provider="{E9337A44-BEBE-4D9F-B70C-5C5E7DAFC167}">
                <cx:binary>7H1JctvI+udVFF51RzRUyAQSCfzj1YsogJQoW/IgyeMGQcs05nnGqrfvCH2E2vcNfJM+Sf8gkhKZ
oknJZoXUHZIdVRbAZGZ+85Rf/uuq/a+rcDbND9oojIv/umr/fOGWZfpff/xRXLmzaFocRt5VnhTJ
9/LwKon+SL5/965mf3zLp40XO39Qmah/XLnTvJy1L/79L3ybM0tOk6tp6SXxu2qWd+ezogrLYsu7
ja8OrpIqLofhDr7pzxdn0zy5enEwi0uv7C67dPbni7VPvDj4Q/yeO3MehFhWWX3DWIUcEk51SmTF
mP+8OAiT2Fm8lvihomhU1ZdvDb6c+/U0wvidy7lezPTbt3xWFAeL/98MW1v5zVOvSKz5pq1kWOPZ
X9eb+mMdqP/+l/AA2xSerMBdhMmuVyLYzSoPvHh6cDQtkiUEfh/6hB7KnCky19k62MmhpuuyQlR1
Odkc3Pddxmaor48WgL/+UsSBefT4OFgQxRIiPwP/P0cE57O0+hp6VwfJ94PSnR1YYJQ9UoMkH3Kq
qQrVdHnxs04WhB1qKjEIU+j8PVnCYk4d5z/+vl5gVs0OvlW7l7eZSjZ/i0Atmz8kUo11/PhUA7qu
4m/eElI/o5p14bJNZErKoQo0qYbMFiLTWGNeahwaClUZocDeXE7fMO+ulWzGyM0WBCTcPBfhbp48
PtwvvFmeTw9OZ0k8W8Lh94GvgwNkWVE1voA9BOSqviLkUMcHwELactI58O+7nM0YWB8toGH9pYiL
i9PHx8VJneQd5MG0KJdQ+X1U8ENDN7jCZbpABUyDVVSwQwYsqczQFsJMWc49x4j143+XkFP/53/+
LyzPy7cSyWas3P0GATN3PyBix3oCnDLOvTKfTZfQ+X3MQE8YDFxCKUC+ghIFKMOPBrzMUUKXc84x
8uM/eVe6+Y+/fwEXq2MFLKy+EuE/Pn987vgrdGa5t0f4U/1wgC/VtAVnCAriGgs6XfKFLKhxrOfH
37n3C0i4HSmg4PaFiIDRl8dHgDmLvXhJir9P/sYho4aicnVhJclQBStcQA8p01VV5ku5pS+nXqjp
H3/vWM5maWQuxgmgXz4WAW++fHzA/wX7Ndwj4UuD+uWccU1X5hIGpL0CesKhEwxCVUoWnLEO+t3r
2Qz65TgB9MvHIuj/evP4oD9L+mn01YOpvgTB7xO+RIxDRYbUpxw20PCzDn5FPTTgUkJpCyR/v8Vs
hv3qWAH+q69EHJw9Ablz6n3t9gh+qh3qVFFVjd6q11Xi1w8JVTRO4TkskbPqHuxczWb4L4YJoF88
FaF++vnxKX/ke1+TqvT2R/eD1CGDoUkWjvM62asUPgGiLNoyiCVQ/30WtBn2tyMF8N++EDEwegJi
/2zaJSVs7/92lE/jq9l/3x8mJES0wAOyyrV1x0xlh4RRmWt8IfnvxBGvl7RtJZtRsNjLCzFgd/Nc
RMDny8dngePKi/dq8A+RI6pRqgs+GMELWVeYzpexiiWE57bOsJBfMvdvBgqEf/NcBPvx68cHu4WQ
dZ4kezQ11UMNYR5GydLSh2hZFfkKqB7QlzWB3OcrqbauZDO9344UIH/7QgS9dfb4oB+Xrpek+3Sy
QNqUkMHFghe7AnMFISIghOjLKCqUwaqa/fGf+VK2Kv7NsF8ZKgB/5Y0I/fETkDdmUhbNNJ4uIbEH
U5OCtDWdIHOxcGPXdS5VD5kBcQS9u5x04V3dYymboX+7CQH4ty9E2JsfH5/yrWk6O/gwy79tJbiH
Ze0Q4JEVBBCoIsh7YGWItyE+vXRu16GPxUhYy9Yo4Gbo344UoH/7QoS+9eEJQB+sn0/Dg7++597V
ND5YpnCWYPl9TuBABVVuo5zyuuEDl8wwdBj+RFABqxmUq+tVXi8RhsG2tW1GzrbvEtC17aN3EPgE
kn4XcBXcBfq2AeZhDCQhRIdAKPJofF17UHCWzolKDaBxVW0MBLTIq11U35bvNpHPZhSJ4wW0iK9F
VHz56/F56WIWz5xpuG3vD8MCUQ9VzmTIq/UInTS8QAxPk42lXbWcdK5ELhBq+/H3jrVsxsPKUAEF
K29E6F88AeP1bPpt6kyLq2m+hMUm4nsYAiQCNkA8QiPyeoha1Q5VlWgq5bfafZUb7reYzRhYHSug
YPWViIOz48fnAMudbmX9h0F/SOcTRSWKTm4CQiuGLDSHTJhGhhTbpnjRJcqNtq5mM/gXwwTIL56K
QL8cPQGgJ1GCwqt9Uj1SADIS9Fy5pe4VwKvqIdUVaIBlklnQ3NawoNnWBW0G/c1AAfg3z0Xwv3oC
nttlFXvFPh03RUE4TjGQgFnPThqHCFoThS+io7IsgH2+kF+wjm4GCmC/eS6C/fIJiPuLWYe6wzDc
TmcPEzgSwhWMI/6P2rL5z7rxwxjUrgoc6Hi+Ku7vt5jNRL86VkDA6isRBxfW40ues2mF1LxXbWX1
B6KAImyBYJzKtI2yhyFDxmWEjOhtKHsVE9dLuvoFJrgZKODg5rmIgLP3j4+AV7O422PQggxGjYHc
5DrZI2KkKkQxNHVRVCQInp2r2Ez4i2ECvBdPRWi/Gj8+tEezKLnKURp8deMm/1OVjhS1Q0RV8GeR
B16PmyKMoVMEtJVltgDW6SoXrDqx3378vVj2Hssef/KdAi7vswwR0dYTsKjGTpeWS4j+vheBvCdD
1lmTqXyT1V8xp1APiTggPIyVtOgqMn/8Z1jOL4i0m4ECWm6ei7AfPwEXYpxV0zJBuVF4sPcs0OBO
oJpfZmsBcQTKYepCp6ibVcoiZXPw4++bpf0CMjZ/i4CZzR8S0XT87vFl4WWyz8pu/ZAD9kPR8MLu
Wrd8CRw9w+AaavbmP4ilr3LIrsVs1j/zUQIG5g9FiF8+AcYYKhb2qOufizGuqUI8hSSmyY+nX/eZ
D8URBh06QDPYssBrODC0ogxQqqHhE4hobD7CsHM9m2l9MUwg9sVTkdqP/3p8+XI2DXFwbMnmv6+D
JaIcougdwl/bWHkHp9tQIGVUfWlxLeeeR1R3r2cz4JfjBMgvH4ugP/v4+KA/Huru9ihpAHkV9Izq
i40enYQw31DxpWpQy6tS/Xodv6Jph/VjnADy5deJID9+AjGkj7OinOXxwcUUJyR3gv6fO8B17O41
CY4ybzAbYoXLwjJ1TdZJ0OuD2udLs9gQ3Jidy9nMc4thIv7ne7uD/snjc9zdYxhzPvh9sfd8BmVx
rnijsp8fOd74SpQe0ALetVTZF2Yk+PBUgdNhkKUpsMYcKAVH2pwQGdVR1z9CyPEeC9rMHTcDBf64
eS5yyOsnYA5cNNPeC6fxt6WK+H3WkAa3fDi6LRvr3gaOfENeDZ4iTLNVhTRGjVDpxVutks0wvx0p
AP32hQj1iydQ/z13wCXTK4pptYTF70P+uhwZJWiMkDWSHywBVIoQpJ6Q716F/MIvvsdKNsNfHC9g
QXwt4uL4CVhlN0GbfQmg56jUA8T/6axISnefZ9kR9dPQUwIFBOtMgMIbaIXB+9tc2nGPlWzmgZuB
AvHfPBep/vTi8S0jBD32e/SQHSK/Z3CiL2oGhGo0CQeENKazoWDtJla7KonusaCfgH+5ExH8y+d3
wH/++OCHm7pV2z0st0e0w6FUAxJ+Afx1ypdQdQA/kCoLgwf/XNcCu1azGfDzUQLU5w9FkJ89gaPo
X/bsfQ+1YozoOFQoZPUoMqlMN3SdCWbO9Qp+we9ejhNAvXwsAvvLE/C75wnsabzPcMeQwEaRgMKH
DgsrkT2IFgq7Ekm7ZZD7DnkP2XQs5hdgf7ORu3GP1VciDs6egoxB8dLV1R5V63PLpvJaEu4Kbc8d
vulSxv6+Xf/s0m4LNtyJKHjoqnCwP+gjYMAVOLRCdhMGDTSqugh6I5IApbtq0LwelrF8tIkGNmvV
xTBB1i+eimLm9fjxTZnrpe1Tzg/2+2DMLHuFCHCftxJZNzQFuA9NLLay309Bvxh5F/qLF3cQcPz4
CLg9B7MvD/b5lA8aJt5L1J/PUKSaxP/EgWaKBokKQmjKSiX8itWDkklGUVS5dLdkxNpW2eB0eoAq
oevVLV/cXwitDRaYYe2dyA/nT0AgrRZH3f9808M8ruezV/9o08tznBn9tlWCPwxdSIihyFLTFMLW
XAdFPpRRG3N7iE7Q4bvXsVmTLMcJrLN8fIdrnkAY9IsXfZ1+beDm7EuLDGd8VIY8DNPX8wCI0HFV
01XUYS5ng8mMfqv3WcNmgN+OFEB++0IE+pcnAPSLJEIgaI+EjhinhlYX6PWyCLKt07uKkz06Dv4w
NNCb/6wjYL6erTSwGf43AwXw3zwXoX/xBDohXUyTg8skmh1A2By8zb34yku37v1hQgfhCkXHQZ8b
DS00RUKWzIB+x98FLoTuMIvl/fhbmpXSfZb3E9TMdyl+jYiozZ+6g7bLx7d3b1vK7UtSPbfNu2kT
fk1DuwIcF9dHo3Eaebq1j8jD2IUf6kjM4DzEShRvxd4d0joazsXd8bOxGKxjaDv8S8ejheEiW6x/
+R12eAKZnD2jYYhqo0khCobXVQfgj4oKruEM109Uxy5y+Il4uobwnaKyOVpeHNyB+OjxBdDlNO73
G9qWoAuoygnOMcxrUoTsmYLsms7RSwwH069/BFWxWNFW5bUZ/LcjBcq/fSGi4PIJFFC8d/brIJBD
piA7zJbncgVVrSCDho4/zGCLSnnBcH1T7VzPZvDfDBSgf/NcBP77pxBw2n0M+WGif2je9nwu+r4x
J3PR7nVf1s9z19r7Qv6209m+YP/cxu2egdadPSceJnGeO2Dcy9BfDaU+/Ljrw1CCKpXno7mrlzfd
uVXoHw25Lko1730Y82HIxeGr5xOi25LYDyiZXL3VYF96CPLw+eKG63vS7iUXVzp27Q0Dzy3J7g//
la6ne4P/c1fX4ZrAe5H/auXbvuD/XN33sBjs8tTlvuD/fJh01fZ6N1ycKRaW3bTt2hfMnxuSbbqv
VAT7wjJdZio3VbE80Bh9blr/ALjf42zYA8E/XJrxfErtYeJebNO7LxH03I94/Zrk+9s/23vhPYwl
pOfmfA9wgG9uWNkbEzxfHnMfhbCzov1hRP9cV792Tbto9gDaO+vYHwbw58L6h+nctej3PW61fhg2
ni/dTtbof4sC2PJK5Jq16vS96YfnWvzkCh06kvjaL34AOh5cw/gwHnousRRL9bbgZssrkYtuyk/2
xUHP9TUPgP5N0fS+oP9cFf4g6N+znvRhouq5vPXXNMhtI6d9ccNzf6qdke5l9e2+QP5cVLwT5Lf1
tvsC+nNR8ZDEeYDkXzZU2RsC/v/uEPPzbqkoVLpqB4ofTcvpOC69sltxHLa//cnQbacS5/g6+fbn
C9xFrA+HplWd42oxSmQdjU//WP3KtTPSf+EW9ps2TD8dP5sW5Z8vKL6pQTdZ/AuqHJc0cYPi7gEu
MxnF+HGSl+6fL9DxHmXiuBoWpfoMl2sxnKEohsMyf75AuwhVQXMsggsyNUXHCb0Xy3W9TcLOSeIb
uCx+P4ir6G3ixWWBL0bLm3T+set1KrjtHS0sKTM4w7EZtAHG+6vpuRc7w6f/R+swu5HS8ksXt6k2
VutQy3KryB1Z6c024JxYaqLF6Ylb2LaZK13+UsmIGnpWEKW5fl4EzAltU8nrMM2/JAVaydhm4wU5
H+UhlztnlMmuyq9WD2OsbeMqSbvcc9xyvqubX//9Jp3FF2U+m5Vn0/RfAw3dvlv/FSMXJDaQ0dov
d2hqCcqNBPeTl/cjKUpQ6/9zErrwZnk+PTidJbfXZw4Yuh42pxxpuDCYU1zxggM0Oi4pp+jWOyel
oXm2gpZ08xsHdRnna25oabi+c2horupUpWirdktKGq7OI0OHKTZcWoULrdhDSAnfs0JJw61MQ1sw
hu5JjA3rGyhthZLyrowju9dPqtAg0y5Sk84Myqr8SlQ3OVkBzQaqxT7FqYjBcCgSd0WgK7UyLGVl
qoIQP8uy9iRnamE1uqGYMit181cm4RSnYAEhdPtbn4SmNCt7rz1JidaPGPWaseRn3Y5JNgANzWVx
gyQO0+Ju+eEaydWdtJWi91nUnAC45TeNhfIkoUrzrlUze37F11w+3gNmTGacqUSnkBwyLhGCsFmd
SYvlxrWb5MRHc73ElJwwcKw0SIr5OakHTgNRMghNnBEWNlRqjZFyJz3x7FK5rNzctmQ5LifbUTN8
ya3Qwj5w2B43n4Kq0cdLvW4Du7oX3+irtmvUCYua7rhqSqU2lUIrw1GAVZ10Spq93D6hSHDDhAbu
8zFw+RLu5R5k+OqEtDDyvOLKRNPsyCrjTrYkSL/x9kk27QqszTlkMa5kZ4Io5mXSuEWkTGpPDSzK
MtuUG7UxVUn2Rnoe7MLU9uk0VSCIMMr7upfIRIoMdiT7lFllGpVv3L5SjyBHsnfbd0ch7kSk4Qw/
RfMEgJBrQ1fNVRj2WqFVSRtPwq6JvySZ7H1Nq97xLTUgfmkFHulsM4j04G2r1ZozonZuaKbUVvl7
2dGdftSprM5NJw755zQinTbiiZ1Jkzgwmsjsw0R7X0RZVJhp4RaTKgnkehqEHpPe5S2lmLYoMrID
YyL3MhnXg+PAFzaFq1HI0DpldUulEdkq7tyduF3BjrnR5GcR1dVJp9jevJHhT9nqLrLQ6WC4UNaA
xtf4IN5XZ7I1PZfDrpjETimPJcXhVpV39axLEmbVZZ+2D5RLw84wjYzTajBBYKWszxdmHSlSJ5/E
Hi9GfVN3x7reNpNQboPL7XRxl7UwE66OUUD0nDFNIMPWL3zNqbKJ1ve9VcSJNApjr7YePMkgwaH8
oDGgDwREVUGsdb6dTJSWS8cqlxLTayJytH2SDdSAhskabjXHCUBcxcbXYUYVTyIVjyZ1maRW0Ka6
6TtOY/oZy179wkyYgMm4dxXyaIDpiv5jjqErUptMfD33Tn1SSkdJEqfjsHGVebuEn9LdBuww3MhB
8AeEDoG7PlPWybQlUjTpqKSaThTUlsfdaoc63wQ42NucKTLH0Q0mbMdjQSYXPJg0sR6bDdOKY7ck
UCFxpb7dDriN24FpQtG/l6u6uJ0mcrrM7sKJZHjdcdIo3ihXI76D2AY8r2unYSdUwTUxcCNwS+g6
zDS5T1Sl9CcJN6YsDbuzlFfpWRNR7TymdfeNpG06Pxr7UzRtnBL3XsKAQGvi69svVwnClR1Gm86f
BH3mWr7jxkdyQ6KJlnfxpOvKNDUlKUp27BOm1p2dDgftNehG1GExNDBd3ynnVemoeXhcaMTRx7XW
yFdF4mmuWYDZmpEd1NT0y66kplGl5WdFzv2vhuSy2OyUpMjHGizK12kSN2+6Jug709aS/KXWavkn
Wdf92NIhgmTTxfp9s1EL+6gOSa+P3aAwOivIDS+3spTp/F3hUvU1C3hevfXrpPaOSBgHxbnmxXpo
lhluah2FfV4mpmHTqMxMFtTulPkkls+pp0qd5YFoVEvLqP2G5sT/7jEjK17aHcA9zm0puZRaKU2P
alrI0cgLmoncl7QyldaVz2RayXxcZACGxUnUvFRozzOT6FXkjIvIrsfECFrvpA4L/XVCfPuzpnS2
b0akpidxG9jfM5UV6nEblN2nsFJ5OfLDQK+xHN+ZSbEfj+yikh0zYh4PjhyH1MHIc+XuVE/KhJiU
23VoJXFbaSMnarNsYqRZUJtplhu55bi8AEJ4oBPLyToI8cyvu2YU9DpjVqjyzrd8rnnUSnTWuGOb
9+qnWnYJPlLU0Xe36ILXOcRZaNlKaV9kWWfLluPZ6VHXOUFmSXFLvqlO7UhmWGj1Z9khaT/GBfXt
WRGWqm/GRtx9k7o0J6YdFb5vVm5kS6bsh9mrsiNyYHVNYjPTzuJSmzhdlcSjxCj92Iwl5oajPoy7
80rVqs9GE5RfbTBYMUpUR9bMrM/rS7/jybmb2o1rlk0bMWWStVLnjUraELc2M4/ppzX3PX/SFVHw
rleTRDnr3UYaay4hyXGutyGxeo3rx3maXWpSEtoTvYPOS7MylY8y1miNmdZFdezaLa+tDLx2rhPi
5JZSxsrLUg+CDx3T+y+hE5EzvW2dj7D622CsSn5QjGHhs87Mqzi6dLRSUkzWZ/xT1OlJNeLQ6J5V
dSU8mZTnUnREfcOQQZBl8bWzHV6PWpeE3kjxNW9auT77VpReRyzDdrreUtMkjV75UQAWj1he2CZp
2vC7kxYQa0UYUj7yy8id9q2TkJM6Zbb3PpUKQLtnWqebTVkG3kgNc/+CNZFSWhJ8yRKOm8ITq4JI
KUxHbmLZ0l1H6syMyf2Zw2nomFnUwTdy4qwdVTZp25Gh5tIx7CFHGlW1K31QeOSQkV1xLbCSNgup
6eRl1x/pkp1+cWvDAyPJVXfsQqYVY5cTOTT10JPJu94mkjxydS3/qJEsSSZam+T2qOtC/UOYRW1q
xm7Xq0eG2lfuWKsD40NXyW06UjKPBmbiyGpqMdkJypGrhNH7lGOUWRqk8E2fV2o7zlw3ugrazrsI
vZ4V464Bo79OOY/CEdci9XvYJXFg9kWc4r+IdHSmYrMsGRnAhWNqkW67Vq0EECUei+0rrfAczepc
36tNuUzC8CjVCqqYIQ39yOSaW5cjNaHtla8rZXuUerzurbyjnWfltpOnZuaysPnQ1qnKjFEa1QlT
rLAuffvU7hRemZ3jUs3MCSHumUaLcq6BF2GPhXcoRFCEX/995l3hkvLke7kePbkOetyGVv5fC7sM
vbN/HnURW14OEZfrbtvXoTqJUvSK0eGQKVyBYTcESJYBF8rQIWsIEKKhKy7OGpT8MnbHD+ElwpJB
k2kCZWzA0VnE7hDH1WWFEsT82HXIjzwk4KIOHtOqoYGbZ9CfC9YM2tlwBGDouvp1Io02iIA4ZitL
7CRQI/zTLgztM0sT9WUd9MqXFDKaWmGu0HHqZqXlGYGiHMWOHk2hiV66dqVlY0lKtFHrhwU1o1AO
32hpqU5VPaGvKl2OUlP3Gj0w7Z5mvUnjTv9kG0R641dB442CLok+GnZTnUqtPWqTkJtZjaDWJCeG
9LHKEj2x/ARcXqnsqy+r0lSN4B+ZKWnGqhz0FtN68ElYdydc1qFzNOq9X0HpgrZXY5x0gMManHRd
R/QLV/XCWBku7V2HU9JB0wSx8h2BBfpekeMAkjFrm2NWITyhOvCEzZhE7sRhceaZrlZdsc4wGhPK
kQyhEqe9kDyfyBAetP4ga0EEaV63ueVL7lkSJmk49iW5ls0yzx1I4KryxnGg9jt8wI37gIEMEYBA
n2xogjGu1IXDWZN8z1LXPY9se+YqQXccpn5lhprELMNJvuVpq1pQKsqxU7vauRG1nVV2hWR2PPUt
u3TIVzu065c2K1XTiOTT2m/oie64+asgrtW3Suz6Jw5JvB0RFNFUhMFmEFjcuGsM4Sf0u1/HQa7I
oVIYznfECKPTWNbVU91xSqsra3pKAiUZbcc5GYIl6zg34LSg0QoYA44lERzYvgm9Dnd7zCol/CQF
7L0b9mTMUr+clEkcvrKbRjYrBM2tJk1A+210tH0Byh3mxH7RcRVXGqqI61ExHBr5RZuXbTLz+lAm
puQjVmVWhZ99S+yYfu9DO5Mtu6hPNKlk3jir5e5rpFI3tXqPddOGZG49jvJIPw1b+obFXJbMqg+z
LzWMvXEfdNwdqXKZUqgnyXtVwyuNxwnh0ofEk2CKywE7cpTSLaF1lfPekKRqEoW58zGOY+dcsnUn
MKtQT3d4pnTA4xrcDUglWI5MQ6wMMSyBRlWlSRzXLa+UOq8zM6Fa97KTePMpbzPYZ73sJUeJ4snf
XbmltanarTrIArt4HeqhduFqruuabVUAZEGTdK+rMvZ1M+/S6qMmyeVrV1P7/qhl+jtNL9iH1m2b
13iUW66bqSbEUHISp25+RljiXba6/o5zle9wV++QMq5qAAUjOIIgJ8I+otglSeLUOfuaZlw1mR32
4zCQXJM4JDZT31Z3hGKuQ6brICUIPFK4V9AnIGchcJb5MqdKl32tSqP9xGyHjbvAC0ZxWEb+SRUZ
dKoEBp/UUv/KLe0UnpFdnNM6TnOT1pBHlDv1aZLCthxxI9YmBYkDB46vKh2HkcFPJFnPFItwvays
KjA8q+9o8c7Ts/oS6QgqmVnpNJcE9lXJtfIVsWX+Sk64kpt1XFIrl5QaJq2RvzQUr/o+BJ/fMK1W
LMkfInjb2eoueSF2qGrqcPcOYrK64FtHqqe2bdRfNYZdjwJ4h6MOEDNbP3dfpWZnFtAuO6YUoxMy
khlgZKhy+IDoJy44ua7n8ZKl7ZUc5vqJEZT9iIbcGbHANnYJrTsyAzwDIQk0G3RgHmF3UNWRRPPi
qjPqT1qeZI6ZlkX4mcS25fdGElia0/STAPfjNKan8/CLl/vBWadqTbtjKUMqSeDja4KTEf3BghB0
XJfXgRFx3aXG10Rt5c9B10elWcHCf0v9PG5MGKoIBbltx9/7diMrpqQ60ic3LppP1Ie9H4dN9qZV
qiQcEbnqQaVtPGO6zXQzZF5dmry2q0mdpXlh8jyPX1HbU1IzVGBBm9S2NUwZ8XwHJgdzTdiUQhDE
H3qaKoizXyvYlbiZ7PV6FkraNAxoAis+bLVvcpHDEgerv6m7EgEChKBg5YSaTsYpuGfW5rphFp6q
6iPuUN/KchIYZooQwOs+acsx8VxPH7GYxLgt1+m+d1oNqUClvoUl0dMLtQiL14HTqZ/6Vqk/ZIlN
30AWD4ERMgnszHsXuGUimbzT68j0Eh0AkEuHEzO3k3hCu6r7HKYSVcepJF2EQc9fSj1lr+D4Vack
5FFkktpvDdNgvpaYDlH9d0RTymJkRDUCLdvZj96lUAW5Qo67YHWi4q7egWxWIKjUZdEUDp3m1JU/
q1WuxRZx1aYwZTfqHbOIO2R+idFGr7REa0+420pW0PvhSz/KHX/EkJ7KzCa0rTAKP3JasvPMywuk
kUvXtdJUKUqzdbTqldE6lWNKZZG8u97Bs6fzgg71Az93dS5m3ZU7C8NZsTwAe51eHgbN08tMw+1O
iq4Dt0hmQLYCt/Pssoo3cFt0Q1aQN0QWmd44O5JyCMdcG26Fwm2Bg30Hbbnwdq7z1TJsZIPB5mYc
ox/i7qwzr46UE8LdRCdIS1AEVa8rGVZIL+6qnNoGtWG2qNJRl+hIBtmNMiq71tgR2VwXfoupcJs9
fDj8hcuwTuWx2kSwxXTb1O3OHXHJSE3EEPgOZro7C0fAWzFQXEI5R5XH+ixZknW1B3lkIigQjbS8
UMex5OjHK1h+O7cTVr2fDbPAICNIljK0hsSW1mepZOzBhuEHL6DtJ5GtEKsoC2+HuXttv98aKQPI
kJRCiExmKCJBPYGwGRUlJg0Cda6l8+5bVp1mcW62sWpWfmX5FLkDCK40csykC09ZZY+qSB4xJxkl
cm7KWW32yVuayme8dy+2739QVOsLM5DtRjNYGGpD7gy0uyqxSrdgkS5Tx/IjYltZGV0kDitNQ3eb
ESipQ2zV83Zg9ppAxEmHyh5ioEQB2QaBgGo3bkrbtx3LgPl60iZSclLKtLC6lhfHTI/SUaNlzVgP
/OakNmrZyon2Ona19liDA3bian5mOgwx9e2woHd5CA4RMm0Grs9j4FcBS3lDO6MsYs8KY6nrEGXt
jtScUGnE/SrRzIrUjQcd0pHzPmwvtJYmZu8ZyUfdR4xchnF/qvt2ftxzF5EGnSM67TkOYuuK41Gz
ShPnS9Uz6ZWu0v68pnUbjyS7Tk1f8tSxXUg0snLFo9EOcN8lceyKoyIGSMaNvLKwq0bjZVO0smt1
vG8tRfHC48xRm9F24K2b/QOFYxb9+o50KFB2x6MMlE5jnuJaEoKgY+Sb21GPEMwoTZTMooG/K420
CVcgTOQsdfxBKmmdcFVkllPeMnCUG3KryWqEzCOkvbuuSX8BgLoiK0jNq4iVDJVKqzySh10gpxlx
La71sYk8Uw2+pfEu6htEjcAVSIsi14tqN6BKFUQRQQ7I9WVAsFeN+LXXyO0bOB35OPB09bhMuXwk
E085qioeWGGo8ze2T+hRr8FxbM5qe+zWvDlJg4vSRcTU7crorRsZreUVEptk1P+iK4Y3ShypOlKJ
3Y+pTotXLG7lceijQqR2stSioa6d6IYd7pB/637JNXGgBgBqCdENOAmqwPByHSRt5bauVYZKgByp
Xli0DxBMNkJqochHG0lqdRYEhfdgVYU4EPKyGiKNKAgT621ormiFk3HXcjvFnRhZ05tS5e8Kp2wQ
olC7yPFpaB1McJXMOoE0LQ/zmA4xb4TZoK+69hjmrD2Ka0Oz9KZzj2wItB0MtwmmaBKNojJwG0FN
2/qkKSvlGurRtSJXjay+9YNTydCDi7Cm2ST3iPexUrrwSOext8PD3yBQoJdhYqC+EezAhpWtmBoB
eKRvOs+zYH1XSHBJLRJoWbWDHzYwOAJ5KO8clASMKIHB9VINEXiWIYzhCVoBpe2EZ3I3Sn3J2UGe
QpknpBaML5CIwVHvicS0WD9COxcGSJmqZpCTL6kXjtyqHWmS5B83OY1NLSkuHF4WR5Keem+7PL50
o7BB4kKnx7Gnh8iEKdVJS0MDWcLYfyC454sb2lIjWK5AOqyD27DVDKV+WFxfMfdd0/fRmV2gxmq7
/BZc2iUMbqcRsJog1K/1pawie2R0Y9JVxHKREbOkvuu/BrLtnhTMLk7lpO4us9BxzaRiyFFVbvXO
azs2KnP7qoVnaXqeqpzkBqmOpC76jIn1Mdcb511t+A2iLX40VprAO4r8KBqTypjt2IeoiOB1wQ5G
fQHccg0VQQK4IJi7MM961Sx1fawbXvat1ULjAxjXk0cer76WduzB3qGBnJgJ95nVFKRDuLODnYXq
qPBzWkoOCnvBvATanjvjIIg4snuJQi7CuJBks0sYyazKKNUWpVlNU1lErT3HdGovVEcUuXiTVcj5
Wlkf+Du00bW6WdUT2CCcdAS4oSkgs4eK1VX2y3o7anjRMTOrCDUTL2k+Y1vhuPVc4yWsDqThFKTH
ESHKx/CKmnOPeaaH0NbYjiQrKpi6QxJtgDgfSkYMXP2DIqXhOvrVBRU0c4xA7ThsnqT9EDLlu5Qx
hNSz3hlratjtmG64ZX1NUQIAqE5BQS5CTiivEIV6VAZqEYOZzaZprbYmp4Gm/V/2zmTJTl3b2u/y
9/lD1KgLrDrrTNtpd4jMtA0SoIpCgqe/Y3mfE8de9nXG6d/YLccOmwWomJrjGwP05lzrFdPUm12L
ghLiZJUUJtPtRrZ9lIfUvTMtg3Pd9Ot7wJTAon/+Wuq53Xkx0JasNecTRZaHQa82lrT10zglY4Fy
e7qaGrGWzl/j66Ab5Mlbx66wFPD42Mtso9zQ57Xi/osKeiwfqm+PzOgx77yIPs3trMsxjr4BPHtH
JLlcVHEMxYdQogBTBF9aDC8xV/R9Q7VWo5eDfUm2VHhvXe3bvBWyfect/fFKMQRAfJcFcC29qGZG
je7VrK0HtEZ87/te71QsbEEb4r1zpfNz/uU9+PiGIY6KEH0Q7h/9qOp/2o4WFS1+bGhdMO3H+y8H
By52K3trS8fQc/778vLbWAdOSyFaZOG5kib0YvL5azNpaiUqmWENdlEzNwXtop1Um6wb3zso/X5n
6KmmIL5wrodccwkQgVNxGVTEuqiStQrzbJZm4wPrzEkXm/s269aT37T8nZ3gQhzCgowJhil2/lQC
2lngpfDAf3qgLlrJOHrQAZ0YyoxMT3PvruUc5ehYnzizxzaNdryxV6jr3plUv40aTKcgxCaHO8bQ
SS7OKt0STwu1a1OEzRxuwkqhtTtkLSpv+96b/O3h4lLwkODLWbgkWifnVeanu+SVGnUaoIrpahGU
s6Ft3jiVboQavLLlscstAJf3Ko1z1fLLYAVYhymIBww7AoDf8/j66apzYPq4mkYUwTiU7fTU8RKc
VX3U1tY72QbFKmiR8lDdqnqMrrSpxlu/nujB1O2Hvw/l39fR82/5Ic+jX5SGlxMnY7NeHd5h4Ubn
lUE6uCGneiJ5MllVdFWqdqqaya1Ktr1AoUmEy0cy/fNd7P8Vzvt9P8vwYTgsRxFapxjmycWUAsUd
kaHrVeGhur7DUqLAcCi5NThulSGtv7axqXaNgZwecOffJpUadqP1F+jpXvzm+nD348H8XxP0/6Fz
+dMYObt4fjFq/ecrbv/xev34K/+0QJGjCEg4xBkV3i+CXjQ2+n95tWJ8hCuNsBziRWJvPn/U5l+8
h3fOgEexgi+Hn/F2yE1YTv7dAgVBct6LCHqXWG2wfof/TQs0+7Ey/Wd2YRtANzWFIoVzEbRlLCG/
zi6diQziELRrXybxtF/kVI3isVZiHqprt67cwzgCq3DNqyHZaj+UJwi15skJCRmj0jzHZ0L9LdNc
Fn3F4AehjpgTU1NcilG5qQCA9bCk2SdI66d0CNxuUMzudBbnNK2mPs8yzYveM+tJNPW8t2rNMXvj
t0hEskzV8JRKm+EM7z4SYlPgTaTx7jNeyyGfUu1QgUaLeAvJ1B0WlB17k0yqiJpVHDh+/h47wvyo
oqyeNjaU2SmQXrILqsjPRSWDQtQwryRA0nKo6g0oQPUc+eMrzg2nMOnv8UpJPk9oDXdZW6GAV/0+
i6r5hIveTdzf0kXcpya70SHnRcia6ZQuNU/RVGmF3q0NdKjvoSOLyPu6gUQ+yMrfRdKRgwR1OB4N
aZMrNvnxi56henAHvMWR6FFo3zvYpbW7MQZwU8OUtBG96LYNLD0s5X6fT/GUbo2/iK1BdVvacJ5z
D8vz1q3zW5+N9l4Fi7rVSz2h0cMpdG2blFm7ThuSiSZvh+rDJMalSIDDqnyUMewRsoGU0gx3Kx3V
AWihO/ikGW59zYbcDTPqMi9OzpWjLvxwrA/cG6dSi9p/mrNKSFCNYnwz1l+3lg3+89rP0WlJmvBL
Z6i367np9w2e3wHaMKwVE4P7AKho2ECYFNCDoyoBUhsFJUnjq2lEY6pp+xUbS2W2rd8wnRNrl72i
RAHO5CoyRUvJWMRqXp8s602RjXI4LjyN7/us8fapMqyEcBgDV1LtKVsGAjksjnZ1N+EZJoEbinjo
0jeZOfmc4YS1b7MF3QHlgkPkQv7E59Rt+1XqvE1mfmbW5bGpA3OiVeIfQtrLXOOubzIgvznjEQRy
q+Dk2Di/9bZT40dXVhLvlHDwgmVfDzbJsWv7u8p08mWxdt4tsUews61G5sFqk32oMzIXIR9RsFMT
FR3YzKvQjOshaLTFuM7ak8R5huYNW/Mqmps89ObwrZm9V3+hu1QsMFfywXofaecDfoXQv6smSV9g
9tQfvKiJHjFwwD2saVsOcevuI1/GWzdI0NE4tr/Va+QdCa/nB9OuXhEb9kn0UbqLRTzlkqAbRRrX
5XadmyurfVcMVR9ulQcmBgdas41r4m1cLP0xJ2Ro+rwNm/S7tlrvKBXRKeXLfd3XNfAvwe5F7Haz
827N1NCd6eUeDbj+xpnkqMbeXOFYsx+tFo/pGqgdhsFNGiePnIoXCXE7Z9rsbTLy0gh1fmDzlyWg
3vUq64dojl7XuI7RfYzMrtFLJwsato++R1OZh8y/yYz/nLoo+Uipz7ehINM+MNF+TvuXtgrINhDS
v3FdF4LNWt9C482vdu5uodU/SSl3avH7EqR3mVU1nE7rh54Ou2po7/sJzE1QPy9z+qHqTTkIkLjZ
KOI8RUk6JMMGXxnfxYn5HkVxfZIkfva7+S0NqjoX2lYb19WvVaBvM7I2XxgKv1yuUIzWwDXfqkQ9
0Ca9GWSvT53zPknmb9eBSOjkTTkk7NQDD08a79mbbXoXAEjfMKY/zXVWJCzKIYs2hVTNXZPqY6hS
bysEOXqTUFs4Pq9whtvNwzzkY6i2aMjzjV5CLBdpWuhBRY/JGAy7ji9YGlN/BRaj4/i7inS39dL6
MYwqmdtkOWUdnl9jK0Asgt6gNsMBVzhRpGu8gh6z8SbyXZILHDQ364TOQ/81Clu1BXRrCqwZ1xnI
7bzyaHdcEhkcoaDdUNDnufKgpM2KrnvTxVep59Z8XLs3Th3gKG8Xe8GSJ1FzTbk+Mg7s20WeytO4
eatHflx1/ZTNYp8QE+YN2F2WVdeh1KZsLPaU0aTfwAvgYCmS+8bap76jJ4eZAcQgCJ4nD/NpYvy2
n9NhD5I6KNImuLdBuCHU3nV+Qr+3dePDETAm22ZEjSyNd8MZdk+ADAD68Q9sAXC7IgnlLmWUQMoa
/c0YrSqPwDIAdxSkBPF/4m6eC9OsH0ifqtxwNWG3FT02rXF4bLSZiiVcv0yDP28qnnXfsm7oHqiH
lxYa/N0iAMIP58Q47vyg12+ZoS5nxgFr6lrzdR3mtZS40x0NPL2TqZelZT3bhp9sqkd6D9AaA3xF
h6toopHaLbTN6kYuq2vyamaxX+jOdqCIZvaIun+G94WIboK8MM12Py2Sb3Wa3E9NJTfeBMmzHpsY
LSAdA2Qg4ohjflXQQQNLm3nBoqC96keW5tFa4ThBI1YksRboIFbxDc/0LvAw4TzQFIUf6HabgAzY
+KNzL5r0CQOWHpINMWbBGj1ohR7kogJ3HEaaeuXMhtk99Qm2wSOTcBlsgj6BopYnbvLUneOQm8C3
bnqFnr6F1WXLRThtWMX29dzmbJIvMdBwbeAjpLLEzlKkqv1M9AAqYyZ1sbTRJ8en8YAHc0eGuEj1
VFJJpqKJ9QYG9k011TdV1Ja04wbrNnaAQjkodRHzT7Divap5ucKH3saycuRe8UUWjUrufJ/ZQhLs
rGNV22KdNe4RUKms2v57RsDtp5K1eeILV+IVkhZrMgVBv4Dg0V33wpMFminsfrDddzmKoQ13huWT
CJ7A3WBuJqGHVUV229h6r4t0/Ba9W7PrafgsZY+VE5AlzKOiLrwQvsgFtkiml+umq0aoA+G5IVjX
RecZmldgezdVh1EatTXNLSifsoqX+dBmLNz3jMxpQeJqKduottetVzcnP7PtvqOm3c3Lgv87iM8h
1JS1SC3wvLySjG0UpM8rGWXVDaxBXZnFHv9odb+e5pmOj3Maf0kbrbdaZN7VMo/fdd9utcZPIRiS
Xm/nA8qw5Asf/HRDeTQO+WpwkpQN3fpG7oYU5pIxK6PEfWqXSm8729YbU8P4xJbxRL3kOQYJvSH1
wp/6HhPeSFJhCMgsh7yBTTDW7HXSFTsuvV7AVKWDKnRr5hfNDRA3cPYKrogNNjYlFnhEAtFl+cwC
RfM4xUv1xrXHA5BySvZtjfcB+hf2qk1gXdtiO6gXT9/7GtV0n8N+gN0mitRqTnJ0YVKGi+/MnLNF
dyD1xoUBNwqhHmVb65p+2Qb19FwvbJk2XuOFpuybzOuvM3QrIGGhy18fUraQe8LhkSj6KBnMticr
6+68egn9L0NI3EGjhTl0pWFLLz82cFgSGFX6trnxFSEswQK7pN+UqK3z0YdAE+JIu9SOO90O9qsE
fTR7ZQLrAo1yQoX7RExSf3d+HQLxcQwgYYdZBIm6q4OOHcMJ0HlppmBQR/QkURJ6KUlOgpBGv6ox
m9Cn8uLQ369sbUBQSW+FCQXF7VElE9rLHtaz3IW6YfuKh0OxkiE6mqpbQHo4N50GM1fxRiyDrb4k
uMCJkcxldd7ZeTY3Nurb4WTapnkamBrKCDEimyGyYjot4CvccWKdny8mzMw+aLxYHuqe9rjjKWLY
9iXO/Wil4u0DXGj1XPTLBO4u0Ulrr/xVwQCj5r4KbmCXmXEyCTwzH0JS9U+0jeNXyvuaYPfzM1Wq
NeHTBqRm2+TdugxiyqdoHfGPgVkNYEyDMe8wzxyjzMIdir0LwNwXsXhJXMokY17BnfJhH56YCp5t
PXjpUZgEgL4VAZtKwDlRO+R24Ebta2ec99A2ZrUFPF/Z8CBYouknPx2wYIfpwqCmdtQbd5hjBI07
tDymrtBMjl3OsbWNuQpq5kHCM9rbCRhIBUqAsU6u4WFj4dH5QdNtap/BVh94aEDnoB5r8xUImMXu
03gW7fDOxVdtWK3Y9ypaf4xG4b+MGZbfXIrKfMhYt/QwBrHe7itTPZARMli5Lilz1zZehz1zcvW/
ZuGcDTviFgJBYfR9HFlyDenttM5c3ngjNsEdplhij3Ks0py4DLpV1Jhs/ugNI1El586JO6Ktwmbb
Lzgeh5yhJBjVkBaRN9h8Gfx4M83Vs+yz5IGRtj+wrj9b3rHnmIH1OM3OMOPMri0TwemG88Xth/B8
vAuC6ZCtIblLNWnvAmLmorMU79Woqk/RMAo0nGmVf0ddFH2umuYDzk0Yn/4E1s1rBGTTAJOvmHza
P9s54bc+myd0m0avQ4llxrkE9VSNkLQdeaFdAigF2QphPqh0pHuNWvwTTnyjVxoNfuSoII3DHrUu
00k7keR1MOgtrRxY3ET7lQT/a0Z6nGkmulLBHvWUuPplbIPkmklqtrryaTFl0c0azNMGXPxXUU/X
AU/hVW74/VBHRZNxxY99OrkOZ1m/uwW8933RfAAEKVu6XVRTFxZmi43WkcvnOeAyRzdjevGiaPqn
Xft/3SrE/KD9+78jexcfrDjzej/+xr/iYNL/j/wftKTAp8GERCEV/btbdW5JIU0E8kcInyX0CTRp
/+1OgqUJxy30QfAJbHyb+Szq/KtZdfYtgVlC0x8NJsBi6X/Vq/qBwf/UqkIeDP6hhEC5xW8DFnHR
9eQjEM6wb649Y82L62aUJDhyz9/4uKqkJKyP7mJ/CGTZGlJNMMqmaFcwwflrDOfscmiBmop3lJRz
e+zyN0FhBsEI+Be82kVzuu+FhqG9u16XRT32nRd/VnbpaJlEVfuF0tp+oLajz3E8+f47osOvuso5
HocQCGNQpELot+D4f+3cdTYACpXyawF5f1tTEV9ZNODOHSByBxds8/rTSLn7555+xv7+dDk0/bHR
BqA2IHP8ermwdwiR6vh1FnU8zZvG9G9cM/EFCqYucVxOv/79eueff/lkf77eWRb4qe0fci8x6PVf
+8HagGsj6pDogewyjj/+/Upo6P5+pQAPEKRqgLLhQkFpmFE41LTXXifGa+5hJefNMr+Te/CngQLx
hGY0DSDTXF7EGzidYOq8ltkksYNy/zuqeHMFP2x3CKoRZgydWERcJcE7d3dWDX97jme/QYyrAty8
eI5Di6OWqJvrOkD8UaFEFG7D1tYP2RpnD7B4zyfXUVQpbeI9VFzq/w5K/WeYwm1yHqJRjHlyMUNo
apY2Jrh+K8kGzTi7qy1E3b+/wj8MTh99kvgMt0XIHbvoYrdxNvJRNtcsY/HbRBZv55OV36N8bq4D
Zca7v1/uQgf6cVOg1UPkI+Byv3fNA4iMELnra5yl5Mk45T1LFrA7ScIKLWPPfaZLP+xg9uc5mVoy
bAGRgLmD8XnZ/v2n/GGaYDqe/8O0BGx98XpnAFOEVPX1OMFyPiqwFNU0CFgr5HuRJ3+40jkd7gxt
Q7XAmvPrhJyM18Jrl17NwVg/h45xECtrsrWa8/3f7+lCTv3xeBENAj7Ch0MJGsjF6+w1VjIoeleM
MP9pxKP8gsN29qooetdHm9bJx7RquCrg+29fKvQWXLFwZd/JwPjDzIEtCHcLcj3CznfxaF0MJ7ZK
/KtATUuXx0O6FAqu02u1tmqDI9J6vfh1/3Fduv7Qd9HwjvPtD2Ma+B+iUrCvwKD5w3vy0wLY42iT
zmF4hW5FBtsGHbdt18B93y5mW0EAfUdH/tNDj6Bpnm12oLuxzV68XxqhmUWDq8hPdJb3po37Ykqp
BOKl0wl1ZuiuTJNNn5iXIeSpEuEnw8cp//u7/9ND//lXXIwyLPRVOqngyrhR3QYwG99QXp2tX0Fy
T+KB3Au+oGEuqdqNIW3eGXl/2ApADpwz5zDowKJdbAWJaBtmV/9qhCXs2I5BvPfnOngPUvjDTIrO
+jnIVajIWBl/fdKjhYallH/lVWTcVPEc7MamJwVsdOM7Jln/T5cKY6BdEK1JjHLs10ul9Tp7MXgf
KlaeFHOzwAOVwk65hccuw3mrqc31QgZ7YMESlCIa2quYe5rkoo/1U2qlvIkjHaIDbnmTB7HJlnde
+HkuX+xPEQwiZxcQCBGgmb/+wkwMDVRsd+Urs1zZs2fBF7S7QzxeskNIgXtYU1N/q2Sq3hvw53/5
1yvjcAh4ESAMyif/ElKmzejN2ktOiPZob6uO8bJm0YT4B+QFEaQnFE2K3hlmIc7Rgi33+A39QSSB
3KaJEXCZghR7p0r4wySEtOvjPSGTM0RJebHyhW6yEm7Y02zQkauWdrque0YfWa+CMgEk/2CQkbOn
/jKXq2+hu07x/PHvM/APmxtoQKC/Z/9FGCCp4Nc3whsNa6BIT17Ihmvpr+lVUFfVTTwYHBjjVDx4
kUK4DOfB0UWzKXoRirtEWl2880N+H7w/nsQZHvoRgHUxG/nkwtmfotM55OVrlcSqrGPokcjeKqd5
6VSx9G7c1aPRUMwI+67CKnyODAVb2ITroSHoMcCCbm4AFEfvzaw/jB7wKD9OSjAw/UZr+XAd4AGG
JwQ51l5BpyZG03WJDsHkpmvdv1Rk7TYoskQZOaDmC1bcop4qeark2OhchvPy8s7zOm9IFwP6TL7C
HY6fhVC3i+dVR4BS2oWcwolNiFBNe3W3ssGUakTtUSvVPSx0MCD+hpcmcDhfZ5Ieqlku942pm/Cd
yuRPYxk/B35PLHWAC84xGD9X8Ap9Jdak4ale2npnUqiluXE+utHwsW9WOaqnKFrkg5s9U0ZK3Hgh
9pq/P5LfFxcfyx6I6JieV8DLSMIJQm862OBE5jHdMtaNeYYmSluOOmw/T0tiDtYfPgPOit7ZSC4Q
nXMJgyvjmsj7RRouzmi/3jwT0US61D9xCK77CC2n3VzLdJsikfMeUrj/xXeZ+Ub7BgtyS1gFBq87
pDyD1ROPp+x7Or6ztvz+LGIUEcBKkLuGsvVyaYFBx1Vm5Scm5fpCjI+huiL9N4cohaigcEyWJk9R
4u2Tykzl39/D7/tqDN7+vJrgUQAcuxgKXmOjNqT8lPmKP4y2WXaiC9rXv1/kwiR1fua4CrKMwfZn
eO6XFVPM0HzTa3Na00XeLAmyEEzvtQWCAxjuL422HYbDjncVQ5IYZLA+ViEsPk3oym4K189yjM7p
UpmuN3//ZX949Nhq4JhD4YxN/xL37SrVJQY/DE8n2Dvp9zd9RNm2cnCRZSJ1UFUqUWDSvrOUnx/r
rwsCYlNRv2IkwlIJ9v/XQYjQpawRvXfMEpCPYL8yMxbKzkJsmkkqVna2qjHgbO3eO/X9ONZdXhoJ
fDjtwt2B1tDF+B8REhxBKDyZNJZXoYaW01sGToP7HwcJq/eIIKYNyI77etbJyVoTb2NvgV8AxwkI
vKa9M7o/Oxmq8TGN9C31xXq/glq97jVUUT3Xb4ZMT5PlIWiPigNC1LQwZkAIF/74Tq3wey0ORioE
rH2uFlCwXVSlqWEd1tT0GOjz/OiMycq1qcKdiTWVG8Sz1fd/HzG/T5jzBTMMGRxAQOVfvDkMlz5Y
o+ToUlpv6inT27bV4p0N9g93hVkJqBIs2fmEc3ERwrhakSNy7D2/uoPLvK9ykDy8WHwfWgmYUu/x
73f1+4aOYAm4UxJM0PN6fP7/Px1pRGsNqg5zHBfNSjq4edM1frL1YhG8c2soVS7GPnpUKHnRLsR7
ww1epixoKNFIIEo2cE1F41bXcSCLoSbiE0F0J5IA2RyrHOm766dAYeXKVwy6YJOCohKHsyh0HVgf
JW/sDeGeIEww2A9LYGA1c7qZNhPiP299iz5/yUWW7LqUuurQD4v8Osm1/+Y5MujHBZo2ItUmVali
0F340ZquvZrDkb4Nejg7gf1GvfguSsd8DJIRCUZZE9uNrbLuzShkf+aqaiZE9iY+v0HLfgW0j2Rz
ug0mKACFQTjdBqFlXl1IZLO9jXWwXvW+tkMpstCssP8PBP5mh9wRQElde5cSsEN5osLpDZPffNfd
6k6tTIGOwRXRGihkU/d9UMKdo86W5BvsHvwBJ1TyfRAuuA+ZRVxZo0xqizrw/VcxIr+s9NoV9EKK
9tULlwlyWGaPVF+i3l8chBvQM2VlCT8hw6i9nzrEFuaIUfGe0AQIml3VdQib40wM7rTySNrCgEJh
OVhBRNzUFZ1y51XQfFETs3xUiGThExVFwLX3zeDw82GUUVOBRU4oRjCQnHmTIszEB2O+8GTbNeZT
ME1iLqkPjGjLm1rrjY6qBulTIadzvow8ZUWQGNbk/VTF38OGmCNBdv2zEe1oobHWUHvHXuCvyGGl
UUHYAj+JP9YIRfGy0J6kF62snNDtHYqRdIhj6+ZKw+udqAkHJ9HYvBELRXKiwFZYQgmy+wHpzMiR
Q3icVyLEBoGasY6r297MAOJgLmK6bD0W3EWwoTQ7w2d7HLmZ19xfFl0XSLZKsrxVBr9HAwiuN1UC
nLFo2la5bQwmJC0Z7HwISBwasWu8NnuLOfIpCyFGjK0hZMAnaSfmj5gMcIA4EoOeoLEZxk1oouUQ
DmH/GWVVoHKsP9UZizy/GAFLZN6zpT1MQWo+Yml0rqgXFz71wm+em0E7mDAHF35NBHbbPEaWzoPp
QoQHVqOE8tivi1vwJMl67leJGNFBMEQ9WsR5fc4ahDZsprYBFqqSzp46ZGwASGI4NefQtnQLJANR
nUeYdyToCxhlee4N0woSbkwBM5C0Xd5UwgaNTMFOBAjSkf6O2RbOeJWu8IzDvc5oWctVkcKHoBbn
A4bQdIo4k2wHfBMFOg2kFjsrHRCHxcQWaZWmR7nUW0i0SFbMkg6ZE/0E+nGBPwqvQdIOWn07vyZA
BkEZRmnzBaxTOOJ1hR3ZUjPXV5El6446xCnlMh6rzxXt2wwh1HV3q1ASgjmQvQ8JLmuiq7CjVpdW
xLU+AM8L9w4WFBBRMWHZZl08RHUQJ8ABKMS0FhIveQbMRKrXKKm52oQtydqyNoOMS/AS3rgPpBo/
V1nGx9sUETwPMaRISLjVOUAlxIOs0RbIqo/IKAR0olupYQmzRGVlB8W1LZCGpFtohkijRvopJPOc
KeS5lSPUxxa1FpFhPg9J2m+wYdI3tRA/ghwIX/cGGe5InmoXhbDKRUu75Bxg4o23cqw8UaWy11pH
DQohtMbfACWC9iI6ewp5hHAU5EEYksu29fodfLiB2RidzEMBOCJIC7iAh8ckYakpO4M2QT76GQ/R
LBNYpzs9gXRN1bnMZiyYPrCpjdvCt1IAOm6RsgaPulhukHm1fgizAYtPPQf9vuZyzXCqs973lEXx
UtgoYX6exM6755XD8SpZUGgXfMHym7fBMF9Piwfjo1ZS3iN/EoxN6qj9BOuz/RwHJrjGk4qDPIES
+gEvYH6oq5Q8BqzzwiLrxbwUfS2I3MheRnyTgRbVeRW6geaO+sjfhbaePsILlJxpHWgJxRDy4Aq+
8vUzRVwsRRxlVyFAdqbAWtvYX0meGUXqUjKrEyiq2doj8hw7C/imKvyKyB92HXIBN9+CO1T72ENU
AgzB6tPA1uB1JtK9ubSfEhArXv8hnSosRPCzfPTAEd/UYZWFgGGFl2zEQJIpB/m6wjXXzyMI4kXH
ajvCkX1PGkQW52NH8WYo7OewmKmI4m3Ugw9QBTP2TmbBiA1w7Oye0ZB/CqLZ/4aGbHXXQUwDy0dc
8oBA1wqsx7qmUNdQaV91HG+ujMzK0h2Ke6Rjz3bFXgl6sarLlRD93RLUiHusvTOIxMCf+EYhFGwq
2Ti0fT5jUMpSTQZA7xDH9pnaIYk3M5vT7kDQD3rWnLZziXkFrgu8VmJOC8ivJ+SPxRtPT2Gz65AA
DS5gpZyeUdbuQ+vPVOaNrpJb4gHAKqZe1T24bqAKRYIMpKnos55j0E+Lf4XSBW177jllCruAJSni
uDFxPnqVafPIWfnNQbgRRSyx7xbIKAX0l5qYzgflWnFcYWGefSx4t8xCWvkWJ/O097HjTDloGTEd
3RgGbdEw8I0FEN/s1kSSdTkJayzpgC3DL5HXt7pESbTKQotwaeHkSebPrUnYwQaDAI8YhkKcXYPe
g+h6sCxLELRfM6hlS4G8NDptMwQbIlQt8hF/KMJ+esCZe+UlLt55BZwA/RtyfJ3dRqmZh2u7xEt4
qDua7IXuBj+HvhqFWNC6+K1Zq/pmXBP1ZplpNQLBpvYeidreq4SvZUZDRUR9OeBjCSYfJ4oeEL4d
EyH2DwQYFhzKH8NkdDc9VnloWqjasSlMo2kQfgT8JV91R44EZ5L1WFWp9T71MnbtDlZdOh0qq4TO
hTAVmJi48qJrH+sPKsMFx4o7fPYGsF7odRJIFqEV0j4cRtRcDFx04aZVwDbyQGJo5q7jSFFuEDtA
Nw0+LfExkRUqi1kzhVYaRKlNl8TmedCIbi7rNK352bnTfGLAor4mlUWIoJhR/OTOsf9h70yS7EbW
7LwVWc2RBjjgaKa4XfQ9yQhOYEEywtE6Okc70ja0D+1AO9FK9OFmlor5VFVmZZo+e5N8zGQ09+K6
/8053xG/vCGYHpGYdWGcitJRiEQ7/3FMAocTsFIFytClsvFUal7BXRJSTcMDnrjOw3VpcC8EyqEs
Cl35mlpZerMoP3xeV7U8LwxeX1xwS/LS0k3ELcoDH8SVnTTZITTzKIE9j821sXNE9IHLxN9biuVD
dpNBqz+68mXu0/klCpULZQs8gkafnARjHNhNcp+yvZmOUTWY5KmVncI0KSVsYuHLpEXssaKdVH3Y
jDsdoI0/buX1LYBmFJhzrre7p+7GxwAYwPfKas3eRKt3Gwrouo1TmvRERc+ZMk19iOAQfvqdFU3j
ekzaqLB3BX/yXdR1N+/TGXnXIef4vZXDOL6s0q7ay9z2+uainZbqsZR1cOKQyfQpxxu5HlTiMwhI
ROoBr6i95CNJ7eqpKYP00Hi6HWKjcBnu7WnlnnQ5Pqddn1mVv/NyLLzQSYImOkI4s9KjV06Og6m4
KFYK3SH6dNCmhrs5gRy9r+qRt2+JKuPc4gcW6thEHtxfjZUfRcOwggxe1kQ+63IsvzQpf+tYcOV7
uxGd0tuY5lYXe5AEqmv059CbuzPJmeGo/IWANCc5d64yBse8J3skZf0Pyl1Y0FE/KX2Eo87gZ2xc
3pPyzI6OjBe81ii+vdjy1+rFPnOm65GK/SBHxtEH20/UN/w7zi3r4/X7HM7FJtJyr8KSbJZdI6YF
RChCql09grf2SXyaYvDdLeXPBsDG61ElF4BHX8Y6j06u1VXOLisotk5uJ6yDpvRyb/H60iecCdtN
Bmyb+xbfaJzZASV22puBWijHYpnGLDfqJ7SQ44s+87tpp2F5Iyo1wC/r8W3ZUN/VmfqtzwRw8j+g
gUdnMjjHK9zqftmI4SDFgIefOeLRmSmenPni+ezNv7ozdTz1+vl2Vfwyh6bvxzf3TCjPHSV+zWdu
+TSjvG7ONPNoA5tbi6xRO/XgztlIl5/BmtvTPtpw6LWQY3qwMifH2uPUWqJTn+dpbzUbT737k60u
Wjjr6NJhrodn/rpVbix2L5oNqs9mxhhiDdKvEGOAbsefOvBEoWwsjolOEFaCBK32ckO+M9IKxh13
r2/2pbFmWID54J2CyU4+SwdovDzz4/WGkt+WEnepWZbskndhOnC+a3VIgUl8jTo+2uDnqvsQ94za
dauHpdUNrfI5UXTA0CbCOd270ejfroUdhTtqv37aje2CAqwY1I+069FKg5oTPuRrBB3wFZXsd5Gz
6cYnDXjWB1n4MAh0jnGr6Gr2NDnT51p0UFi6xbFKOCjpNDOpiII3zZ/cLlPbP/WQ/B9KNGuM/MVm
X2/9JHrtBw6JY9Mb8HfjXCMzbfwUS/+qBusVvdLSclWz8D5Orl19FoG2XtocbxngiACmxeIRVwCj
vMy2ItTBVRtJlW9EoHIt8ZxSqx1wTQ/j0aqkvpIdG9pjJwcq5qrOlp4eKei2ms+jzO51KsfbrpH5
dPDreY12BrvLd090uj8wewEMbkdWfa86FdW7rgWSHOd219ytnPEWDNOMnrIGRP9mOhe+Zmnwih2n
Og9fiIDruqOTCvXlPLD5p1LuXzY4yn8slNvn2Q/S8bLfyXbb3/hTKOe5f7ApZ8pMWeIQVLHxn/8C
2zl/sNJ1GT8j9EFSFLLa/TedHKof14Vdx1yKERgT0b90csSwoY/DiEksGOI72GL/FU/n30eHAS57
VviBQJOHfDdi9vv3IVtUW2rAOSbi1pnUBVME0h+CKjr99no8/DnJ/V0O9u9+F5Rn7JpA1ob/SBZt
82yNpoXvEsKxuFGqT7+WDs/6f/5d4OD+bYwHXYbfB8LmJnATZ2LW33+bcqR2FZNP9NtgPIHCmU/8
vmmS8CEcBkS+C8ubfVsQZ4UInW5QNSZn0OON5qGJfIpLMw76RS9T5qPZkE4N94mK+qotbI+QL9XN
wVEXgTsdMl1n496YJFrjTg9zv58lQl0vdzCBrOs8nByObuIjlAH10sTJXAf8KCPDMq7qRD5lWDPb
axWxhqROzGmGGs9TrI211Bf2MBLDEWQaiaufzO5PL1r78MKbGVMFidtB3A45zWAtFfl9Unt4k2p/
mrHiuPJJBgib7mnI7K/U3kkR0x4WX8axiuyDwol754nJlEej6HaPVl7N+ORNAixmGuyVVoOLroi7
aKO8Fskow32+wtvlMAvt5tB1WBSJHZjhOF7MSUr/P5kx3EkBXfWE7gZSQ4YDMT8Nld+VhyjJ9Hht
yYwWymAJoljVi7rsxLSam0lWHqj3WkYACBmq6K+685rrLl89EEt1sDwkmQ0e3ekYtMZltCAkD0gt
kHFH8sN73iTRe99E8xdN8/o5Vnhw+Tem/E5XDp3WHuRP+jMX01wk9ZsVJAw+mpLeBNUA9uaLKLVo
n5AwDNmFw4Z8OphwanABI7PPnyIfDwW/WLn5OJG4t9c2Ci7ELrCIiz3Cl0F8N53l4ZgUs8BgKoyn
cKlBzD7ZUdtMBzDudh5zfURiJ20w35edjxfqCN4Z5JKrcsNgpwAQ8hoOoaEJkIWmymzQaMsVavI/
j2eznDGiG+HwPz6f796r7Ef28fvxfGYi/nk+E6UAY3OT5+EM5SzcFht/ns8O57NLwinLdmCFlEQc
wv/XdU96JRxo9iEsXKCibHlyfx3Qlgj5dxGrxU1iiKnH+/8ItmQZ7W7/I/4BAiBUgH8kaDaCH3pB
RRf7Y+c89rP5jpmgPrCkE8ffXpV/55TmZvnb+cn3wuHPWnQjhDCm9f4x2asHL7ww7WwBoPCgWwPz
7wkcMOO3CpKu0cnMx6Wc+l3rDf4dI29aHH+enoMq0e+NcfVdbU+EsyC1uwwrWVyMXlDEuYCKXabi
A3eUd9E08zeMAO5VP/TWQzYIsklYTD4UZeK9MToPnwltuEsx3cZyltGhlwTNddtMhliBn4ScOTva
F0Ig1hJDXuNuBpeKLttkCQWaZ4WZv0tGf7zvK/MAq818JG7CroI740co0/6URR424N7qOeryK6If
3F1St2O9W7n4dt3QAYvUg/61hJWP4c12d9XYNS4m/ax97loSi/Yc1VF6GJYk6GO/MuqDqmud9+6s
smMqekTlLvg4wXzLVVZnnisrsgrnQCSNVdrM5Xw3dcKLuspwVO7dQXple0U5J1ZzpPDE7XoV4DKZ
XhdBNE6cTrli8r4d7vcdaOmHsXDYyMyKZBZrAEq+K23tvvcz1uqDsgfv0g69PMXDZxaMwL2x3iKy
pB7XKmHh5NfZkwMFJtw1jHK9/ej0o9nlzFm+m7X1o8uyqfCKR6ngNWf0GakrmbrBK5E0EYWlybkj
9GTjbLLwZWGK85OLNRn7L4xDHQyFjIL8K2/tGf46rZ0vMVYZ1j1IEgnDonvKvokam+mV1RcLbtZy
5HFTbRVEV3XDpRIHYVRw/5QDLnzs814WR3zjeq9Zn7ZsVVxJjd6q9Arln7XuLPa5XFRrp79Kv14M
blnfvOS2nKLYizYDP/eA/8n8uV7IchpLvpuZinnnsDrQ2OErQArIlvwkBpMCKtZdbNwlNbf8tz4f
UyzgDgSFeGB4+TEmfccVk5XiV9gUFrP5oI++GTewFGPdKNU4f9LI2mF+sca4Trvoap2yhD1R4J3H
rRntS2ltT27tivonUNjy3rMT7MR5H87tMZiCqo27qXa24axpf62F7zAMCpICW6wOWn/PZmLo9qLz
2vHIZmMx6rE308K5wKG0NP1H0YVeurdNOr155TZlZqk/XzUCevfB9dOojcPeF3qXWiVbdY2RO71q
5dLVF4Ex1bufu8Xr0qVdCVjVmc2RDRkvDhZPu0Va3+PVDJMCBIblZ2SudEmgHl2Zhz95JjLvsukT
mxe3HJnH2UhUFAfGvPzoUiv1DkYUojzmnu6yQzGEnCY8PtUbqnPrGQdQEe4n5LX3q+MtDId7t8SI
ms+AoKKaZyaeFjU9VmPGVDvL/Ir1XtlxwS6ea77m9TB86bUWwaWpCyNZ24SSjjGwljGeJ5ldaB+u
VExZ1H9QVzVZDGJxOGgdDcuFqUYft1TtYb91bfxEDzYjyF8Bo/l5lzJ4wR6FpwyEEV7LBwXg4tWe
8ei+MiJxf82OHH4yZSqfuiSt3H09eWuOd3uEt9DYQUKaxFgp79hKN7WAAAXEgYhqM8r7/UPSTKuP
2WpI24Mjq2y9qAfVPTloTtE2OEBd4iJq1GfhVio75BV6uqu1a5st+CofMYrC/EwPdjXXw73tLRSS
pK7Aghh14lP7EYpAl4ltocYh2qa4s/GBiKuoXmVz2boOD8VWNTsXkZF4MxyEeq8kcwh3N4loPCnM
msTNtkzt40x4trpZ2oXdBnGji39YtW1mpnh2a70It1M/TZFMtLBhmIaxP0fjdZFVJjnUyqXGyVpR
XjhYXcN4DtcERpMg3SaGdt2H34jyBqQBH8cH0FxzDqT8sAz+WY5SFSo4psp2FnNbRrJS32uSw80H
OAZdfeKAX+cfkO3zigTetmVvUjrO1D1FzGPCRxZa1io3U3K5LBhHGW0ekAPa03NkTSq7W3QGwj6e
qA5xz1a9yA2xGqkem11IbGiBGbCvLfc04BWf7nmdQa1UoVUzo7X9EYaEy9dPLtLMKoZrlS4ev9Ls
ESmEYBYppPuJSQQOjIG0VwysDkcr3GzQcgmOdetacLfyBawFUJvBWVv6BSvZgPZB23+ZInsB2cp0
pAq/Bgv2Dw5nlbdPTeuBHg8p79cLzeDIgyLhBuVhctuRo8QkgsOvLarsSmVO41/IEgHng2UYW0l2
GzV3KBft8FqBN6tPthaeC/EjL8joSzKGmUuL4GTn1/mgs7jSU+s9FT2fDuJuu4HIDoI7iCaqFrJz
f7mTg/Fz6X3gLJq2IcH1V3cti7mRivilGfxR3BKnMFe3UjZOu58rjxk5n0lsnDdNzxt6gtJcJV/s
Qqx0Y7Ra6Unksq746clHOLDJm+4Bubj+ISWiDeNGKabpw6xwavZjoSr5OBW2ezPjoZTX09pO474v
UlfwCvmzfioijKhXaZr4PxvHU8veqiOssllf6mBvVhY2D8Piih+SFnj47MjoTN8Z4FfDrTeUrbqp
fZKXLgtbVzmLRTsy6W7iGLUD7JNL6594VOZ8PDSd1y0S+oFavSt7XX7NtDdM5RnVRHlW3cE7pVyg
SqnEnkgZJuhVtMqLocQnsMurHjdGvWT5TmCepl/MqTgSqS6kN7/kxOu8TUXLOiVBh3Yg1Sdj7pyW
d9QM86es7fKwZRnlMU9nf/S0vfJJRn1ddbO+74oqRQPSimbXjJIz12q8wzhO7SUapvI02+4C3qiV
+8AsDRbhev2qixwqxeAIuQ9RHOxEbxguM4/XsfKkdavZPp86MUMEyCLGlKG8A+0fg1QJLtwGULfj
9NNx7INfzVKMF6kx/i6wOUkKRXJji8f5mJv51zrgEMbqDb07KVLM8fXwrc0x05JeOJELmW6AJi9/
1YSHv80FNoOY3zX192OoI97kUrAbZMfLJScWikyrlGhAgqA9+rm88DCIH4hHMsu+rwbBA93YLqqA
Qfn7xIvKIxNi6ydgnh88Jv3D7DnWpvxr4fBBS+7cYcJ9awlQRmHZHVJ3WB+Wuiz2nHzNVeu38uRI
Y/1UHmlSKRKYFjcYYgXXuk98QZ5E2xZXebB0zyPR09gPgwHPvCKF9BT26eeA6BOSaAQqyNYecvIo
k3dm7qyd8MqvRVdCBpotMhL7yX5qEmvcIzwNLoFK1BhldfXcJPNymxCVfWvQeVzqUlL8VDic80WB
UgEwwnFK+WRqHPZLzxOD+I9JgV/a2Y1jxPNskIs5dUpyoYK1kViNPrR9B7po1uqVD2+H33Ywb7Yg
gTGzZnE7d7L51PWSPCZLD1oFEmYMjf8hjfQX0WhwQLllXZQm+fQWWV1MEYASKmMm1Trr2DDXAwwT
e/nK6HVtj2nkfZeUuPE4ENahtauo3+0SBU0I2hzirRX670OUBA/uzLUeRL289bk4T6S3fQ3mrnpb
Rsn9UQzuVTkHBUdVW/9qIwENiWnClVjL8lKn5XPUOssunfjB9yZJOzKrJn3IXdKH2MR41rTDiPYl
ylrGC16T1h/M2P384ObwdkQvssvaE8leDLKO9qGabB33RbQd8gT4Rs2GtMIbUhR87HLzsVbhsNdQ
bA8g01euEOc1L2RAj1NKlE+FvJTwlfLYuJN9EGYZPnOyttSfirZ/jmL/BXX4b13t/4PY2/2v/2k+
/tuv//3f/8flWGfd35r+81/9y70s/mDaSTPNBNXGTMLn7F+7fiuEp+fQciKBBbfHeBax4L+OZe0/
oPAxEEAlG9Af2/ytv7p+j0BG7A/I18l7QFcBO++cXak+6r9a7z8TL//t//8+MJVnUuzvklgfoaWA
SY2Lmq4ctx6t+m/qx7x054QcdBQBiTIvc6IiFm/DWvvDCwsKm+J3aXyre/Nt7CbfBxQ34qlXg1i6
S1u1TmX2UwTAKPw1cywlyTFtGln/ImQ1GobbOQn165p0ORERbFCtm0zP3XMLzai50Emk6ZtHRDas
SX7YAAS+hWmQlLvR88LocsiQWTA02yiiW7LHQpHKHUR7lwB1KVuaoJ6BeLP3inDObsiFZP8Samd4
GYcVakfVOtD+1qlCUw3ptXgEyd8R5Rq6dNH2uBxS1ObunhfFKe4Xu8ndl9qxnOJVOF023Kk6ci7w
dVbfZVqxtkEJwgpxl9ICfabaQXRYrgAg1nBIv3utRQYIRet4QzedoOCEm0DOc1GgYo6L1JfjzbTm
krLXx0u2n/tMro9QS5gwml5BCw3ghzhfxZCxjM8ad9vUlw0AOo5NJEpHX8zusOOemb5BefKK66VI
PVAyxvWIig38cl87qnARsdQrxAIlm+kSesuUXqJPt8wt27CW3SPJsMErwREOtI82tbim6b/8vayR
b7KaGpcIZI8HkwVthVyPvuqKfuc0xC/GuSNVhbUFRt9+dJ32F+3YkB3JHWxuIKFOVI+9o+4Ybhe0
tiUisZ0Fiu/FmkRV7dzVb4tdY+x6vbNYR78E3swaMJkZ70IXm2ExAIpFzAgYTqnrNEo7fycRGxf7
octp3APRMlHJMZESVMv5t8SBgZ6G6sDhC9ODDve86VMFJNqukl0xr1MXt/YABUR72vEPuTPotw74
10b6akLa/14gzultUnW1TjiRHSdJLicVrVasIIbhCJmGkCgVwvFQkbBsLU7C4aHYMduhDfchU/1C
V8lDV0ZlF+wylF3Lnhs9yBhCQfC49rxCK+Qla/QAJWl9b+apJxzFTiJ0rzUbY6DfW4+5Nt78PbTE
/OR0dsCkebawhPiKwJaxAL12ZGB+DhN3C7kb1Zi85060drBO0ugrtwnBHCElkiTkk6/RNmP/mluV
fkQxRI8Q1X3xkdMStXtgytkPRff8vEzhNMXT2M0X5dhbXtz1dDFxKCnQ+wyD3gWvTvM5EYPGbwbQ
/ouV5tVX/svgobGzLj0E42CeMSa6N1WUk5WWO24qUL9qYWJUxRXaHPYMA5j/aHzLmQcs8ep0zczL
WrKnmNJGfDqtqJ+0u8X2dD3bgpikVFRh8CXNN7X4ObGpvZH5sXSKkvcDltCdhbe5BpwHDZCQMPu+
7JUP17JF07wby9W/m+ZcTceOTYrNqrhHlcD8yCCTDJJ3lP25dWDLzEqj9Ux+LZwKsQ6tcsLICKkS
7wXUiGQnVL5c+YFe3uypNz9ceCRZ7OL6uls9M5KjGq64xe0CWTT9r119WZ0csH9P7xdego8xN4Vl
2T/KSI8uO1IKxb1t19Uj39TLyanV6GDAEAb3glnGN5GEkofOMe113wT+jxoECWbplr8XmyJdvvZD
lN71bdI8oyLZbFpLoL+o0TZPQeK513O9xU5bonCOdZBhfg2qdHiFRhOuG6ZJt1eURW1/rPpevpVs
4fLLpLUSxLFWUj0OBWMbfuNqgT3Yhi0WwtZub6FnExmq7dKCIhoUNXVjNTxXiHOnveBGfB5IXkT8
I011ze9dd/vMSlEn8q1QnOIlsvJdmLcd3VhQYWvqQv21tarOgVw/TvY+mnx7OoyqJCBIOnl202y8
qR29a2p2yq/dMnZrGxonkV3qh+UinERUkgbBPkis7mfRVflyEwyBNcVRl5cfc5WCeoavndwh0uQs
XbNlxL0yTA+uQndLDCo/dSxoNtd4Jn/zpwjopqjqRgP5rFn0sPOH1mm2PYovAKrRYxxcnYQn0UOa
iZcpb+lFO1F8isYf3mBBKPon2a/FTikWMbval+4LGWFQEU2qhiC2mlHcoqaGt1QyFiQMj1LgC7ML
94knBQkyEi/3V5TU00b41+mrUiVq5dmGh594df+VdNfisgh6ZnqimO0szje9czXRYsViU0FPJf39
yfEI/42HP9XSmT98JX4IDXXOtJFtGF4ij7cambU5C67P2mvvrMNWZ002ox40ftwKlTrkZ902/yzh
iIVBo1CSbdpu3VdwiRYrSmEUZeIB3AE68MSz0IR7mzxcn5Xi/Vk13p0V5IVlTxfmrCuPXI50Rpu2
YpznarTnsuE2nGU3rDtzVqdPYUiYPfLN6brx0VihE9vmdvqsa+/PGnczl/TCVNwwKdZNBh/0XXdV
btJ4VJDMSbRTJmzVzhr6DfjIHPGsra/sqSJH0zfrfIIWxHLTEL/Z3zL/QaGv2Y1+cXJk+z1+5JfJ
d6nw14hpF6u2TezP0YS+nC8I995h+eBe4y4IEGGdjQJbDQ6BbeTDMC8VEEkEl1gLpgbOUUwnlnwn
EArzgQbc/Z6cLQkoq7An1EshfqDUx7SArxgDA6+5eCQlxPlEepY/OWAHP7qz6aHqk+IzPVsh8rMt
otkcEo0zdJ/B5poAx4mBYmKh9zCebRUUNWsSQxrGbjFUZuwRKPXrjepF8RMLFNaM0e3lwTkbNhJS
C6MjWBhSYJAI5HcGFcLEqxny+Iyb68MLwOwdhrMZRJyNIeHmEel7YG77aXOOTHIobszmJuHuC/Jr
nn/G5apazW3K9rs5ldv29ToCyDScukLPj1MYrb+ANiO6aiL0YJku/XtXNFRMte56vUMjjtg+kL33
0cCbJRfeTed7x2v6mUy1EXEhYwRUrH6uqzROnQX99uDn9rMZQllfwbhtolNtGQNJzVZyL8kTuccl
tTRxxjPkctYo5y5H1HjbZKvPiVtBFYsr31nZqIyhw52QTm27S9fAvIlEhNddnY9fsiaYwp0V6Pyk
q5XMEM0TQzE6Bs1DB2Jw3XPsaXztQTNd94MY3hCGhi2nppquSan1yA73NQMFf4oAb+HZzfVJsZr6
Vk0kAEPJGKybnIkAJp1lqd+Jl83tq047zeXM+Ok9MF33pPScQLs3Hmklvd2Hz0zWFb6DWvRdXHtW
6vO56hao1XPjHafAkvIac870xem86BM+dKfjKGPzeHBnDN0neFY0hxpJ3neZD2ijV2NlXAWJEVek
B01valk6MnLtRr+0nDbP0hhkb6H2QkSTTN4P5bbRLi37ELA/GOLFt/xL24jyw2WU+DIUiWVfFK6x
viFgcL8lrYiuMUMiMTYlg6KYG31Aa6T8iYDxcp2u1MD4Hra1qq6dOQ+oJ1VofeSNT4XQtKWO9ugr
ZLINudP0qLwMlK5fLNaWdpCqYzQ5GDjQUA5PMK7ZDqIJX2/CqVPzflyTHrRYPgpGZsNqs/P3k6Q6
9lXbHV0C5P2j7OtGknMsiocOWxOYs0kzacVXTdEftdlsmLUrnxwWYOX/RIGZ7M8NuiP/06769r2r
f/6+Pz//93+10s4f9MM+nnZPYNOL5AZ7+nOBbjlAvdiQE47nSUE+5xZM9lcr7UpkTFvDyO4c8+IG
pPqrkxY02fTRkiYbQk3IjPG/0kn/ubT+vZMWG6LMZoUuyRbB3Mdv+nsnHa6RstCcvHeDR0Y1Q2tR
3TU0OwUsgqFtLxXUL8ZkylQeOuV5W8fHDe4wAgNpI3P0fKcyE9q3d4Or9LA8TLPpmuSmwFCIixQw
8LDNraruk7T7teBy0SpkBTm53Mox+Xxogi8Bt8yNiiuXz6AH37GP2m9KFHXp4mlyZDp3+1ZkM8jf
vLbsuQ/3ohqxcr54lqrRHnFP20bfRt4szHgcVlkOz12aD+UDwPZBvm7eAHFoNgPSgx9kCccvQ6no
PYM2mV95MoVHU6JT8g9sh1DzFIEqymMGPtK+UqK3EkKVDQu+efG6zyS1gLoOnhi7Z+l2UfOEt8U2
941flW8WBE2Gcaj9uwu7wviBe9BX73mF3wfTj+CMqmAYBnGgwtlGXI45gT/vxN4zVtvvZa/bIyrQ
hU/tEOrxqIUI63vwa/AKi7HJg2OEcNy6MF3llo917mokrWM7+Pu0M7I5ZdjeLnr0C2giPTinMXea
P8bFFoO+n0NZvJJosty6iYN6dDLd/Nn4ST/8pOsp9B1TU9u5drJevWDW9MEVhm7y07HdPj/BKWqm
Lw2OKayBnI5LXxygfa7Ze2WnrnflVl0ZfuAZTPNXaItrd08hFvUAA/hKh6GvsfemIxyeq4rO53Gc
yiY8emE3/6jottUBAQWLxNz17CerlujDcQkwQbVKIxJm+prgwQaICdtv6ackC7ZYJOIVncl3qTP9
vFa9cvfdrMYXw0etIOJrZEdYdCp4AAXOPIWxVr8cSE6aXUbkqDZiVdficxShMbvChiCKt4P2dQ20
ZBbPgu2eMidEPZEN6LjyQ1CUfcP0HDJ4s0sKl4YMr0StiWFbwiPL+zK6MqJdzhgC0R96Wsr11gDT
7Q4rkipQpzN4wEOa6ai4w3PTFMcRf/CXZrCb2xSdCFxH2cDgzhGpqXv6N6H2KtQEBhjwSd/LELQZ
3Z6zftpjE7onu/f4wLBgdP3b0nOFt18wTD5VzeSEl9PE/XkaQYerna28RZ0YeHfHDDuO3GdpXT4B
lg1WiiUrErGCHVsf/Y2HGs/I3OGKU/PjbyGEYkM2cX+faklI907LJrBOQ0PM78WQNM5b1tkNeQll
jYGLVWLSupc9cBUU06IYedsEAMx+PwxDnhzsaURoX+Zlyjxs9lqcMTU+nSPmo+kLDXFanQAUFY9p
WjcWo25k2ruW12Rz+YCcBqnva7WvkpkwVHKqrZtSuEytSL6YmZ0UiBF2AJ3YlhA90GMOmJsVgTPy
QggZoXr29BDMRIXR2R3IMp+8l6JElXMC/jKVd5llD+lewYNe43VKBkYDlQNyLLdSmb6O4yaOsycs
fTyPtCb7da6cd17laXqYa997hA9uE7AATtBirD6OF/zi1mHQOnx3prZuLr0JKjAveIX+A0BFwZgC
0r4+ENE6u8dRI7iKJ9aKyIIals+G/QauxA3FOvZHsu6d8iioVxnWoHyyxZ55umi+i6rW17bnee4D
lWhfH4mUAzeNIFJHcTtb2fvaSUIc8KXjLZn9ITjVazO5sZer9jOgU7gYOeWbb9UwORACnawNT1nL
mOqmMPhbY7aYjjoNbIleSUOoXzzV82rlk9XMNx5F+3rwgxEidTXqEAPOLGkNWbZQ/mSAdS18sP6w
pHfT2HjiNi+tYLHY6fvi60C7+h56fTF8g6jLisblpWkYseG7fZbJTKBfZ9ludjFhGZSESPjzSCCC
tOo7Pdf2MzoUhO9S535+BVjdto9ZGGC4S11WH1ExBfXB6YrCZTOdTrx3VoP8qHNZ+e3BLFuCYwn8
L5pTsyw7RDmz99EuJFqip6qcFSDP6BQKe61UUdgsBKkX7fKQ5t5AoiwoHRyQO3/NwMRBzV+CGddS
ltSDiLt0sEaMHAFcbq9YM3ANaFVMABGqsrofoVKJcndR0nUb/7hEwUlybaWaX8LAw4vBSNXeTx/M
35c+ZLOObVaOeCV3kQXuuD+gUWgDuK/D4l3gZoNMHRStsfdTznb4go15r/bcfIXe5WNeDQ/oVIPl
lOmF+3HvdeOALL90RILnT4ocv6RwGZBXfjgAtUB8WhzmeXacvbJmud7lferMiHczZyFrwBuIihq4
z3bop8WjF2YB08SCeYFitk5qxUmini/I5ch7eeOCzRhOq8Lk81rU48oSNld5NopdGdVuKLB2pSGM
b4zAqfkA/7PU131hS6YYLObmUh8TaYXmHcelxiSLKNTovTNmXkjv0i5Cf83LfGaZXa0h3oDY5c1t
Lkvmeix9m2SZkvkQGZMut7QeQXKQaVqN1x7quvDq/7B3JklyI2nSvUpL75GCGYZlO3wKj5lBMhjc
QDhiBswMM27U5/gv9j8gKrNIVnal5L5WKUIG08PhDoPZp6pPW2MGjOXaVcYHt6TadOcoqKZ+Org8
5QDqs0AIF1eQaRNja0xLkgrJQrOvy12A+Yf6jqmvLRBqYApnRuZ9aS5XfHUT1iZ7DoP0tqwcw/+o
Om9ubwkXyv5+rDVtrHSMZLF+ZlguvRtCtrZ9a0MF9K9TI++KB9EVW7JmDIJy5+tmGR6kTyv0WxVr
c3jBwmMuxc7Qauk4hU/kS2Y7UcTQE2pb9BsvDnzZ7uogcb432s3j65L+kvpA2q1cY9JYWQ6gy4O3
lm2Ft1y4YNkvgVt/liRTlRstihnTx5Eul5A+TtJQ16EsfPeSsRso3s6pTodPDKCqz0R/YnkuSTUN
N5PPbXwVm/mYHWrcoeNDUUlibwObXFjsRIXS6zlx3OoSG8RTzvBxlu5DxTedb6GZJfp5qnLvSVeM
vNGSLPudX1l5SYBr1i7dCaakPwAbzBCNUz0QKkcZp9thGHV/xVEvM96WZdmMb8aw8SqD+5eY3xmv
FyO5oSNqf6g7Nb5JTRb9w6ah/UdO/G8OJf9OTrzJPs8/a4jrz/9hHGY/BVL392PMH+ee8Df+kLUf
bxY+WqId/Jvfjz3Ob1SwgWrZ+r3Ws81//Z7rCJEkCXXgGgbgyOb8b/GPfwaaBLbDXgsTLzQdsYFo
1qTED/JhOztVi++SnMOAoTDs2qk/iNrIHgIr0U+B9qeHH67Ln5iH+cXlP09Z1BKYIKyQMdFNhYMc
sf79Dy/Irt6j8Yj1KSHQukfCM/atbXweCMj+hU3Z9n55cw7HORz7gIIAUPucHX9F0biizNnRso+V
rArWoWSDn5pPMnQMBxMZc10iyOkaEbEOCZs7KMB7UZl4KqxjpX1mlLgL067IrCi28uQ8+7CPosAa
269OS+VsQ76fMEzdmMFN6TvyLjBiG38EdrE9drLiqe9QBo6lmJxub/R+6dyEU1aqqxTdqYwYcPXh
oTEqq/kyWbqGrtGMAXvTYPH5RNAWGnVmx+slxzq3aEqoiiIma+dSYRO1BL7duzig8OqhAVRgHzpy
fsVtLpPpSy8zygayRQafqnxqCLgu7P0TL4tvJVh7PMHYadm9WkxHPbslH7iPg3Bx/QhcA5IN41M2
g/dlbsa3zTKBFtllQQFgBYMO13IPzMuDMTJabHxvvCrQPLRxYY57KzV8mCTL5Ks1JWSGX5KEff0L
9QUd8uZoVLm6nmbsUvvJhOyFaxafk3UtUjWxq/CgSWEgdAtr8UuI8X7rAZnPY3chyW0xrJqYQwJY
AMeQiQK2ouplM35QaT6qW4/je/1WjA3Psl3deN4Q7nJlDuZ7HstFC2fVhnxAwi6LQcQcxOiRLTmG
ptewDfcnA8T9bo4ZiDvHtlFjSPzaxFbmXtiopDK47zrlV+0jkVwV4F1jgkBa0RzjCkMT+ZRZdlGT
esHyEHTKqnk+drkTVPeE/nrzTcxptnpO8jBf2gNcek4zYJLG9hMEtUZho+7EPD/yBqAeo7kRMawj
Aoe4bCIPqwlBRgXzgBg4zbKzehM4fVs9VJnh3scdNCH2udlQ7dez5rNKZr5Eamjn6ig1zXR7Pke/
3jsZBXicp3hm7f2MAvj90vl5dR4KPXM8sIJVqQwq/WXJZbscOoqBhhMPGyd539MyQgKG/xtnw908
dH1yD4yIRtTBjqt6DczSX2PXOSKPgkaA7NuEGKR8DosNXvtEhCcettnZGVuAEaYi5YqHUjj3QUHU
CZNLzgWr/ax3vjL3G+VlbCuvubP8Ujg35TCp8ho5KCXdI0m9wjx2l3R6yp2ubc8xVk5+tKRWbWdz
V9g46ApaxlCJRsgLVOMyaS38ojDZD0rM6lnCpuCb2ZRucUY7n5Pr1l8bU1qcA59bpiQcmbxsuoL8
5poXaWQDloDS4/C4XDRVoR0YeJR1bWFwJog/gFzrDL86kvoHRNHh4R1OUJWDZHURSevUtmtTX9cj
BQBEmeXZxgXpMmGV+MDijMEvGfyUPRRGdSp5TE+1nNmH3oxGnZPyol/RN49JVxPeJyVNPMsxuiJ8
wO4btmfJDvRtQWA4uY25kcXJU3ZvPWHI5et7MMrSzd83TTxRANdNcqLS1a3J775MtWGsIIXQGrpb
X9TUFpnTYmTnuc09Y89UB6HW9DPTpzMOs8ENzHszvSLVUqqTHuP0a+24/sJ0HaEfs1ihCOGHaXI3
J0B54MKZy1OGvzs9er5E5WPOqq5JPwiOhcvoDYeh6r1hDwyC+vLCgvbzxLdyRAzmhOm+G9HT2U1b
XZlwBnQnDpH1ix0IKppPmkB7vrzMoe1ab+LUWsS+NsQ0Nx+x42J2fbGMGrmz3sFxg/vDIVlmNTFC
lyFk4x+aDtfH+DVRSD9KYFfhINd+HlDBMicheT8Y7viVpBbj5Hf/2R+9Dob/bbDqf8rk//2v/jlZ
xT943R6RnqLPgQirTVH8msf8I1e1OqxAXbohzwmbqSxH/n/uj4Lf2LGsUVRIbK+7oD82SGusSkD4
prkY7DJzmr8zF/bEugX6cceCUk721Qs9anpZLH6FoWdJCqOpyC7NaKikeKuZNLm3gzl5xWAhGdKn
hI4iY4vEB6T2WuUnNCSCI8n6dkknyXA0OufODmfzhdaXxEHhr3zZ01LCPDCpPjRJN4XQjFwak9TO
zPkz/SlPe8t8BONBgSj4sDkb7Y/e611A5CJM2bG93iHLdrsQLOfWKbfbyNluqXG7vTDScKsx22bW
I9c7sKM8dHV7rDfmvN6jc9EWDvF67lzqdmQWWW7BDd1sN/fQDOnXxFlv+Wa7/ckLsRRY27LATJIl
YtmWC2tbOoJtGVHbkjK/ri/u62rjvq49CXtN/xzY6Hzv3cYmiX/AAD9aT+xdWLowHznJrVpXtHJb
3DA/sdCpbdFLtwWQT53FcOx6vz5XAtRWkQ1dQaPixO8C+I9l1K4lFn3VVWXFc4hNKNEiVt1JUhK1
E2W10B2I89w6WTODsL0MnHo4uU7r+1hJtpVcCEZDw7F7XeXb1zW/en0CqNfnQb49HMr1OSF8g0eG
Xp8eBT2SQK4QIquDyrBxmCCUbAql1NEp/WQm/U8wTbfM0t281Dh+3Hp6AqgSJA+V5u+OcWK4E7EJ
vLV4Zher5ss1sHe4M0Mq5hh+ans8khOjOxE0A4mB1ddiGueKuIYETFwRsq1sAzl0NISQ58pyVBWx
LafcrvAnaslCRFAyFa3CGU3/k0KqW/z2TnmiNU5mz3PjRAFANZ3HzvfEo4X7HHWwBOmwj5OBIWQ7
wEuJRjAeVhTac/3O90mNwYjLX2TBRiZKfcGZdTEnO8oLVNXFgLZGVW3TQSfXsMFTRwDrYx8W7MLW
ffU+QFBaOCbBRCiL+n0nOCNcmSmBliBFIT7NFlG3FbjjmjcxY1HyUcAtmj09sqXPVnPm2qZxFQLB
a3zj3mdXRYSBI7gVEdIN4SjIMv0w5XJkp8xsAJ2TMGUPFZCaS+ZmYxsfCW2stiQvsSII5w2+ELAO
D5b0OtRsGs9y6hvNsD3iQqKwrSMx8dHCVdOiBycrAIVydHzvnC2KSIhYDbgfPT6zIMl6uFlV6tOP
meOLxz0VsOdcyAZ/annND8NUGd8LAF4+wTCL04MZ2CVoPzAQsD46lGAMXsJIIE7WBI6bFRBH/V0D
x3+a0peStKGFqrl0WLmnLEsODieLT8a0GpeKOnXU0dCsmPT7NfrkYdVsVv9X+d4jvmZFRd2SK2E3
QFmy35KXFsrGGlNb5orX0lzfZDyY6eIOlyJblHkoatfCgz1zYEADsGkoPC3UJcRMyGUnPqWCDDm5
vaUaSoZFjcV/XO41EJS6bP23PZQW8z5mPls+ihl6D6JMENdUcIWMUpoDNr8+/jQO4zDFBE060us7
nsxpikeVVYIba6GuMSUi7yX70DdIR9yLNGNkufcIejnnpEcye27LVNRn0pJAfwxqevQTmAuN5hAP
cXYd4P4sPoKnE6Qa5CQ7hRuObMxeD0DkWHLdQVXJFfcnqzfrBdgjccCb0bDLZqg8j5eKFykpk6aX
i5osAn5uRiDUpQ4NRkAs35O68t0Tee00vMug8Ff7we48vJhZSjXMh2r0nPpRxPSksMthQktIkyEb
JgHb6oLnILM7+7wuvVV86IWRsaGFACiSrxVCOImnEVYfCZxqMGiyS9eheboN0LNtmE4xli72zjZk
N7eBO+Nr8amjkvJl2Kbyw+ChB4SY4h7pR+7Hh3kd4aev0/xtst9vU36noGLtg7VN/xkiogSM9lgu
JNxWhSDd1AIhGSCeet/pXbhNq6LgciZlo+eOyZPPdvQtPdjYafJXJaKfUCXQDlAogk2tKDblAuNJ
fIPlf9UzMEAmZOclOodiDjuQffCk4oZctRBNZumRAToKCTzS8d2w6SYobWgoxaanLJu2AuE2iw92
n6K5YDBcBRi9qTHWpszErzIN4040G8Z31gvlybU454PhGSemiIGKSo7r+tSSlCh306YClT0cnB1x
btShkThSc+w31SjFO8hVWcWkdNOVvFViMt1xSk7jpjwp8mnJuU5dxGQcedZb0uSWS/p11aysTb+y
Ni1rJcF8Jx+AwuXF2vrI9xjdS2waWL02ft/3gzUCYt10MnCO8pb2s/kdKJ+mgEzaBcXdPNBIcYgD
QSPBzsxSqz2kqYsyRLUi4txSaXFMNsnOznLkOwxtSHlT4rBBeqoL20Psy1fhr/Y71wQy56Z8LKs0
iMKASkjWy/reb9phZpSkzMjkoinWvURfzFepscxX1VFWIewgtYqR86ZLuqtEOeTa/5huuqXaNMyO
IjtSk5u2GdAvGB8Sl/kAw2j++lCsUqisNapouSmkziqWQgWrxdE2YucR1ALhDk5YApljU1kHuw3a
a/ZVk74Pq4XjGu23g+VeVKim7FMZqhbVthNWTO0vTYPV+G7KOW/RBN3EX5ZmxeaZq/rbWeFsXSdA
ouq7bpCq/9JMwfjd3WTjgQ5QiJ2bpFz2+MR3/SY1m2xkwihfFehsE6PbSsNXwqSOSJ0mxHkxiq3i
NQfNLDiKTdReat9v7umvrIZjW47gs/1VA/c2OTzOiINxDyOSO2ONYN5nM7W2VVMipBfVKqo3q75u
vUrthdb6nOhVgu/oY3yRYNm7e6uUgXxDzL7TT/R2It5bTqO/h2W7qINbM+XfZWM/m5dipBTxKCsb
+zCZ0NFHl2v8OQL1X+aXTECo/EQWIMSe6MxW87AQBrYPmQEn40PtFG35YAsz7588yiRjhOQR+ize
noNRUQuo0lMKiKMBfuI3vA26QekX7jOLu9BM8wyU5rAkTnsT41z4nhieOSN3mAFpv3mdg6NG2QtY
uaa7k9pcnJ0qk7LZGXkQxDuLcyAUv7DhR8aSR+IlhQFGCFLmWXnWHLxvecKmS8TOh+iUsYDIW8qi
eGR3RbkhQkFv7eIkFuaVwzdrTXXOs4wGegBeRCGEhnjV2FjUTY7vUDTZPUctbKZPMJUdbN/g3vGE
JY2Rs7mqSHfzgBtv0QT1fV/DpdrFsTV8YtcyT8csTUsvWmZXUUU067eBIsIZxaTeHgua2Oje9eN6
wdNfgR/TwENfWBFVtxsweVSHPGBkGg8GT2KAv7I8OhQjfMCJaPYsTCt0HiKbQdeuY+bfnckd5EkO
VVvtGmrL30+TU3TRlDXwztKSVMhRJDr7TiqdhaFX4LZIQQghzvAQJORL8Bef4UKMcid6AAoRZJX5
CVQVzjmYmc7XoLRRXTCImjJivKKBDTQJiqSJo5lwF630VZSm/nJO8KvoyK/doTwVpmHBXusLDTYA
0mW0ns9b5Bw8mDCplbuy5sxveRyXxOQJxukDIhfbVNcYoFGWjT/4xP4NylH/c1B/PajbK1fq/2ag
vEVSb38+qW//4o+zOjPGEEoqiy81WutE/dXCFfyGcYsSAmGS3wy2epfflQz+ykU+M63A9XzTc/k3
/5AyHPM3KEyoAfxTtEPHs//OSX31Z/14TrdQUMGzmNRbMURAVPlZWSDEvUzmzNQHak71sczH9LK4
EJnTuB+eRgZh+1kv00NQm+O1Zej29MN1enh9oZ+iWP/y8vjTkGMFgRJmv6uW86Ow4c5Op7LSlTse
29ZdUy/956yNp6cuwNPxN18KVAxDicDjmRoi3SAo/fhSlRG7UzviYHbqvHwLasOPmBDHe2WVf0Xk
+peL6vp0s+HVY5JCc4D3i1zjoEpoTYsIU0kiFJ1lZAaYgQFPBXO/BoiGVb71B1EB2kzS8Fs7oihd
/ft3+0sDR4Ah0IeWt5aEUubkMgj6+e2yvWZVIZy8Ax+SN6RFx7SN2K8QD8NztZ4YldRg/ORyoU6t
fPES+GW7Afn7vQPGNaf+IVi++gD97EM9ao7M//4X/HVAxO+1focdJlVe4Ae/GgdxPJXoFTwN6mBp
b6WRDxc0guovuoFWye/n77cbeLwQgDjkwtD79Qum+lyGiiD+rjBqrL0+DzoqlIel4WIwmH8JoMrc
Vz28lMitq3E5YYwifspI3yXPx7P0MdN2+qhUzfFfAbIxDgKrU7nvyas/5W2Dkb3nf51FY1MGR2Cu
7R3R187ZBWNnaFzfs+0cObtDQVDEZTCC/rHO/Mn984tYZ+OCRBD0fNB3LC+u/UuQEcxQNVP7Ue1s
xhpHH8z4UXG77WCpjocWSslfCJHWn7wg4mCAiMoLOquO+tNdlJDtHwW1CjsrNU/YIlHcKD4f4n4P
DO2jiPVTI7xTzjOMurqX0fQvpogxMXan2q9vk/UitsbwF192FsOfPmSuAjlOyyeSwIopgl9WkcAz
TM8YZvCb2sueJCvZoYrnb0tbiGse4ZhFFBLWv7/yv35/bZ8uQEYrXAKW7/DX5WQZ0poEH5yBECzb
VUpG+ViX7XD7918lgJDFdxcHsPtr1WufMV/KbVQGVcqaPSx6YOy3/l9cvz97LzwFXD5Ymkdpe/z5
Q50nF3LaqmWooUyuyN37e5So8u5vvxeecaTpYG3ZLs+7n19FhSsqR4O/KzL1qXKd8aOltPv1L17E
Xhe2H59odCL7vIxF9pi1nsTwzy8zWX7L8MT7QvkYi72ZjpCyfBCJ8ptvsXEcALE/t+jo5hm2gGHv
IffAEE9oFzT2imaO8a7vnMa+44zBbrA3i6C5cyqva8+tT/g/mpauUVedC3g4Alm3UpSJtgLgb4Ny
NcmtshvnGyQ4pl/8W7dXs7yksSd59MDhX6KhjfOeAvJNvtMpJtsgrQHzbALfAj0FgatPc+wqOgxP
ql7d98MmDWLLG8D+Az793HlWgRWgW6dnnEsJG6tWjsm9HBLaCWY9lc8GLNkg6prAaG/KtOqXN72j
FvNd3KSJfRp63S2HkTDKl3AyGJNpjQmKWOkqbzIZR+osNtmzns0R9GpgV2rfNfY6SthkUiU9kZzm
VT01pYGQ2tN+2h3Bp3r3tdKFeZi1EP0lXuSwMFEj+7fvyjaeb0mzKCI0FJ/Ney9zAwYNsZW+Ff7C
yK/zUgjUxoxcgeV2jpkM57ZQJ7vrIYowi3N7JAPaAqOGwJZ14BCPpNwOFuUwVmvqY7KUjXPF5I7r
U7TeciWKgJIMs03Mjw354+IgKRfEg1x4hjoCYUqrPYkkrqCHI7Q7zL6XPHY4PysCMZV3N9uZnnYJ
l5TDPaO6lg9jNojkAut6mWZZfNMQFNsD8PACZwK//Ts9aL4Epeu+sTpAuff8z+irKWLLrw4aqXM6
2UzP5kNWxMtzYSNh3E5NnnYHa2JWegznqT7OblXHVwTebPNii5lsksCcVj4YQ0tgwyrsItt7OY5C
NhggdC0dNvPBkApHiizBNwhnqD4DO2eOyJ40y25n5gnNLsj9Kb+zmkW9mNNQgscV7G3PmuOpvW/B
cX8dHMXsMLSz4ZyRQZ33ifIh0jN4bK+aJaWtobG8GvSuWmbrQBrOSnFpUTsdDVD2AcXj5O7YNnqO
E9XZ5Hz2mkYYB1wQobljZpv2xzSYrJIoVzGM/EJjfhkZV35WM0+tiDC3xewQO1i9mwLVMVBujIZ1
r2b2QCdHkHyaAxW6Z1+Vrj5Us2F/hn09tVFrNs2009D03H1iVt1dpaY6uEKLr/Ulj9U8PHgAcbhT
aP/Fm0vMGPCR0mKKTMaXDtJSGMTHYU59ADA1EzQ6AIoVf0IjUXeHOo2Vop77JXjoh9Z+8Q0l5UPM
nCt+Z3Wtl12MWcZXSWVbRdTLIVNr7LNOo7aYbD/KxtSXYNbpJM5HCHlRwaiwwawaWIwuwrb+OIfZ
+OgQ7SF6A7xddPgtlEe0uIgJBLtt5/sHOUjLj0gjQTFPC+lqmN1LV57stPCafZZYpLkw+QXOmYjO
0u3CWcgrGh6K+mbxAsbNPmtmyKg9bRlt9wmH9Qmhi/h7rcW1ku2ACxUEUR0h0td3JQNhLK9uw/Bx
YjC6MKPosZgKBsRfUd1i6+RiIExhwkzps1U2jQn6rpBfM6cLbm2qdCjlkibP4X4Kc9CgJD+iOhfy
2reUDwA+iG9j8GwN5hNGKTu4zS06eAldOyv1wG1LGhsLnlf72Ou1e2UIDRPHN0v3tpABGWwVBxhy
fJpSkn3G+GxhAiXDi52Wjb5FpGQ3lDPNcK5sSPhPBNN5x9BMk69h0lsE85dAgZzC/xLhfCIhZbuk
o05FGS6gW2AKqIchpgbhCkHeJSzmjaEfod0wBqnWub/2xHxtVhYNae4mDAxDWr63poq4glyVA0Zg
iAgkeREUslC0fYSJt4po7SAxGyzW/bKJD9Lw4HOnC881PDyo+/QbWxfuzcq58UPDuK4VTQ5ciFA+
Uv1gF0dGezhBk03uYNKA9GFvMgjUbCQRTZbuO/dC+2FeFZNGroadcVHkb0hKI6oMU9eZbOPkKrZs
wgtDV0SYFCIUWt8mzpibUDPJwPvIPAz5JgXx1RK4Hrp857WIiwTUUHtQ/xF+zJH8d7SsehACANKQ
2mQiykyQjOjnQj4aX6Ukx0k+5Dyc6gvp/RS6wCY86VWDSjY5Cu22eYoxaKWorlnKF4fWt7cF7uZ3
4STj71Uf5i3kNGWbN5ymELngNVAasKzaV7vJYB5MNxi9qzhmJ63XUz5QI5r5m4CmcNcIpkroan0f
tzcGNzXg3VV386U/smOMB/tdGacIcywl4mXplHz06KV/1xQQOKLCTpHzqCVlvu41tTnsvdif5wPm
Okc8BjIvp7O1yYIkNDWzFy7IHfmkZrykm4jIMA/3t+ep8Us1wJTaWZvaWAEKYuZTqB4NPPeY01FI
s4v9Dm2y2nRKgkcsI1SooF86r2Jmz9fX2cVGUPQRARJuq032DDYJ1N3kUP9VG+0zjVBabqLptAmo
ziamGtamrFp+0AWXhj/rQaBYySx2eR3M3GX2qxA7BVMvrmC2eUwGGhu7fXc3t873PgXptZ8UYZPq
0BaZ71f7bWP3H5fsfzM9+OPI9y/Inf+pk6b89GM6kB//h0XWxc0R+Ki+3ur24Lz/+1wJdwhUm4C1
jYM/PyP4m38MlgxQOjTSMo9aUd5MKBgf/T5ZMizx23qa4QHAsXL9q7/nkv357M2pCEcg50SH39Fc
CcDrse0H12pDqI4zK02rud2ZJ001D9T/StJRVp4ENVwPyO/eExA+8kSAKLuryQg9CF0qnL8mhh8Q
Mk5F9UnN9DPveh6iH2juHO/JMhgfuwwfxd4e0/FZ5wGm87bLxzu3o9TpuqRmpopcug8IbVXa+DIQ
Dda70MhD8oNVzQ5GkRYJdzqHVRiVRR8+5d7U08fNAH6KBGQBnFaCg/ApHkUSPpsZ8V5QHih1OFTZ
Y7pFGn9PCjPBhZWQTFzXp5G4IiCw96AEVcNYP+MVgkzmbwOEchDfpKmafYMngF1QTJhpP2hzoprH
K4Qbedg6IZpAoYDfUFvde3fMEsCiIzWwBMEC7FwqIU3OsH0ax+TWwG97Csx6aCaQaUJyIsf8lWeH
CpBO/f2Hr9yfTBl+Ph/yQXrYhHnr+IagOXjhL0eqUcrFnn3/KjPr4L4wg/E5Jlsj/+JE/evXBU4/
c0BQzPibyVf8WpBO+V3XD7Z1Pw6F44ARdFUFp5zKp/OQEIH5i0mG766n2n8eFIVlenw31/GrxWDQ
Y1L289eTGDvopqz/zB6BeQ41xOUHiiyqT1kYts15yYwmheRZ2+oQbEhXe8O7kkLV4yElzHjdJBOQ
22VlweYbFjblQ1PtN7yOwmrgWsxhfZLAfR4m8gtrVU0nTLTtORbXCEDs6P0WRWNn+zHfvWQK4cdR
J0HNFgeO6eLoqUZVqcqUJlzCPbeUjxndg9NZzbOA4ersxADobL8wATwweOKpVBpqCvc99iWyHLg4
xNt4dKBoltp1qsPC3gdxVUhKnvusJacnydqeS+2M8yXI/EHCkqsc6+jBe/1K5Cn4wMOLqg1PC/gh
9bymg1q8jed+YXB4VhnZmpPnld63jrLMy8huiWNd0RckEGlLHMLuoNppmea9rTjvDH3U2HNOqgjH
EdnI2ch2euH0zFFsqT4XNIrhcAcURx/i5MPkc6lWCU6hWXkPE7bD8JL5mTPunIVLwKauKD53eGLr
I4JGRsOJHYCZCjyLSiPPbTgHxWBUPllpwt4O4MtM65ehM4g1KQiYYzkXtf1mAYfLbrhMg5HL0fR3
AEbIHfldRaudOYzxpaXDLETt6YvwWtvAW6MldPvn1KEuEH5OwFymEfyeF1c6gGmpbVQ3y4g6dJVT
lPJW43ZKdkbCeOeIZOY8L4isbD10b5CbyoXfHdKqDYjKulW6visBTnvCYNRdQPRxKQiHT08yie0M
DVTS7kTazMQI69RiOk2WC05rJNwFNlyokSOrnpPg4lCkcNN0EInoDnUm4wpDfk40cZGZZDrno1oH
Na1QoKmVWR96Kwf1qzD1vC9wK30b2Qh+S11BZ9dg9F3K3QjM6iITXdEuYPQewV4CeHuWvuXcMXC8
EdAIsbBrk3aVxbuzc4Spi8x0bh2FkxcXMkEI4u28eM8OqUycqkJeQJR0Bzl147cJd9tzxlW0ATHq
XEZYBTLwOyMKKZ1uVU/PI8W5GN/sQT/AE8N8jZ+C+uSRTR29kj17vn1HWOS+sxayb1zj55Kphnct
ZBgyo9FWIaJ5ZqdKnEynxs5TfQeXkaORQB8n97c3s0Zj3bHr8YkEXdUfpYP/CGP9nPVRltT1Pjb7
UYO1mbPi2I2BuOr8RX0vWWAAzTb1aO3Jaul3izAm6wD7RL9l9Dx98/oRVX6EQXPlwRBNThxKNGV/
PA8pBJoKxhrAlxmZErKWBzEPDUUasx8/NmXq5OecAUoKeHjhzNjMJfnexM/gRw52Iz4Luy9vjXme
rOt+keL75Hj+/Wgm8lu6NFIfDHb8tGLokspNzroAY8qxrJfId5ziXbr0+jYg4vq9r1j0cEdW8QdZ
DSrf8fXIxD6xJMsU7Q32E2B3+WaWMz/GTQQZ3u7DbN7PGS7/BLpssofUpoNj2QVGfRRQSr7UiSuf
abOcgcoECyd5bdhluF+Eg+eKFiu+f4uoMkZhmAyOmJ7CN7DzzApNIIPMjJWp59edXVPt69hU72Ie
j+TWCmrA/MXz2cwT1QHCHpbmDChuEDed7TSi/1JPdMWux4O8Ylvce/wM3nhxg/GgeTTbCT412Qml
z2FZmT3liVBlqb1qsHAs17G9rHa8vlt9mutg+aJ6SgF2JaYoY88g3qP8hDBssHOZ9F8zIYGeRh2g
fLRnOTKlZRkYgITY2T2TxVGC+jWS2ynHQX+QzLE/FuuJ4mxQiPUt8/GOwJxL53caOpWPEm8wmuBw
kJ07Bh6MDP0ipwQjYQamT3VLXiachz7Y43IA37zT82ydyiLh0IBhCXRq6rAX2Megh5P9GGd4OklI
mu/HtrO+6ViJr17lcVU7lKd7tEXjwzTknLLc2Mi+58ns0NLnU9V5GQs8KBi0lAs2TLQcbzn4e1Qm
Nmn/HaoAHpzEYDJ5JFGDscqd8dTtytie1KF0VdvvRJapegd1ZKHDbyISiEeRcTrpZT+eUeNDVv9s
Xuq3HNmML7gN3Zdw6bp7vAXBc6O1+aWO45h4FZ41dj3OAnG3tDH17CkqHLvIYsrh7WViKuLbXPc2
QtrPn/PAMNzID8nt7N1hGJsIJZ+6Wjxo4Mcz13U+p35lYxO155Et3GzTTWvAX4hZfnEslh17LJeM
rnntUUn4PjG77Knj+66jePaKRw3homDCZsb3IF5J74Rdv9B+lhHN36c4EF5kMngI8Rx7mz3eL+JR
biWrizdxd+1wFrmEaxn9Pox52/PQmQkcMsNJuwdrYS+JN88qv4CykLQqsE36rmjN+QB2Jf4qCrOk
EiFPxAdB0KHcWbUBkRYDJ8WXdtD4X8vUa9lFMlokyhp2tX0oi4njoKYNusPg9wIvHKBWDXCY5sSi
Vd3RMwkocEImGgKGlrD0LhMhiPsBO+sHJpD+hw6ijnfEPB0GxrIjsjCV18U4ypFQSJZw7vfgVHyn
YHp1Rbqtfcewq/nYyMD54iGCrfYuI6aI0F/SZJ8T9KUbrSyC4UaKoNQ808dUP7QizHF0Lh2jh6zI
ceBSobh3R2jGVwFaSxFNiBPtMYj7guKbQjDngQ8V1DgTRQFOwVMlJmaYRtaN50xLcAq60uiuqfaR
8pngaOxGJNmN4c2UQjeOknGsnzzDie270WgnGnGMFf4DONGeNKeNZkEujgbP7awhkr726NeOGdCT
97CTmZwR+i+2m52v5trrTwUzagoyeiR2xGwbjYG5bsaW8qI8Wc0AQFqRFMC6EgJURwqwOS7sqoLG
1M8ZmWL3PANBIxvXxLF3UzLhgwtYV3aAf5EtTlw9GP48yjky2EbYkVPSTYqFBAdOPgJa4YMB7ARH
hUnM0i/FjehDI0aqMNsl/WprrzSOFRjk4KHQWMO+1t36fkSMbEkr8MzKeGWKwQxrxkFTYfbRMta0
6tiQmrKjjG0t942aeBdeJmaOMrjHAbC1Qa+yd22I26yE/iTy/v1C52JDsW9a2ceSHHb8ts8rdPJd
4SyZf2QrYmOwCttcAUPDTGc/Zqnj28HOCjztv8kWDh+wnNOJvTc+ZKbEB9JdPOqmYilSidfTb9p3
s+56yHPt/2fvTJIbV9osu5XaANIcrQNTAmBPUX0TE1goFEIPR9/tqNZRG6tDvbTK+tMsBznP6YsX
CpICvbnfvecmDrRgOkBWGUIjAW2mJSqpzswexunSyUYSo6o11H+wD3C43UNktY24Do2FWarUbXN6
qOsxMp6MDjjmpfwB4S9EWV497WYW1fMI2kIOXv3sutNa+nqUWebblMzLd4cfHaJ+3o43T/aNvU+B
yvTekU4kJX6D8zfOwlQI6RZmv37D92MlBZqmcbaeN1UmVieEJJPdmox7Iz5njiTEN3G9EL7C2Lor
dZpk/NqdjPdkRWYK2g5FcN8kVrGGjGBpGPAYlRhH/ad5oPlpIZDk1RKer1s7Qd1LMNLrT2sBohwN
Bs1Pm0H/02ywtBzJg/Sn8SD7p/3AQztT8HdJ1UMAp0Wj6tpH8dOasHTklUIrglWJLlT097NLa7qh
Ttl4614gyxnxRn46GaqffgYw73Q1YIssHsmmDX+MW5XD+tPqoIkmfS/qNn6If1of4p8GCOenDWK9
FUMYAtj6Pc1bLNi2kSDM8YjTI9EkagghlbF74+Xr/rY8EgnA9Tndu+1KcwrlHDaXCbEQPGcQ2c6H
MZHDCyzp/tVmF8T5uzJO25DjdCTWqG56cH+6LwBDCGOXkMaEccZtF+8d1tmr/tOaIbw4fha3Ko2V
4xLWKXYILcAUbxbb5qd5o0ji9XP96eMgK8YIRP30dBB3obPDuNV3IFJTP/bT6ZHVK3ZmB2sG97Kf
3o80K/Hg5T99IP8jmv3jyLpxo/9r1Wz3u/xPnVS3//8f2QwC77+hf2EltUwEAIQu/ugfP5amO/+G
7oVchcjPnyHV/j/hjL+Fm8Jlokw9x42rhVzw744s/khIHhBPgsAyHDLm/x1Hlv6fivZshuQCWwEt
R1IHP0Ts41+FibqbsX0XxYMxpzgH6eBxf1Vlaz+YpSRb3dhZVNVXS09775mJFaAJroseT6g9fa01
y/kmFm525DJwwzgWbvHG2Nmdudtn9A91ynzDym+IndkIi+rPdH1UJKdZzGoL91fTalI7N7IU2R42
YvrCbbP51eqTS66VdCEnBlqZmwvgU0HDUFnE2Bpt1+2puR4fnByvOzpw4/7yUldx/kvjqYHOX99s
noMi/MWExkGdS6eywyBtLmjL49TdiNGRFTpeWvW+22qEo5dhTPnGupSph/VK0HjLj+Q8Wzcm637b
uBbGURH96daCnNZk5DSvr5mVxMzusCMHmYmGzviLnmZvtgiTOktzMwk7Pbht2MRI3HbejY2vGZOs
/X4csyrU8nl8rkVv3fWDRI5oGkZUzMlGVIKVXqoefBRj2E2psyEG0Gu17GCSlAo1wYx2AxWyfMuh
zaLKlVbzRiSgMH3dI/8UOjPgCZ9Bc6qHK41BhIvNkdIJ6bYSdNAKacKIarfeEI8W836RGYzsZUrs
jFRcm897CEnJQv0WW/NorcYXoBQrhucF5yTAk4SS1JiKQ8YoiYr43EU0uoKLnKME+XzJ2DMfaFJ1
Z2197pcMK8JrZ8AyJkGbc78cVzvv93prMWVqnZGNaZJDcS6mjJoiGdEC5lNuX5ch06f5cUxFDGxK
6BQZiRi8Ukm9tht2qqecIc/0hGCumphj/s+C9s+CdjMJ/tcL2uP/+d/18FmkzfD3f/35y4nn93eb
/sEt/vf/Hw3cfsa/zwbkv1kOFXS0dXJWJHOEZPvPGqdbNKYCC6ThSEf+xz/6H0vcD2zwdkQ1CFni
z/sP06mB59TwDI+JAuB8FGHnv7PEGSDp/0V8RUcngko0FOFVkIfDvPWva9wAlL3pkbBTBbsNCzu0
GBMqXU0Br3YrsrNa8cvhtrsTtTf8slbah5vJgZLneupNl+MMvqjmdp+DJN3Gke69Umb2aTaqjQLk
ki5w2ON3GA91YF+3GncgY/ZfaYK4tkvdCX5+4gzSMtCG4hNsoR4s+OWIjElXvSVz2QPFsar6IIZ6
fo3tuj83tpk/WlOLOqgvecbiwwFKy0A+r02bXVW9Oi9RArmaGzW2m6H7shadn9hxhjl0dib3dT+a
l8lJTLjD/F2BzYMOz6K6FFUXgOPurwlVA9fUHr4y1pA7STNgAADDOGS1EHuz6L7KONLe0qrsr6rH
cZHpUr1p8yDvEjuudkOCt64k4oCHqe6+mUF8jhguDre/qU38RJGb9jPVg19NGy0nrI7FOXZ5yUTm
elwqmv3NSiX3KZPQvbtmnzLmA1ylmV9bd11N/+dtJBVEnjrhc/p5lVwJ8qswGnkHyfVrSvlbOdZ7
tEo9SCElBWq2nT2+lhsQqre/rUyoN2+A2OYnxtRfB70Ue4bJ+dX2ouRgcAcJkIsofZX2N7/Vudno
LW9CaDStQ23SETwWK3/hXs8HUCZi6/TjBG6Rt03sXe4RgSg3iFoiYM2SXyfLIRVKxZm8Wx2Dd6Lx
8vHni9MwgML3F2L4lJ5SGbtndD+HjOsZtuqNnAIzSoyvcuBnTrkZ0e5ia5m9+fnlNZDyNq2S+e72
4SLbOntwbpq5qSkW+s5kAd2o4F80py/cWZ8twEsmW7Y63D7WCnPEnlt2fq24NQeETT+pZ6jokucf
JTlApR7Yom/bitMDTEG5L5ZE7jMThMocOXfcX5a7RWutXwaJDdSi8Y5Stun+5tTCXTYVYBC7VxGJ
e9jQavTHRhkH6aYQ/IepKZ7appdhlkzyqqVNftL7KN3JcQKo6Q66+ypyvQ1yUFFXuye/V3emC+9e
UHDreIquRHNSW106WqDxtb1rUNBCUc/RiVmkeckr+mZRc9uPNJ8n37Hm9OCZecKo2xyDRPYklrRO
xl+Y1ux9JeFqoampaC8H1/wyBXRqxClVA0FDgcPH2dqBqbAI93FNaZhy+7/ZhL7CySemOnb2AAa3
GkQt1+2uEw+8q7jvLd4M1LzkPrmTVu484Pgx3+rBnR4zC6hbi+ug2RTmkvzmdr2c1tVpT25h6/tY
LNMjCnp2x1M/vCEUI+TO1AH6+dCMXINFfNdxBTnKdRJbXB+3IY7qkBB1pwmVMRl3Gh1XxE1lwqPV
e/eDSPOgoabGZ8BvXPLFW+/iesaMEZGwsQBh+S2sZn9h2UiI2tGVGfcetU5CTIwwwJ3uUhTFUE6Z
c9c7g3klijo9CRUl28aFd8EBJT7SK0nvoUYE+zINuflZ8s9uOUXah6FUfwbpdI86S+UEh2S2j0Vp
2yHNj3fMU7SgiiPh6033jDsH4jUjxzY0RWSGJoIrr7CCDzzylWBmZwdGamDCMZLIH/BLH8E+vIJi
UffJoMOVpv/yhWt/ezQqzfrsOiwzG1CuPX2GItGpJ+nzIy1wTh16dJIc9Fp/6cBlvHmFtN+G2jma
K8lzIrnJs6QFOnS0nn4MU2uCVS+XfbpOWDimKumPVtVFr+iXCdpZv+yjXvX3g5MM+xZCiro1eRFl
uqV1sJzkp17PtItDHcIjN1jmtFHNua+lzZNMIhVrmy7T1m09MGbkxp0WX9Ra/21vAjCVgnv6RAFs
AOp7GrrU2w/E7gVnVCXBIWsZCei57zYG7R10WlbGQe8rxNh2zvftnMiwG0R7x+fPgciCiOYXZXZN
8KpsXQY2L5yOySrNun1MlIjv45gq2CTq3aC1rfljNmV6StYI22oH9ahDOd7Yc8MAmarHMDGaaTOQ
EdsIZSBaxVjj1sHgPbUJgyCj6QOxau85EiyFDMTa+KqQdTyu7lpegNzGgdEaxmGoZido057uTYZs
ENX10QubcvZChGJMsjVf76gfmaIPlzaDRKJ63q+r2adiJj1MuG08CGfx9nVUzBzela1ORVmaYTss
7SVvYPRudIbZYlOPpn5KmHOeFmKoWF5aKtBg8zRw1epkz6EENUvMt8RcNB3Qd523dsTMrU3u9Eej
VO9m0H3GUpceWlWXL13tra+EINzTMsfi9pUw7yTeVhZhazGOvV419saJHWBWzqTZD2naLXt71ezD
rKfVOVrUujdtOYY0eRcB7YhVMGiRDI1VL+7IVscbXHLNruSFhJrnsrYKWhwtlw25HeWR/J95dMbI
uxoM5kPcL9qmvu1U7HfZwUis7IEKxkfKVpe7GN/YKe3X/GuYGF6qyEbNVtUz413WZx2rYW0a5d9Y
X6qLU+JT6Jaapziz1Ja6AHVfFt1TGS+ptyHeJrclstJfRKWSvtB5wQrFgt+BCy2Nk1s52oMonSza
8KTKIyllHGXcc65Q+MQXE0d5AvCbvBrO/KEtnXUSNH3llLXSWA5uqHwgbq7OS8yi5ihaYZtonXgc
U/V4uzfTWoL786a0RleM0A+M9XTcrMmFOrTmIZXc+ZpI42lvSWLb/PytrZX3gzZXQYqk/IQPCs9E
pk07FKJrndiv+SLneyoDRtzMmFVvKqufeExX2HBhWJUXvqsLPk0e4s61jpNsO7+s6/Iq2+a+M9kA
SHk+J0xJnHL95AS74KnEkag8XGvgn09F75ohoUeNLy3TUkK/nl/L4slMpY7rmZ42IEQCrDC5P45p
mk8LYfcawRs4sdJUoT4xE1cD8FNMhuMnGpX6hfCqUkCwaXtdbfCWDM6sa1ehw9Ly4z3iQPR2nSKe
7nnJ+t167bGdxPik2110hUWt3dmVO4YWzIAthu0lAMJuB84EkxclVYV2ynAKClUbjlphhslkLtts
ccxtPQ3WHzN1q5CR9dKEi0lfRNF3Lw6b2wVuWVNvIizHB8sYYP5Xisst3xq8ahQuN8GyVOLFnUvn
z6LPxbbi4OvbskvCDlMZlYhDtxuWHqOiK+etqbj5uVh7fTGQ4B/z+Zh4Nu1C8EHU0bRpOVghj8JE
cMKOENsxo5Rgp1QJS9jDr9I6/c4bu+pO01gnsDI6L2ZfvmXAOMJVx1fRS0s7OCVFCbYNQzNNljJ0
GRL5FHS10GAB3Tva9DA3Ktua3g2tzKJITlTmgdawxGGIodAVsOV2tUrdH5fe8l1qMk+4ntPT2FBm
0VjTAAuqd3f1kqU7zWrE15Lkzi7rPICsnUklFrWa3J+H9WQbxXo/cyioaIP8EzvYNKn9+dV5TN0t
iBsPJK2rnYmacFaLxWl4dO9qO7miFle+Djlrk3WVYHisXzEiofZD1fRhZcFoybjTQT818BV5Wofj
frU+Cna3P1GyeIeqHnm6AMvoNPVNrr4V0VKzjueaeSE/z1xCJ9pkBOY4TCdU+fYgrcK85xtbHxh3
2xc8HRgjGtoz3oXs8jOzCXUHsqGPmHnb8/NIHPp3Wq9aUBsq2XsrS8rQ0VSqqzG7lMW0nly3pD2j
rVMS15hD6Bsa9ebRttrqocR/+qHTJCZ8YTvRbjK7UYXsKrABLKNa7se40R4HvqJEcJQZ4fjOoz1n
wu7VRjKOOSKty0FLO+slVeiqqef024ig944isqzYUJ3awzmoXfd+8mqxl5rAzdpC3HwYaT+kBdah
snPTVeNwWEtZf5pOKb/YKNaDnY4jEW8mqPfOaKy7Hu2cWgx32NGxI18pRqJpJ0mYVYlR6ZeYge+B
ErbsPmXCRmxq7DB8pVgULvinLyQckwAhfj1Sf5Zg3Easw6BugD7nqvSo6T2SDwcrZ7DA+tXlb6h6
gLK6bjy5c5WGMumJOjseJSAjabMltt/Jhiz+pOkvJU4+v5LjV8t/onybSVtM2SMzo6Y/09BphbCJ
8mu51l0IDu53X2dryChjIJGejGcLmMJ5jPvf+VDq/KYHbYt7nJCwxmGdssrki14MvPLl+EjX187N
Gb7yWnGjydY3ppxqCWcKR+b8PtxAbYuzl3n/aDOY7tILos/0mSNK3xXJYn3rXq0/THGcnj08ZQHB
Cw5lC4iU2RTlnuPPg6yWX+TK242Zjgy3+b4GK9GwkIGnc5T0ph2rptduDAIjSIfmPOOq2QgupaRX
GLXX1CaRQx9yZK5RfwXSC01QLo6fMe9hNNufSb5/sXYSs8AEuC8lQ4Y2yUMcydtC816hSz3n8/JU
9na57Slg87N0ecZDHoiWOUo1QiYopYvtOLM+sCWtJ1Uy/zKXqHrRZvqeDGm+4nD/iCAb3Q/w4rkH
6jB7+Spc6jpjNx++0tpWYV7qnzPEAGC9sH+A6nPcap3Bn8qMtm1zbV+EpsozaCPiEZx3t82aPSEx
HCQRbcwjU/4O2cIfcTheURAwt6ft55KKT1zw8ybVzOd2Zpf0IvI2nGwBJ+YNcfn8l5ZjVOx1+yma
tO+54hlc1VWJ+UNNatw683QP7Q9bluyWcxQ52tGhJXC7OmZAtXgdrFHC26+YtQ+69qaPAEI4AZ4n
8BM0AeSImqLJQq/LjYuZ1WPYYIE44v7JN72o7SN8cgQLq8aqGWd3HEtRboWFzSWbobAnYgmxiNeH
1SjwJfXD2bRHgJxKLuS7BkEPk62vgccmF9DIOT9rsXRP7jp6v/CMdsHo2nFI2OzYCBL7vWf+Eexc
x6lwN4Yttm6hLjlGhatH7nKXcRb2kYG+l14OB6qKibxotOFFajW2UeTxHA/VKXO8X5Q5PK2t1ZPC
Ny5p6p3GdPympeePGTvbisZYQ0Kb0DlTpL3tnRk/nVLFvomSc5d40a5ABtLM7JQ1MyubKMuQua3a
0vPxWhXaSfOyly6tJwJMi0ZtbOb6uqG+cWhshxY9VlsPgL4TwHzc5KDW3A1DPWHkp+9l6ZIx7HX9
rRHeW8r59mbUBptun4ghRdy7CZ0qtzsWETXWBbHddNKcp5FNMueBwPupfeTM9Tetl1v0hk/vDKiC
EkfvZuRaSIFMC8oh5mo9qF1kySsoDhw6uPJgI5VDQH16SZEqFVuNm+K56tZvHnB4EBmYBl2JXVTO
r3Vslw+MTYadBvqJaHONAFC8CNjtkPKzsEzhrhjNq9Z753oo5qMhhr/oc5RC1ctHUVmdtmGG9gxc
5A1w9fpQZ+JD3ZCPzdS961rzoGz9b2mVb43nfU5L/J1Z7nlkDhabcAlM7zsu9INbc+42ChwacdkX
/mwlj+vQ/06gi1I/vfK01eawdQgjxb3TvtcapCGpU2fZC9PkrCiisyxVFjLch+0WJzkHTTCweeFQ
BtE23p4dr4byUC47q0goCXY3ohkoKwNfM+LTmDtz1yrrWFYxtzrN2Tfx+kUJ+uzzcroNLsUTWaIP
Psynvkr20BzuKhqKw6SgOsQs2FYH8jZUOZaJhiKAT3df3FBmRaWcazVoPjVaBMkm/Ql+HxU7zbgl
sIKPVIh6q1LPj6GNAB37iGlrQvPk2lTI+76Idsorj+7oHNpUgY4E5eBN2NM8pz3OSfparLdZUdLB
vYt/O5nJJiJMTn3TDrEpepE0jvmWbW+ZR1NwNVJGyjn+QVu1C9+HHT/l0Vmzq5G2HWZS+46utAOF
yZNPUPsNvu3jWLNRRurEhEzzvWYI6JR7gRkH1J169iAGRxR0VvJQsm+RpFhejTk5iiK6WoCewNUL
bErJ6Hu5d0jiPPLddNg7Th0/m5XX+8IZPigSOXEfJkFWlVh4lJ7sa5ay3UzT+6buJE9vgr1pp2px
q/kq5O+2NbiD5xllJVJzCYTkRv3Y1eMLIiEI0ULTj0lcCB/frbWD2NUUwKay7nWFW8vcg3Kx4wgJ
g8uPm5G3kKyKWGzXi8KnfBiU6LdjOpCmrhqJ1xx2C3YDyaJp2PoR7p/3FzsitgIJUqtMOkKZisYE
/KvqaHndeOGkWn0tuVW8UZPTHjp9TY+9RBlGI5gdzFtzWT3Jllq+qCv1DyQ2a0+PjHHPkLF7abts
AAqEuczo6UafkOmOhcyXI501weB1Py9JvXIykT4TH7j2Ddc9OIuY8hRdybpWnPja2ttRMlMTS7xs
Ixc0tXvLxbJOdI+dltxEo97hKpfo7ZZGtTHUZbte87WOLothWSGGveQ+abgpW7XuvefDQJJNOGCC
x6R5vVlznrukyH/jGG12s6v6LcGrlcoHOrREO2kPY6rx6hNtSHeEVm6dcpB6MUwnUeCQ56GPxaAQ
jNhZwSiLaxj21mlHt+h45raO4NDhyWz4wlUeoXIXE3GyYUZI9jG1oydp1B6tio3uyxITT4cLaMvM
397j/LPgpK1/lziLLryl6JCpDuqsKjlpiJgLrx6L9FClGG3ZUboTJCp4jXKgewA0s/7uZNN44dKB
w4jNlzgmEgEWe2QSM84fE29ZnhKl4gPAq+JrGHr5iPnq3bRtA0bloF1KLoNBlXKMjzgY00ZpPDht
lPiUHKnAAVgETgBFo+UF/Y7w1TzVdie2dV+SrS+XeccxZvhY0Q1OjnIXvzLKdm8xnfXhY3NwlXp3
amOteGlgMuFmYcWuKyc5g9IS54H979w55CAZMptHXG4HIMooN4PdHVyqCA9527o+Tn/tmojs12TR
hbM46dNqcm0p6+baM9U716JmkOFWz6nVG4+jl92ciRXWnKEHqEV/yor4Jew+iG6Vv7aVVQeSg2mA
nTs/tw5R72zqi72klThwLVsvmRJW44Efq/6s+TicIqXowFEDJSfx7RfbVll7jNthZK7C58CTGcaR
o1+mrl59z5qe4tLswyETDbs5WcaMQPShkmVGr0KmwrjDMzbELQNfV582KV0AgTWP8TEl3vl7BsfG
rttmIV4rNIveqS/zzWHKpZKOQxd7JpbobBtVQ79LPaM9uriW/Hi27WuxjM801iyPPbygjYrFfFBL
NXJaVuDYiuihX2x3ay+ApujAWo8NhY1B5imAQ8Q+cVYvHMlv4mqG2ubXSZn4a5akjzy5/VdFl8bG
cRgFFxkzEwY2MkiNVt9KeqiioR6feuXkVABRdlwkU/WWQ2EIQcXJ45Dx20CyVkEucWm19MIFo2k0
O7QWxiYwNu/0BoUJZ2TzoOWac4lmm2CeWi405IJiyh3zklVmeTbc/JfVTsm2X6ziMERjsyMfhoDC
nau8cR5q5oZHvr/G/ahPw3XMoVwZdd9sEnvK9wD7iq0dDx8D1RH+lDvuGaxftU9JA+zSZf4k7BLR
/kgNLMrkGp96UNigwfLxK846gvZluerHZZyqXWKJ9qhE21wYRWVbDqhbNK5wHHErGtagc96u1oD5
uR7QxO1utVizQZTUyqfPTuxmVIgToqUIGY+n28zO/45paZ76LJkP5lxPYSwy/VPMlRuSUZ6DJO4s
cp1667cO+mwtEndL1e18HGtsh84EKLlnbdhSBYTtQGtY15PBvaDByJfRtIpLHNVGAF6lC7EEdfS4
do9tXUC6KNvuOZ+yngqRhtSr0/ANzNz2uCwm9qqiHIoDDWi/GTYWu6YQ02Xk//apHtHCTJPG/tZk
8gyQntLHooi2yrHPSUmPGvszFaJx3uSbMSbPFwGaCyxi/rzJW+jJa2fgc3nvPBiu6VCXVHeUTdf9
kj6N5Gt3WGGnTSG9lPJA+rE3GMWrB5lbTKJM03nRR6ZmOsa+vbZ6/R8BhBvQ6Tr91QYmmbo2YrSY
cXDuIyaGFwgyza6bC65haCr3xF1RK6TUUH5x8Gd6ZR4ctZrv0F6QV7uifHXtsUR3tYpXh5sP/gH0
Z16md0+OWO5ncyyOJamdYPXG8WVsxq+UKrW7suMsg67vTK/1qM13dUpVsli7LywstykuPwS8rRYY
gxRpoJzRegfVXt+LRUYsd3r7bhWpd29qVkndgLAhAESsMhzNzVy8NVN8860440c5LThWIOTbtj+A
YuSByBQZ0oHXFicY7DkUobdCYKP2oJqDDov8kU6E+TVr+y7IOBD+mpNMe6vHvt9XbtwfB8cdSdt7
5YPeS5uplWU5dyZm/YleB5qvmMV/lK7e0T88WtSe6eKo50OcoibzYQKDYn2TyBwtU8hLG/fqbRR8
egznvr2WiS8m8IjrJgNOa+YTiPtkZQSmMdVZp1n/sogJMpqZM5a6OPtsXG96aMxqOlTkIcJEs8Su
MRYmyqbosB8LIOmgyqnuSwAolmk7fMdJ32VBuYxOQMCI45U0CGVD4a+CYkXRIP0ZGC5TdxvLSOTX
Ohdr+PhEaJaRj2hOliyg1pi/nVXxHq9zc58AB7qOHu19MGrVr4E1+WCK1npvjBZCQ5Xzya7kf7j6
8H49PC1vqz6071XEUHQzFLfXpooOI547MyEmo8ZMw6AyN1jslZwhBIbPsZ+ygJlQtLFkQoKkGL9s
xcNC7oKXn480ajFmr49AqoVPK1O8j2VpXllUvfvK5rVgayxH32hb9bnYWJi+6BBrau2Bf6Y/GTac
Jz9Ohfuqmzx9iqH1sMH9L/vd7VMB7B9DB2DtCuqSP09HE2W3Jy5wb00uMznzE3QdBgHlet6wWyDP
AwjWU2uP1kfu12zqJAD9rofqNisXZvFpCEwdK1k1XJIR0q7vVUW1oOV4evXBmL21H1NBl8WlLSos
TWlkfcM6HTyfaXXS0MbVp1MQUR3abiKqY9s7wtTZ3xXMKjUaWVcX18JutQDCj9RP2ZKuVrhyk0we
jUIa15o8FWEZTVDthFFBjWFXFXbHbrIW3JdZF6wVAtIwv0aoKNFTO2XjEGhu/EgfnSHZNxvhqKAE
K8aHurRfhq7XTGT5Bs1c4cu1vRtIdekbo+vadwEqtrkp38Xryq2H3bRbtbcyXif5VjlWVm5p78on
zrpjfiqUwWljKWm5CwwPhAnbVea9w34x2gtjmpfB4E/WSYvq32VM5fGdNeq2u6M6YyBkr/qbXTYS
+itVaZruEw0TzYFWiXgJpiJrfZtfy8uqWHaJGq12KOshexd2Z/8e7bG/0yCnmvsyjY2acWzeWDi5
4kLCD1EJOkQDspa2bJ9Zkw5HfIlZSPeSJ+oUY9MJdO6nceC6jD2Dm6a39Yp+3zXaaRVOBI9RrO02
GbgXMYLM8DLHKt0tReneI26zRlAOVXKXmcjXLJwz3KN1c4S9EcCf85015aL0vS7JsnBi/FEMO6SP
ioGo6puz0TTQFDYZiY/UB1LRtUzudAso9Jil4B9xLUwbVSYlQb1qGC8JLwOTG5FxmLOG7va+nTjO
3whnPvL9pLjIFWi/NHxIr/gs7IpKLGUYzVcCA8y8UskZV75jJPW3DeXjquFAvHXZjuCZF4c7sinX
lUlYlTWP1GTN4kRcYMlPTE9rB6WnTq8gGmMrHCbNG48Vr5rrVtTkfiV6Dq5ZhHPX8lTyAPRJBonF
474xIYZA945NrQjxu2Wa2HQt4OlRrhJ7TzwV06FsvJI63ipfyeRXteZ5225m1PE9Ky/z4SzUobSn
NOD7R/dKtARapJcHEzro1iOCcUUR6Xaa6quzroZs22PG8REHbjiC/plTMuZHs8/+cj2pOqIA0RB6
cgk52jmE1gpwEU1xWdENcBYiG6fOcrB0Sks12/XgoTijj/2+euDTpEm1W941tbiBjJYHqUbhA71g
alYbBJ4G8w/zSI6/qn9r2InPFgPxhEa6beZovwg1UFLT6w89AsZXO7BY1CydoE7LnQ6eAKcpNxPU
69OMCBKMkxOda8d8Klvi1FSmHSxSiEFOKyPgW4gFtTI2OdWnyYrqQdhlVpKKNcGJqul9sGRBm3PJ
jrtkw1Flu0LX/gD5QOBaFzczJbdrfn8mDBA2WcrjnomwNnhVUNRVDE9JYxljPhVKylNDEVfum2ua
4C4B4NKcPAvdzwbcoFTM35pFaH2mWciAOIMKROVZdZembfpGlzOfh1F3xbluqubZHu3ykizxS9lw
OJRL/YrXPp8i37MnTfpWzucLeGGxyzs3kuRC0SPBLYiGLqPbvLre5B0RhTVXlKQofb5HNBiPq2IU
yfEn3fU9rOw4mjc2gBs5TA92WUKwte+tFax8Vhw0IVTYWBmJdaHdI461kOM4X5Rl+xBFJutALknA
ef1MO/1AcrVovceqYJrbudO2N8kaMTA9gySDPp7o1wGvLzRPp97m1gqfZDWQ26z8c806ua2wnD6J
EUZQXcOVn6LF2DHuI2FAWe8wi3xHP0m5sQQX/43Tc3RsuthhQLByIucKJIJ4SQx+h3F233hInknb
72JRZw9l4ZxiwHog3pdDrBehhjp4UGn2ZlllMPU0GSEDomhFdVEcvcxF4dMH9cqsdPptpAoRDSo/
CmX6ptVJfoJ/+4s+v+RxLoyPmS50H6COFnqTYmw2iW7ntADavXFbN6txWFzbIdHF7iSiR7zJcwip
f6K3dlx34IKHv3B8vnTQ5EFXlUvQlAwGC7N+pY3JOkyd7d7hSkSEWxMMrlWu3QaO0F66+FBo5rwF
4mEEhs2E0dMNIIhJkyIE465wGqWfS7sVpFskVBwPr3WTOiGFsu8RGxWMbnW2NGg8OpQiq3iPwBL4
g44NxbamF9vWKVbvab1fyaFuOiHdq5UycO6t5bc7c2k2K4cLQGb9NY0S8yyJxKurrwyu/y97Z7Lj
ONJm2Vdp1J4J0sw4AVW10Cy5JJ/HDRE+cZ6MM9+on6NfrI8ysvqPzK5E9b9soGIXCHcPuUTSvuHe
c72oBKeSOuugQVjSE694iU/+4SLTvqxj2XmJDoWOjQYZi/2wdD11z9roMzMwmg7j6DFkTNqVO82n
SBTenkSrR0O5Iwc+MkI0OKwisMi8lqlwt7jdNvVk75h+GMtyVG9J30TbWBu0D9+4po+68D+8DqmK
IwB6NzylCSoo9EPSsVSyrHjnW8ba0uGmM1um3sZhyp0b4fOpN8LL9lMpxXmKgttc9O9Jcl86yXVq
UByBdVoxZrsyzeSMaaPHKGfciLAiqaGdENDI/N3Fq4+39NQ0JVbVvnxO23w9xRC66oF1e226q0YH
wUefdJu4z6YHbQv2kdMdLDLGWp57sLQ+R2IuwW5nJNqnbzTCkI6jb7NNCATAS8XUxF+DtcbEmBqb
OBgOUyZtii3pb6FrUKGDnE5GmEyoU6aDRUgD48wwWDeJ9zKq6iXRVrvE/qUI100UhF81HkdNtmvd
+xuHiOtl44oQDrSwTzZNSd6Nw7Vw4mvHzh690NvjP4wvZvz9zECKNqSn1+rf/QS/i4/Seg0p+WwD
9WUOpB/LNjqQurECu/RDUvyltUGgaFN8NLa17XE0LrKLQrs0i4jgK9g2InkK3XorwwoVYXvrm4Rm
WsW1Gw+72fNXTEt2Mm7PSVk5V43ZpLjNE3ABVl90NHSIzYv4oGCb4xBi/Y9YduVqRhhFWT5GkB5l
oYJbnQ35Gk7aZm7Uoe3Sr6QX57Ssr2hx8IN5RbJKDOeCqOeqz5CLZ56JLgaynTWmVA2Ms9eBLO03
maIc6qMoXgZoGmB2eNkySUjZrnOgWuzrxEYb48A4zx2I0g7lvh8sZuNWi9zRqnNEQz0EjlUt1NHp
WuvcKM4t8D0zOQl20A3T0mrx08WrQU9tviF4Ip1Z6NRWWV6JnBvNjxRaGHPy1dqLi70VBdcakc31
kKV0PAhE/JQXlg3stSqOmLm37zI7fcIhVcIBL/Id8OeFUSiOcto5h6enmuujBlqCpIrXCFXAWFoR
kG63CJihRt2e/WV/rbRUSwL6jJuuA+LWFAObPbyObmfXR4LAvGOW1A2woOE2VgGgqZ4PGXzAykw7
tWWE4x26pki3QzNetVKTp2A/cbRdYW1yFwLv4SLOTIWI1XJ2adlyEQwqvwUpIW9qwHdL3v5+6aXB
MSEGsO7iHc0Jq0kmQ2lQbaNaX5AJ7wyn2TUkrbU0S2+pZs9Yxbbet+5wNFrNFCg8gRvfAyN44iRC
rzauZF4+AlpE4dvhz3VK6mxC5ALvU3k11srOaUW3Ripjfw1KxieCSJIj20n/FLIOPURxTWhZT024
gh+jPh1JHRfX+XfqXyBePvlgeRFTubsNQSxUx8thSoMVulx/xaHjkSOcOEeQX/lPgMk/hSi6rr6K
+1Z/fbWnH9W/Xr71o4RCTt5R++9//mvz8+/hV3mB/vzpL2SJslK87b70dPfVkI327//KD/rjK/9f
//F/YBPgpzxM1de//ctH2SEw4adBnC9+tQxYFwzn3/sOznH4pf+vr//pMbBsMqgc6kFAQ8JzKdr+
w2NgEsPp+ZewSo/oWTIkL3TUPwBEQv5mW67FsBDSCw2P+gd/yAJbdEFaX6jAEIE93/tnTAbuxf3w
C+DFhe3iOTgVbAjTCmyNefn3X/hDsa6RLIDioRUT/VWezFAEQd+nGVZ5bX8K6SUJGPrAdHdIOhGE
lhiizQNXZ2BsIXmD6oxSZmE3RFUwkwocZlafEfCH+gahlnE2k2hmu5hUjCNxKgfPJNJ73BPOWHzY
YCXfmzHxTtiw2dJ2dlZFS4Bx8oAetAzfB2FV4dEQ1nzwRFtuYdwG7AgJJLqazMLMNnQY5oi9PNcu
DadvsuXaE2Vb6RNBBH2zs+OmfdT0Jj14F+QQ0N+Kel7PCOnzJWYAZGcTsZPu0eknWmq2ZNXOw2Wa
rCtAPEg5nMQY5hXJH8x/JtdjTljbdm9+FTU5D8Wm87MelUvRlZ4LCAFHsNrlE2TjNe3DGLx5rZiA
ItjQmc5O2UniPgmGdmKweOirFuQNSLQzhh2wHCm75zqFJbOo0V+QgeMV5qbre+ZDA6OxO6IXB/Bx
9YQ1HsJGdJN2DU9siX7xWJYkgqzGS6e6AB0VBCtiujsM32VDg5FU4q7SZDa2YaiuAscM4mU7ZS+T
xfYXvYOfnNvJ8Gi9Jyf/KHuVDsuWdc6931TULGMKknLQol/lyk7eoAJWyIszv4tXVhnnZPNUWu+D
2iANKvUFFvloIhVygb1MndMs4hFEB8PMXiXdqzUMbQMJc76mzRzW6dSO2FugP2uwE7RaqvpQAr0F
1rUh5gi0ipeJsflu5v5il0/K1NOMMPuTmaBvgb4aHChSnmmQUaBCq1taSZCuPcKx73PZ9eawMEpc
6jtMVrxXzhC0RNeQW14+ZH1LNUtqnNu9hTVC5CMFyuAdC9VeJATgMCbJccGcWv4YkOz51sK0mK6c
qxlWx0a3bYXKM4YQcjYuUtjLfZGWG5OD82Ge7OSKNZS/IpH2CH3qxIj4u2OAvPArir8pqDNgOfE+
pPZaFkbA5AA/y8qsLwpZrzsSJY1vIsqK98TWDxOJGwC1Q3PVVfhsF6PrfQwa1blk6Us4E9HlFpk7
u5Qp/Ebb45YJiwYokPW7JBxnNinGE6sqzD+B3JaqbTbzwFojm9CtmHV3ZDm6soYLrYXfeQftaysa
94k51ros4I54LstVxLu0VLR3hqnHdTqbn81YvMyT8147JGiSfUgya7hRg/K+5kx9Evm0SLzgxphm
cV9ok65xgHERlyn3fpCvacVR6k0MDqaEdQwRc59sGgE3THikIzZlK2c0aaOreovdAuzvmCD5vrBd
RmyQDIEw7fB5X42Bv3Xy8Og3RFsuBls8F2X43JbhwffDN1W79+S1R8shzt4YVQCyV9Q64HrOjL7C
V3ZMt4ItNiwSuUtQai2zTh9mF+BZW4FZjIJdEmTPUUgeEkM1tsc+5pFGmMFjauUOW/TqEZ7Tq5G3
1yS6L9OmvSIfNLuEf55G1qiPuGNhTWDS+HYSy9igSgpJE7d5WEAJnA5D5dwlAxPRrEcsGIUjTMoQ
wXqWIbbQmRLIrHNUfXGBZ7s3qUYqB6gDda5Ysj6JN55TIuQSXbVDHvgmY92zzHE+PTKaTmCMs3Ph
65uQSmll9dJYWIHjHxvd844AwyRBpKHLKxy9rBh06MZ6zjBsJMy4L/VceouJe5ckyAeoMfeN6a/R
Nb1Gjnpnz5wtscqaZAaPz+1Ivkk+EhoSwoJZ41KPTkXMbidt8fk7mGTDvkd4YctVp2t9sCuWSSKW
Jxkjcw9rkRw6F4GBG4lq7aToBNPm3u2aG4j3PEKqOFrhM/2wpXcHkaBGTp7p7eAOL1kW5ve6BApB
qE29GkzSf+NWiJ0VtDth9ePZuySGhi50Kcxhq1jWx3ZU61YQBtbgS3iNB4QsKnzPkQw/9IO6znK8
WG2Hq4H82XVSW/4uv0B+oravdvagH5ux+8wdpFdpfFWgl+Vx3T3lpXwlRs2jeg2M89hO6CHiLFu2
BiDS2KZvFONja47jxgRYaiKfKy8P+gE8XQdf1yJDeE6x20fcUSydgi0Mlm3aWeXOiZpNW/b9Usly
C9tulU0GV2dt3PRd/1ma+WEK67O06n0zm8a+L9Qtz7f8TKoQWAwPVT/BXKQ92dXnVIyPRLR9i2Y6
OCpaT5cpEuGGxx6t1VZbU7aZC+M2M4nQdX3NvQ4TixHQAatg+x71A6zWHIVPySiKXPEEmlBGiM9c
f7ChRnxPJR9W7YcbIq7wqOmvlCbTwQO5Q6MlNqkZIlLyIQiz48h7/9NA7Ne2mbotE/vgDO6JIOZk
1mTfsjPacbTDQF8ETNW9j4IFek3vaaYPLbpqm4VHVlKWJ73JJ+APUiHEnhnxlS5Cw48RYLXiSHFl
s8SOPFtPKspRdoRuCzY5sgTX1AYbbj1+uOR8kT+RtYKcbBTXeYUuI3RlV6382Ysv59jgZZ774IER
HY5tXuNa8K3csJdF29nxZX2Yl369MQ1OnPJbWJ1b5nu0aImY1x3CEIfgnSbpLZAdIauWhBfbUDmJ
ZhBXsTWE85sy63Z01wGrEg8lj5n6maBBNAY72dJfiLHYNm07Glu2sOTOaQa3j3x4ouyJxDVQg0yR
jyS7Hm8byHPv5DmLalVxVuCB5mCIxnvt2gzj0AxHCLzyvJebWtfoJp5RU2bE8IbpSDId4rTZvCVu
JxIG3bMczHavkjKElszJy6QJ8VOeAMAzVUW6KIMyaa6AQ6B+y4fMuI5NHTfWHvSx+ToW2dC3qygB
EzVz8NmigAm/mjql6vGYJINHTHoQQ+q4E5YTrOLYzkdkSoQOJfAAUxvthAyHZisItsYZR959hkQv
kHo65WjqatFgUrDBrWd55Xq8vXIubACvUeVaoD9kkSMNz5lINF7m8lygX42yM4mrurmBPEFflmmq
69spR/27lE2db8c2pL9EndjEr4Wl31oOgvjRCgmwuB+tpA330A+q8j1WXKhrSqgbbXQJ5wl5Ya7e
BLoNT1FjSNY3PngVl2MHyB3KxAQGBxrNpm8xMsUiQ5S3KDR99Vc/mFN8MyBbbF/aMh/zfQARI2A6
TFm2HEfedKVwmgKXg2n24IWsKTc9G4fkGkJYhvMwRqTibtqBWKWCPOlomyK6RYLqIqZ9Bo/T3GHz
CpEP4sjTa6euMrYQvV+rc9QziaO9neJhW8D6Jy3bT9rmIDMEfYGf1e42CiAfcXuzuowomXEZ5T4H
6Ew4JdiCwE+XQ0RFs+JOv4xwpU+qKjY24SMLZIzf1qTsgbSPpms9hYW7Ccw8zXC0FUI9sYyh5Sc2
pUzZ/c2Nvx5dxEK8aT2Cp1DOLCzLOOP5CvEKKpqjXywPkwGSOWTuHtigvBXNpmOct9XoDp5FIKvX
jswoajVZMhK+DCRtsR1SYBDssUNGDyM6TxmN7d5PWCTSHRhHktzKveOk6ojahuEOQpc95sv6rsRZ
DKoQNNqiaYZVy9t9cObZPbJvZDWV2Uj3PB5b/JYMYaOGdYN2LsqXoCFNoQ44x+YwxTIJmM8N4DLJ
2CkfENwx2TIZ0OCNViejrzLCE93ukERG8pSMrgloOdTfxVRTJbrU+F9ZYDrfGgIdqmpXGO9e17G8
ZTpTnVHIwX3OBRHqTGRWdcrOYWOxsKPuicUmQvazSWVjspqNgdvlPEbIKgdvhcvwjJOYoFhZvlee
A4XnspWGMc3KzHLSd3rWCEMQwtG6hDVFImrEOJ6zEmmlySY0mt6N0saBBjRyZ2s/iUFjMVxHZJCs
45AHoxGmzj70lLmZarJjO1G8cOwgsJzG6kVNfchMyMDMRr7ZE3kO48rLYFF1TbuCe5ss2rSiPXE7
x9r4Hc8b9OqyfwbloVca9/YqooVaepOjdmPdfjVeHW4aOypvh6G+gQedH0NgcvRkEhaTx1mezlmy
tHLyEVGV+Myuh1o9jnH3GAwq2qPbJrUmdzYKPSK7FdxsYWVaByvEApPUcfyR60sji2wW1ZqFMg4e
JB6tJruvQ9S7YkBjMqi+euY3oUSd/K5HQ9IjAaeh3IP+mc/QPCpUQ5pEZrD2WymmccVvQsjwfwMg
/gBAwKf9+0HMEtmI/mp+HcXYfMPPSYxSv9lEt5iuSyA4YVoWM52ftAclL2Fh/iUTBVoXqtV/DGIM
xi3SITWHf4bCAA+H+cgfRBuSeH8DQQOR93eAsyLw558ZxahLAM+vqF3pSMYwzH0U3RTt7AXF+8sk
Rtf0FTFSs0UVXghKpmFPKMY8Aknm2LyTbXiRJXeEeSjk0B+MP1DkktJ8L4rGbtcJQ5t9WRSvWVaM
bKsQ+DEGVwSp9oy0mbGCDKRt7/MSuYVGWgcXyz0VFgn1yxnAKsu4JuweEPQETxndIKwT2WZviGty
LAC67FYE0KKI5S6gnlbjCQ+hz2SkCqpTlprzC+Z7dd9lqbocNYQs5NFjHQIxMAaCIJdmVpGfbfJk
2ZpBMoZLeu116g3BcwwZ/gO7q2P8nDT+HPL9J0Bm8Vd2MW+nZD7F5+cxd4Ok8ec3NPLB7WU5UVax
nVkPc0lrZxNfANg6HbzbcmqszzYdMqoaNTNkaQcEYXXQ1HeUd+nzlPrD91xn824O2gpbNqoqRPwY
nLXImTmV5AzyzM5seWm8w//ixYNX+svFAETEgUyORtWCNfKXsVzGkzSroeYRxDZW6wH33bbgcYHX
OyamOInNn+T4v32z/sIa4W5w/vwfXl7QL1efDMwIvG9mM5lCvUKKcs5kx4JjKjt1C0liQwlZLdTo
oT2WGwOEXDZn5ywTByAZHL3oXC4JliwYf7mD/5NP8S9Y7d9fF7ZIz+PeIwRQctf++rqEbsaBC95m
mU2G6BwgGwc/FPxTEVI/f3vHwtjisJrCQv2XS6UyGB+4bsWlYtjtUbNwXtfMj/6LD1X+Gejy+3/j
MLRl1Oq4yrTlX25xaLKkyiW+g13Og3MZl6RNLiorCMnBGYKnqKM1oT6sp2fT0eaTth2jWHQ00D80
5dB3ZNrBOuZ/kFTsJZOgpAWc6ed5+mUJIkG4OgOwSaj8ojWUk3plqqjsd6afrYdAnrDPdDeosPKE
rMuwukeQUrygn3IObPLxC9tBRhirYJlcF92A4lE0AEMLK9uPwOYgaeLO2stCOv+diXlZKuw//+1f
BA/5vz+vFv/rfxJJ/Otxdfn6n8cVJDXE3uxQ8db4Diyi/wMnMn9z3ctGgdsBloRC3sI3/bE44EiS
vsN3AEAVEIpcbuM/jivnNyFBxvuecjwSMzkB/5nTSlr8J788oVzhuwr6kbBt3wP3Jv3LjfvLA0Ow
Luo95mID9vQx3vY2dHeaZVlbxWYmUmTDoASNaM98wKFaYjDorftgKL8GY86Y7LJw+8CQzBgkGprJ
XcmKQ2Zpj0HaUN1ncbDEl1FgJyhqP1rWcy3sNetplG9Fbo1IWAvPemihCJwjCU9gndJJM5NChCyu
9Ki5SIeuS4tTCmoRe8EAa3VpDvzI3RwBNVjaQ3YhONvZUF6VF8XjQnU67PYuYdjRTVIbKcO2NmFP
0Dsh4bn0zl7FStqMngXeHMJafB6Vh2YYRh8NasNcd2g1ggmj6jeAVVjBjxYvfhGMaroagQuQjyuc
JGVGHcfftRsnd11iT9jCh0E1SzpakOGhhQJ1U0tVP6gChykyFR1ATMJRt2C0S2dTZ7bSqP90c094
RWUsp5BOdKGqxoA9iiT3B7Z4LbCDWFquR9PEKwo0njFYrBrrWwqlu3XvsQNe2UxM6m1k5Kpcj4lB
waC6bvSuqZ6R3hBl7lUAWGxEAk3l1u9scGHIFWkjJiKIJlplo+qqp7ZmGbQdO4t83kyhtV7bc4/f
SwmsfyFlhr0yVA9XIxzgPWMEmIJpzXO9EVvhTWm8QW1suRt/DNy3pO6GU5wIGmOzENmVrZO6vY7x
tjfLUeis42Ows2nvs65ud12fd+1GzoOOL+xregZYmpNYJMiQ4c7BynG2BXvl7ykwRrEdeUdfJhG0
QC76KH8ryU9mwuSDtPMYD9YuxPWxSTO0GiBCty1LW0RMv9fnKYGryTLvMX4tWtXnN/boBpheUL69
crE3kHtTjnMUhv1AdlDTSlLUKvdHggnK3o6zrG+AkPUQllvHRoPnezMy7d+7mtpL4Qbkce8cvd6u
spXZ4GCG4pxmCFA9kuMY8aes8hsjRBQjkcQG13Zntx9NE2b3Jlya+4I3iG1120ePdjJ0910vS39D
KgENUJmnXb6AQuJ9olBRzzAZhhm5rsvWIaim6N3EJn2GJ4ESGmUAPabse3RQfs/uhcmGfIHbi24w
q1kRnYxqlFSlcfA9hFl0RdRy+FnUk7hrsd7/AN0VMIUviuC9NQr5HUMwfRVdXx8aMnUeMeAWr6Yk
H3snE8b33DbkDmxKmwnwWvvFeDCdBoQJYHsGOyiuyNZZtb2LwExxQw6EyJfxKwxnFBMiGEGEXHJH
q5UXmjmyiL4HGmsMOeZ210wc1l8NizsgLN5MzLdz8S8iu6mYu6IR2boUWEs2ohggE3RoN7EuYC8N
UubRCrZw9F6CjHqROEEf0b6F9xEk93xVRxoWduBN3Zfz+2fdwgQ6ky8lbvh4EUw3VrvPo0q/68Ru
85UYlX43kppfSsf4Gbk2JLYwPF8GHvPGtb/AibcEEOiSOzyqRtRSaR9bb60s2yvmG4Cgo1ShRou8
MHB5waHrb1LLTglTdbvuITbbPCCzoZHBkUTdiD6+nnsWOiTPa8Rv3sibZ7TtdO21o8znzchzIVt3
lkqiEGIOoXfIuJXcwtxNry+coW7hZs1UbzBr6HdTka7D5J6JPSOoJNWbOQzzk98Zyjk2IT/8sm1V
rCgLK7mLgRyRjDFZfbV1Suxse/LveDzmZWXJdTLVokbplZXpuCa5ricqkYJ8oyHZpiygLecxtyrq
GnzgllM/4i/JzZXjehFYBHjHp7ohn3xbxQi9tmSXauu5Yjc8fUy+J15lrc0KJx6PN6hhqrzx2bdp
RDQERyzL1gjmZUpAxXVUwdhGoNijZcU07kyLAma9XNh+3/5gySaYAts1mSUB7KmQmRp+pzWr1+ox
Ztz5FgZJ8ETQU3DDpc7NEggr/x7cKTpz5sZEyI+9ax1F1Ns/k0H/KeHEKf7QZVN+t39WSfyufPiH
hOL/O3mFTZ3891XS6UcW/1ojWZcv/6On/038Xk/jTLWlQmdI5/6zp78050KZ5PFYFD0QDL1/FEnC
/s3kD6giR9k2+kG+648iyUKVoVxCfLhiGAl4yCH+Q1byR6+CIuVvmyrvki71S5F0QUDyyhgPQMtV
tkvE9J+LJM8yIMqnzUY1o2nvygT0ySobzbh9kQOvTNNvaDA1cc6uYRnDYxtWRhrWCMB8o/Mhf9RV
f4cfS7hga1o3QYoNZeo7qkXZXLkDXZcP6qPbNxwXzV4knQT0yEZ23CsvvHCfZzMKNpWNYfbJTely
liPHJYDsGUHTysLY579QiYBJA4gTk+nh1TxaPr1hvDjtJANZZ2UWeX6B96XxdQ5/ulrhnhziz7Hh
fMQNBhton0wsfuEy6njNdtxCnYSiz4VbPvOAGAsGbytGc1bwQCySr7dIHaBqT8YDU+uP0sfShYVk
JXV6S1DmUctYBkuU6DjQSfWCSsMpb0FMNdm5Nyev9KHvmfqtg78R7keW2uZSOCBdZ9N9VHH0rOrW
J0uFsMh1ZY9wmYyEBA20Xh0W0bmSPbS60G0WLEOk96TgUHPQSvA7m6yq2vBq8NP6AAkwap4U6Mp5
6zTEgs/x2A9PMzh6TmF+A13s07GUQATc4Nh5rkvkX2qM+6w0QoIaLXSJDRG3SM9qbT00jfIvzuwe
txwViRfs8Yz45TKolXUnKcD8pYWtwmNCWUbje+KN8bgBdD/i1YOiE97MRh3gbAz95l00VnCWQTK7
t3ogL4CcRJJLIOVP4lXU3fQDBa++HWLqEc6/ExWcs2pSaSAX92rnzjf6R9wsCIRjS36RExHNW0Q6
Q4MfhM4xQhAtpPpQY4dAX0VNmmzBRY3dqUpGdNDI+PuX2PGoDU1MFVseqjp7SyBQTtugZvGKfkxX
ak0YK4i/KE88MiAsUjDZQIep+xWj8rG+yBN2xnvkH/WAYKfx9Tkbc0q+BeNwKfBGIAfOUUkCGOTZ
jIxlTuWOBCDA4ASQJamJQXaMxYfjBm7N0BmoY7LGFZ1Hz1Vrz+6razLlvsl/X7LEhnFJe/SA85DV
AzzwsovxfIy1pEuCSCYjLZPhqfu5xmGJBVJqKlg8rdMSCe07oLUu3NukFrv3JPHo+FGGTYO4JE7i
rKbCmMtmQKdat6yWTD/Ozu3PnVNkmpnFJlPjT3LBWHPKxJ1FZYVikYQKg+4IXrXA+0cTkiaOt03t
Xm/FAA/Kw25BXLE8RXaPpzLtkum+nUP3rUrr8CpILLEJAXW8pYXDktN3U3bY0I1hVXosfk3UP9bF
J8Ir8zcs0Iqdkab5NvGDIluaoLqbxUTgFjlTRoXVbxjnK2z62bggyTB98FxRujiHu4tysuuepq7T
Vzzjkp3Tzs6hoFZYBczHkkSFZ7ImHzJteXdlOofQDFze9zKsKWQ6n3VjP3A/aMd3rnOKxweP/SKj
j0KrrcmT8DB4dsqQI0iGzWT004YOyHk0bT3f+uToHNiWMJCZdA8dRBOm5HvGts1Y4SyxCvfPKGzB
skCxYv0V+zxMNwP5Slj1MP20MDmvTJYlzDKZpW0TAjF2qL3KVwGjbNkLgh28XlUbN/JUv1BEQywq
GeA1atFItqwkyLFojD30FuPU9c2N1Ua8Xx0O9LBAkznXM8zBIHVIh9WOtxRCjQ9MyboVazSkKRo6
YEbtSDRQjtW0n07TaIzvdm8MuNdqfdc2UPkNk1gupSwTb5gYN0KBfTCUYV2p2MN1Hw3RSzilLpuZ
gQgk5kIb4iWDfZzX99iZg41DS7kYPCfczjbAzDDrknMM9OaYGFrfxUYV76H8Tq853mKYL9IwHuoI
Rart6008Dt1L6LndLZxhYv/CUqIGRgfgRsNWpCpCBpsI1iJ4UQIj7/dOkv0I5x62hsUXXy556xTO
pB4wVp/BRDbxCre42OQVigbFZm9t+NLfoe0a9t3oitOIk/KF4CvnSnl9te91XB1AjV/1NISr2Wnb
y5Flr0vdFTtF3u+qtsmp6EgAOoygzk5hGQVbadhiRxCZ/jEFvV5bjaz3KIaDVSNyir+5fXf5COHD
CXFXD/0mJx7umIa0/hYKpyumZN5rZjoV6zTCicgpNGJg60FbLn0EPjcVTpKHwRHqVcTxiIWT1dK2
je1iD81S3rDNLEl0DTxz74Wys7CqDcWTItccwTknomGKOwP+4cpocGs5ZoUTSuTZbe+a97223Z3M
E+dNYxBcQkaVmxjxOGY66R0GVchnf3JJehSalsUeP4ys49FCqC/gEINQCkp93yCcF7gvmPQgkfdm
Cv1EYKBkKOCZ3V3LnYsjUMNUbtAa68Lq1jV0BS6gygAQ66H/Z1cAWEuX7ZmBI6c4s0oSmMF0ZnpT
QCy7rWmXjiIdk29G27I5dsS4xASCBIbsYotut+zw9uoNeStW1HbbAWG2hOLgeBw74UvnsRILaamG
Dt1P3TSQl1A30Qfh9wOfiHUW2BOKzAxUvRe5BNaguvCIIDYvH7iOzHtToJAwx/3QEfy37FMz6s4e
bU7+xbDACX4Ip8MMumAh3r61jVXumRABy6wLfzNmZbtM8/Ytq/Np6foD6WAET994oDyWjhNlD6kN
yGJrEKVibkxXwg3we4wYYOWSfNmh57hryb5cFYSRI6wmfU5ru3IWVT5OG7tt5h0eOCZTsg9pwkic
mVymBqpvgLiAUdR7K+76vWFM8ZHcl/yp6EZEAFnllh+DAN3IShxu2hiXBFsXbMVlnT0WtuMvYmW4
B9Kgc9IC0uRkkJb+o6pz+WjASDLW+Ka6jU6BcWAdTXHhV7PHre9Pz03jlztS2/PNOMz2VzJNsGFE
bGzD2f0xBKTQmUCqb70+8w8sOds7t6OZW/ADuWySDmIU+9vIWNDtAcguwaM2qXNfNZ5HfHpCw8oa
3Psga4H8NTLdHmsb+UcwtfcFdU0IlDBxbxtxkZVcHlomDdWwIOQl22TtYLdXFYAjfzWGWtwPKshr
Dp2sSLYzw+RTV8/R2zj691YeeTcEVHPP0GsvrCnCT4X81obA1gQViPKK1BBZEArqaCd/G3sFoipx
xA7PaXWSU8h0yK7jLdDHbFdGvRALV3vdAyqe8cguuF1Gxsym3DLsfk8SDzINu3Y4MOZ3w4/sRdsz
fceOWby07hSzsu+Zv8kUyzCj8BL3RIE5gJ1cE3vQKogluXVmz3zpZN3j77GqrucJCo518Gr1Medm
88jJ2BdoaeeMN7BLz1EBtSIYpbVPkAM+RJMnTrYxhOjHguQ9RSMxrsKuHB97YdY7d8wvR3k+ROuC
APcT8UfNKUIXeSJJOzik/Ah/qYzKPM757DwQiFpfqUkimUBAq8BQzdQxOF+jR0AB4Uk18Yj1WBrt
PXAKsSWEj2llOjMZWlJrBM1bCA8eoQyeMcIG88K745U+ayMgcbEMsNUjOYwtguTrurVP7Cv1BEHc
HEN0y/Rj10ln9QRGj443jwvflEP3YOWMNU6GUQZioVjVNYAksFvwRKODIXSaUUDSH3w4guMS04MB
XRCVYwP5TwIdz7NqtEi/HsDXu72fwvGCwBHuYCOwtQtw2xgWIruxiYOdxmvqyZoDmb5gmTT1M79X
ReOOflpX3FGRwQGI2qWu9rkc6qMxGNMV+9T3lD7+RHqXf0uOW3KVp3gx84vetx1IFnHA3i0g6yEx
tAgWwacVruwquYrsaUCwmFW7Fpv33nFDZ2/b+SvsiNtOMNrIFIe+OwHPw8S0JJMS72eaEXJth/7e
ARLxyQ0q70Me3UvVDuKV/WP0aNV+evAHCwWgWzsnHqYOJTeYuI0hzfhH49QZmtde/jAr5bbnwSzH
j7FxXMhDGrAVrdI4WPt+oh1cESWnkzNVvPNmE3IwH4beyo0lIdZtfW21XZI951BH4Okqjr74f7N3
HkuSI2fWfZUxrn+MAe5wiMVsQouM1HoDy6yscmitn34OqvnTuotkt3E/G1pbC0YFAnC43+/ec0c8
KVSKOX11DPFZPei8BK9R4WMCPBBl+VbagR/s7CzqzCNB+xGKgG+r41BiCD8bxBVxeiHg1FtzmPqY
yuAlRtzRRlUdSM2VcotHPuo4e4XcwoTyvO7YxewyTmJUQ3MzeTjYPkguB2IbUjj+LXJqMsGATZkR
IG+BjfdKl4LCDh58+OG2mW1cgtBzszsDxNITcBrdgs7qJMu5Im14mn2/MFaOZY7huoDF6wK6KQHj
Kdlp9y4NAmzbMdgcfWcpTJcXu69LtWkwUc3rbI4GtaXS0/veOyovrj2OfqQ+E4Oet66fm+CQxKln
b2bD4Nc23NAGK8TlW1mMZTisNgI6bWVFhA0pau8ORtw9E0cgImHb/lZOXbCLMNBC96U/rKJJ7SCC
uP5mUpX7jn4brtw5dV6MFsBlSTv5PiCWv4/znBemSz5wVQkXqFyYjTQzEGem/lbK9GCbKXTjMQdO
bTqvaa167nzTzU4hMfWTHsS4xRU3w+SmUBP2ApwNxOPPXmQIroTo5bdFia4wfKf+NpuytFglWKkO
hqrbrymdC8yrKvjEWwgIvwL34G8Y/tu7CU9XuUJZgUKcM5Wct9rmEBiboMgMc552DjqIsTJ1AVRI
i/YuC6zgPFm637uGL26Jc8zboZjh+ej22S2mCbCPYwHVTupzX+DQbGcylcwLxEUnMfT6pqy9VyRZ
SGzCbD9lYXTn1KzD3SggrmaJJ76Msq3PlA6Y95qkNTHDinRwMLnY4yzeNpj8cYut6bob18KWnN95
4HcqA4yAj9njCgd3cqo5WY8yOA/2ZG84XidARGTTboGR+lfoqvEmUIF6KCadPBGwSI55wwXZ0FbV
HVVA72LRCes4TVW8STsKAMCsDhshrAUH9BM20pbbso/ai5l6XnCgzbF8i6OWKAoHgrzzb+jLzpee
W0MxSBGKwmuM1KV7U1ahr/bUEODDQLKFK3DzU2b7P8Xxb8LGT/HvFcdVVydR/vFfu4+m+L3y+PM/
+015xPpD9srxPV6dypQofP9QHhXZLbn4gpba7CXWRXjr/49nUR4ZlTKdldL1FlnwH8qjT+OMyUCV
WerSn0VN1n+iPGIaQsT8nfSI0cl2HYuMmEW2Bgyl+mU+C0cws5gprt2hSAlv9tV8LTNffmdny3k4
ZWRlQ41dObnv7LM+EW8sBruK8moDus0ai4vPDHGyqI4EzeRyuBoMAqgcv8moQ9M7g07liJIm21pM
9g60fQSIELYxD4INb6I2N+BwinVuP9U159ihYjpIk9IWL3V16EBpn4smfmBHtmfoRqt2oIObqBjJ
tPvOzmTOVk+BviDwV+R5yuGGkzrV2L5BiMGIUhSDur2vwVYsmcU7GD0vQd6TloXFVoF+D4NhB6pW
v/hRAHbaza+omcF2TnJlM8yOeMWkxyhhzsq1AHKwmRtCBIFT9fRhN09ZH6sb4HzymMLyXblO9iMD
BbUNqqG5NZ14/qGM6J3pZbpZsj+bhm3Mkbd5s8340JvY7+xz7g3JHTk+i3EQoO4c1uFThHuQNgJG
VycKs82Z/KZS97bmrVxpdVcCnplK550gnfU1xqlLk0s8ZsMGNdG8owin15uqsYMrT4ylxafa86Vq
Z3nxXZMeiEHHzk5ngfejCi0IC6Hskq1qXY8JIrzQN9CpS1wegsktIEr3JUVRJHQXzdNtUaXZNQIs
tq86Y0KGYVhSx+NhpWzmMb9EtfvDb1N6wem4gn8o2mE6Tsp3USdzOhxXTQthau9oQmpyzTzVWXcN
zWRrCErYy7vYYrSmM5+jv+2Nn0wuA47H9ExSpU4WBKS9sB4rU5vXfe3ekRu2t6DOCNI69HdSjEFn
Bh2fo8G1q5KrIprrbRHLnKIxZMPTyDwGTBK/BiI1e742mm+CurzGvccqzyxnvE5xFq1IqE0nJLRn
d8hFcqKkI98Xln2AcRQh4gWIT7l4RyyAjEXZCPv26CVi+7aZF2RlTJ1zaao9qo8E5uceURDnmwmn
wYmQE31qPob1u9K0J174+TWu0is7Ma9ieJkQdvHqTK9uFS9yyVZ7ZEc6qDYkCreaMrYuS3ras0Fn
5gYsEtzWiN8lUPk5pEpt1avq4rrJjezdfQpsibzxBlj0IyLiWpkiJTMgGHWRdxk12T7n2Mr7vnio
VL0ve2oBxLdEzttxmrie5qsJxei+S7ob2Ocralv2LEecK9lymIE4pzUvygmlReaEQxAESe4C+xBb
GjsYN8wexUdxcEiXXuqazI02/LMHm/XIT7Xr0/HMpn1Nf4LY94my1t1IpfzgyCPny+bU22q+VSGf
G8YJw9oMnmCFy/6Bx+bKim8nLVae+R4l3lMILl7Oaj950brq/COzy5U/58epBcBK1KREE5vq+Wxz
0gmjHzarClWolEjJiDl+jUYC+G6VxdXeLlyb01y9DUL3CQ4hFJ8mU6xzzXuAzHAVxlOPcy36UaTp
LVMHnE8xVOzOrF7Lavgy2PViuUvdI2A9qC/ZphvJVVUNc6toT7Mm7e7S+kQ2HfUlhWMDnaHp9tQX
B+ldQdHLJjHIZ67MGW+7X+1RpumT8zBvtzAOiriI9BHYUi13mCmNTdwn4bnJwgm3NlQl/aT9fsmI
+gx2knUbEgWAKz3hO6Yr93tkwMhm80Q03kvuMgTfuYcMFvTzNncwbGIsN+7tKaAUaa7vTRok7uuM
ZsOVFsZ1HPaF3Aap34OTNf3+ooIp2YjSqA+QApn7Aio7al1az4zeIIllTQFWh34+PCQBpbMz0BVG
WhExzfkjQcW/kESnaAzKjtuSfqnLxqIBjP2UpeyLI8wH4hf5moLc19RAhxrTGIHH75f4m3nFfDw6
ga5FoUCkWmMfKa8CMcGQZysal3C6y+zRSofbtKIjqUXBrec2vaqA1d4EOWMHg4PuEmIHSftSZQW6
3kdEmlmF+sGNsIW4hfkdLeCgneCUN8Whj5I9ZQC8VaQznjVQHZoNq2+WJS5e0n3LUDuwENjFOimS
u9qyvlVGnWK3gSHSge+AemAsMbptuehH5Gtx+uBOmmebeno3Hplouwt+Joc1OOEwSSWVjrITA0HG
nFztXH4LLDNBIslPo+nHXz1k7z1u2C+/LqgWB6DianayC9cbPhn4pnAbB9n1lEU3FRmfVVwTXOlz
rE/whdg2ghQlA2I/W+PzPL81CngqHibCa6/10mnETccA5cXvh6u05q3W2mRYuvGgjLfIoLEhgbgM
quTF9ZJ9bLw5dXPoquHC0fdRG6Cz87oCHI/OjsFwVSh335k5BIt+ZxfjkaAsjwOsCdvtb3Vb3kjd
naMSYSSK80+XgzLDp+YiZvPYNfVxyO3NlKcXYihPQRW+Mvc7Yd84JdzEBaEU3cbn3PHXXU6ztNTm
e1CH105WHinqXWckxdwOQLhxEoZ8pO4ZW0VtXHMe+j73Dzg5w52FLo81jQxcD6rfCdRWxmofiA+7
g2MSA2o3tSZHqR5sqV6n5ge1oQdqei/MN0BDLhBj8CoF05sywIwNguc27iCWdeGtD/EX+g8UdjUR
Co+ZcGD42WFKuITyPDCY22bptwpuri7VVhB/jinl6iZr5pIP+JzeMTBQT02LdzgqueVocoEguq8y
wzh6ZnNMib8YQbyKLco3yLSFDV17+iynF4ou916mdyP1PzgfqDAzh/JkihEnjO7ve8Dd/TzSB4Hq
NPv5tgv8Lx7aDcDxPQEU6swBYh1xNwDEGowvpyyP4YLx4rzKrbGe0vBYZDTFz94+r6dt3Bsb03mk
d+ADSXYvY2Mzs2wQ1K14AOvrwMTSnbf3AvSVK1OSzNVxOfm79CcEdrWxKhmtCxhUDOwumF3gd6fZ
W9J8p7/kesybV8wbMESmg52onSrnzRzC34YBvjHT/dDGR+32HvBE4Gx2WBNRTCU/L23uHPI30EhY
quwr7PRX01LLDYL9DiXzqRio68qGt5moT+akxUH2mXseGwNMqutPpzb74qc8guLek9AFr5FdeLQg
jsWbHjHCaQKFJyy5ritYK/ng3jk9AEy3Y8AoO3XBCUffQkRnVSjudRmM/BLNfcVGo2/7WwMEyzxa
GxWSjJlDcrTgIpnn7a1xqa7pqNtqHkZJpVPRDlBevazcNDmgcNseGU419qvv9/kjMU70FtX4Z2Za
zsrpqZEtkMcekfdereLRn8frtpQPRTFuVC92HYSa0KvOjhBXbjushgbIl2/7BLOaUztRO62rO7sW
917UH0YRvQ+md9t22c7wr8RgbMLZ3Auoah3XPrWbq2zwHm1p97vZbL+WBX0HkZ73QdHvU8Vcsm6f
Klq84EQsk25zl5TgTk3e2n4YbDGCrgYH3k1PJ+r0gtEIP5ZNkQ4Zd+auJyqdVl4VHYAZh1vTpel1
UjQ9meUiNhMx88U3XX/m9H/t2arDRbdtuc1E9wyC982avHeRjsFJuenWo9lbGPjAtIhfwJ5tKU0B
lclmMU94Z7AuMDplsq4Eb46IAkPpBh+t6tddn17LAiIgD5KbR2uJjBDIAY4us7zsksngmsFmEL3n
YHA8UsFJs+9z46ia6q3piVCm9rqCY4j4+i51SraVvBImCjyo2wR2mSpwFBKmXVVmvStIzLUBQDjW
mI/Kob0IUq8X8YMo49EdZvja5bp0QH/bCrJrt9HC5+YZSqJRYp/DBwCRwFsjtreYPx2G0gSEW3vx
hgb3bvUeZwv6GtIuDT/30qNUTOHVWxEq3AVUs1R6WveRQnOmv37tulcc8HYB0m8EdnjtpclzRVAz
mmi0HP1rNVXUe6efvtWsbeujce3byXY/Lf2Nidm4d8IKCyp5beuFYOqHouq8y+VjRM34LptJ+Qta
umODIuHRJjZa5JV8D5F63jwgI+sk9+LKWA1i2s9EJ7G6k7PGrfpQY6d8DhHBl7+np0szlmrX0sWz
rZ22OLa4VVcZmJ6VwO6xkVrNLBPOWcJwQwx5HVifV5qG0xVF99ySDmkEHd2KiY6/0WUmGVUP1uju
CqyPqKvNi6jC+wEf7UtsJl/x8i4NkisDS76whj3QnztCheaW/q7roAN1UBknAo5y7eQkqRfhLKi/
4EqCkoR+NnoX4YjrFA48pRRg/4mLrgDY7Xnzb3ttXGlepbdIffNWWEZywfcWX5d+7R+mJZ1o/5ZU
7H/LLcbAdq856Rq7np7BYzck6oFsMtUnXh6+tg4krsDAv5ZiqgE3KJorJ2VbD61gfjd0W62Hvien
61nepZ8N/+B7ikilJYhwr5pgcHZtOhtXEgGR4k6jMy3AulBKN1Y22z/6MiyZ7cX5cJ0AiLvRqjaS
tZo9jweqqJyZZA8FRitt1ZCgrA5T9Ra3dGkBIEnModpDiesK/xAXY+dtYG1o9ZzRslavUex1vQcg
g2Lr6GjPnUYzVQ5Qb4xi9h0zW/Dbcujp9JhYctdhF0TXfiQHDt9Ge2xreqh7Ou3wQaShBQymJnED
Iy6sVqTyohbCIRFVLhazSRCruthi8OWvbTYWLx3r6FJjLTiK2ku2dZY/qbsa18M6nRsGYQHmU9xS
JNenTZgSsR0SNhuDxeLNJrU9ODFokmv3Z3h2hN9ynBuslatGT/ow1W5NbDH1H4slbdtIQhtsyYqZ
YqxKc0cnGdD3VQ758TpoG2MdMcLlF+QfHroltsu8M790mnrxFdHp8g4JaQn2Dj9Tvh7TKoehXzPP
j+pnEnhaQsGaCEBIyNCKjlnFcW1jG8H0XMGdlzvH5lnCoL1sO/W0cmKzpDNiXhwyTFoXuwx2EcP6
5v300bS/mWoKV0GiPJC1NhczpFVZzG16mWv6aT0u1DHI4ehexYSkRna71tyvzXi26MTGN+1i3/lp
5Ul/2nrinxYfDnAhdp/cZ/nB0GKfQhU442tGJhrd1J4PpuVkHXswwPJj7UUHcHOOdV9hww/WrATW
OSDOwMr001qU038V7FULnpWYZYpQQdZ1Wc/K3LvgnMGOtBCx1KYfxxgeK3+LLYGv6UmJbYffgux6
c3EaDMsrYqdzzUw5UZ8FvkKAkIAuulMw5irfIVYHx1pJyjtlhedgT5swe72pVYDvis5EeB09VW4c
3zLunSaV33Nqd4jLSnE3WWPzvWjZoaR+ojZtXYb7McfFUlKs9VZaFmizETbofBywJ8Gs8wOXKG4K
nTNXZd6S8Zqr+zCKy1MfB/ouDoIg3HjVDDHIYXy6c6JRQKTGVaaqMHqFatqc+zEFk9WY9dY2MaKC
vm2RsZw54PyQaOs7zRU+5qXEfygxad8zoS0uAnTBnWlbirNbPlinuik7wuGZ8l/AQau7Kh/EcuyO
QQFBL64xjlTNhLAx0Q1N5Vu5/PpDjCASKf+W85Naj5gfaO8gp1uFbkEvW5DQR0Wc2XsZVdj+MEnb
98QJzGkdyTB/yF0pb3J4iTuoR+Kc2ZrzgnUVmdTHN27CHoJZEoO1eWKlgwsIzow2TvGALd5/xb5Z
nmKr0A9BW7MfsYfGR8rqUdtAd7bXWST814YSCV7VURD7tPaN+iPP03DfZ5yN46axviVuatOrxlDs
OU4mhcyomTGBDyxoJLbq75bOb7iPoMpRM/bDiKlLWDNe7+FQtQ2vGK6zs3O86NpMsdZsc9YXNu26
7O7jimALMDptv8mf9sIUM6p3BVfNebEYQW3RPfBf/bQidpnF8W22RVtye2FGYKyymBbzNhye0FwZ
fonB7A+WXzOtpdVkDu0bLAssV6m096UpA5dUQJfuunGpt6Ss/qhGrW5xZAUc1mQBg/c9rO+HWsfr
wJPmFcrn5Lrjg9vL6EQkMztJZ8aI4raQNfD1sH02rOi7lcxscUYrmE4irTW9q579MMicAwKByZXI
o+ZxNEMOvkjQzU53aryknbY5tpb3c2JP18BaAh4ubFgKFz+Rebu9k6wwbDuAbQzjo0xQCAQSwwGc
FiPitjDWOoR149RIkvwW5nhOpIX+4kG2SSX+F9Im3N1DDpxYBSiq7TUwLIYnvE7BZfBYkaCok1fQ
nA81Fr2h2Bujfx4zcgp2St2NzdC4WbtNesz86dD5NpsK+qSimcauYO6uBq8JVjBarXUJA5Gbk7mW
5yI4W0XdX+xiCE52PSkOP4n8opfReIm1DLOdWQzOc8KIeJDWthe3QUXPoNPE58mr6s9xzsILjSXy
x8DGAfC8bfbnqhT0njHr+p7aMn1jDGufgsnY4Nmvt3UeYB1DkXFrKre90j+2qdEQQimTnOy4RYb3
2AOde03dPP6SLRWLScL8zp4dck2Va9C0R6vOE0MI6w18YHkNBkBiWIkb40PXldttXOyqYB0Y0zNg
pKsdgtvNJPR8N7gAo7ee2TqfcW0nJwHZY8e/tO/UYB7M0Xa+Sit1r0J2SNZ2EEn/UbcQZWgyqW5k
nkJzrJS5j2bD5czlzvucSbAh87txRB/qGPxN9gxzJQRQEo7h61RnFh4iOgd8kNYQZm40r8ANLGsH
v5PWtMNE/pG25V3DYlqZuIZ4kWfkaJZHcozo05mrS0++Hu25gq/c45BMAWh4dJpt7RSrVa/ReGcM
ic/DPG7HXB5KYYRfP6sGsACf2zEig9B17aEIHBtaiLI3o+FeuT6KvVb+Q2Y0HGbbpj80oAzZKxAi
QBB1lS2wMQRP+MXiPYne+KrA7rcaS3pZnAKOvdsUb9TZwfYcN3EGDJcQBIesPD91SPFrQVMqZWj6
1LfZs0GrhQwq+eFOHcJSGBs7h/ROV3V77eXBEZYAQsxA/YTDjV/3gXvT5TFKi5Hh3GqK7dS1bOk8
o1oj8NY3Tqke8F8uTreZqtzGDT6Fl58ZRmzw5cx7szDeqhIFsxjJv8Ew3/llT2yE6VDbSRd75Fes
Bg4XvjiUeZNR1t3fBdohnJNzXfo0c7ed17+MOsF+ptU1ok38zPYzgVXU98BJjH0QQeYi/wY03Jvu
aZHcMBfakR4qdn3vF8TZi+lQyF4dsdNbRLs6HuW87t8mkWZsrSnUjKQ2blP1qrxi3xDj1ki722k5
3EhnurMSnw4qHZ+7SepDO2Nxh0kLc9esW3eN9UpTbOax/7XFjawdZOLIWlkJz1JBZBkAOxmTaE17
sjcPCsHD3HG8pjNUYAqd0A0HN7Hu07DdtgzSt0L349awqi3TmPfJKyZUtpIdU9e+2MkyY4YFFAyC
WZqthlvDI4qXsg9bt4YDvi9weQKpwm3G9pDaaI8U3ODVHrhjkhRclc+LpPKceLcUn1xldVI++IF5
oQ4Qro6RPTbWdCX0+DWO7qkqKwgj7lVcxs9ExJD6hvaBHbxJ3ga/YWm545dGuBNxWF83hDVxaSfu
jWMCd5xHYjKsu91WpWl6BrgUs/ngywwA0O8ckXy2nUvQiSctZLq48X0bsx3d2sx19HVWh082Ij6l
Hxn6vWBnT3CSJrW5Se4YER4yzz2EeAIh/Y28nQa2XzI7JE29bYzuJodXUI7xa9vP7t1UdWugPvkd
nh31UYy9d0/rBfi4gJWO3ZKZnn3m6tlqFPbjyElgnaZ9sx0IddKelO+kRMfMmLLs+zZtrwZXngQi
3hr433UTNN2z7ycgfQ06lkUb3Vv4G/GmY7rpytFeWT1M9ND3PqqKseK6KiZxGbDfjGtsIEezANed
WeDnzfdprqxDDoTVi3yBEDjsB6mXymP52LGU4G4b6xN17+3nGIP/csCXcFPk9zLCzZ7PV57l3BuN
9Smk3qcsiWBB1/yiJ9n2K+E/YOM+thoUP1agI3nFs07so8jNY+sX7yV+5CjvzwOgOTbidbsBQ5Rs
mxk5sSxTpHUWdn/pl2hK85vs802Z8m3iuPqypLwv6+RcyOgmDevNhFMf1LvhgMXBzOaEZrgj3P08
IT72oZBPXeafOoS8HDTCqst+yoI8CGMomucRxPHLCO0mqZi60PtdruthEjsiBOrs1tVbrMkEFjHD
Aibc87pqxw67cqW3vJcjbOfDq9u4L01WPHCcTZ/4OtmqUUuVjIePiLoR4OSsFeWmizVtmSfoQucY
Ael26GiU7SZ1E0dfZOVjsGZgym+qqd+54O7Jhs5vEf7pz7oe1U0fDe1XpPGObpuY9iI8yYuSTjwN
bzWPoL0qDETSlXJtn56SAEoaBCb/WXMEMWhdco0bCX/zrdBKfZiL5pbyp3T4l5bnySvNpWEss2gB
FL6ooBcZNEfS8duyhcnTpmOaYu2VwEAkg6a/ERxPFni2ebHgDM00UDGQsnHbfAN4JNDgnOw7m1HN
HDHuaelLccN6qaX1WQPzZ0wWfKeZDosh6f+2WJzZMyVjFHi8ScjMwyWw5YS42cS1sfAirDUG2Ok3
dsH/mUH+JiSprX9vBnn8yOePPPr+ByPI8p/8PYJm/rdN+EyZvNp9VzjqH0YQ4f83OooCsCssflcI
Mv/wgRjmf4PdXagypPv5sS28JP9wgizMGWwbwvbZOgioMEABfgmd/VkI7VeABnKnQ08vx1G4E/jx
fmFOMOQSuiVMxcYe8MoyQTIPUZWPev+7q/L38Nt/5V12W9Ac2PzP3xYiye/xNZbr4mzzmfmbtu8o
d/GjfPu4j2gA/Z+/Wf9v8p2pyoIOViXvI5BncujYi87Fi3CdYfPnn/XP38nF2rLgDYRju8r/BQpC
X41fYAuMVzj7KLPLUJvmgPfln3/KEs779Ru5EA5AHYDqYMT5x2/E0MQn+CD4Rrhv75B+c/wvImKf
7dFZwtvQzP7ie/3TNfSFRcSAHCFDJHxFv3xiImwwVjWvvdhuOAYzX6YnhKYDIOSQXA9//vX+6sN+
uYioRjM1wezNKsujSjEVhXxKNC7TTTViwv7zD/unX8wXQiy8CkDTnuI++eVatnAIOkQIii0r4y4u
YWzpQdV/8Sn/4ishs1ie63kkLpW3/PPf3YNWNqEBhTRKe+UUn5NIQoZLeA+hs9q/rYf/Ntv5r76Q
XD6L/DHIGPfXj4pS2U3jQKdEWyI68GXWPNDDXzxU/+pTgAkuG1/JCuP+8vCyCYR2MFEXTaLOAggK
Nc4CyHD68x/nJ0TnD3c6vw75At5DWNZI1P7y6wjDzXCmkWFIKG+jIbEBK+dxEcuw3Weq7ygPntu+
uZQYUTg7Uoh8lXR5Ze3po4Yqlc1ZXT+Kkad9nTc+XOyAiBJxw54R7wTZmzrpNiAp0xd4dPHVAEHY
8yYcu7VfFTXbTJeDCKF4S/8YGtKfsPZmXGuqj/0PJ3UxUc65jGYKCLPm3o/NqjpG0UznIOBt900D
UulWf35Jlm/86xXhRsX+sVB7fIfI8e/vJFYDKnkMtAF/SvC0g+lglOcWGDrqNrl3epjIadtZQE5M
uFa4wfzfzJf/yf2Fd1BatgmRaLnB/vgH4JzJKWqggXU0meWIgXiWKYe/YmT9iwdGAqXHowiBnvj0
LwuOnmfUctOlcYDcKEdRoc6yNXtI1Inz7c+v6D+tpixppjItl68lINr8stzEjiJCpfAB2Emdf7lj
j68LYOeMbkvi9yFXgfh7ZP4/uYa4NHk7S/JzYL1/uYZGScSGrAbkIos3UseEdRdRIvsXr4lfn1Fh
QsJhrmV7Cmunbf7yKZHM6wiJanlGDSvZwIRtxlXtDoyu//wK/vMHefxEIOJ4IYnltvjjLVEnTgNT
gQgudITwZM0K2wPB8of//FN+2zB4koHjr5H1YsyrEHZUtvL8kWaqrow3jEui/3D5FCacPaBsNkE4
IbkD//hdsgGxC2w14x4mxWeCuMyA+tS4/fPvslz63z/FwsKay+tGWQDE+J9frljsR12lI3wHgNvL
u8iCUUqr3PRlZV+io2QsD8X2zz8RqMuvn8meDeoAr7rlY52F6PT7lSMHg85RgdnnkMEsXTfwd4Cx
U3Tcbb3SohrFQ4R6sfseSj9hMDQvVpqWxjdFIy1+VFwmFib+9ICQ20LqMS3AopVDWhjDT9Vl28iW
sPMaKlNBhHfZ9NmggrmQLRcbRlLUCdS6IbU3vdPWAjyvXcc7R84xmRzZNvXGMXOdnhTpTtqcyrin
FUbOnrUaY2HccPCmfCyfXZt2MimHB+VTbQTQD7h7R80VIQG99CiMvhwOtcjBFRZtnSERGfQrEHet
mu9kASDMGINwsCUNP8upysUe4ls9qVzGPdCUoJAsETFqFl+JVzo4Yf2S8KTtVSUOhMqCUdR4hBtA
5yIPrSaI8OAMa2klp7nTg7+Mfx33PR1Bla6LniPZLutHhWF0JsFOBUJtXryZwbXNzLF6Qlb0yDO3
g61BBBe5y1C0RvOkxU/nTjefTH9aRtHKLFzwTiGugzEYWXNd2mjoiJwsRZlLXg1YDdJxeJx5ETF1
oGc1WoK9QwD4Zcg9rB6dR7dLUNbUkRZ+P1KH2jDtWPtlLr9h7iQ2aFDU+NnSbjw8G0UWfGCqmNtV
a/Bor6RCIvNTx/jCSgZsqSOW8dh3sW18lo4548mQzGXapvKyA8Oy4UEvk9VjCdQH5mMcZgzMDb8y
niovJ7bmGZH12oIveDem0sQz6YvyraKZiMFA07qNhkaNurWzAWLD2MrdBkq7yAbMDdaovZ0D35Ck
IqkHKjlo+ejjHaPp/r3Ne7N8d8lY2lujt4NwF6ccDfbdXMppZzgptUfAWqSxMxotckb3mGtx8Q4x
8+6wwkDhm4b7bhQWZ2XavJY5cKi5z/0EuSI1Q3TfPHaq9suODDFhhwwk3ijCfT2OCvDJa8M3W2wX
VTLfct2t+EXwkjO/1WmQtk8TEJXFvGaR7kDqoAMZ5JT7qsc8IEHelzFiLnY4BmklFzb3MRQes4lA
xyrOem3ulLmE3aopwdSDvbF0fziMsTHXNWhN3xo3HY3rvjAX5BIGw+jk+VUbX1Vdpy2MSk5ffjYE
VZmO5XUHh2LVO+F8QA4Nyq/KLCNg2MgIDizseURfc2AS3U3+EObbIM8MBgjOREqxB5zVIQynBMDy
zgYxG1adTSB6yqonS2j8VdSlZPnZRzILVqU/01eiZEQdSd0TtlkVdhllF4p/BKlBENIkuHzbHbS9
b2Q2OASdONAa47qICpN7HNM5tpSoUHa+4UonxNBsn9JwzVGPvuZ2Lt5B9opjFpM/v2XJAUwv+po0
9CoPS0XHtRcHqn5rYKe37fc66jjIMNxRsSKQPCLje8khrPNoTp5jD8GbWdoY3fQYH0iTl7E902Tg
WrHW/naek2pAXhZ1aLXnmYIHuk/hTX4EXFZv5ZZ1N27LUviPvuZNs9IR4fLVwAj6efR6ArZDxgRs
RZdNmu+KIe0tZsYOveM1mTGQxxwTfKhI0gLoqWp2qn5Yu0uG06DewUs4LhyM1lf1pktTp/sCKTCl
a9lXHXOCBDzcKmeXiveP2nRSY5p96rZMokmtS3yZ2SaaCTSuvB6m8GF0CPhvzb6Jr42x4JWtIL9Q
cQ7OlUKmxRSH6OiV2VoM0r9NbT2Xm6q1+NPH7FpwXzdx9gDmzhvuTUdzjKmKoMKHQ7SoWXXCBo09
QYQY15j5zDsDUSk4lTmRXx6UUt8yvsxuOJEb2G77IHrg/4MWu6EbzXmTQGtHGMQaz6lioioOQoYz
eEyIvNDC4UD79w4ek/fAlRLZSoLWeiXd4QYwSpz0e1tBjmEYIRQn1TmgapFFh9IzWXjBp+ExwdiU
nCTQ6GMXuGsJcOnToHgapxQwmUcJUL3bjVFfoXFaFiUBgTL6izEEOdnUBj8jpxEPcDdtBj5EAlaV
59ZtzXJjxrV4pLSRM2SJAaFf1ZXmKNFkjg39cpqdj5JXZ7nKTOZW69AQxXtW0OXKLNSqmC9EBfm2
hpMQ3pKO1dq1rPnZcNmN7wQNqUitTjuceThUhcEyLy/2/7J3Zrt1K1uW/ZVCvvMg2JNA1Qt3q62+
t/1CyLLEvgsG2z+o76ofq0Gfk5nWlq+Uznot4OIAF7YVYhfNWnOOmULJCmQnyEuHEQI4PEa84QRV
7ZkZvemi5SKVHd13+MztVQHTvFmJsbLQZ1d8I/f8mnZ1IguaoLxAWmp/mePJqU9VIVyaN63ChkIb
uIHLJTvKmV1pxOE3i3/WrfW2IbpLb0kKWElJi4L06c7C5xqToLpKG2FEt91o2fHGLOgRrVxpwKaA
5ZmJcyIu3JZMZTg39Do0rLB1g7334KGxhIZY42bbVEajdTvkSJXYznESzidTigbxrMwqMz31mHjA
qBvWlG6q0J/sb7aRZPQCst7OyISVrMlb1ydE6qETVkOjFiZEuBmawg4v8MsreDdmRgAMCS1ug8YG
oU3rXdtRAyItjCtHvg5p2KF8MDO72EesDoiLmZgTxJBo/VCx1fi4NeYWfe/7TXwvsygkIFJzyKSb
Wy+sNnmSaovewNeQREXEWdEejicVkDxLclxjOcDStUTa7SHNa1YjtOk+crqOMELs3g7yP8XeCRGb
MDtzRdoCerASCg3lfqyaOA+1fjZXMNY74yRFOMnd1bKhhwU3DDuvghy0ShpOgyjuIe+sOSRj7M8T
GOIH26eaFiQjm7Ip1lCtxaWPob2h/nchExupcM+2RQbjzLq167IKijoI+IpE6sWCAIMound1TfJO
MlOEp57pSmfLt58tSTyw0tasdP45rnOYOQ2FIgRgeMPxfk9OioVCH8z1bLY21MI8K5JNPXXL/YXl
91AUM9+Il+cEP6Q2wOEtawOyGGAn9s6SBB/TdAOb7sdTTxLQgDCRjrs5PWDs0S7bhi4VKdLSefV4
aCKwmzknuNtxQgHm0wgRk4YUDcZX3THsr6EmnP5ujEdCLARpd6AjyQibgj6yyTYa2Po9mlloPye2
qMuzjOBoD5xTSZcGJx05OeaAXWZllRp9RWeouqCwE9i0vq17CNTymB5lV7f+fSrzuAwI3SB4BLiK
+ALbQPNXLksp+88RcvNWK382tsLKvLWKAlhDZJluF7QYyN11Ll0O9W4BDiho+9kGCoBm2KNdgKt4
BbbBvsudtPpuueGQ7poonKkwMaMSFpvNyoJXpTkuTQFv9K7dkroOvte+dS/sMmUN1LMx3wDQIM6i
zI3mMCcjljryTPQ7VI41rbY5K5965YLo0dRI4BULMa2GDCuxwfVYSy6WlNkImNlDSkQ1xvzRNdIl
VjKhoxzoiN5Q+ZM09UUO2TgHDo48ioeoYVHdoLkAxOrMiH50EbMUcfzP3E3peu11Z/KSr42+m8SK
1gxoe8BQPrYQ3kmgCE5rPdSdiPwVuzVoLZxtvK1Nswn9jNWPnF6qZLr++ChlHlcMOEjphsnhENqt
cG3v6IyITYlO3EyHSFNseg70lZIFAgZ34qyKZOhsk1hp/m6qQ2tek8vZEHmfzdPVrJMLjDwM/Mx2
IuoPSV+Z4yTyRkRGgeXUqrrKAbGXNyA7CCaIObHNWw88iXES9SlO/Eor+w3ssiS85qiNpaqYymRJ
QXKcr44AWIJiAoMcsZaOu/bAeD7gVhkf0tkM/cspT3QBbIj3YqeFoeYHFJJA4BYSGsrXj+/R+1tk
G4T3LSxgyioYUd8eNmNIPmGEai3wSl2/1xB9EdyBpz6wi1Tc59bU3X084HHBiDqh4XkmxX5P0FVc
uh2/nm77KXVFNgFCJy8kfwYwUaw5dLBPrmbCLf94LIuaER0Sy2VA66g4lTkmHV0L1pAtBdLnpvS2
+TxHJ7OTlZ8c298f2sEYg/wDLKpTbj1GxfslIgW7iCBCejWm8gxUk5fIT+7d+0EcYVg/+0RL18dd
/vyX6nQKZKNx+pGNSdylr0UKZhiz5XDy8V373Siu4dKQ4ptx3OP6TeERjmFyyKGrTQAcqvdkpYPw
2308iv7+RVh+PiUVfMyGLdyjF4FUr8xHGAgghYeEDJgCMp4ZTXfIKm2lTRpzJ9rmKkz02bjPRiAJ
tylHuXnDkV0RroUCyDhjZWqck6nTJ/ck1qHDrUIX4/H649/1d3eE7rpHDZCWmm4e3XfTrxfA8HLf
XXVj1rp20mqV+0k35beDAOu3qKNSST+uAuq93xuqnqhmthxD2NfW0sPMW3vTJ5XpdzfepB7NW0qT
jYYboaJv36KsdPuGoKGGmB2lttoQk7iTNLDkZoukrT/9BCnQ4WZ3qdWBSTCOG1Lx3FG4skEQU0CS
mxkBGgl53oM0KvHJQ3pXqmP+slxKZsIy8K4fTyw4Ct2ElhRCPJxjgTVVAxnCRXqZxFWEZjzxA9X5
4k8/+2XSJDSUKvvSwrGP7mXkyc5oPZoHCSE0awshPPw13uaf79//b53/29KV+Ned8//zv6OpVi+/
Ns6Xf/AP3975i4nDo/NNSZuq1bJ0/Y1uNSwSbm2LtpqJblQXS9X2H36CSfity5zjLRVWmog2/6it
OhVD2tcJ2uXj9lgqmMRNRvqDpvny4P+zcOwasBOo7HoQ7nXq07a7vK2/TNWeNlVwNRy0WuiQPZDX
RZUfAG4EaUMIBlFOTXL3y625+vtn/9o+fzt//DMic4fOqCa//lH7vAZ+BZ0SdVjmepAWKwDHn9Xc
9bdNrX8fw6EHy3RID2H581+uCnOnIrPLi1ZYEk9mhFTG2nkND8k+CS7H4IUrJWziWQYHqkGfrEr6
slk7uqPLOs4zs0l84gG9HXvK9TpH0ornUj7H7SWAoSDmBFw7NcYdbW2Ji8Ko2Ge9fnxb348Lb4O3
bNFnkJdMnvLbcZOOqjUe7EXjb66zEDWw1C+qyDt1sEmZEdz7+trI2Rw63z4e+e2Exs32LIKDzAX6
i/qCmfrtwMrTqgj1INVpi8rK2MsS91m9IejzrqKwTtUhtD+Zrd+9tQy5bGO4xfQtURC8HTLpbcyh
HUO2NV2BcewPbuqRd9gRFgkbV1LQu6GAln2yIv1mWLYAbEI9m+VVN46GFWPfAHZKYSzNER6JQTdg
anUY6sbsBPzl2vQP1uBqzx/f33cfjGcxqo8LkYwc/92DRbSgYRxA0p5rVmuuOl3lj1PuFeP243GW
jcybF5dx6LuhNDFp59C9fHtTnQiKFtIPpPMt0CXw5iPb60qUpwOSrI+HYmI7Gor+KHtq4Xo259rj
V4ajoknNyUhXpasQpF+MBpPN/Mkg7+/bMggRNODWcNj4R9dTz3le6QBxV9Cat4mimtcOY//3kvcv
O6+/vRKaX8iXkDjB0H9708gxTCUQK2iYmPq22rLpHef6ycRqt/7ze0YTkZUEIZDl/cw1+mVOi1KO
O3zjvAYxJ1cNKxzCAT6+Ty7od3cNWDhLFdsTVqCj6QuPlGcZdZXC0ojvXFveNnn9yRD6b8dYyOMs
iqYwj2+aNugdfgeeTN/qcpWFpnGVhw2cAlnd4oGmUwWZej3pXY91z8/20p/kyig7gQG7143VqNDV
jmSbfPKL/eb3WjQInMCZV1AdHD1MtrLEgqIIWGVziVePvIFhW1DkvfnjJ4mai/fScIGxOOJoGsFy
AlU5goC9FCgM2n2thlgAjunHw7xfBenTs09geSe6DWnH0ThUkHXKy4q65Dh8l747bqEN3BGShPY7
w1pniOoFqYfzlQNhE1CiTGRAB6w9UJzKzpoI57KVjvZJY+HqdzvzFaW8JBDdjNczFeIfH/+6y819
O/38DDFjo8+2eOFGvf2SHMSqOW0b7sp0m48/3PAiXxnXk3n/8TA/199347DXp0YOdIbP9u04uj8D
WByXIlfvHLq6H7bUcBGk48nVVqVs+2YlW07ptGJHlLDmKPddZnS0G6NoN2kZCeCkL38y975fWdga
QthaNn2e4R6vLFCEDY4EOAdgqmMZmqKr0e+fMpJf7BNVDNoeDdKfSWKWdZsxKajwCbLHJPbv7Y1w
tKJkVdFJr7Zcyp4e/IWkPISV+kR0dfxVOWyC+JyoOdiLNPN4Q0QauKEjr05XNRm+l36M6qkbjPaT
UY5Xr+NRlt/il+lxzqrQLEqCMrOqMdASRi7i4NmB9W02m7yQ3SdPzObn/foaHY+3/Pkv48XQz6O+
56pseW7pp3PzoP/pPPFzCJOPAVWm5zrW8QOqRCcVRDIE72dOOQcF3u/KKj6bJpZp4OhKLIvSo/Uz
fo/15e2VGBnu+JSQxZVNt/asNVHM52E9fu3duL8gf6B9altI4AkxtWMxXrWLl3KuOoxxH3+ZxxMA
l7vQv8mt5Dsw310u5k69bOEeLjIRGATQoLywY16Ckq0M0W9Sv/rknfk5ob+7dDYizJI+h/7jCd+z
B/TOZZ8Bc+nGnVUX4TVcURJRHDMHfdGnt2Hr22tYO9a6ITTHMTVjO2bxFV3dGmPoxVyS8ONeI4tu
7lQT/p2E8l/eXPy8I5RzPOY93fbJ6HjzjtmzxdnIGvj1wqF91ujBbSu/ZSkkLsH55O7/5n22CEz7
j7GW7+uX97nxCBs3UqbFqUlWk8DxNwGYTqpPLml5Z9/d8V+GOVpihQPkd5jZuQ8A7s8grx4yAtAG
x7qEq3czEfUbqKp7cmWVrz9+vX4zDdHEWk7O7NXYux+NPCeZsjXIbyuyBiEySSc7lQYM549H0d99
TSwr6H91DkPLZR6XC1kcBe4Wg21NERNSUBT7iWMfIGyxgqy9lWl0Xw3RnnSCA1iQHR2cTyamdwdB
tu6GQ1EU8RxwRfIk3z7JCIfcONPOJEQq+uEq6yI3Sc9C+oDIJr7UpboTnbGmrx8YMjz5+PLfvUVH
Yx+9sarqfZG1GOuk+Tz0RDej8hiRlX48yk+15pu36GiYo5cV2VXVDJQRVs0wYfXvyHtPnhQllsDB
Lo2KYoOG56TJiWVy6ZiCU4hpL/e7j3+NdxPW8lsQqoPuDnEffoC3Nzpzm1YkLY9aZQC84/6QaBqG
ufTWzMMNxJ0/niAZb5kHkBMyMzjHskgPpFFmjrakj4Nc1wJJOOLo451y7O3YV/+dm+waGDt4nT28
I0ddqVjre/CFPMtmINigBllm99cAJg6l1VzrqX9eO1TF6Q+dQRw2ghrGd4Ag6ZMP6nhntLzNriUE
/106I8c7oyxxh25QegMgsLS6O9UazFEzseWXIMwsCSqnG+pbbMUVtei8r+2bjx/yu2mDg7BHrY3i
Hedjyz3alpbtqM1KsSnMoDlwl+FsOfG3j8f4zYtEc4H631KZpRx4tALT7isqYxRyVY/5V9vuViQa
XXnKv3FE9UWF/zic/uWy8ttL+mU44+17O2SxSZhOKoHTk4GGAonEie7240tavsCjL/TNJR3dttGz
8BrqdNlZWW1kCpJ4S5d+OV8jc8Lq48F0lurj8TgYm3TsKH2ZVN2Ovw0UNcifixhtvdMgumxhja3t
DkHBazc7pEbqcPg0hGBaFm58FVa3JO1Imt5OR1ZNPZMPiE27TW3A115aXxJB18WPMaLD/AKHfOke
ajSB6LfUZM+3xuwC2hx07ctUCvfUnMFDfWvbBoSFo6zqcqg4TQRJHVaQS9IUshlt7G6fyUZeIRcq
6pfSS4zLUPQyu/f1OdKZNrr5jIDNGzdN0by6GgBHTxTXgxEP3llitIO3nwZf+6r7SYs3eGiraymA
/ul664RAMPrxQQxGz5Zk9qZLSxTFyeiY9kYAd34FCki4ClG450aluxepS8KxlqkaHln2atvtbJ20
2eijU+11HYxmPEcNTEzEoUpaIttMeUSPdzI4IhKTC6l2B9iPE5L0s6c888hXwVR0KKk2D5veFuTt
hW3cfxHIMGFchCV4QyfCXODVs8T+nZhXmcL5iwjpFMh2CJohA3qQWbAWGuk8Ci2b5d6edHEm9NK6
9sfCxM853zoZSR4Ntq0T4qBaA2GXtyWLYhs2MCiRDvn01Ywq3gxDGas9MP5q+N5iLClWqquGbd9Z
al2YiXspe2VcKVLFu01hF+a244kiJdHm7jZClnVvq5E0EjKwwaQDQfGLk94r51M9qxEENUbBjSs2
dM+7JNAkQhOIA1g3ga4OVqpWM/6pxhPNDmOv+8Wp8vZVCoUbt5fnOjpRWC7zOhZTc1WMNV1/j/P/
mI+vnoOGoYozMjREDA0raIodsQYHQwwaRLkFRlAQFgGdCUBGOqOwTQZn485ujbsewe9FUxjZle5q
4prnpS7HJBEg95r5uy0WlzgPDRhWBPcM9ybssIwdtemXr2YPHUyk3hXSqYkjqFpFKGwhSljA1Rph
PQLl+e6aifOV8JPyTG+HGgXn8gsmGdE2lYPAr3JnfeVEhAjVxmttWtJeZQPUoiJDjIOqsUOFpuXZ
PZHoeeDU1YnXayBcOusmjF/8CZkHoMJJ+zLa1eVU8YyZmABwTebdbEp4ovNUH1zwkCv+ErZrdxoO
iKSBLZBxc7roL+2w7ozLxG/x0FT4u+curjblKPQtTN5LMK3GqnUmfT8UnO3z4TQfG/p84i43G5BR
fHUQZqOl7NUjvTVHiGgtmxea5R0K6ebZFDLdNOR8nvuo6A5snbLLnC/sxzB2Yl6ZTgzSQn4jAe6U
why0Bl+Vkf/FHSdQMMVlrub7wv5Soxjr9OG+4vUorw0vHquNN3TltsyTbh+3PqotLSuz20GjYRMI
vTFuO/FqzQawD69bO7G/9vL462wYTxECn2DUhUTd14o1j17dZZS2Ttu0ze/bENiz3qQYg8k+zQ6K
qa3poQlhed52mmM8t4mGsqRp/ZMCWL27iUZioDL9HAfWJspVQCJTHhBr++L2yWmb24cyjrbDVG9m
1fIBZdYG4vxYbPrcVgAXDUBJpk7+hKeqh6jPAQdhwwl09Gn6kEqi/xCS+zlRFfMwI46O95bXbkCr
nsSFFVjC/4bsbEvY7lqxQORzsu2tkoDM7nF0M6SQCcMh1tFz9aMr0OlzSNm3urOBD7dxxm5fd3sc
0IFuE08MDgVX+5qFACdWNah9XzvmYwOPYF0uNMYKsiKA4P6A2/jAYRffgphfHU+trKSGR5y7D6oe
+4vUYVqIHBvMyJyN9VanyPZdF4ti1zEuNd4LECmwqSGkOA0pB+YARG/m4IQuuX1u0+aZ2J7rWeT5
3ksdrP2KTJjL2lLhptdSsted0rvFXA9gy7biy7SbtSrwyGnZgoZqbsZMzTxvE784dn1xBQgzX0Hn
z77PsxsSfhH+8FodWxqyuIfF7ADwKz63yvBMxdoDYadf0orwJC+FX+55Vw6W6Y3bmvsIi/+VnfXN
TaO5ZuDjfwFSqiHxj5qx4X2KuoUvhDmhOMhptK4LnwKhPsImRWzRWMHksj7MefiowAaC2iFhY1Ng
GhgPIITLnd9Hu3Dk8w5nrXu1sHqITTolU3xXqnK6IvFk3MGgW4BxeejsZjQVp+gnY209QeREAVhY
57llHPjkojOYbNpaSnp5LfXuGKXwoLyCqDH9ue3GR9GPTn2goWBtun4In313GpcoajHvULVd5WZR
c2IvMphp9UViVtOObe1aG0esd/ray6YDvqoglzXY53JlJIW16qd4EdmN+8Q1hMKMEdqU/zrkkA57
j8cUTalF+hvBbjctvvUXqTdsceqh27CH3QjpnJsiPqdEsmtDQhtcUMWAXZqLpL9AAbvvat9ZkVdY
neRkuLargboLUc5Oc0P6W3eAXYBwUphJwXfjpV+8KJ7yQxuDl0bDjeQbs0gayMkfcz5oPlFEkoYE
5HUCnkc++GC3QEYKHE2kDDZo3MocKtACEmyoUAS8zCLFWCGgB05UcqiTOkGMbD9GFHnn9V3FBdaN
up/lAKKgkIy2aj0HTX1E+EoYdYgHB/05Emb53FYzUttKr78wUz1RhK4pmiu0+/7oT9eQl4c9mvbm
Itf61F23ROgkqzaczAvNzAky1qMlzCvyATCsJYEXOHO8qg4mPGYcG7XqfHQnsYZclt5riNyGAFz9
CECpI+eWQsJiGbQlOLXGJb5PRn50kc6N9w1j8bAbfXuG1Em0WLRG+jC0tOtICFv3iU92Tm7DByYN
g+zgL61LapSZa+4QgKg5Uwb0y7q5HT29+pa4ttrl1txsa0fTgV3Yw7BRyTBcFE4xXcWlS8Kf8B/N
VDUAU7X9CC0mXo+EYe3cOjNW/K3oUh+ripglZmrNxPsCshfEt1HN9Ra90n1rp3Q7mqEW64nA5nNV
oATDHRB9iYyKDUqIkw++d7OvVYkH1bDnr9D7LhZ5MSmFkbnHybrSzIg4JI8DypUaPHVG1E/6XEyg
zQVCXCL7wpHM0XDn9tWpjofhpkLtt544rK9VbGX7AkTpGST/ExULU6fUGOFNKL7KtANhnMt402Qk
mXh3JXCcS2Buj/g3IsCG5na2azxg42jT8KY4iZW0L75EM3fllOyFbFezPqyY08ILsprcvTX3l34R
33qZTSwVFB9m6qwXQV06xY2p9z2ECr6loGILrAV+bsEYM5A14y44IJaRp54Rt1/yabyJcv3aDMdH
bTJ3g5uraJ/nTDm52thmWZFpX4JqzobZ7DehNM0iyATgdXwjAfMv2FGrvwIyAQMrtSGfg7wo5Xe8
Kc2jCj0JSsQSl01bqtWApe4Ow88pqY2FXFdDfZMkfr82FLGdmXLXVVVjRYMb3IVy/FLXqGoDN6FY
2+TWQ2ynkGuF8eR2yQtS5BGWFNyPjY8o+iDdbgmBH3b6yEVUpSG2gP0fTBNdtcy6Yj2MGszGBeXX
DflpZFf2ZZTjLbLtDO1Qz3a8nRI4xeJMSQNmvc7C5rbDLVFjzRoACrnNWg3Gs0qeHEkmXI/FR7oO
xQJVR5fgBA4ONKjaQ2ptuyuHXrbVVeROpuwH8saszgbdLPc9Bi/4b3G7d3RCfGPPk2tfg8kPBhZk
jlbPy/e4qmLnaiIEm4wNKP65A3xnIlI9sEcCTv2M8y3kExZug9Zvf2rafYX5TIY7Z3QMQqfU65hW
FHzFJHF8VKMgctVU5Im7HEqeCTIKAwwliKORo3+TITshO4m+O8ZIGlkIOquK2xtykL6R0h7jJiR+
4KyRkuyqSUyKDyDOTmSnd+fNIo2PlRovwV9HKI/rsdoSfjcGTif6bJ1kIqJBRr0w8MO439S6A+KI
NhC5mc3KHSWeB2Ts5athxtqJHGt/06dI0lk2XdhJqcmsWoBJ37gYMDZGtjCyZpVu9KSFYE/DU4XJ
YwYIO0gHdlRTgokxyOK+3uayIxwJFvqaRgYOsCobH0qLlHerAkY9Zq+V0cnr1FFlvjUHP79MEEMb
e/IiWLGSbmAfqivKMPCXmwrLW2OUT/OAmeDAqTmMTnswd+XZWKJOxL9OXASkIjvxb3y4tTbdcS8a
1x0mdtwFoSqyvT90clyZblM2pBmyZqpznHAubapwhFfp1xm/26T7mXMD6cU1t3RcejCak/BPxtHM
jUNdW5O4snSnhEcTl+2wJ8vOswOZKljMmAM2XT7B+04kAtlVZA/8Ail5BQRM0ICtFV7GTJULQtUB
//doVEWf7IQVg2DV0W7LwOzc+qlxQpCBaZYhJ4cLkt9PLQaUzUAOxD31/czcNfXkv0Tg29S6t9z6
rE/NGF5Zrm59J+q+doYdlptonuLxbDGKHvibuvZtiLyIJNlYeg9of8mXmIiJML8nSe1fceyomJXr
FLgjGxJ3eIg7EtUXfpsRhIk2eQ+9FpUhMex9i3GrBs97RqSqE11U5iTsNdNTzZRU1IRm+OqsrmJ9
P8rhZiir+UQrG5trkS+Y8ElTtgGVBHXBQSug9y3NQ5GVjf9IQkHXnVKOzksAzaa/A/Tp7xL2Y2pP
pMeSFMA5yqjtKNuweIcOb6N/MRHChvtIfxp02POarshmbAAZ6VqpyOmGCP4MQVHeJzjfzurFEBbR
mWEa7DA72pWyxvukN+2h3xGHq/m3SSIPiVNxEMfwxFRQO6AQyZ9i4av7+IIESCgfL0nU3OLPNcOD
gzz5jKN5dGA17deRxSlW7HRxbWcci8dI5OOmkKZb7ON5jcsIVhQHNohS6zAm/MOxO0H+aeKdhdPs
NdtSQSH0zBmPVN9e5El4aib2phbTqSkfLReclb+a8fZsQ3OqLqJEmvm1lIYT7onAHLrVPPPeXWAx
qq7r0l678xUDVpCW9Xo79Om3DHE+BgJsw/r5HD4idtWcemWNp1PbhcSX2FToUtlsoVZ/p+BBUgIg
fuxisjyr2+QsboQ6h4CvOYCyNe6SMyiChUJJYsIIwDxLxK4fZ/ECx9lAn2nPobsyTU/e5ZwFbDJV
gNuyBMhTgTT+BrNO8zAYzX2NRcaRZ25X5ayWNT9dppikgkJT1pmBKyzHqlG266gQm8zQL2AlRiXT
OUjebR0Osb7NRUYQkeOA3Uy6GIA6x5yOzV6sfTecJS9pBIYKX0wwyZZzF6T4pScSjPGwbYa+dJjd
cxzDOObFwO6QO4T3WV8AxcWJ7c94vBLSK8kBrBN/AW4kDeFATnw9iQK/LJm5sTovbO0QG8Y3f57G
Z5eQpXVlaGBhosH0yGmFhYuWuXSe4C1TdCkrijKSenx55sFCllttzOONwTe37n2jQqyUT+1FlDUh
BR0zRPATC35hNm74zRrXulMTlM0O9EfglvVXkGsnBAsPbOEs0gQ3VcQbf6FNpBE0XXzXIDKrN4Nr
vbSWuSvc9hF3hiH2RaFimHRLypJLu/JCLwm5KFmbNxnfCaBQO7pRPvlquWNFRLGE9omhU4KaB2Fe
elNLmmyuRY0XmA2WqDvLgSFL6atZJXBMh3XrthsRqbvRKWvne6eLkGQdAnKGObFXJivzyphtcsvx
GjPfldsYu5R20tnaeZa1YNpieRiqnnghsgTDckGc1fUFlrVNSUABVlzYdmuIiH0drTvyFiM0XoOJ
O6fQ7OwMVO2s1ooYjIXqTgZAA4ZuMfo+6fiARvJfkYe4ZWFQT8hQ3FFMGLVVjKP2ksB3ZkUvmTmH
4evK8zhPr0tvFnD96Aut9HYmQEXk2iMZUvEZyElRXmalIP7FV2N40gEEMsJAGh3gdEJs8Kr3divO
TCRW3iYMqxb6GTZZEuAiLJ09G1xs0cTBEpaTlXdx5g8nM372R8jQaQn61QCx6mV5Q2IRmL+BBE/Q
ibvZmNzpoNfRHdunSdv42oAp3RpH6xW/RzFs2ozzYa8ZKZ7YqD7xS0M9h5Yz3LUs+j8I3su0HYjB
4nomtoqNaR/q6wxjKqeHlvBMppoC0eyMliSO8p1vT9FzNihx6uP43Ydz76pVmClIwkGOEuYEOh6x
AJ5O+2Gbtu4IU4badV3YN7VyY6z5PHif9Q5kbs1p9OuQmBYnL80aWziXeusyxweii1AB6ds4nPkR
9G0zDavjTKDwuIvrmsKAXSbxFXso656a+JXZzuU+K0zzdBKtfTkSoAblnDQJ1tAhPUQqz+/SnjeL
uoRetatC9J7F+axIyfloJqrwe2wx9QALJJOQnLWnYUA9owkrzIugHwc7Jzqiyaf9x4X+464Cr99P
RZNjCwvdlHvUkgIlBvSgGuSqVXKdUP6amMMd/y4cP+n6HHedloFo6jl49gTJd8feEmNslA+hD557
nJPxk4IHLvDeZ7HzyKF1AE3MwcDuicz5+AKPWzM/x7XRi9OmFgvY6W1rJkYQHmk5areeKO+dkFF2
UUxV/UlP7bjftIxio29zkDHZ/OfoNkJJw/2bcxtji8yyUl9FhdFsZ9fbloXTn6helJ80E4/7wj9H
XHqXLqBBJHZHHS4V95NZDfQSy+KSNFqfKDQntj8Z5HdvB41RH5ghXTRDP7p57CxLFHWLVBBWfJZw
6iLtmkQp1rSPn9LvBoJ64tMXXZg7/lGHvc4NqzAWIYZFDRnvKGmlmbxYQFE3MLg/aan/ZjAbwQI9
UAxbFl6At69EOmoWIQaKwXpOh2w92Ge3lVzx9X5y/95pF3hKNn1lC6MqCnaUYW+HEm46RUjMefu+
+JdluHXkPb7YmsWhlNTLk61nnzj6Z+/8by6QSY5LROqEK+D4AhMJ91iEnIvyNi5J8GnE4xgSHlVm
ObHhVap9ckN/840hiMTs4IAdXIwUb68ypkgrYY1JEnQjWNCzAC+An/7jV+T3gwBDxOjD7RRHT80W
7BeGhE/M1SlFqAZIvhkTmPfxKL+5dT6ONGx83L9FOfX2Ujo6rC0Ubj4r77Lob8rhhxXfyPzh41F+
fji/NnN5LxiGWRA3io9X5EjVIRyyEOt0bFZGTqsszR7aZHhi9UO3kx/MNL1C1LM1BRG6eRcGrvRI
DHbODBfq2eDdG0v4rtZa08qv/Ct3aP/8a+RDRDBK+xyjnnc0t8SqaJuOXQP1J70A3kzJvp+I6ZOo
dFYmOqP9x7djeXRv74YFLc2BAok1DQ/C0ewJgohAmJqvxGvTnU/mDHG2F6kkFLGb9qA5tlMsv6ss
//LxsO+fNYgv1LyL3YEv3j56oxJW/yZzJR9+XexYOdajild269yEyvvk5f3tUJaNyYGv0sd68Pa1
AoyVGf1SqSgoCxPWIdCb6JJj9ifr0PKlvb2TLAgoQ1noMPrx9N6OA0GPWbRmHjUBhdOmXasOJJNO
PrIkchu+NzvkT76Yd/JffKLChDSIZsdGuuMfff0eCY1Sc1nZO90yg2nUdyrWIeOT1y0acd/q2de2
avcRfY1GcF7NqNqZ6iZN6WV+/EDfXb0FPBQROAJ4MHHvVpFe09spW1QfdsLVmtfVIFa0CgNTckzL
9+Vnppl37+0yns0sgY3EZRt19N7a9LmErAy6Bpv8CthM0KxR+z2q3ceX9W5zwTDL7LoIz33Td48+
R7joPQVcznqUw0FQ2I1LJOV0UxMBxSYU/LjRr//fRjTevkZ+SRSUQROPzM8fEhISeDX6JzQhNLVN
i09XyeU+/fLWIh+Ek8CChcsLfqlxvEdDqtSoyGMFrqvuoDshcQPFuuaMSnmkigh3IcCy1rZxbf39
wvyRvZJoHf73P5d/81zV8PejWP20//3n/9u9VBdPxUt7/Jfe/BvAuv+Mu35ST2/+z6ZUiSJI5UVO
Ny9tl//986OXavmb/9U//B8vP3/K3VS//K9/e646Skf8tAgIwa8uyWXt/de2yqCDAfMjOf4H/9gq
xV+LX8mCwiv85YVmkvrHVun/JQiXXrA1SKexN5r/YavUjL8WOTV/DAdS0ARbpod/fJWa9Rd7D3Oh
GAvMGdhl/8xY6fGjfnlP2F+7/GLLVM1/0a3pR7MoviAyS836YbItcd029qbgrBlkWiIOtG4Iv81J
CnKocAwQe5rhq+ntoPesTGPcdirbOPZtb96O5hQAkVqrKffZ1yJr8PkHvYED6EbNt/U0bgVd2qo4
bVR4VnV9F5Cfoz+a0cE0bnTtKVfO/v+ydyZLkiPZcv0X7tECw4ytAz6HxzxvTDIyMzAPBsP89Txe
3SSrSh77Se+44KZEqrozPcIBGMz0quqxmDfbndfHwzAar434hc0n7tezsg7AaXiJfBmqOw9rBdO9
oynOF0jcTW724JiqDc1UWz8gFubJ2PaC35BNYeFNm2CAE1HgG+akfM1OdHCaVHKHRSTcOno4lk6+
CSs38vLbmYGKuz5mNm0lrZc8pUkNumI6qdE4OUG6MagucUeFW6CgHrXq+1gNVA2ZYqX7PjcJJox7
2Sm6qoY91SYxyu0+dc2zoidEjp+jP3a07Gq6+EJkZS/5dSXRIR5dJufSgB+qu6MNtK5LTBgFYZlE
qz2c9MjPr4dtTruQYBBAyQ34X5BchrGbsiAemDeb1rKd+m+jAU5UfQ+pvaW9a990L0H4K+UIv3ow
EjmgP46OuMWlaNJJ0qfMffsoL4ZL4Xov6+x5B1tUOdPKINmFqGxh7W5AXLFhSH+nSFro43HlUrhe
+PlrPin0A72p6/wQLAEOS2qvKKvz1cVEeb4WJJ+M6sZyfhSz+065rKar2QAC+ZWHc2z4lylsjiO9
blu77ctuQ0hRDmu9h2M8nBlg69thbWhPd18HAQQcoBGt7JvU7SgFrKI0cc1nNSFtJfJV1GUsMtfa
pu6bl6175LfbahipsHR8fcIJdx/2a7rPgnPdCPTM8FiScAVe5J5nZxbXAZh9sUcH49O0cyY4I2Le
AjA5NyTRk3z4rWTJHd10J8Surdm0R5ubVKXd97XGNAyqPcVskRyyHa1ZDPQctiSGC8AjQY60ZXDx
yhx+LHIdoXafWrsyKuBwGGw8q2uSKDSTvUC2NxYV93Vw8PEhcJXxPbZb+LrxtfeQzGjMmD1ei4ch
rBiFhwvjGlwswQLsIdhaTnYnfYBiONSqUTxYjh2ZNIUBMDA7plFJFwL4vpB1PiKDRl3gHqxEKTw5
p2x0otyOARRALGFW/qz9bWq+SnzhljPDPii3jSPDexHq+khGIYJdHS2LcW4pqRxyKmiGzxmYi1c/
DHSoWWnPfWpuKRKFOstgnjq65TCb0+Mwu3uxNnf0aEUuU2bbyRg11+zFA/Nxat4YR5yEZqhM8stJ
xzjEi7Mz59scvT8AbUqOGtMQ3pDp21jfKBOyJrEpW6keJowTTCZ6FKZpZxk39Xzs3cdCJ2lUVc6w
6wecwLBRzYpGsdPsTE+DInGtHxoe/myE3+ChxYF2P2TU5wFxscZkmzEgGK41TivelQUAB5O9dPJG
pkoJG7F226U87rl3tDHmtIVx3xQfXmp9o/NG18LFgYIlmb1Ll6chQPefxVeNycKnc7O1GZz2M/u6
r56qOchC2yrlSePYEKlUb6T1Uk39RvGYt6bYLAqqzvpbGt+UgAF5odfOfcTawwD0Ic8lS8TtyIDs
TJ/au5uV3No4kkTyJRbGr6V+aTyG2Mo3t/Rk3VTUw6356Qr3mRX2uW5J8ZZM9/QYRZLbpeop1WQI
5m/8NGcO5uzKhfkH8awZ4Y4FcAVLysC2H/lqiod+fYPWEZJVmCa+4ZR+P2Fuue/CbWIC0aUejx+e
s0JEPFiCoh2//W49rYFxs85PZnqk0tocnODBsdtn3WdxmnQfLa7xNDEOhWD82FSgOMpGscbTRXgF
d3RObDnpbedm/W3vEvhJcbx9aTe9Nyy6d6g/uwd5+zny1GZ1/0AKItlwMP3QvGvoXJo/uynLke1D
cZMUeqvwAYU2lmnPoU+1b9K7qnIfLDivNWcPjHFTdu5yALSyWj5pu45MJY6y0pdp9eLWpQCs7THN
MF+nV7tBmCSHt1Nrbx6UI4YtjWOojIm+MmkFiHT6QQDXlEeF0B5GuR7dG7tN5zeP+r99Epbdy1Xr
sjNesqZn6N/jFFpvwtQETGdPY+lClXIbSFVdzcgF29JJuib+r5qablmCuNRa4rytkENCAQx6PDgq
+Fm1IjkbukuOXmC2UT6FNILlA0ae0R9epBv0cQBok6p2VqImc8c463tu+DF4S20q01KmW0mYvWLp
jVzByz/0pwcXz47O04uaxYs0sCy7JofoJkGRDcRrSKHYdHUfZV6yL7r1flxxbpSrFVPE+FanGD03
ysKvNvdn0Dffjjkz8SDK/SVU658SjDhwN7xBYMYJc4b3gn8vGpOBJIWILwxD6UAdzouTHuZwfeu7
Lpbr/JMoaRDzGzg7K2MU4HrH0Kewrw8yyL5cYB/DgqqzLXUBZE5dbKReX4LBSoe4V+mbWU/vZIze
WqvdQlHC6VqPeP8wwbZMchr91vnTPu04+jHT7+JreHiXkK9qkru5r2J65/baZyKIGaK9grE8V01p
5FzdoFhf0pwhW5YZ/WE18eivA6ArL/iughDpCtNKbDZ9/Qp3PtgtMPJi5Wp7KwZDI1KUIXU2Gbbk
fu94un/oDbuNK0eDw4Ujue6KLHWzmEKu4bl2sBc7eZZ8evgQXFbZrgOghrQDdMrDBtawa2gtqF4E
Ili0W/ILsdvCL/fQ7+9rSaGhlwForCdAPh1mvoegK/B6tTSkvcrWc9IjHvL2Qbp41ehhzXn5L+Dr
DgVRXiy19b5YafzaWGXic5Rbr63f1NzC3ZRGE558o2VH6Q+4AzbkSatToXiOKGIy/DNPtb4rwsDH
P2QoqqKr/sapxDywhGn3kzbABm9XsGZfZLdBMFKX+N5wM2zpxe/NOFVS0I0MN8vcUC/qnwIKkW6c
wcGNlRf9kTXR3TpjsuyKNcVu01s+b9Fi2VfYuc+9nSQP13LjqBdLfTH6FaOP87MLnwt/OrtsL16H
uliOvTO1u4V8HX4Oz2b6I6cnA/fbh8NPf+ulVydfDho3zEOoXVp7D826BJdQz80DP4o8Zvn86Jdy
jBlWsErl3StjufCYYz3dYObF+8wPsP4kgprtS+EfW+mWcVgF8p6XsbnTKSfHfCakmk7muWht43YQ
Tf1VZ2b9mlKnfONOvcejBw59WAI+r16XhHbCdgB6Tzcl5cQv2s+mm6xV+1C0EDLtbQE3Z5cTRtrY
bqBO16rsmHnbS1J2b4tAQQ5hjfFIkv7FKosjTHziEW9OSWllAPLc5Rncb/MD1dl9zRwtt3Bop4M2
2SlTa6hjOSxyZy2B9+LXJMqMqbEOoSdFpNSEg6ir2FstgZHu0DwfwlxQGRsMNLp2agCYNOaPTun9
zBocSXX/No30JQQPq9IfafKsmnUCGDgWlyKFFJvjaUlX4R+kOx1lItO7XobF1pnGZ/CptFB2GmQ5
sbYbZ3aejb7H/WiqiyFhBGEgo6PLlZt6zLLf6joyqjGLbOzCv7HU/NQ1M8XYbEjYGx4gY4KBAz10
k4FSWMvsZ5JR9tXi2BOD/5qPpht1Mzy03L2XYDFP3ugwKf0uuZYx1XSPMtf9vXk1sss8q+MuM4pt
nqxvrmG91e7M1jYHpdanCs93D1V5DB9LTOAsg+clXClXtKcHBlFv9djf97YGL64xHqbQGhNBc2uo
9MsyOh/N9dxicUhJ/OIkyC9cKSqR503FZfRmjiEhVgDiWjhOU58bxQtPlOGWTyymbIrhy+4aAxR9
NQ/urjOs14QSzUsF8fjY92mY3/tIZPHKffs7dzF1gWvFvGYY/pb8SXChBaHOdobbqCMvWZxHnQwn
5qKuvhTlMNwWWZbvh7EiulKppuDJqMI4Y8oYJx2z3LgBbLcp1ZUe66XjGKlwFNuqZ34Zp6gqN8va
o4Q1pu5+jZjRgKS2NGJV3N/xxAT/S/eKb9tOyccYWt/0I1zItXZotmJMd2jpSh92bWG62dnTgPdo
h7bb9d0gMLNVxrjHkP87N9t9x3g+LlIcNbitPjgUoxiv84+kKcdoMpJ/lfT8R0rKJftJO3bz3f9d
J/mLtHJHFuep737/7i8/2r//P/8fVFSuJRD/RlEB2zj9qH/8WVK5/ol/SipXjpNvBwCVUWSZov2f
pioR0jlFYowmNpJwyN9/klSE/w9SpkCcmFAxg3AD1OT/JalY3j8YHCDQ8Ieu2TZE6/+gq4oCu7+K
i9fqMgoL0FSuEzHgeFfR588pZZytidlRIrxxu3Ue487uNGD0tADsAfwSAZX+yURzFkSeZNBo8rRt
aO8LhnuqVzNGggp7R9yIhJgBBKDQvGSVQYV4mEyJ3I2oQ+6WDXw53CSA1MKT2esrH2Yedf/CYN0z
Qcx2yVs2wD8+ePTuyks4JeUPc1oVx40xFSFGijH4gd+UE38aDveSLNwPH7/ZtpC6eM/8xt15EwYb
VaTFh0PQvY5dWfHOxX+/zggPQFjp0GZP+C6hB2x8wcuXFdV+M2q3/Mx0WW8dNZT3XZnRgiyQZ9jg
kRlylg6EbwdELliowI4WLmm2WTzDiLhqUPpMfzE2w2A4IGxadddV1N7CIGiSh4ES/HOFJxXTwDrf
+jWGDb3m+BuwrPlbkY72rZh6PUaBmr1fJq+G0KIEHg9Hv5FTJ+51MvnNxp9ks2uctQZamcMZcAYq
vNcefmiE+VycTHeAAth6TXAHojP74jwrOBaWz0Ch02OdzglF54D+NoYKkoNNSfd2WbIAw5nJn6N/
Ot+6gfzugvYDZCTy9bBCvm1z1ByM7NFEUfnGTkP3aHiiBGjdFi+ePV3fh3Ha8JLY2ITtWHDLq0xU
u7uGhoFzT338ngtmXBuE9UvRK3GXSnHJmuIlsyHT4KnklG/NWfK6Lp08V0nvWJtGjtWvbgQQb3Tl
ehB2NZMG02V68SZjHjYWaF+sAz57U342GOmCc7vW43zSPleLmnfUraYN0yO+YUwwjmXgRhzTCAQm
vcZOjjGXlNY+xJ2/UykDLjpr3ZMkNockOC7MJixatrKQz2NnlNCCO9gpxvki3yc+rCZtL5S2jval
7ljOPapxb0Ll3bqqts9mevWflrypUt1x3i0tygetqX2mv7e6pQQk/7UC2CUFpIfqWHIM2yNFZlvp
pOrVq0vzkeqDltdFkP7UulKxXm3AmnUDDLymGEFR9h9BEyNjP2f3mR3oo67YEKbGqk71UmS7rqpu
IMG3B8jrUFbJkPAKnVrMghbwTSZQLReh8mnbtzic5e4ybD3omTxTqX6+znYIr0zWPs8TtUcYfbGy
EF2KhQMOfJMubGThzlYu1RwG/I/aEp8TezPaVOyErUEIbZrCGTdqWo8dZdnOd4Ak2L5hHopNYyQi
EJr7lTaiu94Alj6q3L5IYYR3OqnX29oALp/Yrj5jdF9TvJmh86uhYJlUkp6OWs3ZWWWpvxO+fhed
SLYcs2Gr+2x9cwHWwbc9IIzkpzigXQXJKcz7YDdz6U+JadjZhqZxtmyJ81xL1bFA0du/k0Myv8Mn
kHRTLNtqUVxyqnvLz2BmrCNz/ljfsbMUztxfO8p4tqhijqXp3gUp6S76mMFtd0gvdOliSjW6Lj/K
zlOxJ5PybfIG+0RIyjlTY1pEQhf2qQHFaPrdL2ssvjLR+vdqIW+JVwzplAMO5dGY8l6xaK3L3sfr
KHcJzoLCJL1XHYypTlB6KYKfhi8ma8g6OG6SWcVdMp/9qcY6lYT1bThgNEY7dsWhBxL8A6J2EpW9
E0bYqr2LBJ1gxnlp2sSPMiUefYKe7AT5DruCpL8vblY3YfWxbM32Pqm4kA+zTjj0CkKvUFlFE9cj
nulmuMxjetCN2R6sriWAU9yR+Sxpwx1ydLtF7AVRUwgHry2l5oquKY/PuDGzcUvo4ctxgLE76a4F
+J73CMvKWQ5mmd4mViWjsWFXZ6M+zZIzdalik70i/+teC6AtE3k0Oq5KfOaBv/x0QBQAUzEC9wMd
jK4Gcye6cd+M1iWwQBxzLA/Kiqp7zsk5CcdcbyqHQurKPssZCZqMgVy7PT5/auxBtuj6Nugshu/0
7IzhtkrsXS3XO8zV2xqXaxiSaVqYGxiQ4EWPGNjOLRUmbGsNl/p/YSM0FoZ8tPOZxcE6FFcFnCTZ
hAnDcJb73qC8vTedZxa4EPIyIZYNbzFIIhyk0shH/XEjf4BSDHMD9MwA/N2q0gc11TX+3PpO2TZt
1vkTWaxdV3Z74GpdrEAXHHBsU1JRuukvA4PXesqKSTyIjpdtapBPqQPpvSgLoXVbiOIFo3l6KDtU
vJwpJzFRD3f/yGK6Q3yqdm4IWRokLQiMxHe3bh9+WzU52rEKTYK54obN6c/WY0nxmmndjKm8Br7W
4RhSkiXnvL/I1NTRPHT2sVCpvPPmpuaAbGOysJvTHIR1NKd04F/9Jbswd04si7hlJ04B9IdNsdm1
sWjSQ9KGd43fLdHQ464tjACl0Cb40Uhfba9W+3dqBX7JtbmIbD76QTF8wX6Luya8q+zVOsgp7HiY
mifXlE+uAfGbzcuPnhghoaxRbbCXFkj3qMYk3FIaqThO3QpybxdEi4WA2fRAePIUurUdzXAGjuWc
vOXjmMTz6J8G8OKJ1A9mYt+oyWKRHMkoDjaScWdWb1PVZDG7iOmAdaW+qHrxf0xg/07Q6+u97KXu
NsQGs51NycZm6gfxkaL4th6LuLazZNiiE7IVGtvgW4vWuvGqqtq6Kive08E0PiZ/vfAm4bAwBHUI
qCjEIc6P5NUm5x411FvWQCxA+FM3vud8ytEKkD0HsXUns5xIE5c1HPXgA3qPGxm+fJpKfPd5zuoH
MBGc3TKObdx0moyK01T3njU0iNgMhG1eTFm7vskQmFPYlXdXgHY7usZnv2rWQLtjLmnfjBNabqk7
RimE7jO8Tyb85jTQu3RWJeqi/eCulXVb5fZNNRAqqizB6AHCz5ZxzLduGT0l6/S4msXj4IYtuxTB
/QsKo/R2xtCQEQuLb/Q6OzJWw4uljXyZMGTJx7A5FFRLxRRFMysaF0rI6IHCRGQuLzqDH1IQrIo4
cMFQFvZHIKpvAAvWTmGUPdDEfPb8NoymSr15OZ7hZCRT1+X+NSYDPN1rCxu/tGMqfqe0ay+tnMvT
Sls13vfp2brmabzK+SEDQX+N0uuReNYc+1RgGKN4THVwl+cu1CCpQHR3qa/vte93uwIfBVCSvoyV
pEKqCIrmF5jhDuSKmS4vwuxhUXidTH64GlDYGJT2Shj9ihSpDYruSZc8NHxjmzBzqHAwZvOV0FpI
aQBoh3y1wHVQrxgShFKrcQCFToDQSIiugSkxcI40frvNuKYmx9lxMU+lpyCWV1WakGRWpN3zurEf
am2Xn46R8IHWGtxJ2usvvesAkZlmeZt483qPdX6lB7dW6xS1pVdfKJNQn+Y8EWRgz3ssfHPgbTSP
R4W9fLNY0t2wMwhuOJSTbKEcYr34BqGTKmjVjo23f5r9/D2verJtlljFXjMtPGuROO96uVbtwt5B
fnSvZdqV3gZpdr8CAyM3NX/NxMVxU9H0cp8gwrWxSxplfBVzYOT7tpfkYwzDm05r1+l5b455c9st
w3IehDBcj8zuYjJO0IDA9D6fm1X8mt1VH4wwS+eL6EESxDQcPhIWr6ZDmFGVEOOF715gofPAuH0t
fozASF5LG+tyZJSze9P6qYFm7Yz9hCs+SbpftlF4HgATg4u/CCstt/Xi5PbJHKrMuzRNU9dn1mpG
cyzjmUFtQU24qkOILzdL4PQExcbeRIMxF1PCmfCc3NxZPjPzTZN5BF3qWQUaMn3HJUmZ2hmPMwxo
6iuoNGP+SaIpG3jYPU9t50QbPug0/FLvRLaFcyAbkTGddqXvxgMZpM95bgO98asq6/CRQ/I++rx2
rPvRWQmyV+uicRY7C+czYt9ePmxXYm8tD2xC86YsXPfLMWX1rCyjG4/kJ8bxSY2VtG45aPKa9pVX
TDc1AJJkE/ok4EZes934A4RnbaS8GZ3sIa1Cxgvkx6DlrB1pj8OYkZ1YlzGb0d7ppThPku22DXag
6YBnbtYO6jCxqD6Ju9rgIEOm7/dSw0Sze1F8QQMJ43S1xgdp9O4xWGrvPq0CMiADSXqujxHlvg4i
SXsNnO0mJFc+G+n9bI3lc5YEcemnEbcl7DEDd326epv82ipQ+MZLXUIJr8adVQjvKG3tHzCixXau
mzteGy3jbE6zVdq959d0vzcotW0q7p4ihImuhXocMoKWkdOEt9BkQCs1AXwrLBCON77Ws62iyvBB
UDmNuAcUmD5J03uizAW4ZFu9/NHjUDFQL0jbhxVkjnyY7vvMiae2FTuCu9RydIxcDPtZWyLKHSo1
hC5fGZOiJGdzsV1DJSIQ9w9LY390YN85JcgI3wb1EW2zpzjhd0+t49wsr9MU3k5L/oag6jjEQGZC
gG7+yqX+YIZxnzYMAgxD/Sib+6Yvjm7d/8zN5lB5yw15Wfcw5vrDy7kAcxhV/cq41Y9Gj3Fq0qpj
rrDs50Tzwd0/Kjr10lHcDSHEs76ieTGcfpth623aJGxuLUM/OTAKN6VZ3SfO9Ijsf6EOYo6g0nTR
2o5of/osfeu+nw3UcrP/Bnq3AWh2KuS83Nh2yi50ZDPfzFvgcmyM1fgAbfZ9CYNPTufTARLN0VP2
EvkeJyQeQw8p7voSrLNDpb4haG/A3NyXAa8y294ygdmx+KLImd4nhRbndCjnDYoh0yHt7AxJuoLj
RlIGX/3C9+EuR3qlPhZ8IfU4ZR9Lqmc4idlxWeVHGeQ/HRKvZ5gNn+gfR1Kf6L4VBS1Lsm6tpnqd
QZ5tB2fcD6b/w5AAsI0VYlHnZVS5mBM1BHZz6K5RlaS/9VtnnKPRWn/0Drcjwj8/90jCC6TccZhB
mSnTiwZvtdHqr+ld/iZL1x/CtJvNwsF1EwTYxzJj1xCB3tgs6JFFQI6cw03gk4xoGVYba0tPSSVG
+i7sx8nPX+rCfdA541jX7R6ykWZvP+BbDryjH2ZHi91tQP/4yn8vrrPXoC+fWkMfegweoKH3SW49
mWzdzZnsOmnPWU3ypYR9SY4t9q311g6LFxtOLVHIUzqax6Y19hnlOP7qHbpOkZsHLDiTb8L+Uu9N
azqPvTx0cjkRAuRsX7yUlhl5QbllVntEi36ygpY5+FSeREdByOhkN/hkT30r9mbmHG1tvEjsXFFL
XHlmBLYt1GoTuexPKM3bxAof7UVq3Es84LznmfqlIEtEwegLhYLown2wGsHd6Kk7dBRQYPodsuAv
ycZw5RUdB30h6WFwhhtzglbHW/yjSxf7HJLKPWB0jon4qMd8hGWYp8sU52Ae7+nzISaZU3vTmpr+
VdW8zjOGCdyVziab5iK2Caw+lGlC/4bVnrOO12/XEwcvzPKurMwnT6ttkEMW9fBqZPLZLdzdNRr7
SBoM3cKAeQg4MpqFQucI99VoRz4qz2ltnZOgrB6i99YpeuOAwGPClbIwhrhP/cp9Szsu77YkVoY6
Uz/g7IoFPQnZ40HiMkLc4hSOQnlYCerM0thm+Ugcp6r3yvR31lRJJuPu1+qk79pggFfQRLHAg5KZ
D2SxqG/t3I46ErUqYbkqdE8W1j/55boNqvAayjvmAZaAoDw4EJQvRnfbNeqmmq7GpIUzXV8gi4gg
LkIMJY78VWdqY7akz1qGE25KSFQu42uXtHGokjfd2Nyxeq95ZTecGX3XuWe93tSKBi83j/2efXzl
28bFcotHKcMdfNLt0j+WrX/sVPBCD0w8rtWjxRfuhN1xsDit4WU1BFtSq9h5/oCbYTXRChubrLh0
Hc7m67TjCE5zS0GNRLpukyV57iaO4lmZezuR4ILAYtFG2lSk0a3f4CMPq1i/A2KU5UBbRN55Jc+0
vH4A1Kx+Zhzlj5drtUqtFTvo0ntM8VPCbqReq3bRBE1Ijpmvfo2qxkQ0EfRML+Ukdz0tMeCk3rq2
/CDbDGGuZbPSeggzdRMNxnQfJPa2dvvzUqvLxJ6Dwfc19vhKQKzfFCJ7y6vibsSs5Az6XCuHCjF8
WW7F2uFKRAwAx5gpZLL1Fvdj6Zy7wu1u68WivYZSR1Z8MkddL45sJF7BEu7Mhq340Hygp1HqVe1x
RBGolIl9lHK6MUNtRspD6rUMjoTzYL0kson7ir6ZgL9mA3/8kq+DDzspewrM6iMonOsQiGHnRFuS
yExwurZLpK8WO8Hsep+r6kcpmAm5I+GIeRgCGCU50qpwPoBLI8+1ybQrHSTuOuMouIxtd2orh68l
rVNSotnXwCWIs3Dy95OnD+wHPwptmJFIKb0plYzZkrbRqMOHKi9fajmE03vIMYqtbOYwfut31LdP
peJvZSzpxbP2FRfzQO8/6MenSqdVSWta0M7LYEQ+qV6a8ce0LnYrY6s2tlp8EbvJoJRXA2CzGWiC
/zw7+VpQuilz52WtSG9wPTBNM730xHPVlmkVZU5ppNtMuv43U86RVycrrObINclfDTC0cVdQJPqN
/cV/JO0+PSozKApUSWPmOWf35G90QPgWfK4zoHC2xqq3XtK1HxNFP0VEoNpoOEkFNW86OkxuM69l
tgBU54Wdc+hg8gw0JNolXd5n/8rZYTJhgIWkoYNTfco6wc8YZC/WLLHl0zBjU7piT74XgX0Fi1XA
jxK7cKbS92qZczu1r9PV10zAAemC6DPteTsUekDQrwNjPy9N9WnlTv8w4VOhq6RgRo8J3/sX5er/
D93+x7WZ+f8+dIswY3e8Mv88dLv+iX8O3YT3D3HtlyRl6Po+vceMvP7pYw7+gb+Ze9DDUogSTDzq
f/uYhf0PsiDEBizThMnuXbu7/zVzAxxDfjAwiVKF1GbC4fpPRm5/y+2RQbSYtdl/tA9DUvgDjvWn
VuCGRLGkfioezaE+eFLjGbYnqpiNddn96Tu5/6d//s9YmL9lTv71SXwQ34YVwjj462SvF8BYJX7T
sqbghSm7C/7dMbNiV/nml0d7838I8/jjAz0CLp5vQmPyzb8FQdaBELwT5nFK1QZ7hVlg2e3n5XsJ
8BGWOmOW5o244XCJhsbrv/9l/6uv1XMJR1BITBbT/1ugSk4iw92SxTyiZhnr1umWvSN0T1tPUyTl
f/PV/lefBtSKGwikgyvCv+Uj5lT2tQNtvKW8xXoz8G9nuKUD9gBTO6jx/t//bn+LtfzxvQYBt2Vo
eSTsrkPkP49oM0FvXINo3Pk5/l2LyVNPCaJTcCiSjY+xlsqM+4Kq6f/mc/86Gvavn4uxzCe25DFE
4N//+rmjR31Egcg6ehCXV6Uit+jp2fLsn7IrNbMoLGP/8W8Kase0rCvrxwJb/9dPtMCgdwEHdCpy
AqQs4YcsvrK9FP6q49ItxA2+OliTyTRc/v0ne87fQyjoggRC6ca1+ec1bvPXz/Ztt3HmwtqNvaFr
7K7dClPdsWiSGVhOfk2+JS9pQ6/RwZf07exEn3rHVA7mM8JaMkUT6srV8e0tj+wqGK/U8KF+C3oB
Xtzc7s2ozbpxjfqluFrmkS5A2OmEdn0x1F8TFULM1RvLuTdCr5v3s6VF9eKUBWepoJ40SAs9Jw2z
WuWCzJwlauYy1PSSTvn4mPZNP8f0rOJr5rYw0VtLXGak7dsTDOOMAUxeMvg2M9+eNrRvuct27rS0
MGn7AyOMrKHwclSiac5BkhVrvpu7pb9akF2XcSzSM5avqKF6ddxDPvdIldpE2KN5zseCiXbtjRt/
nKpf+OPnd04YmbfPAAiSUXAwlI1h6+4mvFFUilC17OAEWykoUnWI/ca+OhwHjt16ky44nA+txXSU
IUVdvl5BPfnOKP31c0QoYPfssKxvpry1sQnpvMHna5TQ6gF2fiZYhLDrEFez2HnX4gWB2KE7D0tb
gKjHjHWXB3QwbbU1utzRJodcd5mpySl14BxNhrOEB8Z+2fZBmP+yG7GojZI65/BMoIBylXyk46Rx
RufVJnBxLfdIivpY4SdKN6vB1u8DDQnf4rSMrngP7RT5hLMI0+lbFxfFsunYPwFZyWddp69FxdgM
fzaGQEn2sE3ah7UqTOO8KHzllNQMOucsU4xOod6NAjvAjlKVNAUgbxlQuvGjq2Kitqx31B35wrRj
oIVNfEeAM3PBCJPEjUQzgzveO7BeQtrJ+qB4xDuUpafKnBbnkqZjA72cNv+GaaYL9BmNxsyr5EZU
BMze04rvgyLRGZAqk+LKY9PHGEO4ywfCY7lwku+s8mZStp7weI+j+kWwQGG8SCkDSVa0hX7ElBt0
XJdb4cgs+WkORiOenGCW9i4oM3anm5baRDd2Uaim99W0GiSb0OxUbLmdIz94vjqiHAO86njxe4a3
Vd/43wNVTWC2+6IIo0WsE49jGAxJZPZEC6LEw0DHtLunpjWxKVRjiNKnVKE5y/v/ZO9MdixXrqv9
KobnFNgGyenhabKv7CorMydENlVksA0Gm2DwjfwcfrH/O1fCb8mAB55bAq6g21XWaYI71l7rW+WS
mmcLYQ0QHxUFON3VBsJE5p3zVCTGvKpAIrKFPKkzAsEgMnS6cMlPmjpnGaTFG30z+andvKjOkHWZ
Ka1TYd1e2VrfuWqc0cz7FbZcuGkHqJGA/HtTJCvEvaay3lMpPOilQWO/HG/1PlJdN28Bp8jX4KcY
HQZ+pulAXqi5LzAff+qRdExtc/Vh0MZRP+FaTcc1GRbuNhgV3R2YAedBsF0L4LxFwVcBpwATXd6F
T91cqgG7e8rruVWVecnZ5NakBseOjecIrzjwy0gRBEiiDwAcG3v4CPfwOR5v2/cBw4bl7s5c73aX
EESrN2/GnIP3JQ6/7coGbjeIasON0+dyn5YhZoO6a6M3REJ4ZBSFl+ytoiqnZ3J11YtyI4jIYuJ/
duVY5t3eSNW+1EWPhENO0xn2GADPlcYUbMN5KjZCFU6Yb1zWA8V9MPFr3riU9dCIKYYVoknPNCeI
H/IZZ8GW7PFUoBFpWs1eVVJ7Lsv+uBB7jfGbD/uQxo+TZLZn+TTkfN7DsH0f0RnTA7RWNp5h1WO3
E6jyZ/Ldhpe4Hbu2v84rFOPbJN2Q8YxTkgbBh2Bvc+rj7Q6lpXgcaf4A8chv6zKJlSp/yARt7dCO
adnXe/65Jt1Jv7P2XulZy8vAm7nnre3sb7stXGNDVXHridPom1QcsVv3+b5fFFAwjIwQanwWfLfs
tfL8OYVdvR3J3TUtp3sXLE9YHFn/dYPQ2IkdC3C2NWNQ7MPKsDR1BkGFNL7rcDoY2N3IHiPcr+I3
9uMi/VkoFg83IJRrQ5f7ljanGF8Vnu+q2RTEK7hA3144LvoGTcK2ZxxfaC+9YVDpHh+LGe5rNanw
mjM3lnwRKbjnOU0A6KKunVF9YQivbxzONeeQMw8SzUodlyo0xB7YpPy+tu11nJPV3U1FXlgeJyHu
6seahnf/xxJHBWscOXr6xKSiF7yP1PtcwZitmuPA7gVcJYSj4QxW8vFbchCEo9qNs8VTu5iFEMu8
jK3cK2nkU5+47KMURx9tx1wTi1mOf0pVlo/kJ+T1FGvCJVD7nG9y8OOFRzMcYhYr6IqNT4k727Pi
/M0LcY7tFrbiNvMFv9SRTQbiKTWJ+rpPIjB1ntfCIhq3mpbxJR/W8QQpvcdPIsP4a0kGBfiuSMeT
J/HEHFYCL2+jgXEowbtBazI6+RotUTBWO+MAS5FH+aFOxyHYhYVXUHrvJlN4NGuXv4gGHA+UvwLZ
h811vr4GIkBs94RTXwfVnJzfb7M1l8ot1fjDbg3RljqW6lzOkicoNOQrb9K5H7dbU9EJ/RSsZfKC
6QO1OVFxsh3Gkr7vrNtIS5Laq0iWmQiy19MCXCa53EKklj1mW5S/ofbi9mqJw6W97TtvjHbzEE0t
VLpiE68c3jgEa6cH9u0p2JCZWdP4GzUieiWMkn5EkwDPd8aLHspJeHdBFzavNNcLi7VBqh4mUIBI
VkaiD45TAY94t4oV9QmPDCRF8E3EonseTGCkIbP8BaqMWG5xyuM15utjgH/T08nXBCdiNoqB5ryi
X4r3MIotAEln441dGH5wl5fOu6+Efzs2XkXQKSrDlWd63VPKmIvtO9za8aav8Tiy1J9ZsddsKJyj
iKa1zZyWothfxpkn5zjKMRCfa2LT7hQ7ZNUu2PcK0JDzBlfVQU+drsakXuurFWtDmTFggN0qazsW
RxBk+NAAvQ7R9aBH0T/LqEzmGwrdl/LalSvHzC4UORaRdi4I8SBrtPT+YBseqbVzuBrtfMNqdu8N
MnwNOatyDNITkbigDkeWjG7cjQczNnnJoDYWV2eaSZBNaak+Y28jbVHEvmUgTe0tO7VEH3R+XtMa
29bp0TPWlvt2qjmGKxjpHs6WObAOIns+i28jJHFD8jChhtQeB0X+pwr6RZ98aNfEQGQpq19tGij2
gykvX/KVSrriDyiV0wtqUv/psDLit+PDe9/5btyThuEm/9EXrt2uunGKJdo2gbZlbeTdZLz1jd7F
9nErozQwj5K9ZL/3nbRNs7FjXTpNZqLhg7TfCUaPcC7iaizvOllX7wKm8y/QCjpGFApmsZ/lwlM7
WQr5bpf17PQKG0w6hRsoUrhJ8kewAXpIHU/Vx7TX+m3wbRVmpAlch5jWFCJZ+ZX9UeqFAZDzt3B2
1tYgKWu18nUfw4bz1VsGe5CzracTnX0dYVWo0A5DxOh/bLLafjVgLGAS2lh+J0NFAtQDMch76Ebm
thyGkchIPSQfMzTppzQcnGjHW+9eTF5f9Yepybd72Xau4IGvXQI9PWIA9j4zEVjynM/SRMPlorp0
zVZ2UTgouN8XRCfr5mMe5/Q+NH7khFnQ2mVwTjzLSxYbdTLufY8rCiMXbj50T812sZNmOKRMjPEB
adontiKGschwY7b38IrTblchsb32U2t+KTt0v8Imr++YyLzuyCCKa1JX+g0uWgosQnr1TRRMzbMA
us8WMjQRmt0KlIBnErALdhVO8c5xFQCADZby1eReO+38VMeUx0iWVKOfi19EKseHEQz481TUPCTj
mOV4lhbrYnYs9/3rqO0iXGjawzNSVmXwrPK0rFH7uG5dV+Uaxnsx5HWSjTKdU7JgQF2obLD2gVSn
ZBUb8mRs/RC+/xz4eEtgh6Okh4xOz5OZuQakDNR3bmrb7uiRcuwwPzXTjS8SFmVjXq327wyH/xMH
//3MuvqfxcHnr/Lj+1+UQf72f9jxg7PpnprbKIoA3Pj/ZMcP/obwAMEAiAcHx/lX+EdvtM9fidyY
fyzkrwrujv9fGIz/FobYOVL+XMqxACDhfyMM8o+iMPwTBgMCDRlNoEB4LPgvWCj++j9Lg5uYQ54I
8AXrwSE46OWtIZhSpuoyycljJrXfOlwskqmtn4O0Lx9kTuZrS/Az40SiZZM715Y+p14RhRcY8mjH
km1g6+ttprbhuueB8ujHG5YPQflpeqz4dOc7Ji9nYn6tW6mOo+58vCrenFJZ4UiPDUqxVAgIhSoi
nAl4rWzN9D4j/UeVNuN4GRmYq1mFjd/Zr8IlwymLnO9BM9QTW5yQO3mZ9N19Sa/9qWvPLpg1dE/U
ZQXlyTigg1mQCIhRncVSjSWDmckt7lbtdO4dz2M4iTt+KvemY5J53UAnM1M2kydeUQjKjwJCKvT5
CbS6O3Q+vrRwPKQUqfT6TsXRttdN/nPmqEeda/NYM4s4W+Q5v3B5iLMbwwaPZm43fUdst3detRaU
1WWwzx+rFk+vzvhB1Vpn3TQPzY2L4haV2H3b4Eenad5+dB3LSo5DzevU9yqj6vcwOC5RuYRGB8hJ
Lv7Ip6JMp+gxcnTYvalC9/ZoifRlKljNt+cmXoBFRPef5RDbP2xZw4HynBmZ88DOTPwIbeNejLmq
sEUGeSuP4xjNtwl0tuoH+LF1xCXv+z+GUeZs8UTplHvYpJ79mfSu+V1xRqsHegFKbs7FZGIy+IRY
nweZEk/jkbJ3yblduOEiHxjuapBLcAwiHAfrbqxGFja5XwZP1rSjqzg6Q4qSpYyLDlUX8j4bFo/s
fEotSpnm7K8MggiE5s4fc/LODaxqhq4ydkOCcamZFzxrsqBtYgJ86O3AwmjSyOmGb3/d4dSe4GVC
4FS8vkUbIb9FYRMf1rD3k+upgLO6Byez2svCCwB7qt4I53qWArof+5sEv8sk5qtthS90xUAEoH/I
J3pvx3KGb5on8dxcxLoeusuxN9ELNtMik0SjgI4zni9TykOyJdS7HFwl1I3F73bntMT7MbXhecNc
0t7NQYEoginZwduK0+a4NIF9stoSNewjqy9Wr18eCtajPyi8iPZ+bVfnLuE28WAYh+NsHf2u3rd4
qV8oVO4ufGwwvFYdX4nDaM+I12WGdhMitD75PWu8XUms7lINfviw+gCaC1DsbzkfLaBZsbOhYzQG
K4xFHsVo3xVURWxNH6hLyO0EPBOM6iQlqaahroYrvwM4uZ5+iTwqn1fLPhV4fLPTi4/cRe4UIHw7
/JxmsonrN3T1Kt/AgjCDxq2zGyaHb5PJ+F4O0/LFqcCcdGA0HSikWSv8/mOxV+068/mkOKROG6J9
uoP+fwrcYVpBNng0I7z7nj/iky3H0AUajeXDyyZSjgKltHAqf6MEXG99e8l9B7X0j9KGWCWqV52T
9t+PWETZ1K5dRdyUXXFCS/qhSycDEhWHSZC211yEBg+5QAxrO6AsoJMdMfO7uMjWwIRHlZoubbI1
5sXfkYGvn/OCXLd3G5gxMualzc97TvKTmgjXLlJl454kHTaMNIUKiwH4u4/eMsaklH72FLzgCu18
YcqPMC3G7iWd0EXfaBnq6+fEbwwUGm/u9W1aT1Lfnnc/8pDWpfYoI6GxZr7X5TobFu9Vr7H4m5Zk
gYcvMNeR+OD+xPbYrYf4glRReCL9S2Cmd9v3kjd3F6WrszO8+vsyavDBQWx6wrK2wkxtMLwLqtuP
Anva3oIdAM7Fv+h2iwZ9ldQieYTRj7K2bOKgZcCahrl2dk4pfRcX8WrGtyCAy9FqpiokmI3KB0P4
Vs5LSqHO2HknZK/mpbRR/KNALYTj0bsphiPcbsFUxOghcXiJG8r5MVNEkBnt4zEVnUBKLpJLqKcU
Hwx2jd4XSx50Mi13CSSmPXv49kJzTb9JOc6d3Tps9rnWUbmSMKewmjxysCczhH0Zk61/8rsx1vgM
/fQYkto6Mf55P6Oae4CLCtgX7Xyl6P4RoeM9xyqIA1I/0C8InAeXXHS6l8ZWor3GZxid8iD+xAY4
6Hegs6Q45r+0zbwJxv5WyX7FelzFvOHk+0hrIL5W9OTysH2Tf9dI8T91FFFHbZjfMq6GxXctx+qD
VYvvvNKuUxc38B265JhXlZPv+YL4+8DwkdmNhR8vzKaSkgkUhu5hja06SQ2KGWSt6O5EjY62D7uQ
lA/9bZ09SnRVgA5ukdw2chu7PckQfGStnU6VP2LaPZsWEBqIBw8pLRuQKMLtEPylCa9jXaWY1rDM
4uuzSXB0WrRgxwPis6XLcGoClbxH8+buBxP6FWqqUz1ACIxv8PqKx0lvMaj7Oi3OmJRu/WycgKh2
UCNW0vTnZjOUg2PumHPPUWRrAEzJ2TeWl9PHIlze+4uu5DGzq0A6bF/jXwp3/pfabVuysKdcSsjj
jfBvUKSjmCIP0gE2dso/dgsLe4K8q/nSkyCY2/u/Jsf/m6H/PSTn+T/P0I//+R9q/mzkMP/+t+//
/I+2/9If09//3/xvGR/c/l8GbP5dfx+wAw8aGJnSNODwpn/xDAr7++rd8//mETRN0ygAIJaI9L8m
7IiMbAITUfDmCY+9PfvPf6ze6W1n+k45rQXQZoyDbAT/N3FXgLL/MmMnHvepIORXP/8H0OR/R4hh
Elkc56xoSbuSHwI2CatlnKVV/R8y2TP3RauabtcHbTPsLJdSQkba999oqwGN5QlDLwYqLkpQ5OL2
3BP2Ki+ZGriy40Bu4Hq02yZPXBri+xBC+4eYZ/BceMrdA+jDc8o8X+eNU75B0dE5N5LdEij3kgIS
GDroxQNfBa/socH3WBYoyzLyJiwq1K0lnfFJzqysfjlhp4Mdnb70ksVFTxoucBUI4LxgIqB9bnOO
7Gc1SUizTFDFkaeg8otNfJUgsN940afkuq9Fzana9c13ruOa5H/fl7czzWAFzx/RoMZssb7qgwoJ
WFuxNZlOTE/+yY7usjN6yIlzyu6L9shtvliiRIIfkj1pJnfkzs6AlTtI93JOMjM63fscbvbsPPL8
kzv5nMkrWNGjXlFcMQVPcCkwmNvdREf3sINANPwagpQiKcBjA2Lq6LLa9KagKw5TjuaUpUNkLckt
+sAyf1oVmxOD7cl0/jm+jMl/AWckSfOdVfX94mt+nbhZwj/U9Gw/Wv8M31d1WDyujbOFeEhT9Sem
PNA9l+wt6+WgNoYzJ3fldkztUHQsDc9CahiG/crmSUf+UY7gpQ+dX81PTCMMyJBw3GdV1RFdR5S2
0aIxJS/Rwmbx5PdV8NLj1P6qISHCgIq5lhHoqH4HulheFsbahE8G5l9uf8J/IGEbfsczi1lALIR1
dmsKDGOno4WOCfJgtjpwH9JoIRjKyCYsniceyikfcJDxfHDyy9YkEcmtGtmbqhGcllRetUWcklHA
ZkV9aOIeReuqgDgXgR3GM3vnMrNu+ckjQIxFRavC7pp8qq50UKTEKtgKudNtwu0Q4WLeiCOGQGo5
l/0CdW4BGsUEkZ/LlB5yPGZryTvB1HUzoDd2uOmGNsrvNMM/GBQ35I8JyUz50ulU03eyRLW5FL6s
QxqM8tRG79YP+X2mgB3kAdk1qK43Lq/LjUtQcyNsmfbuUfmgVfiJWTYd6O7oYzAdtd9fqcShTqta
4PBmhCbjkVxmU7u3Dk1d/iuyMlezLejI9ORcvnmM6WQzwPcY9X4uPBG3bOn8Mn9vfAhfL/MgfHNH
9kao67l2KKqgFSltrjv8sht9vTPLkM+tqFT12JyHQtKnnECPbgv9PCsN+K+Tu65UXSk1x8u1qmH8
7NeaIkdesNRxOAlmsjnIsNa4T+HAFJf5tJ1uu67K9Y+KN5FfxovnSjKNB9FbA2q/OMzt4BHqg130
2cJYKvcu3R3irWhkeQ5wGYz7DmMpNDlNnrpwIszuurXJjRWg8qp4itysNdQFXVIXP/0OF0T0WxPX
XHG45YYhCLh+dX6wr0mIlnPMQDHMy2D+sGW4PYECgVvMuVvJ/dqkSuKpZ+g5iGVox0e3I7qRNX0S
PsSUuNZHrojLg1h9v+F9LzmUaF4wFb+diKEhF8b8IeI0Hf184duMV5VpUga8pVQaGGyo1NL6Tzyf
qvYpAj/wKKHlr6wbt4Jbq0vhVKaXYvHKHSNOfoQ6HD3Uox2/NpnMWGZK9SXjymVBEq3msy5wfVGx
YjT8g6kiwIN4G5z9wOvYVpj5hQ/zNA2oPJqF5CcppiZ2DqQim/Eh7aRWO4QVornN3E051g7Ji+XM
LrzBIvcQP0Kak37wGRjDk5xDxsF6CNvb0k8tmQeBhzDrGPa6fTo3/Y8J2ENd0507pPaPr+DynNja
4FtGTlmTjHhX28Apl4k6LYvbXAGQPq/kU0rI7upuIpfv06B3oPqJQzcl8XHf1Fh3dx0NO5K5zwlc
emilfJ2GJXhrYku/Ryc89RaKSkQHYzt2rr1oxgEHZqluog3YFG24rVh5A/0upJ5koyOq4ev84g3p
bA8engP4B740byCp4ydnEnrEGlJ59pZCCKyYbNf/9KNkbOsS2vD6YsIngMhFb5EIllaTEy5xYUfe
3HL7irsZFy1pqZ3mmZMy5XlrnIXeQiELG87+FAwIU7sYj3Zxzuw12AyqSdpjSFqZDwfFbJRjRT5K
eZmrZgEQETTNYWkTS0CosW/Uj/nVocQjA6Fo6jHDyNBxi6sEmKU40xBYyBXBGo1ZWc7xz5UaD4Vz
lL7OXYAyQd/X6gcXvTNSOLiRr2N3FsymPZQVbplD6fQuQyr+g11YpR3ucF+OIpvI7ImL2qxq2Evl
Lt2+3fCBsF8fSYlwOYhPa0Rpwn6qVPLs9zXv32xs+thwM0afq2T12fBkpjFoqzjOWiKu96PvUcdi
Ky/4uagtwOBiGlhUqnLfqyEax32iJA3MI6/GJxNNBIEznta3BnXmE+sk2SRzXjKT+BiIUs5d4Dxz
Ey9fKa9OvxvaPc4pc1ELqPgFP0Q0WCBvcdq6PDbL5LKi/KzL6gYF8cbVZyM9d1sWf7ErWsYG2un4
3K8tAhKWy+7QSs+Jnkj6QrlxO6/cCBoquGTjOoztDdHTos106zm/cclQfKQmU4VHWhXU5YYfg4tu
6BUUSRsvfV3Sqv8B1Q+0ZgLBi9Mdpe+HT9NNklU8ruUBvQJISJwP02kFXygzGp5gTlRE9LmVSsIL
WU1K8lFPfT7AJ+jngGWkB3JhXvAPHkIV8LfnckuWrOuhsxPaVMwp9Yrx71jUJX4XRGZ1wbafAY3t
lqUas6DA7G6jpupt0WS7TtGybH8CHQd8GEaZrGR1YVHfjKzq1vNnb7sROlDf0SqdX3XuF8849Ikq
JZNJP1XX1yz7/cb+bt04n/cbH8w3CkDT9mg2J7gBAjQuUDRCHe74k/JiWcftI9BzEu38xglxu+eB
w2c0ceGYjRbbxezhiiFbOcZ3DeLSnMmVwyQzjYnmXQm34Dqgo8M/DHLIoYos+KQGSp1RBDf5bQqg
fDASxvZp1M3wni5r9V1MKzWL7gIocbcCVHsfTIFdjmVb95NYoP0NblndV4bqswwrUvqs4RiAQzDz
B+NrzvvnGf3FU1k/wIygl2WhNBeGhlbVi4yk98fXdntK+2G7MNxJ+YkHx39fXKd9nB2PxKvXN3iH
bAnJKhyxwPFCF+nn0CzFLxs3mFlmkC/Y98fuUxHnbLK5tunNFAjmK1qEyvMWUSdvLZ8UijHBl1O4
V7FZqgIzwZ7BCsMe0/XJY6NOJjcmtrRM2gJu/x45wgAgaWP1KYaBVgJbQ0/YTXpWz4WzmgusTJAn
O5AJ95qtEJFuHyQTfqAtfbJdA+0hHjcMFBz5xZlHbH5xprExLNaGnqGOg7sgxhzEDEzBuGAZA62h
D+r8aaFKDcLvIGRTEwonvIU/XpO/0FZNv5U/auK4Fd0+wvR5daAyuseH5E/Or3xtzRdWJPe54sRQ
WTlRDMwacIt/WnbDGAS2au6P6SS2i23LgV8UTZ8WGWYnJ8/yaRX2EEUT1odaoebv8hz8+YVCTEjZ
LlugYmx+a2Q4mtDTi6liSY9vFEVwt8XM0xlkSsFZ34cK9rENE4ptGuU858B9kROdMwpCB/nLwP69
QaIqWSBTtoqfzqvPAZGCtqjwdm1yWvZ0usEGHJzGMF6KRfwSmFM8tvUL1IVkYWLPFqhG/rmEkof7
Gdf1e10XkR5yw7y79xMdMrLalCeLI4LqY+JTwrYiWHn4qGlx30FzcQNc8EoIToeWtUGSx1MC5ZRf
9EBEKnjlfVb3Xi2jN51QF5rNszZ3kJfxKkz+DDpiS2kSmOAxv5RtMSTHGHLKhgqOwLLnBhZuVHLk
5vfmVjmcUDZCoCawARRHvi7zBRl++H85yiFibhch7/qFi0tSc9XrCZueLQGIn7bLSG6QhGmGRpTH
cKU1fY/ZhIvl6LdsXgkR++oicVv6KvtocikhqzvAeeHMWXOkzb1CR8IPxVsDybTEaMuq8jRigfUw
sABRqaqQVUAkppVbR2FxIyWhM+Bi9bdZ3znRNKISodXdUgyz+MeKypM+o8YqB5EWcZTtp9nG665Z
IBgf545927mBshkPtcjPCbRGSOKpQdUggTkFV9KYaq7iog96HlOI+hORjV4sFYa7Okfe7XsggEvQ
iu5ySqDSYJWouSJUVOKgPW5Rwyy+5SnUPJ4swS4K1q47McyMz8R5+voKJ1sC16lRZKbD2qOstlGK
U3Ypougu3doAxlxhiES3jLanUc+w3qyY6/R2tr1dM69I+K3VhN2+K+0oGG/x+T7sub7Kj7Qd0tOJ
NWW0xEaxW1w04bT8HJoaSZWNQgomNmVbc+WXblr8dNNhcg9K1mbYCds0DLAUnBIAami33PN9wTy3
jTYZ9vRkhvApCh5DeNhk2p9oQ03KoxYLEPBmSSrGzqDh8xsGJVsS/CpAmbgSkg1aiFyFmZ4XRPal
bGbA6AR68yu0emS+sW1qddEMcVVe+nFZxBcFD+b+jkyjri62pFDtLTgWKS94/suC7/ckygPQMzvh
Jmr6DhOBjcWZp8BfnYjWl8cEzLWbYRoAGciYbfA4sML3v9FVCRErvITtXVHAtcpcp2iGu7XE1b/z
mnbDZBUhAV8ogtXegR+w7o819YkB8mHLRX+ao0kfatCxCtaNjUA+GBAApL8IbON1SYOrkh9t28H1
iZIfM3f15s6JJdnhdRuIMrPYwnqXRjac9wW6szwQvvDlEeJiB43Y59P/MC6+K/c1fs/oqJIq9vZO
6ub9iZx6Hs97GhLwkkp/0AmMsxlAkVn7mEY0BR3gjk3A3F57nBEYQ3ql5TOEEpr9Jpkv5g3vMZ9H
3O1Ujj+CVc3LmzRoIsK3ph7X42I54q1a9F8g7qoh44fseQyA4ObPs1rotGOWnisexzMUkePAFVdz
TUc5OfCBGs47GH7/WWvxQN6c0VtT1g7B1h+aNSwSFptCVWBixFRe+ES7vQN2awUWozk33I6lxFUp
RJdWn7ViHZqQ6iczhiss2aP59eve8hK3x4S81nSjg9FOPFEBNJ4olgWNsw2zUScRtNwyE0xiqFGK
6GnmezE0KRlK1z0Yw5Jv72OLYds1jUpmrGiEupR1O4+XPOBnPmkRi9jHIQjL6nGOO6TuINroaYnr
YPCOkZEz2WRPopp721Lw5A54KU9BugY3eLpmu6eSQfQZbHxpd4sf6McKtvkH/KTI2alRNTOoM83o
q8fNac/Cui/3gjbdu0R08T3x4bYlhdfM78mE63BbxyU5+XyjSLXrDTtRx0/cH/ouYiRkgUTTSBfa
J0m7YAJHqFpDVi3NwDuzJepZuD3WmtJ4EyZWLDCWwI/DqKnruKOevfeSHhD11twjD0BMiJpVXCK9
9YaCVPg0mcUJ/pasK6AqhyXBnWQxZo/QQ8pXqZP0JV3g0QDu4VML3b2P3zEY1p8WLCv7OirAuWc5
Ft40cLPlygsx6uxqn9eZ0xINkcd5y112JX1OslU3lrQfsJn3xmEDQi+8YFrxGLZ4lJD2HXY67sdv
vvwOpcWxHuwVBfCe/aUl94NLi6vmBSmeFkslcH1T1Q4XQWT1Ymb2JVVRz9UtX6Yzw9Mu62TuGpLR
c3OSsGUYpHqXmzPRQ8r+xF44kIihKyhsnRUpTW/VF7DvZlzvzDjFc5uvjBb32sMIeDeSiF0cShjb
sFZHcCZqOrpijtBqHfyj6oldJL6+CEFJHOC71OZrTjb/vCIMo77Q+1LDKTtFOf511tjz6nbPXt9G
5JyDVcD0JblAzidBL1LH3mo3BycczoNtdnQjqtA54sBD6iyXEt7rQvJ95gmQNuKioSyYyNdA3Sxc
EbFsJJ+5wJX0FaCKY873okSfqinegIM0Nl0em8JtwTlQdUnWdRNF/NjVrl1/AzrJmVB1M3OrvDa0
qfcnhAGXK0wL7osnDxfkkuOiViaZv8q0XMytS/V2+UoBrLt4hIQ9bL/odG3hk6Qwvl8TZGBXNHzS
umrz98kX9fxc56ztYTi7ObcEzLACYWwHmWyqLFWfaRRilGjgxkXFRpPF5vtJ+e1Lx0Bw5vBexVOs
UoZv0ugS+GA4pRKakwyX6kfBR6N/5IGUs/JudaXUnsckyMWNcGrFZv0ngfW1Oi0UYUBeTub4zmX5
hRIWY6MKHZCnXP0HsQcXMoObK3RLDoreCIwzVEXQvr7iBTFr2fx2bT78Vr30XiavQunBmeZ2h2Ag
BsdlQpSKw3WF9YUltCr3qddtzmVYyw62rTPFN7GatHeFx2El0qGSfMxAucmI7XGXrKcEcxo+wIKs
wM7jHs4p5ij7NDoJhnEzDma6YldKX0TC680MC66OqYhcSrsHGFr7XMu80c8UjJgRecgdXmEbQ+zC
I52eY0LOkyr7FLwF3ZX+waIwbRSs8cW+7Na+vF98/k3AH5zpFpmoANoImJg/9pM8IGiu0X3n9z7g
7mlKCoo6KHanE9s03z1YvpdxS41DFvycWVsc9s6cK6MirgFD8o+HCspvAf87SQsdrYgAPo6FPduL
Atgzu/avIZiIO6CWAdNO8okC28oa/dp3AQ0DSbP4j5U555W9yXpfXNOKo4yb+rEGJMcCOMGMsE1i
wJ9S0Tc5b1G8YMokkYCQft6teAvhxT2h+uJoxomiET7N3MbXwBsoBFVb/N6vJsKMUvj69xLP55IL
msYfLL6+4pBsMR+zxd3UBYQ885h3+JYPFon9MeSC0sMaqsrfEyMiBW8tr84yafM0pfbctwxgt+Yl
GaN7Rxaq44dbc07dim8yIe22krgEk9nSISExCFIpbH61kSu4Y6hwu01jiYNJrxsDpqMgS+62peLW
aEqkPwjo0q0Psm6QO+pKJx8Oee6VI0+1f84Ggt9LQPNujki0twMHxY2TRzy+sVXm3NERonmUSdtR
6NImkE6Zhu0e2Chqv3GsecaICPsSXFthWENhCsadOVQmC53Y3K6pg31lqsLqN/co8kFcIpKbljJm
59ABNNxXSyL8THfKWS99AtGwJ9JG/olwjUqCnB3rmkhFZxp9UDEnV4YsHhAPN+ZMaeqw2pM1H8ID
peaMbZrTr7zSc9EzIp/p/D0+kLMDvT5zQzgbgVcMrOGLolmgP1SSahww02MOONYn6KCcgkmfXVhX
nxUa1kECMgGIQu0gfHDpFU+5CdyXBFb2dmy3oHwIcHbwKarIuFBJ08nvmsMdOcQk/4+9M0mOXTmv
8FYcmuMFkEACiYEn1bHYk5e8HScI3g5932MHXorWoY35A6/kR4IlVvB5KtsRdljSSwKVyOb/z/lO
QwZa3nEdp4xh6WdVUZTf3aEcPhp8SRbEBKO+AjYuyKK3c+0WB0wI/8DJR7jZdUPXq02Ed19ZhtdS
sDVxr5B4xmW+dGmCXHEkVLck3rekseTYmahl1y7kFeq+ICrs1NbJvS2DL245+NoaDoa9n8BrFzul
qAwTiFOWlHJshNTrBr5cesrdT9xxc3POPJ8j8ra2IjlsdK9IHWYWfbmV6CJjwomZTaSNlkgdvtZT
3vyKgCbFKz1Nuh/wl9L4g93UDZhVfS4AU4ahEaRU3n5AMedqMM0y86px5eDggGmiLyio9FvUtEiQ
rcKqwouav++iVGDhV33rTZ8s2k4AIwIclNR7MlIQihybjd5jSV2BIqiGFb7n4EOHr+3RNuHmICsv
60+lm/sou4ok//6f9nwznv7477/Zb/rfT9ow+8fff/7XP/5eto9NXoWPyc/nDfn5P/1PL7zxh2UY
JqGAtNyVQ3P+Xw15+YdtKK5cqF1NyzWE8WdD3vzj6d/Nv+TgGyd0i3/p/xryRHohz3DpoOuEfXHi
f09D3nxtpGZpnPMKUQbwF76KYKSfWdQZ5qQii9WWo01ns69O1EGDNMy+aK0WPVDfzUvgfBTbcBWU
2XCSZkZTXSaFTxJEaqOSXAnZYw8bHBk4W4Bc8ReUQGRRgTYcEBC6WguKX9ceZQkZ89zSA7xBk6nn
9YYVQmu3lWapez0bPZuEo57+Fr2g6tqzYgiIUqgWtAh57VstYYPeYS4bTqkRi+yidTSzZJ23qvb0
md7igHn/lefbwseKn31WFeMyFgstMBfjgcWWjBHX68/0MG+/GLRITkEcBxdJpBknkQu8fuWluf/5
7ZERbzxXIZs6I6O4sAElzKGGxowVeKZCRvqLnI/qEOW8me5UNFdEOhZH7NZq+cNzxmTSSWYmZS1F
3/7lKPjFxqqFrVJzkaXA6FAVXoXYpG51DLKxeSopYHbntCbJ7dE6vbuNEB2GGAa1lhYvSn40pJuh
LdBcrcaqIAeonvzqwtLQ56/iaEyRxCY+mRks3V2xS0eLpoyROa21Cvqa+rglS+cj94UZbVM1YGUn
Ni5rbQ2ySzYUxvCHNL7ZQmkcrTtuwlgdC8DeG/23pSSenORDOxtNqtIJruLZfEKXFAIBVVw8KXj5
9UfzyakS/HatGKPHXk09E/dHWXxzpzr5WWT0bta67prlGX0W9lANoWi0hX6tR5eDbbrwzvK0z9d1
1aF64OBafmXHtsrtRM33p7I7UK00n5XYxhP3FnZSkhA4FtGwx67d2vreKpN6BJyk5zeun0A8SUTe
RTQ5hPFF1B1NJE9ruYqEUC1/zkbEYd/1REdMWaNbJykmixLTA4y1jYyM0N34euHF57FnhwP9qKTL
N46qDCy8Vo4icY6KGTjYf6MjR6aRAC1db9+eoMbMO/hTJw8IQeDeY2IKh3VN1+3FDNWmnBNUzTk2
yM+QMGq33CI5CwYKzFCfdBws8Lu2PPBXTl2UHZV5lcLX3gBwKlaEe/j7pz/oPyqxvwkTt8O/l4nR
rn0hBHv6t/9z4/nDmT0R7BPzB06IAVvSbyWYpv9BgUFHDcZ/KdwWtvxz6zGMPwzTlfzLOCGExbb0
f1sPVBdDEH3Ff9mzEoyF6R1SMDFL0Z7NIuYQBlL++XPkKKkELEQvVyACj9CrRr8clCb2SYYj9oK2
sjVettx16zWtqmp6LDgDYj5MSd+CtDfX4kIXNTgVwl9OIDhQIkv0bvx08D5FnIoegj4uPhKiFehb
IRCJr3RZYn6nw00PlBjX5jHXRGly19KeHMOBT2iQQbd9FcuuvS4a/MlrvMINWHeEnVRtKF7emAn7
y55ao15siRkyvxqsYOP3zBsr47PRRl5wUtWdG8C+Q8JwaauY6ibpCcz4yOCSlRnF3MXRfMP+aGoi
hoIPi29nYfXFap3k8bDtHG5jEafkwjAJrStGlzoBa+2pjRWggF7l5gZ25MyIPtQW1YR146Pr8Qg+
sC90308vfQRP1Y4zc2NBAMVOQDWprr5pESXXHVKniKM0pffrXFrmSU+aT3jTAeQPKG0RVJ5s3WYw
U/BSMDLG66qtR6SzKAkrQg6mziWtJQiBvRP67V2MWFa9tVU67X2C/54aA9wQdzeVgOLxkuRpx9rg
pQT/GJpdfJT1IK/CbAhJg6G6CV9vMjEm3zqmafxAZethp7f67JfVZD4wcAczRVRZ/bZsCkUclBX3
9KM7Q4L+Sv0fFoA27n6OrBEagfyFsDo3X3ZjnrfNqicc6Q6bjitPpA9neFORKYeqJ4y9eK0Jd+J2
5slJPwGkUV7Augu6ld/NbYhSJ9BoLUfP/9V6NZZ65PnMgmpMPFJ4JZxeIPwuKlm6oeUPapE13hlX
IselIgMr2dEDBBCTXs/t3rJ2P0ZJRXstp5gMoC2lGj5Ffm9j4ym9L3VCGZno8YgYDanOQ3fIihO+
SKtbwQ2LYa/mPFgdw51Y92ZCuGVMJ+XKlZr+mRJwnZ/HSQdSq5M1xTn0Ow6ZEG0fkxYxUzy8xmGb
QdGW/rBLu4YMOVGO39SuNyCmUJWfbBu7sGmWl+FPhDmRM7sy81uBT9PcUmnOvxEb1J/7AUDnLcKo
IN1QT264wpdJ9mWQovlGGZHuWR6kzk9B9FENAZOKNQrn4AZRX0p5x5nDkMrYhEUvCCAV3M9taHVO
B7RjFRVWSNOfYNPTLvZDAVU+iyLqaWGAwlBWEykOcaZdi0zSJAD91Y8bIC79Kdjkbpf4FQWdVA8C
lJUcG+BlhhgFCigv2opGIr9q2djJg+lq8VcCm1BODGFMyARbfPUtGc0Ua0dKjB2gU0egckkdb69y
0aVbiqcZQodQuGRnGBF/aoN2686MSNJa21PRfKvwewHIo5Jm7CbXq05cLMDkconEkSeqR6xKTMl8
sfS8JmAzpsf7kaSQUluTQuX9TPC6lbvRjDgtEcYAux7vJA02NxvS26nVgkv8qFq2iSZUiZjd448B
pgxK5sx7XAlFmn7wx9pFpl6M9skUQbtdd5TnHts2KB+YMYMORYFS1z5jRSHC3feKM6dOLbEyB9/+
SHmnxH2dK6pKlsxssUqNTDu3wBb+BAtg1iQMdPYFeaacZqwkoYUb1gFnH1S5VQ2l02lyEBddR3iF
W1knhHMl3QbFKxC6GeB+SiUYH8p/dvjfF02HDfbfb/D/+B8oP0HFXfP59XL+z/ze5S3zDxTV0mGP
t7gu4PX61y5v2n9YcLi4Ragn0hr3xH85Kg31B7s/t0hdkP5jPu28/7xeohI3bZhorlSWbklsmO/Y
4pcXGc4dBiQn2xKGydVXLPhnoSQhLtCUtWqUJnY9u9+WFI5j4ezzYfPPwyj/WGhy/A/jMK3IcVpc
ZODB5qLp6d6pOCm/NG4y7OesH0JLW5YBBzPL5tkvcPP7H/0c67a8OTGa6fJuOLhwwqLQ/vLcQr+j
TB1uSrhhuMW6EA1Pm5Bac5zZ0ZGhXr3BeShOStzQeYFKLYYaR+AfmYY5Cs5Q9sA9vcATWgT3bz+Q
MVO9Fq/QMiz8txj2SKCaz3zPb5yGPfoU/FtYC7Fb3GSOR8NB9Fp1J+BCrwOkbz9h0XYIPVph7gb0
r7vEqLMv4BScnWVMycPbf9CBN8zc1flvXrAlluA80hZ6lBf8PZElRbcSDuQaGh/1o9+CifgLY3Hm
wfsAc8yVi0mKcCFNs6iXRF26znVR9u194cRyQ7VcM36vYqSrESV/YOY8Xd2XL9qdrRSzN0Phtnj5
ojlcjWPez8WVGpa8UbnevS19ta1yLb9Er5bfxJMsoao0XO0qg7J7qc/lZ2TKVMQj2gB6RyE6F1F3
TpIVsktwPOdvv5ADc87mnM/fODux5Zxn/3wyIKPsQF4TG12mWrb1TE7IhcjbzftHsXkLmE5tKHf6
4vCvZ2HrBFjfVqDl2WOdybqPHZATR974sorDp8MMYjXDHW4LqRaLA+EJVZ/G5FDas6bZnlr/NMKj
8h2QGvnp6aipVWBYLmG0Qty9/YSHvioaS0oX+G2YW0vQpLCKPmr8wFrpHFbouza2s3fpKjq7zvGM
axn5xsThU0iKPCogu8lle0V3ZsCnRTn2k8Nd/v63zqxzIPTw7h2W/5e/ra9gE+UxykaFBeAWuOCw
KWqVHllPDqzISipnjseTCLxnp9PzGaQFJp14YmRWjaGl+x5IlwB8N8u9UltCTOJ7/v72u57/iYvv
ivnK9dTg4dAxLEb0ygR+duiD3EBGSQIKmqvOknLz/lGAA2D8AOdJOuBimewFPMTJdy0QKTaKoYnO
IlIMtfsLowDOAIIwb2xq8WVMKfoX7LKSU1fR3dD0D7eKK8f126McWGLpcdIDsOGFOspZfOWamIyk
SNlZnjgaBvgRBIFavulJ/Hj/A8EydQRfAl6qV4se0pHC1ppUrlKHCpwa8GwR45Qf+dLn17KYAhQR
OLow4Vwq44sH0gfC11DWMUptt6yTPVYug9YVoGU4RHeADcFqm+qmC9wjC+aBV+kaOtUMno1K8XIp
U7JKoEXQlYYESZ9U1umunTp7LQi1OLJZLYGgzAeWZMovSkLJnWv/L74sMvacZmArBxyf75LWJvce
hWeg+3SPM3FW1rRF354nB74sl71AlxRrQK0uF1Dp5qppyC1bmaOJ0rdO6w0Bzv/kKP/bjfHQK7RY
nqUJ4MPSl+ccYaflJHrIhzLrUPdT4N+1TVpd9W1rHvmID80TienHmm2Nig7Ky1foW2nf2b1moSvm
7un6Spwi3uiJNRbGRURi4lpocXJfTX63w2mjHxn+0JPSsMCfaSomqj2/72fF/ZzyTGY3gjUkJfXK
IbrskltUc5kYfvEXJguYFSVR3toc5heHjazXJ7I/O366qr8evOzDGHqkw1TTL9uLLpTfxkcGfD1X
MBeQZUq/hJKePjNcnj9bm7FCqo5+LjJ7c0e/XpyHYSm3752RgI3hP83nk7lFYr4cZYCW1XpgFdHv
FenGqRuxyxPPuXh7lNe/E6Mg/aE1psOcVotRJDfeCWWJhcOztO8iRKDfWyhnP+A4TSdHhpr/WS+X
LmcugHLudqmpC2cxJwQEAh511h/mvaPje1BFuzFDk1yP0OjktdtTMqEe2XeznLczaxLDCOaDJNbr
DUl2XfgwefxTVrab46fskSgRj+oOza9QJ0VuN/TIY9cR7StKAIS4fo37wKduZidNt8vdKrwcMRTH
G9F0xNyh/S5/uEGWmGtqMRBnHD7ZGbgm5L03NuSQxVkb41wKLexQTRjKb55tNL8wa+nXUmbR51z1
NgKCgr+av1fYZKEbmXUfZJIjPYSJrN7h1RBfCc4kFkSglblwHc3nEe3SJ11CBfGGaU0bpXdrbVrF
Pr2MdWvi1NjoSWqps7d/gAPz1oDOzTlN56Ao5DwXnn2TyRA5IRViyoS1FJdpWzzAV/VO3x7kwISi
Y8KqQ8PNYflebOvo9aHQGhLiQReP5xHNy70CuLIuU8RH7x/K5Oo0pxvPn+JiPkVliCtAUpOcBpgs
s4eoXHkEW27SbgTV+/ZgB465jsHWx1F+ruPzUb58e1kignz2sGAXLpzvfSsNEjqQbN1UQ9ETVI4b
pF6jS/TWBpEfuEuUGH8A5g1PfGJdb0tk+Ede9dPJevFB8SaFAcBUKFMuCw/4ci00Upw4ikYkZ01h
1xTjzFDuNUxhDpXGRF2CEeS1mDJyZmu0P1zVeBNgtxZTIwitk8jlUZlxDyNFyrstB6WPR5bL15s5
vzdtSAUx3YFIv1ifcwWfA3QwSWtlKr7VJc2zuNDkLy794icEIPuKHJf259s/16FpyOGf2whdeXiQ
i1/LwaqjB/k4A1ukeZFGaGZQlBv7CXPu1dtDHXo+RUFBpy7lKjED/Z9/VrERRdyvMompgYusriab
7LDhloy0n6OMrnCjTkfe6KGHI3SAapPFBcReLqSAmWQa+XO5hES9fV1IMYe8peupHfDdvv10h8ai
3IRogsPE3DB7+XQZRBwOYZhS2IbaU4N+EmIHs7jQyqn9K0MxlV3UCKwgTxqOZ+uTYrfDZM6RZSJS
YO+kOrMj4ebW4L36Cw/FXATqxffjWotdr5/SMRoxYaysUTd3OfsqSkBDRbucy+mxtIJDyy4dSApc
oAznpfHlGwwc+pCZx4LUO0V8OQ4W3Scuyd/efqQDowg2VkAUIC7w+i2OzDBaMeXXLE9BaaTXMeJD
4Is1Kq2/MAzP4Uq4Esho5o/h2W+EaCWqEXBSFKSsQeq3MC/oz+v794/CqYRDictFVzcWD8NCRgWM
VipssLq7HTBZ4J9wxZEPd154Fsun4DqNKY6iMrXbxbOg2cGklGhg2rCErDor/eUZ7Y0ROhe5Rinl
7Uc68B2xCqGLolDN7uEsviNCfEZvMBmMDcb8YuSO2rl60J9UgXh/ZYtSKpd3nZvGnKa9WJAGS1N2
1ONag6ypLuppUKSF1t2R6+6Bt2fS1OaCxllu/pJezgRJCGYeTdxlFJ2evdJQJmHDte7KRqVYm3tx
pFj6tNIsfq6nnIh55vF8+mIfIWDbGXlb1Jloy+JqzGIBP5V0M42C9O1UGNMPuD7GHbIesO6d33b7
nr/v5O3f8dBjA2yilICySHHbf/nYk0kkgscRb1WSRLsvI1FsnUgTn5oGMNOIv/DIp3BoPFYOIJJ8
DibUyJfjpXwjXjLx1H4FFb1CabdziTP9iKh4WrFga7dvP9+BeUpHBFmWDWxS4Lh4OV7VDRTDn+rE
Wt3uVOsaGzLzbAir9pe/MBLVMxJcaGNTlH45UhihZ3VIJV01hFave2nItUt43HnSdv27SxcO1Tbi
dtien9bhl0MRyqgR2co3XerWTW1mzifNLycEDMOxLs388y8mKRvXrFqEM6TTyX45kgS5EAmPkSpi
12/YFe4U4EdQBtDFVoFjp5tOx6OPAcw5ssAc2AAocVHjMqnyI8BcfPXE4PQxzRWJk3RQH9mLPAza
wXRkehyYjtbc5OIv5+DB//Xy+ShpuDhQWVuUg+BRadMXFHVg6ozgZ+3171+gqV+wWFJAUGTgLC7a
eMm4mAnWTCiixGNCTFzLAOj/iBFvW1BNOTJNDr1COi1zJ5GWF+28lw8380nnK51cxVU54IxxkpO+
DY590YdGcdi8dFZ6qmnLzY3DFr3mjHmPxPIj8rZ220dH7wYHBxE6LRjOiCyWixNO6nl5XXrcQ3OU
eJd20cqrSsc88f5PmKo/1VWexnm105DKXBpaqeRq5DZ7YoW2dTaUiAtzI9L+wvSmFiJhyTt0dO3F
ahFYjc3ZjAP9VID+jP3BhSypySPl4vkjWX6+nOKp7dCNo8a6WG2rSpGZ2TIDhjAP934l8XjUTo71
cppO+zKXG0crLiq9ZxLm9tEKyYHRZ0CZQHRG2W75jH5ojH6rd3zCpLN8SorafwxbV1xnrum9+wqh
OPaYVK9Y6p1XlxY9arErwuxYBZ0a17UWdndBjjduMDv/yI75eklkKNrvBlW4ef1d7Ch9KYIplBMV
a60roYGYIKnbspSPoTY4zaqbi+WYyueW4e7t6Xlg5FnszXfGRsg7XXzPVTlNNvkT5gpQs3cScwm+
i3HqfuQOCtcgyM1wy2kv3GDKpYvz9tiv91EuhBzAaNPQRadH9HItcTPiV1JuF6smFOF6vpjhJ4z8
0zF3piNDvf7WXZ3+ojK5EZLe9CRjfXYm98g1AHVAScvRWucmzvrm1GtgJ7z9QAdG4TSOIICCLt/8
ctmiyFpEA7xT7kwEOctRamv+lmOig4Oj0MWcDwV8609VmGfPQhzByMLMcRy4SLO3SxxNZpPq7163
0LvP+k7aplzbl00UaQPQNAplImufoOU1HZFYuLbWdW1Np2+/tnlDfLmiMNSTwNQiI/BV2WgMRA8a
jYoLPpvw3gef9mGEIPlI6K9+yxodbLtAGO/eyBiUpiSbGY0aFueXkw++kYt0bKDIScTJwzAC7wZH
6H97+9EO/FYcM5Ck0KxBeuuIl6MYI8A9go6ZEVyjd0BGrA1NoXHzV0ZhSeb6xJ1vOUqRgw6MGkap
YJNt+dmQMKTJdGSUA5/rbEHgajZ3Vn+Htj2bd3gAtCBu8KnSNpm2lC0J9HDVtDaU2R9Zeg+U7VgN
uQg6HGk4YT+hI5+N1dM1G0cKZavSyQFrYRjJtpoTt/WKMoJxOrADfA17rMO1gfEZ42z6g6uqSxjA
YFUnZJwmW7uS/QecC2JDTIH17jrxvFq7NvsfRXpXLZdNOx+tgfPyygRXvrdyR+cvCY+tWq9PkozC
90DBh3YpL/Pl7PErzwvdmG/QJzHps+k42VlcYxJfJ3qQrtkgwyM/8YHpas1ekLmhwi18WRIcVeMi
SuUnLnxbv+wTc9oBwBiPNFQOjcJhaC4ocGszlw0VgQqznUIbzaeTmh/5M760XnvsyztQjJ4XYulS
UkV0QZfo5csbmDKjbOYuRl5Yl2lEaLk9ZcVdXUE+JDLJzz6nMaHLVZrll8SjJT8Iz23jTU/41KV0
gvTIKnfg86HSMCvFqD1R4l1MmbFSMrbYCVc+l8sPVuqEJ7ldNndWM4kjm/qBodh8qN3Ny4HLMfrl
o4No95Geou2I0ia4TqM6uQBnUoOr8qojH8KhoShDIUVBJciVajEUVJjsdwsOO035DVxDjZ7aQ8re
JfBH317mDnwOcj6nUwzkUIbI8eVjtfhqPYQwVDcMr9qXYOWvAL6T9dzZJPqM4bEG7YF5Ss+UQitr
3nwtXPxiLgBlDi/og73Sk1vSBMO9rY/VkbVu+QZ5Z3jLaJeaFC+osy6eCnNTCXKVUUguyPYlSZYb
ndzH+yjR3qshJE0T/9KsxrH4qcRyCtojbb8aThzWvZiU5liPtkON3vjtn+mJ2/t8P5+HoRSsc8wy
6Dg7i2s2+W9TF3cMo8BpyVSeQJkg8S/ZTAMsicrZTiBRBvB4K1xMO9fyPs5OJSxjm1Tk7367s39F
YC+h0qATNfxyzkBt6ybdoXkrsyQHnoX0OesadZK7ZvPOxXPWyPF+qaKgypi5yi+H6m24j7D1ZkVV
EZ25dlCf1wLSzNtvdzkp51HoNdBofeqwW4sHAqFYEiiJK7us7eHBkGP9ubSyL+8ehClpYy/lQCaZ
mS8fZSyJKWxr3QKjDBEziAUBhDJ877GFUh2ByDRpuH3POc+L7c0u+iYboDisYlOVW5tz7bnMoNgd
eRZruW7M4yBCMLlZsfjS3335NBjr0p6mtrmyETt/z1E0PuAtSR4mm/yQ1SSc4lcDV+JjjK7+0eyN
8tEM84i+WB/NYQ/I17oVSUZYgMrcGW9Y8GS51/vEOYOipTv3cUqe3trOCqc6CTG7nPpTXvh74tya
m9boHKihNf2gU87A2UWWRUAZbRh938ck1qZt6I/aPutyE6zRNJq42vlUAIsJXdSk0FUQjirRlxeB
7Ms53TFovpqVxzkvTYbW3xd9V+DMmYTaJ1WtPdatm8BMALJmrQdhh3KX6Qmh51jvxtHfK08D+J5z
KPWvB7eNr5LRGT91lgHSr5G5vA74cOtdEmeR2CVpNRUrAw9ldYo7gfiOIU/Tz3nTBgQahAXQZ3sK
L9OqNO8JvzMei15YNQSCEhsGyKs0PRk4ukAVlgOUYsuOHwAAlAOQnsEydpU7GO5lGXmse0EIj/k0
gucI9oCTnX/iKYBIO1PBSljFlpjAVEJBTjcN1ie1KXDcwnBGbuV/DMp+ALJoz558nD7JeTrQyN9k
TZjmrN0tyL1C06pibdtl/1johfFpDkns1nHgAQeYssy9t+Rg16dBnU/fA9NGcleT/SnWLG/VrQyS
+MbqSH8hHGpIv3BsCeEXRFUO9LOSFrAtgINEModVr698Ym0vhWZanwTZYeTrSDv+pPN/M8+bzt7X
WiwgbBMY2u4mUlqrTed6LP8RquZk04BV42AwIcOG8NL3NdQXAlmhXgobJkwmPnUeAWp7v50TDTon
H0bOyLL8keGD8S5RVk0xmFDNvPf1WB+2Io28z045EpbrYJj+gOVG3WAaNU+jsXVPw8CqzvSxgwyF
bG7Vo8V+GDXP/kQJv7Zn9CFIdmCrsIC8yYxm+1TZl2sz6rR8hSwtHU5qKhs/9AGo4KZI+4HJrtRs
dEor7dtsGf4S655brCMCe9q1QvJBYIQb9B8q2U3Fpiw4ca5qpyzTM6pn4K1tYy6PcfuNdXzPnfOp
q/PfgK3ke0emXHoyeWq4yFxV1Vh73GifgDPwVkw90HBgcwwCv1Q5/GiGxPnWNyh7yPjVvWpnktnz
eaDYkG0AD+Y3NkIbtUn0vDJJlBwIaCcLuiDpbYyKNtjSrpguKgAywzU6CvsxqEJIteSbEjgNjrUh
FLaxUThYZabsi0ioqL+WdWWa9zIxJvC0avT5GMqk8deZFaXmJrHdntQOG9DULTqJ+mswt6hOsE6E
Aj2O7LyvkVnr6WU4BX237rQq/lJZ0E0hUZYSQGEZjp9xEJdgorI4j9RDOZE7arjhkJPIlMb9vkB5
mNGtq7uvVTDhjCqdEY5d02TQ5mJyU+pVPXTVl1Yfug++IUGnu7yL08yMVIior1bhWSFxHm8aw3dI
3ykSC46fxfEZvQ7UspVuCtVvcI5hAhRZ1SCimDqvu5CBnhr7KGyzi7ysoAl3TcSPR+TKQwp34471
v34oGvybG2WWco++r5jlS0XxtehwMe1gpJYugBGhK65VVVyBR+ub62iEcLIe8BPiv4LuoshXSYZP
QRj7N91oh81qBL+EpZEWdULdW40gpvpK/krcfOdbTvIIpse/ib1SYl9K9Xw88YaZ7eeDY4W5y/Ug
WRceSZKbclKQPlNwJN628UPzuklLITawR3F9u6PI8FSH5BBsGsS+/j516mT0t6RFt+KUumjiA19y
s/5+rOBq+78ZvEGlrE+lhQ1zFcnGePAw5D5UOAq7s9aQg/kI342r8GnnmbQ6C+V6lyPfL2CerBJf
NaMDUVyJUDhrFJ+xJJFIxjfU05ibpUnWBjmnms3LJhiVdCUXGHZIJE+NyCKGLChqbjerMoFxtO2N
aLyq3KmbNrKbcwWBT5XDthwy60oDSHIfTo5Oeg0iGnlmB233EwnXVK710OzvCE1CrfG5zaCnnJZN
ZX1M001RVPZZq5vpr9GvyArwAjmdxcDFgKS7HnaNudEktnwadbtuuc9D+Mftas5EbAUU1DTiMxMP
/7AmLEydykbTjU2ml/oDEEEQPZE2qm9krs2TyRiw6Fsexj1fDmLY1RS7J1YZC2VvmHfjo0YI28dE
EmW46k2VWFufD4paeJKEMNanImICp0lob5EeOx/A53a3YGaJ5EWS752ZGka5NRh+/nYCHkZ3K227
+BbCSWtPFFqcbGNbJXePiayj07BRfbAzgapTnLWCjtKsO+Hbn6HAw6ofvPik7OPwtoE7OG3ZwirI
BmqU+84t3TtFvJvPD0kG0Eqn/yQ3hMQlxtZiyQNeEwLsDGIip2DwmmTP+a4zdWtLN7RzuIId9j+4
fsleQha8nbwOUAIBQuVVC23yqm0cK1iTuOxtdXTwUJLy2r5hok+kD2Vs8N8NeJQ4dqnid8AkUPld
1gNh0dcTIQ4DnEbSA36Bt9W0XTsUSr+Grwmlu8ZiYj0MCeDOE9DSTnOtt1bI2gH6V1wKO4gEKng7
sD+EVs3aF9p2O+4IBbDsL7WIh3FrAQQrT0SVoKkK60nCnUvEaHxw3V6KE4KkAnHKlSdvTwNwDsXO
CMJeEshT+z2w/KR/rIqmb6/HqDU/ABT1wC8NaWCpfZ4MhAyDmGaqciOW2VdSQs1fbx8iX13ScMI7
lEQQ7fG/XtmizDiuWc5HfAxjn28DkUqiZf342iGD5ObtoZb9FU6rc3NlvrTMPBh7UbfQTAPdiDlh
I0Zlyr5kQ94j7YFp2bgDgFGvPQv9Wpzi+SQFuG6z7dvjH3xURAsU+GYh5FJDQIBgQIBuzTUmnNxd
2UjzY+mZw0YlVXmk7fHqLsOj0o3nSm+z03KgfXkwx9Wbi1EhS84hIm40wxpPyqIZ3lmi4IUqqk06
5h/aK4jdXo6igTf1nJ6dS9R5vAVcVyEKsxpEU3q5evvdHfjt0HPO9QJkTHQbFtWQCZTt1EzId2Fw
6ZSzTcSxksiklQps84qFLNxFU0GsS+QUZ7301Pe3xz/0Qp+aOUgeiLBcjl9GmpNxhENSrsi3GAmp
3xKucEzneWiGYHuhaoF1CAnS4n4PnQves9tDO6/yYmsNWr21HA4WY++5754hFOdpZtCBQEr16opY
NVYbV5lC2hG65KvQFbi0a6l+vve1zaPga2Bno7r05NV7Vm02CFWGUm0xQ8gXXomOAG7i25ojk+N1
XcSYLSGI4fkfLLCzdfe5MCwMFeoDn2E0AgKvuX8720im3RoFdKFtqrpQV0M9tJw0uuHKhsC/zUfi
AVcSscmpqruOQjNIOkdzsyPNkPkTeFGx4S+jyo4ogmYcX8jiE4E3WVs5B2iQ6Lb+6HckFOhswDtI
Y8VG4VEDU90Gx4Qgr2croyIPmqVCVGqtxf0fE3ubs6XOK50BtjgFqAop0jyynh0cBc8dLTl6/fay
kUWkS9+wclrkKqRqVxN0rOvDsYbF6xID3lQKM3iocR3xOIuflvhA5dvsD+j33VXQGC1xNARvGnXs
3JJ3NPx+qP9gbv7GPHz28W4em8f/+slNvRmvHtOf//23uzx9TEK+79//z5nP9vSf+O2BlzNiDf/u
rBBAW4QA518eeEv/g1IunkBkJfgFoHj96YE3+JeUwNdgCZq2Tzvun4g1MgCfEGsoAJBXKef/44JH
DGiwD7HrEaw29z9ezhI7d/saAhcw+mCsOFsCWIhanXLQszdy8/u7fe5Kfz0ZZxm+iVOcZjRVz8Uw
Ioxqz5uodAJZriEw1/5p1Tdkbul+sQ2c0bl7ezzqjy/Wj7mBjyAEUZcxaxcE6qeXD+bFzdR7lYZH
2c0jjChePU6Djro+hcca4K1t4MjrZYuBuKc4Cki2LoLyLLQdT8VrDjY5qocMDPYtmbypOrOMwXJ3
MFDGXJ3EKnCFWBPrFk/kUsDl0bp1GEZUzjehcv2G/B4rMHVvM3C0z0wCRZKKNJW+0Fpy7ZvQIK9h
NaJZMYg9gKfmkDleyNDpzysMGP13wyi6jtoWHnQy2FOORS6Xb90cOrHhEjk605r2NHC7r1WWjqSm
4KqwfIJjdajNxLHUiYt/gLK7U8HWdkOVuvshS/whWnHEMb0vcuyb6ZNTGkllEjeLgnHfVGwH5Kw0
te6f6FZJ7MGK2GTMEdzszRzeZtdnI9GS0tEG4iF0D/Q05M7ciTmlSzkglobk7sSnyUSteKNXJljm
bUDNg7QY6C3zts/fQqVdaZaJHsgKKhT+cVwKLvqWSrTqFoqnHpylbae5nFh4cDLsIT+n56k0ks94
ekr71I/cONxGxWTkxSYlAdp/qHEuEzXtKjQhK1oXIv81Rk11b6RNJk7xpsPdLIdJVIBTzcBYZdLo
yd8pUyXuLaMuiLHO/KzlKGaH0Y/cj0AL2brm6Ce8c5z2A0erald4eGK+9zESnZ9ZPlmACJhmxgB7
ODPT86Y0DbAsSNc57hAe1qlvtNdEvAP/0pC8INIxruZUBBKY191kGulVaPWOXBGu53nngzV0KRcJ
TcvPgG9SaYEh0xWZsSr9UksuiClo2zvSoXUbuGGblR+QwzMgZKBYv0p6vTfPc+Q8UPMkIh0MpbHA
cIU8rjC3KYIam3QS0XcW7XIJM5BoOtezz+3GL+3rgTTi1mDHy4r8XItyF+ZNKGVD6NcY65Vcd0ma
W9uhb+2i2pJc2KUt0UPkUEFTLRPEVigX6umr25mCC2IVW+3/sncmSZIbaZO9SkvtQcE8LHoDwN1j
niOnDSRHwzwYYDAAN/iPUueoi/WDJ/snM4tFCve1oVDIjPRwd8Bgpp+qPvOp4YhCaylyQ3U7NHxt
D0432NGdFFMP+A/eV/NsQAhUd4wuHOvFlSOKER1ArXFJ1VVzsUJiACzRR0luTRVkgRl4eBf7Oqvb
u2IOm+KWwluKwDdn9frLYaG1eril710TH6wJ9AwyAThn1qcw3Pr1Erac41+V/rStd9BB8zBWQe9b
qR4VzJuYsuotZyY0UPBtnQqkjOCiJx8s30fDOOpHMZsQXtMNGuv8TKO+CwLRNOCn0L6r6upD5zHd
vDZm+m1eoVz4AavPZmVTlirHHNBqV7+0K5XkyiVS+qTnxRsRkUcqh7r52W1cFOHnNaIvP7pjzepk
lkgNukg9ZmywFnUNd5qh7adt4gy0Xe7oOUnnf+ca6/PQLS4lw4XDucjvZO+DbpsDUR4GfwPXlZKk
G0ZMz3jM0TbLGeKCzjkd05Lfa4oQO5bS6J7hYjFTOcTFF5WxwaxlhN1q0s/aGE4vjhtMR3kKxikw
2S2WRnkFUskwwDBMYZYyTwYwvkyiHlJZGhwyTMNU/aXPwmG9GpUBOLet6a6IVRhk7lU19fK6FSYI
EOqaaB0PDKvMkhp36Rqma7ZNRr7rJG3kQvsoBYYf9CX0ewqChEutrTDmVUbXM5XoApZCG0qd3YoZ
MrMhYqYhufpboy6eKkSG9vn1HqVACP35NAMEQE0c7fZmdk/IQ9OoDvohE4e3f/78+nGH+OvrhBy4
OfLatuf+tHnjuW+ibiDfdFUPj7qnkesZ7POvxUWf/1Plx4+P5V8fksy5du8zmQ3zp4dkUBbhQNtD
HhuDEYEUaJbrwRwuR+nRlZm7wFr+/G3tf99vm/r9bZkmSWUIq6TRmXz99HpZF4hl86l4djYqxbei
VQy7vA5aAr0SqWgEXc+4kj5WGRzoP3/p/RP76aXZE+xefHR6FIqfzsEdEwU/q7jGJi+rD6WuSIcO
oCFNU+r0z1/q37883qSzFxSGRLjxhf649eBhzRHK46Wooc3u8ZJVN/T+i794Q//+We5vBGM8llf8
4z/nQtWKfSLAa02wfxspm1563gwZs3cuVXUJTAeecmuZX8wOMO7zG/zvVp+NO9fFfy68ev7XP2lW
Fh/rHzf7/Mz3zb5BQaVDnJ2BOCECCkZ2Q8ivvZZW8Au6xF5cxdXv4yT/3Xbf/wVjEzkHMr5YX5lW
/G+t5V55RYKPgBjWJIy4WML/RufVj4dqTD7Mzz0TQyPWVjNi7/HjldllbbGsTfboF4b1DgmvfnXI
hk0J9UoFJPspXD51S5CdfvcZ/cHm/8f74fur7jceUhduQJzgP75qEIq1GNrocWbgHodrUzwPqyj+
Qi/4wxeJmKrvmijy2k9vbbCzIRRT+Egc2323BnJ8qcTAJPLP38qPC+b3t0KnLHc1FhmqZn96KwoN
iy1r+Eh7F939oS3cRzcs5gNjIfPCbIO/SE/9uGj9+nJokVwyNl1iP8taVWnpYFPBo1VZwzU17c9C
W97NCAX2L97XH316RKP+/wv923OtjWy4pAEjQGmlOVlqaoGMv2pg+KOrjw4SBFYeOdgrfvqKfIHr
Ic/9xyYLoyf+ELDqRW/bVb314Kijsq4T1xd5+udf2Vkq+23l//VDhP2BnxvfCPm6Hy+/GnA8DMDw
cWwcfJlEekiBTa6bMhpyjlsXVc+KqqtDG9TBWy8c/aPnNOJTITgJxk5GSwAIkOY6kNFwpfMa4Hfd
Nu1fBXb/8LMJScQTBMJxZ/58YUmphqhEmFHDCJ2l2twEswETNqZS32xnix56x/17gc3zJ7PX7HFp
kWrBwfbTJ7OqPHdzbT8iLFpXNgfUdGuz/O/fmDwFd2cqs2vOqT9JjNKQc74q8zFqZrb28FzjQqrw
8Odf8ncj+4/fMqdZXoKll5Sf8/PS1ueilLIvbpZtDryD9Dz9LirDuruSYRN2+6kc20BtlXhXqDBS
5QGaC8qqy5lNXaxMpr5RAJOJdGvaed8hu31IXytfyUluY9CkJV6GG59xbJRqcMdlwijCf6rIOq8c
ap3sYStbJIUhh4KHI7joX4mN9a/SbdiJz8sgv+XzOCnOGCEsOM9wRisW21JZMecl5y0DcEZ2iz2V
L1Nv8uUzRbzEc+VMB2Eqq2LkWYBYQWBhwjJBiYm5Y5cbYWiH+VyY2Sms6eqjZ5X0brvBRglOR6Pe
KRwc5zXTbks9LuizJwkPgkll2ztVLC3ZUJzOLXiq+A9s+7WUEO61pz/4Vr/uJ7vWBPs3wH9KqBNE
HaAxlj8yTBkg6LylNbSyJuMzud/lm4QDeBm2U1Cmnva8OQmRX575HKNLe6Ek+dLamshNuMXEtT90
XXPZ4al/MZ3KLo8Cfs1lawbaSPrRZkA8evkgDlnV6fzUdhY94sIfq2+AHhvKyAzLFodiAOF2Y+sC
0aoASQYZPveoDhGjNL7KZV6rVLImXER+VQLLUK4Oj0vo2R/avZ0cI9mydak7EIyLJa0eA1m1Nnqm
iWGgs1kMd13DKyRlFdQvbelHlOuGRvjKQ0Wc+Ns5BIScst6HhlY3IZxBJx2cSj5s8+ixi47ExzwK
GmihZd5aJx8yx7u2GNvyWFDm7Ceju6ibAgm9OtjYpUACbr3OTqYpKkSNINJVmke6T8vcxOvV+z7j
T5rUByv1fNF+LOhd1kCHi9GIrU33n5oxA47KKL67wyg/lYkDCJB++4i+M8p9A4wC61aJz968oIW4
OMMquIhy/WzqQUUxOJHi4CyEc4NekXfc8hKtCOswjdPdoB0OdJ2V3XWVsuvbQeugRUTQHa6LKtTP
U1FNzP475xvpGn99qJBXrm1R6TuI9gMbUWUTM6B4dxviGvCcjhsFyy9utwicCLhTKhginVnGsfQ2
vGKRq12IaROYGFJVawfUZ0JPICMP3GZgx64SEEA24MKomxWenCWkrI6O4286bE0VD3PoH43R5L4Z
YToUPFewAKX1YJYlpYFq+Vyg6Lza9MR/0NNQPAea9qpkLv2VZixDOR812K5XN2jggztb8SlamnCG
YBONMgU4UV12C1fzZQTK6g63QlecitbtLlXTGahBq8uY3tZ8QVvoNZ9MMxNQtIvxbbsXaWPL24Kr
2W4AoEDCjD5E1EAQxpuxiyV9RLNU6pI7f5+B1MkPNp8tLhMBCJYxi2neIvbID4W7aSuhk7f8uvI1
AEi32vnFssvuM8GL7H2I3aiPmZ+ID/1ouW8WxwV8ypm+vS9bZIzYjCoMHRy9KMi2XZ6EgFvK5SE0
PBtlpg2K95mR57f2aMNxduAM0YWot9w/gtKS+qhBBop0xzm1qSEC77Vz5/nFpOkI1q+p3ixjScH2
OjJ7ii0i17yDhQJu5kqufmMtPp0l8BKwJBTjVICQUzjMQMo5Y9LqOb81ncLHp2SE3pp24+zWSQUJ
FMj5IKwSewnwXy0VgIucZRnkIJV6cGwAr09gkGz9MPXIAbpbV8b+nmHdYLjykHfmyTEPyrMHBvVG
JCIMgW2l+Zjm+rHiug9jdM26PTDj8x5GjeSRiElsr6QqWvdq5tB4OcOiCm+xKNPD0yjZYSxw7SIz
jlELXg7jW9dy0k78zmuKm1BK7FZkFoElYN30GrUhOEntPHuNDHeW3WjfYVwB6bcaDjXWxkzU5cqI
vHy8HeuqNHAMtty5Xm+jgQX8e3bY74oF8EfYc0HQ474/7IRk2bQpocYrUgA0NwL7GuJY8A0+deRC
diwhUDu6F4lbYL+I4XLDNsMihWejmM1rA2slCB5H+O+lV683bm+GMyYqfyb05/jGl7kyxjf1nEWU
pBNMwmdWmsUH1TTVA30181cj96yv7L/dLV7agq8eeneuL1VGSUxqdPSAH0icuo+9necQ1jr0fOtN
WIzmy7AOZZ326yiKiyFcxATGs6jMBDI3nVFGLkHL5n2z4kNEYBbHoC6dL94CQj6FDF0tF8zxvTJZ
grKyEyR/c7nYya3GASAUKOtdLbqAAltaB1DmHWXu0WAUB0rVaZCaG3d4W8LVW1J7ipq3WIBwas1B
qabrDJWdl4hCHpStu19ZLh5M3CtN74PsdvK9ug85HqG39T8uUgM2zmiJ6xPYffMAiFXj1JX+hAPM
W4dmPi5us/KIn6hgiB2fMp2DWbq5wIaifC5Fc/EXhvJ19tlZGEBOujZBA2RUvcWW5EF0ZOtRZ4fV
zpBc2c2g2wcRlM0E/FOexeRWVs1kXzcjLEW4UklEB4wVFxwraJ4vBB5JXXDVHxCblZ1yQK2YDTa1
GJLSyHnM+zIbh1vTBjF5HC0dzifYfjypfGy65UWRtb5xA811zq8WHgXRofOqcrkE5uS8xbIdXuIu
bwBsYf16Z7JV0PFkriJLvIrKLNi5xZglrZHJ6KVxXJ4/9/ip6gJUmfQet8YKPtiDps8L++vK/gTp
LwktevF5CDkQq2JPV5DTBizmNOZQOo9Dkyjbve3X8LYQt4EUE2Rg4+DoueHjzGbXPAo1AcHjaaTK
ZFAtleEycFsUV0fvta50nOoUpLT1bVGOgqGQjRAuF8JIJ3vNjOWB2vZyOXJk34n03dIbFzjWmmff
cFR4IVcdUCFfhAE/NEadPV9JUiL5a7ZmVRS73hY1JxlZYgMs7mztsZ6kmviKc+2mPfLukoyyCIvP
ZHm7rkhznVFLoa1oNE/DLAa3i6PBoazc3qZ+qY6KMF+F26i66ZaqvZpFZ8yXywb8Afdq04hEg0Zr
uRxE/xUgN+MD18slWXLVel3CRABTNqmE2koctVo3qvfLOfbZqaiEPTDiP0BsgR5nDBzEpmnz70uL
52vcZFv9WtGfzxR52QzWZRS+/LQY7LMXUH0vC3qbvG78eYb3y2xmTjeSNu/wPAX15Xmf/1/l6R+k
Y3935Pn3IfPH7v+8dM2//ml8nYwHWbSfi/7rDyrU/vPfVagACBcTfwIZlP2Qi9yPXN9FKFrXGfWS
XSQHg7WfLNZvI2ckKJdTGkcKhCubY+H/alAgWQjPnDViptJkMPbwyt+Roc5dNr8d1jhu7uFq8igE
UGny+beer9q1l7UdqIou3IQBJzmEdhsplXadCxNv5C3ljAZIOmB9FPzVKrsMGg6XqMa5czXnBggm
nKfNKxTe4cHLAsG1K9btwzrMBsznsHtBR8DU97sP/I9krP2k+sNvDVWIxCzqGXQz3HC7OPQ7T07l
dviWAwDNPXTODHL2Q05SokymaiwfhcNSlYdz+8ho08qTRmbivg794duerr91ase9ckZ7eQMIr7wH
4BtMiRhC63qpeGaz15lBPzd9+8KFYrqHxtzWw2QW/g2rkYV3vaiNzzLz9FezmPsn3S7L0VPO/Ikk
SHELDTEgkTyjr0kCtzdrR1JiZlO1A3yNNqEQfsSZKrbxm1dlQOqLzrtxKFFKVD8afxVw+lHLQBVD
UOC647lL/zzFSbuq9bvPaUIFrYP9cwqm1DGju1wNRVJJxod2MK1Udslfv5r/Lgv/sPYKgv8sSN8V
4l//BPD3+5Xg/CPfVwLL/QWXmoWstBtPmFzxVX1fCWz+B+MrFgK0OLSfXS9pOznl//cflvMLzQoE
/+C87Sn736nR7i+4L/e5DS6OM/nP/jvLAAbAn+8oNh8099J3wkArQLf58UoJ6pGEBH6Fei6Lfjmt
JhCl2LE7M7rcanMN7/pAILUtEHJwKE7BxAU1kSm6LDnxVQlTTmgoRIrkS8DTfUz7SgtsbJ2XC5jO
BFQQAxQO6qt+slqeX3hwbDJ3i12ZTsrYn+kJHCQDx7odyPIiWNlLJb1Zdv6t247aTFYesl2MJ4FO
lmYyVivufCDCyUwrZ8khwuraGOmbBtIRUBK4l7FybnnsGh82o/ARGpU2QUp7wXrrjpH4UJWFw9G8
gfmWkI7o+fsaN9PMcKoCznYogv7CNaa8iQELNTA8M7ssEkeXEc4Ff5kGTjyBnqinyAfn6Mx+R8eT
WfREJ4fKXy84p9TvoqCy7xjfdRaRgVrcy22KPuakc991KORf+syOZIJSsCfJIENVxDyV5b+jpFU3
b4XFbBm0gV6aWwjlUXOlZ3A+JH/sLEgV7QXhpVu3a/fsbAzSU2i7GrpcsEX0aPZBuB3MeW9ULD0V
vum60bGevS5X261XSnUT+QRl+A6NuidCPyrEX9gz4/04ZmZ9aZcq5KDk29U1wVR0tG7Uy7tWZKE6
DlEImQ8lrc3edHk5u0e9k38uxgx/WyyAyTgHTpPDJ7kiFwF5C4PPuY+cmZicx99oAEHvzWIyvINV
ozkozsfAI/o2/DxmXcepHrrMiNZXeToxLbwOJHa8xqSERMhr4h6wky2fwMBRln6wYrUuRqhAq09j
B1NMB+uNxa918ohAzrEc1HgxdYbxJZ+NQiNzF8W1lY35kzEV4zf6n18n6MEVpAXLtJN6CnvQc8Rd
npXu2oIPqBqOdW0RTjU2KY3Y32znrc2+zyJ4ZqKABavnPSkoP4CLMGwJ2nD3PfFMnseIOYeMNifu
ZnkHLsgxk4XN72d7MogdhA5b4hi37PY41L7H70bUpznaDuxBskYzWS2GH/IrhvLsc6ab9h5J3/pU
mFtZH0cBV5kj7NDOqQ+Sp+Kfhf4QcucPsalMW54yM8NJQSTF6WK1tNtH1/D6+9nxFDzoAfJxXM20
duMOyryIzfDQbZzZi7K7sie5C3nk0opEeGzRYzPTK57lYrO2dwQGs8+Npin3RDO83V57oSKmRX64
H59bgYaRBlmEtDVPdvVglZ79lJGBvLGMDf9FLivzyzDM9nYUhY8uNs5l+K70hP84+VP0rguCuo3n
3gqKy652pu4SFHZzP9Qd8ZMGvC8HsiIo+ySClv3VHlfSwZ4cQpP/qTcblYm5Vuw5HRVD2bLUr3QY
57gVKNFRr2VXi/eq3L+fqN5pXOvEoDz1V7C5VBbVtoWFADZwnBM6ZZGy8LBEULleTZtXI0dQrm+2
VTv5/dyM0uc69FX1JBdXZjxfyW6lWbiJC9cmdXhCf/PQjKW/1Aev1HKltadzReqAu+GGGnxp7uXI
nLyI+KFOVAroSmxEyulTQPN7hGZGczwWhPn2BFO1v7uooHzfcLsZInvNfmM0dghzh3+3Qn0Me7qA
OEb5x5VtzHsDrOV7Tta2irU2+hlzgQ1xelrojI5rxWGSf4oJYlkw+vf12OpPYzjJ634RW020xEMs
qdZ+6dMRPMATF+zC4T1r6oieAuYVh2Id/DotaGQy054bro0dZ5t0krmK88/qk3o7BEHf5/dZbuaX
slIVfDM7EE8F5/AJAOWmjkBLWJMHl68gXGujiVF8x+Y22zhDXpPKKTlsrqVQB5dnkIohn5TNMYR6
Hx38rGk/4JzgolAFQC4gdFHwNGZYllBq8NSk9cTzjst6Kd4XhVmoRI6tGab0zxUvbIynMd4yp7vK
GtsaD5UIETDEDkuJWU05ifPMUNAbBoqK4slokIcWqzaGtBZdgQpd2s0boFdZmwYTRR0Ioh5nYHMx
+zc2iG8jIcvFxTcXZpsnDKu89/m0F7DVePhS6ZeoigPBS2K0lO99WaLCxCpoWuV7BiAkEy5dPXpa
v8n8hhs69nNpfdFT096pbSNkaltbcAnfrkEfKOzqW7nY9R1RVe+VPfv2vla2/JwbrIV0bXX+F2tU
RkZ3uGm+WboShcwZZffNFR4nyC3orsklbh8Ky1a3UWYNHYpHh125H4iypgMCQZWgWFlPKz67tz5U
khxQA7DwmGRQ8C4bHNCujM+3p6owtm+VQYaNkxE0BVm400kz/MNuNQfRPe67Yo1L/CkUdUl7wLk1
5B1k7Xy2Lj0VcM2AqPNZGrlpgHQrPTvcKLPPHJkgFvvXXdusM3cajvsRW6Uuog8MPRJStzkRtM/j
YlQoiAODusSr6zXkTADHAjqq7zh344QoCWQx1GvFRHGHRvKMx6/1sYrMCSfasmHRvkaxbZaHbcMs
2ceUk6vwRkTWXN34eJ04r7OAZu2LXxcTtSBMCLkGqmDJLlRl0G8GHb0xrcvV8GB1y5XjRRK4sm5S
PAFRm1a+09+G3RDW1y2lDtDumBN9Zj6v9ReLKPZwswcWjZQVmOTeUkeqSFddZc7+k+uWIN07nwQl
EJpsLgzdjKXIzaZ0UEWWUaUwmdnlqBgrvvXRbyCTG8w7XqZ1bru0zkqzvMgKLXzA7azyVtJ4Kx9M
NNkrX/sGa/aDct3ROZjM3TB8qS4MuniO6tkNWbjqaGiPzPVm8+tQsYzFpPZsUIn+PsFiEOC5E/oX
c7PwJiqmbP2Gw96s7kYWCHmcnCaUtyjpnbzNzKqMLmEHWpt3YBatFp1uJpH0Y657FVyLqnQQSjfR
iRsb7Vl86hhiRimTPdyIC/kImEduxi9q5yrTFwuTJYdx0iIc94taJlVfCRiXRCJhPGyJZDttnNpx
mMyrrF+RBs2Va/eCnPjgHwdzq+qEy7RzEmfzC+vNaG427eNDwFaYC9lbXsO5ZHzXMtJEwCrtYQje
R9qy3i1IVPapCVX2zVShA6a0YoDBKlGtYPMy0yyRjriY0wmz5nQMhzmYLtpaVuslnzk+xNWcizHx
ZTmQaWXhqa8JzamvBtvo23DJgg9Bu5rB0QrXqjhachztkxPO0XrQLdCnZAusfTrEPMpLty0oQj60
ubvrw9FwDityVZ90AKTEjcEbqxNg2HCAwV9SXi4Jp39iTSjU0ZtH0sQYc9ACKKCdw/spUNzmVlg7
3cFl2zGwW1PC4fluD2D9yCd/GxyzYgeP/sn+u9oG5+Are7Djrs0BuFAAQs1lsc5EA9kguLQkeAv3
G/I1q17Pc/PVxYfMvzru8NK57KaPag0mD7uldsekyRhRHPqgKJ96uebfWtsv8ZPOPnY1Yhvr9dRn
zYAAGXoTQ5DAFXEnR8XQcvBxeUuM2eEVIGE+Ygl58y0tAejCyhfo2pMjyyYBNsDhfB5Itj04Sgp1
iUbHTHJeCKBcu7oeynjNs7VD0jbK9iLSXR8kNCBs0FVAXLe3wyJ97IF1ONjXFVp1zYfHvPUwqwB4
Z9nR+Z0aJt8Czn6fkK7bbWGeUMrV1qmpBgKXkysr3P792qqEXrM1SCHEaDybY6Q/z8ZWs4se8+6r
6Is6OgxZO5SfMCK6q0wHYXC4WEcmO+nmW1QUkOoM5hAlUUw+ymM3T2qhx8ALeguKg5gicuqBJ2wv
i1sKldGxV2eyk6pqg+A+ZM3PrhiSlPIO8/ZSvg08vSj0YgnNhT4kNv/uC1vP0mGDIPtm+rWb/b8C
wj+CP5UV//U/U06a/Mf0yv4j3/UDNyCHQpPrrhciO5l7P/l3/cCxf6GzHLkQqRFaHJ2Jv+kH7i80
FNGRBZkEkdHdQ2e/hlecXxCGdr0BFYEmLLTIv6Mf7FGXHxU58ozROYaH4ox4uUugv1eaypo4wuQv
OfBgq2Omyizhwe69wWCyYQt5JUGcKaqu244HO2f+3AzSudqM96OUVDXI0rXluyGXrkzayBd2ngQz
+5drLMrle0dHzDryxckJuBE1pwSpJqN8sPKeacfE2Kq4kqrLBFOU0nJP1Gpn7wOvzx64H6omgaRs
9anB8AfmOEzoL1PfVh+qprIA2lajFKeSzc8zKsWwpoXEVMgNXvWcrMIecbDm0PiIW2N6yOCyE7lj
mV1OpidFl/CXMPzcBs0MsNxN1HY0Ce+qXMkpxzVNW95paL3eeoXMrvHFn73Y9Rrhy56rVhC+6aaI
6bkrhTguDZ6DKwzqkXkP4dqQJzIVgzgycs0XOpCIyid+IPHCxDTbAQBj7+U40X3Z0e9Hsj1EpUzG
bFixlPtnfznpNjke+u/Gc27wvDx43y3pQYtWkg48REEYr6oS23NQdmJ8mSs2ZtslumQ+hp9ss1iw
u7fwOE31OAcjY7EEcTcvozsUFX/UT7bR7E0ADSuUai6XX630xXdn/fbdZz9/d91XYytJz8yAG6OE
ZVpYxIBkFByrrhl5oFhdtcPfBqe/7s8O/mI381ORuxv7ST4P4YNec6uGWIKTidH5bv8XNffLwcVP
RJ52sa32qRvwf9zihB+rU1DPmk1SXUojpRtmy8HhKOZwIU4zDnC08XgwdOzAvtymkM6OJKs0C3yn
h6i4WD1bXY6tWsZUTVm0xSUGgxlHvWdrohdyCY4wMXGFQIEynSt7zc3utls1RQJ4O9qXqG0wFy1W
NT2IeeYnLYdrLt6qwE1How7GE0Pt8CEfx8VKR0R3Yln8VTfIaeV94eEFuogQYpAanGJ5F7A15hAM
Nme/bv1sLo4+Ot1ySQlKZhOrVxbzyHAcNI3I82qfFm+igNdF6crZQ4bUFGhPLvYHSvZ2x0PRjmzn
nFkN19FizzznQurSGXJmopePViSDp4hIQnGBxWZEQfserJ+lKYkQyNJsTvY5h081BJn86pzPF/We
1c/YKtaK1po9yu+twajLuDjn/U1a71uROOdSgHJyw/wddWBUBqzn+oDpXCUwbcLEJOGdmwaKKTKC
Ipm+FxGcSwk8bv75LifIkiXd9+KCc4nBIHL6DIa5jRJnbzlQMzbzhJ5reWftLQjGYGkXv4oVPg7n
moT6XJngdqNxjUWIIgV9LlUoqr1gYTiXLXh774J9rmAwjXz10lAAp+WUttc0BLTNPHOOxtl0rnFQ
50oH4Dn5o1ic6sSrUvkwnusf1LkKwj3XQvjoRfnR3NsignNxBDkVH5Sz3gslIFX2n7xzzUSR7bUL
mxmx6TFKI7oKz6UUIKfmR39vqsgByfvUonDjx7M15jJxu4piC4wgFaOLc+FF0IUC5YMWjBG+QnUI
mVBuzKFHazkO59IMieT5lRA1VRrV3qqxMBB2027v2vDPtRuDlaE15nsZh957ObJzRQfd1dR1zOfq
jmlF2UrQ1UL70J3rPepz1QftD+YV7W0UgHCHNN8Co62vJU6L1/ncFmJuRES6t1U06Gf/3CiyWtH8
lWA5PSPYyawqFuVeP5Kv7l1/7iTxz/0kVHGpLV322hJ/CXkYYJul0SkM/TE85eeWE46M8nGD94ew
kLMZiqWzd6LwJKMfpWLNe2jPrSlMhLmhhL23qbh1ZL0HQ7iwTrhqfZReLwy2SCJzUQZ6W4X3q8Gd
jHuqzsQQM74TISLeGE0dliFz8RbOgQ5fgQQw2B92DhVPupDd6NserZyx+sTixeTWWFpiCSEtPCXV
ucucDDpq6j2Jl9NaY/j+Y1FyfHKOrl/jv6hMbwvjeizNt9Kg2/fKX8uCAJY92YCJorAJkqh1rS82
duH2QEXl2F712E04XUP56bHKyqE+uBPNtvCzHOtLy/FGnmwZqSCmOmTadY6qyKajs9QSgqzRZtd9
tbV7KjPk+NlWCOqDzbZ+jcceBQofiZ9RwloQm3zVkaueM3aZPvp7PTxwC/BeIyoR8WBKxuNNkfG2
sY13bzeba4PWorxjrRkbRe+CLSJ17autslucE4NXfWvzIggvuTb6LW6IpVdxvzBI45dcJUxlWqLa
NiFmUr8JqnFFjla5Ei+4X4z+DnXZHT6Vo1ny6dr4G7u0yrySYd60ySqkbioEA5rSgluaxz6fhH3g
5LM0yVj2hpmOJct0Ao6UVphak62CmJFJnDZEt9dkM2tsdXx4yJGdUTDeyCYLc8Uc5dWhggn4kT+3
vgnmKSIWaOCzs+tlfdHmHNzpsUaojPQwvMOXZ9OEsyyBc4VuH3Yxbq7omzGWmyCIqdo78gDFc7S6
04MdZXhgWxFtb6Mpcz/wq87vS0Nu53M08GpZ9I818tCLM+8OL4F9UB0bl8cjuhjYwP0S63DPUGHA
b513kY+/iogx/XUoipgwTJ+tDJrpkniR2G1JS+PmB90s202G8k8uoW3EBU9UxD28SNXRLwbRnHL8
jVd7gpOJQ1XJJ8MjlpgUjtndRBSZUYYSet2bMdTybhaZDbCWqp2nsOzHL3ocvaeqotws5XhqicMa
Ug0a+xl158mUG9mppuJ9SuZWt6etwed4SU2AR9RR95YfF4vXtEfTqbtXXIX9lSGFlKk96v4LXj2P
Or98ke/YodHTBnne+cwCu/AoZiJUkdCpmH6aYSbv86BHmqP3aFgSrhOckFaUGRwRc6UvJjgpTaLJ
6d+sTm+z4Qx787M/5PQuoLYTApNeRL6N8hdO+M3gty+UVTrt9ULEMqBgFQ9b3Lbd5EDqlf54ivJw
NRj1zP57HJH0v61O57c3OTcoAnokSxZ7Q2HrbSbL7Q+bWVltiodAhOkY0P6GXYzuLsWo7l3pWAN/
bZMj2YDMop/IZAMzotqqBmM1vI4pUcFmfJEqLEzGSHstHdWffs0QDc5K2rSjcGN/WsPX/fX1YVwy
qF9x7aCPQDNrM9q7+ow4PU+MQTmxFrQtscY5g3XRCb00x4pWH4iRtHKlk704PSOxpZIUwzfGrQrI
PZ0MdoPFyY829uY9eivRslyZBKCzbcRP2ISHrpZZeGwaQz/pzB3FafXYLDJmz10+sZj2LqdO2lJ5
Xzvekvmsl1GlPSWC7ZtuR4pHcea6RXSi05BzBAr6Zj7tjcnBixyRFkhgVuNN1tWzkTQIf4/GZEUN
b0/Lt9FQQy88FVEoxuO6GZIVuQj+H3tnsh05ci3bf7lzaAHuaKcBRM9g30+wSGYm+h6O7uvfBkvS
rZT0pKX5HdSoyAxGBAB3t2O2rdKYhthjnUy4a0WdV5jPQzaAhG8X5oqs2Yu1yxgP3LWL595Ebck1
ksRqug/trq7YUNXGtCmB+ODtZBsJuVGAS+fJriN38Pgv2C00JgYts+g8tYuGen52ozypz2WmGfG2
iMcy39iF3aGSwor8wFo2c3nMOe3QiRvme4xhmY2JFzMVWD0yvH/4K/7vDP4/BB7/3RD/6mdX9XH1
2wx//Y0/zuDC+wuGHILOUCAYycMV+NsZXDirL4fnEThlwgnfaIm/zvA14f6F4Ptq8dGhjLi4gP5+
CNekvg7/dZjFFid6g6P7fxEp48d/D0Vh4bFIIq5xNwmXWArnH6KVnTO7DbTFEFLXMARNmmErKdHQ
o9ENMqn0a66We8MkNj4P+VXOVGvbV+qky+adecwxtIdD03UM1PRY7a1s2IkWc30lIuU3zsQII/EC
5Xl3Sc9gyHsJm48qrP2IKV4TpSd8xMyT7JehZ92pzf560JPH2Un6G61rdk7PvN1zfriN/BoKoW/a
Md8xxcFilR/BAb5HprewTrNK5KaanvHbMpWUFvRJ2T7DZCQNxZMxCT3urmG8kWV8bnppBozXr8gy
722tu4WeOPp2DMuhbIhlE/uuBoHHz8ziIKRVhXR499OSGJSGaZulRGC6ZNw12vCrmeyRQW/tszn+
TLP8xs54W1qd5yez6SEtpO+27anAlu3Oictf2pJWflWp17YtbtVclL6ndxsmqV9WckUPKfTM50lr
hvdUtxoMw26zUdYCbBRvIPI9f+bQzylaYVRrhBpYJ4YJS2ozbjjd3dN4nxC/SBu/BkvuW83ySgsr
sMHJ3OtQd3Mpi0BO8ZkdckcEurspk/GOmPCNNF1/Eb3fGYDLCYazSSnflpYzs1dPJy8DTdHr5cUi
gegbuPq3kwanCS1Y32ljmO4Xp7iL03qbZ/l+cPE3R8udGeYX2RbXxFZOXcswkhKXh1al9xGFYkxS
tGpn9xmmMc350qbwVnPs0+S4PDMbfhj1uN3Ifm72Wm7S30TTHyyEgjMX98pGMYBl/1wdKCW4ztPJ
N2StbpEbHzRIoQ9Z60WbMowwrwPX3Au1PGtmdDaz6qFpl4a1vPlM8olio0kav7SwFqgZ9nhg0MQZ
Wc7hcwI4NChlHO1gdMujmMeTStMFKzbKKxSLBExrZ/mpNTUBkUWOX91t24a/GkNebFW/lFnZErkA
dDlZ2Q1FxeJK0jstBsfZeXM377DkT37aeJeknQ8zp6jA6p1TjAIGEE5dG2A/dxqCVcDgzLz13PHD
TPplB6qBwEiV8nc18WtW8RkJ8pmbLMHDwj72KlNsYHLvSdfyi0ML0S4mb8EtKKZrOCigPSwVzCp9
GwklBWHbDFtd1s+MWLkbRXVN6MHxNTMstqwtnzJVF4S5aANXI92yQzt46SU3OceEiTke+zRifcQd
tinM0RAbc1rZEw074s6e9yYrepCwbm5Q86nhcvOvEasCQ7m22uQ4OYI+VWe80U+2F2E8HotD0bDP
oGctoJyAX0unLwgtV2jRHXNFi113R4F2C9YVbVrTpsaHcvpZDgIoJYNGEIZlUCRoWmwgDxBM6aNW
hIqifBvnN4nIGzStxI/7u3I1/HvvqdFMXArpVzReDUp6SDrtLZ1HioEOqEnTbMsrNcyQdKGrRQ+S
oM8BKaa5sjW7Y89bF9t2Gbud0KP4aMT5EUjn8J5Dod5R8Wu8jl77YKn5ao5m+IiTwuJcRtZ1jZru
z5NVflX0AQGRUnYwFjI9mtq0+DNVAhOlzOyfGPmVTnVD2P6SLdGpMdzpYHZNdhqMcsuFUN/ioTnP
9XCGF/NjcYbHNB2fc0iCLdv1oJi0n4k9eFsQpcAbo/AmIqFiLuIEBefckTcDXz0rGMYpuTBX8kKV
duj6lZLLAHmPM7y4iBmfusZkIIkSv6jGA67l29hV1ylt0L5BycFBjQkKbjSeleWeukwTQe2V9mHx
9CtVaK+NjZVTNMz9Ule6nLV5ftWgbT+zUhQnvWSIa0zAAJd2wp9elntVsDfpnHIM0m6yYGI6O0aQ
D1Q2v3FaqGZ5KEeNGt0U6S43820/RCR1snx+DPPjUrU8v5Ux9M+zLTqsleJUQsxcVHmK57HT8aOz
4eXMgZphmeNOJYKa1ZCT8Ggs9RfDxcafqTW+ZHZ8o2FqAJ3CwF8nbLmt837a6U50MxYfsFlA6VQ4
051shnlt2h8wSH4kUd/tWyNe49jWAfv4Ia603djrQUX0ZlN3+Opj+zTiKneMBEpq8kxgwt7GQ3Hi
HHhMLB6+VluzGe/4fnBikWn4OTvYrpooP+O/Co/C5nyN2yL1Ad6SFii3hKYCu1GXpHefWgKLOFPO
djb+0I3GXygOyixo1mQ3L3Wk/2y7/MkAbrmtzNbaYQ8oyQIAGeDwQ94gLlWQDGG2m/uQVAyKWocJ
jNNPow5x7CU72arB79V4bw7625QsOwobOAxV7Uema71fGjwARvq6d2iV2cXzWIGGZXxLnJDjitMZ
xr5hpL7Re5cLndPUbm7ZG6eamrdlZ+sHUdJvNy3Li2sr3IQj9gmrLlivNDFt0e3qw2QRBInLKT3l
+BQ+E8giOxOQCT/oxJSFTZwbGqKHSBaJ+tRjWRzx32QHLTbVSwKc5Nmi9uptRmi905mtQcdzgta6
IZ6CLYscIYpVPegPUjNfijLrHlN94ATrvJS11R+rEIxd3KPfRmNesprzkNUyp99aeQ/Oewzf6cx0
4UHVMAb1sQjMJt6RLzhNuk6xefNz7Gx5FRogjxfNQtGfrY805SxSOtYRRJ/+0ET9i5ht1jLnPnTU
vsfL8GJiHvGtVrvICLkjEk15Gg1IERyshqDuWC3zrO6PBKh3zAA2Uxb7YRXd9GV6ij39qCamqwWp
UoE4ZpXNoecZL3TE5YSxolPR1gxxBmECUuuzkzRXIUJ3KXK/wNIUjsCU59CA4o7jwUf2OMyZ8Ugc
FJNYMa6YHE5q4TTe9FLskUa4H+2IUwYi0czAvLG3KTXoOEqudKVtgRXhnuRm8MIbN1YP5B7eZ0x/
3jyxtrZHiD+7BI8dsSOiDThAFpJUHr4jO+Xc6mHZU16+zWMDgVaxzhOEw/WwMp8KU+DuyveVuFoN
Owl+lVkRPsmwV1m3eFG/clGfl84OaobB2EDZL0XcCASE6YjfF6HC4lCfqkbsc8YmbLt2yrZP1Mu4
e6RtvvJSy3Ygi5wgNDGtlPa1rIghZ8XY0Di+PFXUBvCXjBZaMokU/KPPLrV3gTmzoPWzfaOIr9SW
/gkJ+2zorGdwzX4Nw3jBJpPuLFjBYdkdciM6Ml+44aJmy5cwRl4wETbebsQwijh4GLrwkqj2s+3u
NX18qE1Odl0Y1PKBXuW3oY5ecFHu697dDV57XMBPFZF2dBr9urGKgPxzG1RpLoJpnHDr6Mlu6hAG
inb+VWXuq5WzVPFsyOzmrXLan3SGnq1RbVRYXXUJ/YxC7bXE3FPjgPBW7zFd/hjGYpvY42kwh7el
OXhAyKomYjcPJb3wrmR27S3jOwOGqy660s37yF7uqsk7q9zysY1Qlptu2ri9snEzNSGKEyRzsn1T
e25N9jZ09F2YuX/A20d4ZDzXol4GVl1+4hs42J2GefjSU1Po61FjBZ6Lx6guV3Osbv8qMy5sdtPm
1Ww77Ki8S9NUN5Vs7wbN2vH8uNhMMJzMvbWmYru097LTyNMV6Ksiv8nBf60muItOX0XfChmMGotJ
o1e+yQPn6M1vzDp2oZ2/JEl+MdmoWp1xxmb/nJjxU12aRCSjBLHKYCxosGgl6hZS9lvCgCCAyAzJ
OSbEruSNM38NMg5ceHbL1M1B6WpYhryjKr3n3mbz0vTqNLf6bhKy3Sup3Q3SeGrqV2eyrybb++JK
QqLss3vBxGQz2CTLOIxE2zEeP8t4QZWps52A0HQp51ruy7o4LJO4TlP9diSaXnRzvGmZEq0GKkQ/
56edWMTg1PxM9mw9UcSgacjqrpfl4L3hlvFTljK91K7y0vGX6Uk69r7W0J4tbzWnmMM9Lqxg1rub
ZjL8SKhzxhoYg6DbmANLgJqsY7isViT7bRhuvLy+Bv19kZr74KkwICf3ikdpY/DYY81oW1+J+kkt
n5n9kVraz0WeE8261fFRN6DFeOzdUfN16BZ1qdCf7toq/TFVyaXSrWcUYcu3zHmbmT1hus6PQ+0a
V842c/uTMIftnNS/PKO6m6JhW9WvInV+xrI7FGl5jhJ9uoZuvyHmdVM3ToYFlTBLceK0tmxI+cZB
lvLfFO4SQx1pONwki/2jbKrMpwPiqFWSut3cET5F3vDftH0ilm3UxAdG2e+Zq70wvvOzmbyapffM
W1oKDDWWhrwYj9oYXVstW9JF42EjOaZjviZAnMbo0mE5bgmlRH6G+WaDQ+YXzW2bWoQtX5N+n2mu
u8Xpg/qJuozlcJQUyrvtKlox4XQfwzp+qwsG0d2griJDXNdNs0L2C3+S5XiqCzv0w9l6NosFMyrZ
xEDK9LOvzYdKk9WeipoPDMDZRuJM27MzfRqG2dnAczlqBRK70trXIWzeigx9ig08fX8xorkzpqsd
2PHbZcJYBYVwt2ATQqqyP6OxugfOD8ScZgmwBIjhYYaWVXU3QleXJbKvcVGXRPPRdEGacUcxM9yG
ISSAtCPonzXRm0bcM9A6sziQXxz3KWkXtMNp2RMSzXdQebvNWOMCij3QrZ6dlqcc6Z+PPAlfDCN6
jBsy8pyPp/VfUzcZT+K1flQ7iDbe8eXg5dNww+girDcuk/CNNNU5D9nBoyrf5WnvT6O4L/FGxba3
DZMOh7g1buFS/pSOcZu3yy7MK8OfnTBfh/5ZvYN+Vl6cRHCYwA4fOG6jBWAQ+l1sw123qVh5SGDD
b/lIGexPx1kUnCEjditTNd32IZakCFv3VcJcvNjIWhNnU5Xlri5qjGfeWPoJfp6joBETKESTv2Pm
L442EAKOaF8Itb6rp7sZv1WSOa+V5l6NUAu8Tpxsq/jlstbKuXiPGeMdqrkCuNCkowP0YngvEvym
aXnUTJuje8RwomNpWzyw1brEhcdlPpXizNYUjZJnVdAWRIrwFteaSbqbJ5xjVI/KqHVvyyB0TYFq
8ZGlpdAcTh5GyOJH1wJBS3eHByH5MHJMxROVUHuPs/U+6tFgJtR3zKJ1HB6TNHeKrb4MOf69pUdS
ZUiu9+E5jShD6CS9hs1i+3ghAfk74lmF8aeiJ8iYjPPglNcmV6LbxR8Rl1rpaI+AHpzAqLNtiIc8
b8tdXLYQ6hZjazF3a0mMosKwLKdr8IDUa+tbodqWptoICnVsYzxHLQb61pt31BVMgaqw8ldWeTYM
eU1FjV+I8kT+/adJq0JiDicvkQdoO2cmUrkdPk2dezvQ30EZy0654uRA/x8U3lRlMiMfunes836X
F58tzIYmj8/5/BY5ijn3fCdNennm7FUr66s6aw4Wmzby7X7hJScYSXduRaIFby3UjTgotfHKrNJb
CU6h7hQGhBfcHvdpzajJXJat5davqArm0WFLzIaRdH+20UwkAltGuzzqjR0VrMmVFrM9DakQCLEy
Lvl8CafhJhfeHbdlENvdoxmFGDK0n6RcNotUL2NMnjDvqnNSJvfZBGWSjI793KiWyH+1BB3IwE0C
vVFq7VsOa0UPNZ67lXGlpbqzgQhibUbbO6dd+jR0sAZw10ynLk7uQlnHW0sHw5eVzXU/ECpiCPyw
5I7nr5xJBvMvfWncRDgmfVEJdpeLWeJda15xYs4R3sZ7zetadkQ5BTzNpl/WZpm8ZvuuvF2GoSaL
DPpeovhXR0zuGOqjdym9mtrkPpVql2aEjZPslmAiy6LLYVftusp9NkETwFOlWom6p3OILVtG8QVh
yPO1IrZZGCTBEAckzF7obHJEnWZqiyGTPgOIkIPpPETl9JAm+Stghdj/1rD/T87/n9WG9v+P5O0/
Pqvyz1r++uN/j+NZhF1XIrflkJEUKOl/2Oncv+CIQ60H+AiH0SJ793c73QqAAw6n67ZOWZyUGO3+
hoKWf/EsStc89H06C9aK3/9GyV9jmb/HW234c6uhDt8RYv4/wBnN3HVIQDgMCpv0ziS6FdQJXoKp
E/I/NMT//kqu7ki8UcSSV1gTtHVvHSj8OSBaA0UuZgqejTrxCRPx8BsW2jqgHWz/9NH/q8zub+/p
r6+E59DmrZkOxsPfX8klJldMzGWJxoSBSE2etdM8/QfC2L94O7TSrQRth+YIRi6/v0hkgeVpyenD
b24OkcehuZtb/NYiBszy79+P5a6Wxv/9lnhHlExSsEzcmb4DuvD+ITK5PoxUZGVbGUIh3qiqb8KL
R/9etm0wW9UBjgMPNY0j6jaPBqnOHgwfWqmSRQ6cv2xGBssw9WhsZdQ1rLV9k/tybKnagsVTLWya
E11uw1lSA5BWpRDXUdxlN9koSXf1MEK+8OWAkWAqjtdCq5zqxbPCucBDPJUGbqeR/ymixv6VlEtK
axnFsMOOU671K1kSlmP+CTO9mws2EOivmvED2ZLDDTY0zALaCDqKlT333FOIasxMnJPKeK1zVH5S
/cC/LZmIYvIwCnaxbds7X44Hu80fRMikZcq8HLkqczhTdfrwGnemwwAoDRnitMRMseCVJcnCHqoE
UXKrGXeho3c/4cAU4TbXp/lzCMPpZRqL4hfdPNaFDfiYUDgWq/sJzBD4mUhEhJoqE4qz1yXWq8ui
XftLWWmfnWqcp9Assqewt1r2QSY6DWs4Q2R4U0WqXjma5eSWjLjoXwt3VDcUPPFJl25Wv4MULe9F
S2aTA8GYXhWaQcp1hB+TbHq8Pq/AWbLPskuST+4a9RHPHmof2QGak8JKsB3Speg+HKNbcn8x+GZ0
LSIzkEeYrwJXzsBuBMOeN8F9aZEcmOeO7Yt037APyGshO8bLbTSkfJgS2QzRNXuZhDs3G2hSNwCq
YpQE1WcPpWpF45dZYT4bw6QxUlAzIxHP61+mMB+fGyBELlCuOfnCRNM9dEQE852Y+/HCDgMs4zTZ
uU6qKpquXG9C6zEATKPS15P+Ux/Z24O3yFNcdLplbfSBHbFAslKBIpfLkdZyh2wflqlxahIoRBuv
TzhAijzU/Swpa8OfsKxUqOJWeddDuECRX0ioBaqdWZ+NKioH/AtLsdxNC3U5ZWEM79noxJ+4KyMG
YW0SvSqb2ipQZ6vlh6gf7vlZo7hh0yh9RM/sRbVscfBz8Gf0yGEJJk391TWdpDMicdSrQU6R/Zsz
YgOpeg68FCXmC5LsRPiodyqmZHqqZdfaoq99M72NMyOfluK+lG58tbJqBWCPdbeF4FxwWnGz+Z2g
NMJhjpQvNxMIF45EYc5dBlVZ5VtKaOsfRtzp1kZraWMimqoBG4kxvT616bA8ZTz2vQCCePxDmTlZ
hbiLnbdCNvadaMkx+1XuAGbnjyEyh0e2vdOplhRnWm5pU+kzI2NGN+lc/3qNATyoF0kg1DPJmLFh
T77AJxa3c63SKpirmuvG6yKIWAlbLFRDj+AzJkwSuwCcp+EVg00Fm4b772viArqXqXjFxse3laEP
X2MVnH+6Q8KVpJBjCfjFZZUHHgQDQnMVOjPGGA6F1M4pLWjCyXxG1HHe21ADkAkdYWwCHjhtcSR2
DDKtmCNtg3YKbEtnhgh0riLQ6stQkjGP45rIHwGd1sRLJudLVTQ9b9PUxht+r3iSWsoPGHrKgJZn
2lQEURTLX4vBpTJ5E7B8r7K7JpigQZEcy7242yb5nN+JhTTYVtBmch/xBrIdXufFhx2H07vNRRaY
WPqcHWHHMaSqseIEL63Eqv1yBq62HzqL+eSQCjmSmxrsM7b68c3A3s3Uskj4myzXHRmJ1L3gYUYM
HSSGoZkHAVd7C4gQHdPMIYxv8I4XJxrzUJGTymBEkGAgIbCGL8nPMQ/+ckhxDbI5zoo453YwnBIS
4jjp3saYG+u2HQqI9+HSJl8mVyvQCqHwuuRM5uAjZtAofBw6ZGRiqHNveR0l82kqrehnYswW5WdW
OtyaeZEOQZTmNS0Aej89KNvE7ELNVTNv10Zs85BB0Jo2cqo4kiRyJm2fGUP3FQ6hiv1YV+sMOq95
+Ha4ag4e2V9vk5BIagLaTs2XkhkZMrrjDEGcaPpPNMeGyC0tGIT1HPsg3Tm2OUQKwt3m0suDtojm
mEFIBO5k2PHVsBJClQzN86ys/FHPcu8Tcnn7zviMFlRT66IuGNs+ulhQ9a97qSOEgfnBm1i5SSN9
K44TRLQ2T540p9Y/R5I996YxtqgWpq1l+wro2W2BzQsBcCYuSd7KeIniYZ42/aiFqR8ODQpekw5t
RmyIqJTOs21LdlaWgRJh9VnS1XhXtVAMzKI1blkWnOuuJgHoEwnbCc1xvvAPcSjDnTugG9kYLQ+Z
O+IjHe31Oo9aFpkmtUow8E7ZPYZdEd97pA5ntAnp/Miw6Nq+UefQ8Z1WLCy7Ds8vwsl1e4LZb2Fd
tR2OFzN2fOm3JJUnvzfi9thz8X0ipQ09qohBqnmQznJwRELur4hIo5VeZ91MRplg1FOdTuuiwR05
xF7zEDHe/kiapnPo9kTTRpbGvKSZore2sk+LI2tvtyddJUqAmOnywrVpfFQYmzT0DIMFJFUz6X5p
DFxOdH3kaCt12r8tcxZlwTwnPAGSdsDjRMRwunHM3iyuqtlCHW/FTD9t3XjNm8XFl+2cpcrvZlpT
fsWMuEm/jjjXZu6+yAc3n7yLfr0/UlMyfmWO2To++PHyBcdN8m6nXcyDndaig1lHSMSyCLtAayVO
8ClZDXq6N7A6UOJhP0Vjh54IPVghd+C8JIzQTqreObMSBSIVSUt+UBDpxaLeXs2tRMQDTodMw+NM
ZwIeUF+P5jegTMdgRXF93gFVrLI7HNU5012jaahXbSLLvBNOw7lbF5R8EPQnA8BGLspnnyd88zkg
Q+XaQuGF67aE9aYlB7yZDXGCBVsXbnYuBznaxxb6MXWzTmXIbT8mw20aCVHtFRwu7TzNeFJBHjgM
89wmAvZIzrh9rBP2nRz4DWa4FpOmWwb2ZcyU2m0PdSmmbDthPqOyy0qpC4WyzDdPk+L0iaQg7GCG
jX1KNabt9BZQag1mTcWMnFPuOBYSTdyJTvTYGgZcp5sOHpy47YXNnqhrZtYuUpUuCQfdGXZJT0wl
SCPq2a5xYuZzMFNdke7UZNj5NYbK6aNNGeGQ51+D5pkmnThIU3f40YpVSsbWvYrPPQG2TWyS/WGR
X/9mNUf4bUoP1RzQYT+c8DN0P9QyzKQK7IqyZqLERoEBxmTBgVLajUwhdEawWof/w596nsGUgerH
MUdYCorRyd3VlFE3d8s0dd2lH2Tqbb0ulOgGlj4ccjQe7EQxMfssIKBIxZth2PLTwT7qbAW+Y3Mb
5p6A/tNaXSpvkj4XO+VpYjkW85BxY5AOhDeZ9OVJeumktdtM6X2xI9GbGDxySMAeQmhKIXH8yCMq
6FD8VwQVewr7w4jZ/m/CkEMI67IelfZnVztYuTcx9BkyN1HmmRfAfxp/V5jXr0YIc22LmJ/qmKsg
qn3QmuM1txm2BOe2huLAMkXFCV3iSWVnP/9PkujntXCKEeCfDpL/RA+7fKg26T/K33N+37/0hzKh
kdlDW+Aojvrwh2Hwb9KEBrieljLdARFtOhzZ1yPnX22GOBDZFGKdMkEC6QYOxb+LE6CHHAHNHr8i
J3wi+P8VKuif+OTomBxUMTnaPGDFKpz8WTEQNn1Mg0qgLowcZxjQM/bBfvWnz+RfiAW/n+PBYa8v
sqopclVbOGD//iJmUTiRPkXvo5vFh3LuPWx6mnbS69H+D8f4f/l2PJs3g96DaWUljf1JAIlAA+be
7L0Z9K2DYSBoeN+Drcn+gzDxzy8jaN1i72Sv1A+Wwt9fhuJfJNDGepXNgOe5JPnzCHJ5CP/D57Z+
Lv8rSayfGy+DxkKhgIWw9Q1g/9O7ETAMXfyVrws5yE1qhfIlwlXPBFAYgRdrPSdssEZZOReXf/+F
/asXxntK+ymBU+Km6xf6pxfOuABVa+qvkkbxQNL1BO+sW4fd2ZoTzwpEDvAA17OWNDf//pV/b9X8
4y1j/DfJ7nPH/BO4qkoqTbRQaSCb9OkTsYUxZJPFEGmH9V+jS4v6J2jdKML5rrLYKbA1rMlH/vu/
4p8vWGGQSeLz56IV8h+LFThd10BlxKtKY3MdXz42NeOxLCuM//qFPBC5EuqdzbVES8DvHzRTnHim
AfZVW7lEobKaLS1lbIMmtOR//5bkGin+/WoinU/LjkvaF9nO/Uc3MZRRbQTNcb3MMqI820xiytvC
ifvErerigUL7zGDQz8LiQ9EKT44XMV7X7YIOMQqMF7lJ7UFgse1H0MBlFaafNPFiQ1KtLT+KsWel
jmhmQQcrkR4DeyHjt+XYwxh2mNklbESbuJavYU3jsAUB3dm44QAtoF0KhjVj2BlfQNPMacuJmk2Z
GaYMhwioofHgEh1wKILt1PaaLWV3DjGgXFxrAfa9LPO0K6zMTXZjo+oPWBXShKXjheWdC8zqRXLq
djiKTXp1EMzlMFGkKaVHmSEHZsa2Aj3Sji6zO8A7aFKuYT6A6GWIh7bc19t6Zin2i3HJPJ8IWPXD
wEBsoWqlOTZrss6P8zBymrNrwlxrvZpGvxXNvUeKzWLdXzQbJmlD+MzeWEuVHKIoMp3VCzZP24Gj
wfBIAJGB+VISA9sUWTK8x1oZ/2j1ElJN2IKDgRZvOHb4YbSuHn3ifQnv110wrmxFTbA/TS0wVd+g
Z5oPdq9radyckFLIEj6YbhpLsEisMxo9CHZnEzgOp5Ig4yZ0mLdltyFo4HZMiYnluZc71DP0PZ2k
c123oGPNekQcYtttaW37VtdVkkpO3xDoi4MOfbm7TwmR4gXNaXUO7Yex8qp+2lOMBSWplxSgJ+fC
aLNG3xlmCiuKiQ/jcLQmvGMRhOtNQfFe7z6u0Nwo7mFz6aEBZdZJ+PJ9zSB91gaakUGQMgNbRE7z
gqFTsq1PTEfV7K0beqvC40CAHJFWocL3j8S0lozzrl60v9CoMHmmQseqg7mob+vwapAU0823Fows
G3VL1gAk9hiZLOAzAMq0snwigcl+NbBCYvzwXpt6ZTlJXooTF5ix5kh92cRJsm/0gspfPdPPwwDq
Z99hWP01zhWuIUu27sWL7ag+Vkbhvsh2iGq/Jwb4M83x4v+qJ/bk192cA82jBax2bpBBtRvYykm4
n3jqxc+zG6MKGiDYxd5pp2K5DStruGNZsBghEmlcNkZTpm9T1dOrQKTXhT8GM9rgwxDjVL3EwqjV
Pl5o3rrq0YnsA5FtXFOjNUGWhlxupGejjJtXO2OixWCwK5OtAYFC4+zplZR2j5NTf0ZxNvU7m0Aa
WU2XSAw30qRPdIMPkYpeMZwPIGE8XLxP88ie+tGgbDdkbwyUfufOUrde0xmp7BHTlR7/8Iq+sb86
Dhr4I/JiNjC/W4qOwRfIRJ6G6Mzt7l1SvbEzm6hN6vWXAY77SpjW+xH5qunaIYWhm7Q5Rtg2dsZH
MlilRay6ivCnUTIvrCuEhYXvMo5MTJCpfTt/w8hdW1PE8FZGeWfhyYSnrq90JwtsAIF8MMfbJCX0
iVGtFldjDtTQr402v0PLmG4V9geIV+0KSGfGnUyBaaHlsUzDUFffOHUYAbHrlx2oG1/WDgQZUieE
oIqVxF7wZOn8+RvQXn/D2pNiKjLCQDDcI5lPz9032B2dh9sFTFio8xHZq0sjgowMOnsYHkOCwU8V
oUSSrlEBjMz7hsgPqZ3YiBWhZW9EqZLSD602vkQV9PkO3hln8pVJD2wYPL1XaaDq8aiBrYdNBsLe
La3iZvwG2xtzYj2XI7R7F6ED0vvKwNcFNHyV6wOA4hWR78Qi/Rl/g/PjLune7ZWmXzdoJ4HxDdlX
qteJH+LveKu+MfyNlcJtwcGjWRv8Bd675ZVJFpT4us/LDOmEBoWxe+nGLn6boQV+xmIE+i/asvns
v6sA7GSsjvV3QUBsi/G6/K4NyDRTVzu8E3QKpGu9gOUU1h2SBb7atXwgLbSJYj4XKzd5DeoJjLWo
AHet+aR0bfziCUWPQUXIkoRejyneT9FoGLivtQcg8xa10RbKEKbvXoSFl1llvhH9u9bbkSswh1YP
hY5KhUWYJeoivqhkU7NX1AHmrw0M7ncbA28aA3GxMBna59+NDZApwIyDr1q4/dTa6lB+NzzItexB
X7rxvLAXnW8R/MQvlVAL0UG2fcC5QleEzcKKJ+aPDonvOokU7S2wv1smSm+hcUJqDV5K1AeUyYVV
0gN35k5f8ruvwvzurpjWGov5u9GiJ2M5bpxZ41ko7LX1ol0LMPLvLgx9GevPdrSYFxDN4Xvp27n4
sBnWGUH13ach59IamHIggJF6XIs3ou8SDn56LeT4LufIEPGv4u/KjuK7vqPRwuyVW4ZSD+w2xEb/
H3tnshw3kmXtV2mrPdLgDsABtFlvYmAwSDE4ixQ3MFEkMc8z3qif43+x/wOl6mSEWKSp1mW1ycpM
pQMIwId7z/kO1PAU43XS9PHSloWF+C8cpqPXfdF/uun/kDMd+l+306/z9un7Xj/99Q/8PLYauNwc
tsC2SRQO9jjFf+oX31b8RXwimUYGYWu24lD796FV/sWkBRyQg6kjySXmH/3qqGO1o55Hzc0lBhyE
jf1Hh1ZrZma/2cuS2EXala2sOWnN5LB32Bk2nZJ82Ebd19XUKhRhXWk7UJ9RS1ZfHLzN9jMC7wrZ
XwP/uqgeTMq/clz7HqG+x6MRCh15W+7NwA2Xt7NMUwe0dGKCEnA3tQlmfekVBnWoncEsnMkjL3Ra
JvfAIl94mVoYGI5jbLRQusI+IqrDo24fnbUAIdWq9gYD5eYQkkWwarUwQ7AJp48436NSpSJAj0zb
7tH3AhbDIycfs7o56vHGxfaxjawSq1+dIFRPlAENQvNLduTZMIXlArSWq+cbJ1c5MFWiJUJk0NaY
+IilfFyktHnnRJ6YZYKmFaw2cnkrn7IvzYT5t0QTWVjWU8SuUj/Lrcpqj0ZqtwKMQUDp7MiW8xcH
eBKWZdkSz4VOqcI/lEcZ9b7JJIZlORuBG4wklg5n2yka+rg+cxY7jrEku6aO4uLFeDXpG5OF24XW
Kfu1x6idgnKnfEBxqHAti97f9Gr9p7s+cwCyVyhAWjoAAmwTBMS2qWnMvYy5mSGrD1+RAno94wU0
uqUEe7xiB5yZQOAJAA8gYOASAG+cWJYpN3CsmMkF7RxZg2/HbK/5uaz2ljyexjiFZBRDPoiy1jhj
uQCIUL7CEWQ5oEVr/VrhWso4YkPS6bk8mUyo24l5B7KAFUY+YQoDvVCQRJKsqRhKkAxtgIqoQRaY
naQ6DbB1IPgXfbpg9rKExOUs7VfIA6HPfntiqV6/I7IK9J0ZSf5kaIkCPkQ4paSVQfpFUvGKkICx
FKN3xpbBw8zo8WZ0ZWfohChH7tLuCPu5I/QHMIVWN/bs/qPntEgmTUKvYGsXtDns1BIUYvoKuQBb
muAUCwoJ/kIVMc6WpXQ08m2Zk8OnHgd4v7FVhthk2wlrML77ZEQYhE/kbCEWXakVPq3/yezkNsvr
yYg2Xdx7/Yp9dY5hL5l6UNB+YcgVNirjPHOH0sOQ5eT+UkQ+FzWBzkqWuWnhCSXkJamWY4osi/hv
DTHhEETBRYvR7sls527KFM3pIeDnSfzAuK9T3R9ViPLY7/wLvli2SuQukyqGNJWt0ghUeEmjsjnn
MMt/WgaSfxh1XkW0RjdimHBhsn5z6WLWrPXS2/RaB7eAnLPmgWBy/RoLjvkwEdv3tSgrKCodetsv
CfQBcTxnUvRfsBy19qIuqNAsaupD/Spo1WDyhdBoWyRFgr0QWTD0DLa4xrQqdQdNn93oHKWdXuVb
0iJyelL60F3hJqvuE6uglF6MAdphRDxcdYZoNGdrpbpvpckUs7D1MemPC93Eq1FN2nRk91biPAwB
gRe05YDjD+cNrYRmKQsfQxUb/5R+eDI4oEMaNoTtEVPVaKyiXFrNdU6AQHKW+Q05u4Dy89SFh5JZ
Gsu2imCH0/zFeIKZzhD2dNfEHKNhLLvAZiFi9x47ilES/N6i+wH2egaiMZNiUcvKK1dIaPBhdlNh
+Rvp0ggXvKWxjqfF7HVRbcE9YqvsEdiHWOBEqU4xnZrNNs6tsj4Dc+lop3y3gX3SmzmBS6vehcq3
1OxcV0sNJIozLRsSAeAgJarL/R/S0IPuYXA9DIxWDyd5ia1HaHeZQ3t3DFZJUdHgXQBpGXu0ECZi
20dEZM4UbzPylGSqgGxUYDTdPlL+7QQf6Tz0UwgEjW+bt7R97OSLD2DB2EjVVdWmSNqBysg9Qg4m
MrfTMgS4ZGlT9devlc864ZinEnrntMTB2dxFdRxrWBll0aK6V6LYBkHtjQvFBxNcp0FnVCxIIGVX
A2goVCE5aiF+/QYdY+JDO16To6MbV35a6/bScb3m0hGkkUOk9fBiyVSLOG+PBX1mpL/pjj6ndNhP
6/K7oydBdYSBBhyCRDIEuNNUCCLURK6C786vpB5aOZIIuy7LZd2rLDlDvhNptOCUmg0WBq6OOEji
HZ6GicW0tpqwXZBRIM+bOvHGTQkDGVsiYEUOpiHWhsjN+3GLjQ0rhq6a8pk+THFPPtc04u+M7DP2
5MWZz9o0vxq6fpL6qZUg74CNdDzFtMKR89eTviWuitUzZ92VK+CRPs07LVf+EbHgKvGXUdGNwdE0
Nt13LU+LJyTXTnymoaFRR1GbFfhhI5cOkNSJnsB10WOJSnzaPAjXTf2EEzp+G9p9Do7FGO4q7ElD
w+eJC8V1FkQX0VvFbW+FK4cwjNPQKGk5uUAUHwDvEys0VG6A7T0rgIewfM8Y+Q5MHFvcAt8rkULx
CRLc2SUzoU0FgYUlP27cuj/yo8J6GEhX5JhLk7ko17AGGrTSOSCYY71OmulKlTU54i79hQ01epWf
8EIN7apE1wP+tOrVtaOXRbiOBg7TyktKZ6m1zXiCXCdzVkUFhubIKIqu2rWZV534hneVlIialm7a
JzvX5SC0cLQx+562dXHT0yxz1gNpzviwCeTO4ANZPu9Y6GdivB1VgAy5qFFhHHu1lOemMoeaJmAk
iN0I4infRhxh8iWbj+CSmcT4ZuQYg44BHITPFr8yDzSlonffNdJsb5EFuJiVFFK4ZaW5gTxxcCjp
m8zuyvKYtEMOWzE5cEjgzdKCuK9SqrCXg1UYzVMIkEOCBmhsGdFAdaezuUj2GJSDf10aIDnp7gn9
B4wiD5pH0qLIzvMybdGwx/aV7AwQ8V5foWCTDpwd1Qv9qTJbHGlV4INRHXRj+pHgQWeatdI0Iggp
gTIX2Jn9PR4MB+20CIj3pgdhnOqNRZ0J7zjaJw1VVr+WiFK3VsqDWChMRvSaERedBT6iAX63Qr+t
skZwvspny5wfNewTtakQ4aIv/dFfZ10dMh03CRcfial8TCvfbhaeHjTfccEAi6oM4KfQf69EoEa5
tsfYjJjl8u4M0J+N/sumDrswXV9la+gOEA9oErhbuoPpS2dZwZfabryXGnfUPQp7s9iMgOQ3KMeQ
XVch50OwdH4lt42GO7hvOwVrxyq9r3rY1y+Aw3LvrqwiI2ZlK9Jh7XZxIL8NiUy7G06AsZ0tAcNk
9kaGldBXWsJZwfikOTKXxv9ujsxHAPRzgNCVY0qFrm4+IrzpUbhdaYUaN7UIsMeDj6Wmk6wxb9WX
oR03NPDLrhJ/OiZ9Ok4dkn4ealTTNPbHnJsGnVPjILJFnJ6aRuFsplgbgKgP05owh3r95kR28fNu
/osUg4sc6Ev9P//Y74Zwj4xnm5YgzYMBgbLvj2dp5MslvOqLfPQvFevtkmfcrkWEX8zXmpn9jsdU
YkJboyPsPunF7He5Xke351hpa+6k0cM7kN/S7EEjJKi8DbnS165qcM7I7OnjW9xvtcyDuHOfi4Mm
vVCLQ+f+LQLZBIbJZL6g4KaWtJXQFNWGLtegnvPv/85YtEGUbpLvbh90W5Cx1uhkcrVo2XStGsRn
d2U/m+GriOL1x2O9Nuf23k9uzGQghzMvDa3DHpomyn4CSKgASTH7qNHO2LeSPnRclYSfpk3SrzHb
I68bovLETg3nEVcxdnOjZMNZ+MwLvWPeDUPZfCc6cTyZtKL6LHX791+Ya5y7QQpajc0Xtf/wO98n
DLDn4Ue5k6/bLkyOTS3y/lNiCX+qA5wPKyyb4HvGG/qcNW/+9V+Ghb9eA8F0vAm8IZyVmb1+1lc0
4y+JrlDAAHb45G02Jv9XYBHiL0EyLH4FPhahvybd1zmxOP/zD0QBxNxLCsg2/zUTBNGfOBZwJ/HL
//32wvWbe5J887ZucaWvVZ63sys6oi4JCLcpcgfKznzqwJqkJMuREWq3VSm1L+Cu6OANgAHhSSMJ
n0CesWGAbJUX2zQwLKYnYOsjaUK68U1CyI6OqyA1yxM2kZGGR3JOFUTeHEPCQbJnXHhpaXUntTa5
dBXRdA8C0EyIx7OOhgFomz9CNMnKOO5OvU4m4ewVb1ZhkGPCa91izijMKAFtEypa3YnhW0h/+DvN
DbI9cUlCutFQ1tWfUS8VwNOp04qlV3Lc3Ligeu7A07dIF0l2ak6xGBTx8RQVNUbPcRr13VROsjh2
2OvXC5o5abEahMHJOpKie6FgYpdrNyLzc5tHYW0cs6wStGHnBv4FtrYq3tLlCTY5+8VuZbuVuSns
rmvXzmQ3+QJ0WVUfo23L0P+DLZKLQrQUfOgEYR8G7UdjhFiY50xk2inFE0WyCFpahdIswndt65N1
i5bZlIupFtjkSe2BtlR0bn5sxeWgQy8PyodJhel3ykaY79AVqI3vEU9CcPaYXmEBZ89N/Tqgfh2Y
8S188OiZpoJPPgmc6zPUruklcoO2QPGlm1DgdUIQSQX3tZKQ6dF7RkpMbHVSK+2WchhBUSF0xJoY
Or3ivZGJbW2CvAytpc45jY2fiMVR5rleuVaN2TyakYnIvMgj+1oXESmSeig9beWRA8KGlRBI/N92
anvH3ejatIVTsm4ss87MhembFW0Bgw3axO/CAdjV4m8jZ9qHwtaCbgHrGQRdSejkstMGdNWZHlBe
QTQ5V1TQlR2RMdtvOdSS9GpklgloI87IwLQ4aCMrDANUVrxZp33sQ6tZ6EEYbOPCDOESdi2XGmk1
T08EGvSTss07vJTAivFZksxM5g6lQ5In3OjR6Agb3/qmsJ8JpDVhyiBheFTemN1XhmrrtTZHL616
PfBQ7ZE6c1pgr3skmIMQpgZh56UeOhEcoJEtdasKIAcOroZ1LNKhWMrUpC83gnnioF356ZPW2MG4
7EbKevwYKZ1Kw+jtW9sz2a8mbFcgUeCwzk8By4q7BI7LLjdhzSzAFZK+UtEf5ezltfF1UdUU9IHT
5sXGmBEmnVU/Gj1JsksfReu9HvkQvZxGjeTURrS+l31TEVqNHi1bOORHz0EvJgk9A4fGaBGrqA02
vR5WTyF7R66OZiRk3THxqmUXN4297LzaR8GjWv+l0mMNslYnabi1SAW4EL2eORjWpG98w50CwBR4
O5d1mXOyU77bjYjZpWtt8qqrrie4XrO4sJbO0ZxeGuIxAHC1NuOJI3jshk9JRGbYoiIaLD+qmsIh
Frky+zUGZk44xPlqJ8LssxfPD71uqYHHefJsI4qvQxqOL7Yd9i9AB2ocXrFGN4aytRdCanPEvROb
9r1F5Em+rGLhfK3QyFp0wuzkgXDd/ELlFYW8ifDTl5CIiPDIm6T7fVRNBlMWFWfLYdN0z5Tv+c9G
bRZQCQvJc1G8kslSM6z0JCXpYlq3/kA8lcbPgou4ZbJJq4KiWQ/Q8gGYiXZZ4Hoav9IkdO6rkd7d
aupmLGxmkidTT55a2r7t98ayofUTbhJ3GNLjjEje6gpyiBpxdnpxeeIYur1l1vAQXpJLoOaga2Sn
+ZTbd6RIOMnOsFuSLbTEc17iei7LZm1jjYsCpPmZIEum2zhx6D4KSaD4ka+CkUNU1VfnonBBLlUE
aR95QQH0iuszFryOAXMaGQ42rn2cQawuWnPhAKCEfmRNkHh8qxkbqizURVc6GpDhmJ5w0a9Qqqob
Kx+8fG71+eegc3pnaQxedZVpENtmf7o1raOSwsFyShIylKMM5kYXWlLCoiLojGZundmrEA0f5uIs
oSfl9TLlUJZVzU3k2MhBABTHqJfJHt6Rtt6//u75l1ZxTOBVSssnFgMIb6Gw/JSnFVF0JlU6piTB
RDMdWcIcW+hXTGqLhkAkkqSAsKmVS8OXL5pOBaoKUUf2PXvFklnSJsXubEzjPtj6vJ/9FkjlxOdG
tc5YxiVA0FWdlebX0tMIvW2jnsy3Hj7gnS0HY47s0RPnKBZAsXCAF9EPRYIxTl84fX7xpYOMKb4O
cRrJ5UAtGJ9sEhjTZVERMjMDPk2yksKuuZuicegJFs/Rbs+FIKAcNry5ArUFvHM/LpmWDUyzD1FK
9Zk7KOSl3/TjC+WZFKp1gBjYW3TURB6wLMhjgda63WUCjcf9wGUZNwn5YjFvBRq1VWYNMIhy3zGe
y2KgZdxbakPaWHSpJnsyKalabb3iW/uS3mUwBCmKA9O8qW2wgBisnCH8UjHnFis4/UGGkMDxaH+K
aXjxEoNLNyMS2HnYHvralm2Wu3XqiGKzIOXuLkeu9EiG+4I6mvZg0zu+qJoK3R05BdW1F1CU+KJx
duc38JzsvsStN+XLsfNtlyAVr277l0hOI/Xm0nqizJVnm7401Rcf1w4pZxlRKwxaeb/Oqv9pbP5D
zL7Wf93Y3CBo+H//+4zfoK6/t2/3369/8JculzBOFK9E9rLDheot2DD/cwcu1F827lksu0rnL2yb
Y/c/IzyJ90RAJ3Qq1AJV65sIT6H/9X+SXAyrf7T/ns9db3ffBrJgXKYc/6XD2UzO57Y3tQ3aJWOH
ovvc1zU1LlXdzJINia7L4w+tC8TktxAISa9985zeKTe8nugPx3Vop1L6VgSpiflU8GbcNOvysivC
8zk8HeAkq8kCOyWmgf4LW8dnM4Gs7ZGn6Rrx/Z8PLambKWljYabnfDA09Psy6cvqvAuN6jSNCviH
kZtNR+ypgfOYpR34Zw59o6PJR6qBLJFaLi6mSvo/T6s/hv/2n/P3HsJcVDl4CJzWgb5Ka1Zuz7/+
24eAwN9X5hicz0F9ckHNRzKlJibk1H7yxYyfmES1SlQmMCBVrPpRys53KVwkx2QFOcGpjOBSLXAe
UH/++DG982LQQKdWgt7MctHm7l9b5saaGiaSf6OW+iHOcmCWZlelt+PQDONacKrLTzvZZMXq44H3
K1HocimzmYK+PTU36gRiFpe+eTOs0THp5frn7PzlY261+SM2MrXyaEGfJCIVdx3ZJheaW+ZfdRX5
y49Hn3/8w5/ERP8837Fho5XfHz3VzVpZtbuL2LF/ZeJvHinRBUdEUfubj0far4j8uk+UCpCl56Ki
e1ARMYJgKCfN23koJm9psZTHIm3FJ4O8dzsWyGGaQDMu2Dr4vLvcIgLNM3akENA2Nv3hloa1vqZM
29z++e04fMeWdCgO2CZlhrc/W9LR6guN+LxlI31T1qo8tzkwbj8e5L3b4bTCdEVCMmqRg2fWxlYM
2i08z4Q7gp6xgnSr0xO8IsdmPP14qPd+Hk4INjY4gyn48NvMe9RTXhifm+g+cGUFCB9Sv22HT963
d4dBEME0TnnMmtUvbx9b4/aj3cQhDyuebqKUYkE9B6J9fC9iLm0evNU0iZCX8zXj9XAOypE97fQC
Zed5TmgfdUCbXiIH4tpdksVa3WdG2lwTKmDpK3z1kpk3wtJFMUUKe6PohRmfXM87N23BwbAR97P8
mIc3PSWwZ9LEIVAxq/ADTvpxp8XD+uObnu/p8J5JhSDunpIvm9X5mbyZRwq0m3SIxU5KdMUkVIOu
y7M7eouPg1udfDzWOzdEhhZ5WNR7ZyXTwZxF7FyKzXvY9V7sb23E1iukKNZny8X8Xzm4I0jRvCbw
7pVAhL1/R1EW6C4u0h2sSnmSzqGpHL2CFS9XvixNCiClJwloxx9CaqAXWfeWmrR1ZUbGl4kEz60M
E++GknB0jTK9QwKsV8AVKZZdWS2I5I8fyXwxhxcLgwRvDC1xBYxg/2JNGtClhDyhZKWdT3lXPBJ+
hVJmNKlSjb6OnFu3rj4e852lg3Xj7zEP5qAm0IeWaKBdJLmmJRqEYRlwujwtHEqGgVFwEMiSxu6W
wkrGL6jTtcuPL+C994BGA32v2QCBSnL/ptuCUAwmlZ3tNcjttao+GzASf/KykbD2+6N1YMIroRDA
4efYH6XORSmyRqciwxe/bodctisZCCgDcnK7e1TywTetqOvr1p1xg5OBOGFRKSdbmxE0iRWZAkoD
ypZq8ScftnjvAfDRkT2v1LxxPfgQJiGjAivvjvfYAS2dB1focpNHEK1yPcVV+LU0+mwlwMkSC4pV
+R7RsVgHYRfyV657QddZvJBy3H8yzb7uJw9fR5eNjM5CyAfkHLwa3WS5AEz1XRsCnLCDnGYuWTKU
gLuanFJrCK/bqs6/qQx+Nf3u8I7IEohWYVkTGJ+wh1+ruUs5kP92kqVacfPnL87cwXV5Z9j+GAeX
p4q21jkm7EA+ZJs6c6sFxKj2E6/VOzOiPXcBbNxk/EaHq6c/Cj+M/W5HZj1W07IBTJnqEVDAyWvM
owwqwifL9Xvrjk0N43VDpzsQb/bf1AIDuDBFvRv0tjkVTUwOdRyZD5Xq5UVfzTWQQQS0/Ua9F2dm
KGBbY4klDsgQ/8aawyeJ/gosPKGFh54kABO5ETjVLvE1tZ7C9kWXQ/LJnuHd+519bBKlBN2Mw6NF
k3Gyj4N6l1bSWpLtiwK5qoF05oFxFY5Vz9Ib1CTe+WhX6Ee4DYVbOp/rrKr0T579O4sFdk9205bB
qmAcLn9z4aAKtWqH05poAim+FVP73Dv6ozdzBKdpU9vGZwvUO18/PSEUs3z69D1fH8+bJTcuKFFZ
ebHDIh+RgFDNmhgTtKtwKTaZYmtmSLhb8K9DMt2hv9vZRntpjWRJiPzBn/ccf/xVIShmIuKVh9Y1
H6HfbgEmstgxcWRQZ/1qy+tNJM5o2Z/c9e837QoWZE7x8w6ANvr+ICCnKSrm5S4dZHBLUnh9g6Va
/fGduMjfkE0zOzgOuZv7g+S4TOlY9buU+s0Po1fxyUTj7JM7+X13zSAOLWQ0AOidnYP9RaZh0EAr
umv0Xl5TRm2Ask5k7kUdwpTPVorfJyMOJbSkqG+Ys0/wYH8wKj3qiSzb2UmYjQvTMf3LgMifr0Y9
oHDoB1gUwO6MW91L2+3AyeX7KGRw4hryzK8RMa40u3O9JTR2EFh9M8bxujZqqrEfv0K/FSp43Ba9
URo9tNe54IMDYWwBxkJluIPpQsW/ITNhWgF+COmNKewuDtK4lN6Ym9IO6ElNph8zjsd+DU79D9+B
+Uo4J/CFudRs3MM2f4wn3wnKcYfoBdquZcdEXof6J7/L4TvAIA76C4rBzGFUrA7OI7AyUHv47a7P
4Jbg0+vPEK4vzDGLPgHIiXlJe7siv440n3tnUQDngIOR2io1+oYXIEXLe4lvMbKWjqnbJ9jFkCbj
aFroo7I3ZEFcVlkXXGRWrz03bumeFHY5fbL+/ranOriaQ5l/aIP5lHmzC00YDSwi2UUp+/ZC1/sz
BNxqjVoquE2gLyftOJ0UsFGORmcQxzaRsyi+pBaPn/zc8/1/8HwOnd9YCsMIJtWO9Gid9qwQT15S
J5c9HuWFF0OeonVmreM4wE5WAB/6+L0/nNXm5yGRA83mfwQb7sGGpM1wIYRWvbNT0YMAIec5rK30
k0EOzwivgzDVuOwMAPvp8xzxZr3wOq2skphXAO7RFcAqD1PteCarOSPXrsitz4YvH9/Wbyv0PKQB
R3oGJFJEcA4+50Qjf9ttyl1dOzrq/V5K1AXjdO242Ph4yk2bIeHMfbYHTngVkRksVhyaTQt3ME7B
T762dz8Caza54GVRNtuS/SdgRIQZiKTmxOK7p1OXUswD7wsyz4u0e+Y3scBLa28JaNThoal01dIi
OuJgkF0gQi2/f/J0Difl+emwb0HTwS4Ja8TBWkbIPIYPo4GQOmraSkII+SbCGsMLfXgUjKi/epDa
Y12uB0pBgKTsQj0XmLfLE60IXWz7poMhQIP/tYlogpNHk+gCikpa/gKB/Ovi6bxAHH4fTMxMiUyG
bHMO5g9WDT0f8nQHqxd8vxGbmJIdfXL4vXoIEUhdG40ihl8HJYw/vbloLcw6xoQlko4MettPVor3
vhiqGTPgAgvAbzwBbKGDr7piJ7RyIlKg1fuNEknb/TuvDIgLrFEK1ReT5/4rkwCQon0737eBDEUy
m0fL2DUSNlVxBgocZ8UW5LiBFZ5cTLI/Anr2q6I0kl0IpSydYeHtn5ZNeXGAN3DykyYbv98uymkq
X06Oe1Y7o/vFz8zkshNB8BDixbv++B195zHj7MK/S9GU09LhRG0HSAq8RCMs2R628D4ITI5L7ZNp
4p3vgCqjYSiT2Y+S2cF2y2ZT7rXSOStQ0hxDLmjJgXKNyzguYFC6BNAef3xT7+wywKwQ0Y71iHKV
c7i/yyavS6u+O6tDWd/rVdGYoA36mezlgEtc1FhP9KN6csFjulEHLNwQ/fiUdV4TfrLsMO8cfljs
yeg3zVgMGpD0SPZfME5PyCTb4szAaAu4rQcsvDboM9wP1eTeW0bT39KHfdUgsPv6YZoACXBqlE19
MVC6MsgBwu57FqUe0NLUtQmqmbzAbbep60/YjkU+aXe6VtvTyVgm+gl2WfydbtvwbFuMYoRVTqlP
7IJqhp2YivgayFn5g34AiC1LFymeC3xj1cKeMmLBzAHhzdpKbe2RGKX4sgux/2MXLcofDYSsHdmk
4w9LYalY52VCqnYfJvbxMFqjsfXTeADJpLqBLLfWSn+MjZFgRKcYGq1yI22valNU3tJNOGEAyJRe
e0T2T0uYq5Txk51JkNJ9J7SrcupQl3eyRpmts3nZxlHefyswa8SrUGr0afM4Jrvd7gzjYQ4yKBbk
TtDg8qfJIRzMyIkcQv8QL3Ndz9qTIYJ4uYBJ2BImSrdKEJEZIPAa8fVR6BkEU9oGj54o1j1IdEJp
G5y54Q+SmzADY9zuYEZWJuuJ7McxO6I3rY3L3K2cdJN2OckYUdfhiV3wpzAaLTJOzdrS1owWULWp
pHXmQXmYhXZDOMAL0dzhws06Z2N4Nf+6a1ZNewwnU7xkUaijvzN61EkdMqRp0Xg+sm6SbgYSRos+
9ReeU007EJXERclGIfpvcvi4q0oRF7sy4yS3Fp5g9r9toj5pV5Fpxjeys6p25SJQR5Ts5Vmy8noO
nuTMKOAlsE3hV3Q1v85qcv3qUksNlk2pEnkJYV6KnVkPNnOg16l0mVq1SNZT3YLQE/y432L0uc6y
kUHNQTWA44dsrKH9qGGtm8NAQ/Fca9RyvUkbHnBuJdNJBtZL28B+qH5gk6unHSqvDBIYqjpEPLib
rpsEGuVqBIJhLsgsFGKpEGNcjI2MrzAu8gZhrCqJQygLPNTEEUIfzytgwytaobzVhPXW+tIg9Zbo
UMsAIolhU/hUeQ0A40FBKXXZDSNRq20vRnTZrpdW6yDVTPj6SRsRb0oq3HezCRqIFkZmX+dqHG6M
kSDzIxO/c4fFQEcoQ/R7fKNjDWV91GPCfzi1dheoVrpLot4kTGKWfqJcBlc+4QgsxFHVuXKdTmF3
CvkaYVaC7yHpu5o8VyMwtgSz4ewvXRIm+r6IbpU9CgiFBNLehGUmvtiGqZ2WCnbmwq4F9AkCblu1
zbWsuWkAUJ4PjVdjvQzCsl+UFIu+YmDLjKUcAlJ+2qk3mUP8siZPCAN5+3NJ/Y9+4R9Qhd4sRL8x
xU6fs5Et4t+y4dd//6dswRR/sSFH8kVBneoRO6Z/qhYMmOVQwahV0k6STPWsjr9EC9Zf+rw0uxT8
ODvausGm7ZdsGDwZjRE1/31dKIjnpvsnuuGDAxsvzFzMJTKVhUqwaz1sn3qBFpKdKR4tIoGFvCfP
fcBBZQRN09+7Q1JYV1jXem2rdW307I6jAcgCmJZGpK+GgbQ1nUlzicQknA/eEr7e8dubR3nxcyf6
1lGxf5L+eYFoG17pUoDfDwtwoGPywovbpyEAobk2NJDSS7peGd0HyJD25uPR9rdFbPLYc0llzO6J
2QXgHJS6ummocBXhsyMpw1+Z0KO/FgCXLv98FLqhOhtc9tygh/a3BkEwxqjkMtx8Y8lTS6N6S+RP
90lpYL90+fNeZiYd2DmIZBDZ90dx9Nz1bQklshBpdITCTt+5BHscZ8ryT+NAc9d6UDybtT9+cnv7
P9mvgZE70CBFqENhan/gsmS1wQeK4bT3k80oxn5bsQwcibEqP9lm7W+yfg1F4csEUieQBR08ySkb
CpKUqgjWUpSB9cFKHkzl916bXnTjD+FfjAZGim/bBfvFNpNT/f6NuWmYiEjHRQby664xS33tmPXz
qMT0yW3Nl/33oex1IIchUFC4nGYpgu8PFOmEuZN1x8lQCA6QUZiSgNKbaxLOSWjT++zUJSnlj9xD
r4OyZZ0dPUQpMB8wH+2VEcwujIYkDHEXV0S+wAxpX0i4hmD6h28/Xgm+5JmPR6cXZdb+OCyB1Gcj
xplgXN4DycsXflhEjx+PcmDn+Xk7AD5f/0el6fWs8KYqAjt1lA1mQcSCTTt75xNMrp25Cf34pqjM
M3YZqyQyNzUb07KsjnldjmPVbSc9PxsJcV+IKt8Zarr4+Lp+m2G4e4wikuqwTpX4Ffr25rIQq2Z5
gGgcWL2VbYUVIWjucB1/PMpvnyCjSDQXDDWjHF+n/Tej6FME6sbkGac9mLSFLnLM7laN9BSo2hj/
Wvr/ZRXht89wHg5XnzLseTkxDl4d0/XIxooA5Gjk2B71pvMgOue0dqwT38o/U/y8P5jScbkg5+MO
998flMV4bkoG6800O04nvbkUYW6qBXhaucbJXn72Kv3+OcJAwTYPQJKKzquGcO/LsIao6gWfY+f2
5Q5G1H0tnBMc0z0UMoW9YsOxbk5IHGq5mryCXC/qmLMtlsI67hMSetBBZ9HXQMurP/6aUE7Ra6BB
hWRCuAeTLbpAmgIOxvrWb+F+9BwipZGO2z99nxiFVhQWTlYtGmH7zxwJT+AwEiEAta7G09kGPay6
KPF6PClwaz+5qYP64vzxMh7qDH5eZgMe/P54Ru/pJbx0SEx6VRNP0SlFeZgazItZzVHQluH797DU
ImLGKs4g69Ig900PIpPjEDjdT1q+v3+0SAAoYbDh0udyxvxKvvmcqGbSVqu4/TR22/q476Z24Ow7
B+l9/Jw/G+hgPQPfH1h9wEAZYuXjnG3CGqX1Z7PDbzuDWdEAQH72nyFnMg/eGcnB3FSAu7HSdIFY
VZlBc6LxDPW1H6I2PG5kCAwAiFQ1LLwyx9Tw8V3+PjsxPr1d3G9zwM/hr5uLxB7DhjkwtjX8L8yH
RxCAmpVbdNrxx0NhNOW32VtLXVYBfjNqaozJ/9n/7fSZDxAZaHky6OIleaDQ8xdm5ZLrlvaZr8+1
YPdGmjC3F15eI2uRAy1+VidKvE+ETzu3YeplmrNAc9E1VBDQ78OnJ73ZyR/Z35fZDzzorb1zq6Kd
fRZBQMWW/RbUwDiaSu9bU4ytONHI5BK80JBXlnUP5vtS66HALEGmjPpVMIQsPNQo6ipd+M3kZRsK
WLDDCELoY21FcMAE/jPXp11QDIDx2ohrArzYEbDjyrZs1t2gmm7VV4NBoImraVRPo/DJ13wXNzlx
gTA8c3q4Kwc+bMAlNHG8qV3c+YsmhVmzkMYIqVoPc4+sdH1o0k3lwgg74Tu3HtgQGemXuEoqCXbe
BidhlChI6Tka3WxIHRI7mN0KKUcKfxFgu+q9s6rGIZFcBlo3Vu4p/QCzir5FBadxYJogCCB6dkHa
uebx6AoKUPT5K2d0Vo5GyNvWzr3mu4kX7AIVWnhpO4XdLOs6zWHFVWiSl2VoFuMqTsR0HbtkC270
qIC20aIueeiaNH2qKnDgGAr+P3tnthu5kp7bVzF8fdjgPAC2gZMkc9YslaS6IaSSxCk4RXB++rOy
etvYVYa73b4zcC73rkFSKcWM+P/vW6s0YHYvXoGndkqCW9iiyWsOrpx3/6FBcTzw05YfTWYD/sEQ
0kcaycrCjfLZynIYKMGYHd3Eyl9HzdUl1E8OUUhQ+gUKyMg5UL7o3K1h7qPBe1WoIFcvgmQi6CiN
dC34B85oUSYTzlt74yWafZvSIvCOHZyAfkNhfCiioQVRHBUwc3brIhrCdnW/0M9gyvXWgbpYNgky
ebFpSs3I4gCpfHtC0bd8s5EvDFtUytUYDXNi79MuhxhPU5iEEoaXCcqbhISrb6BhGjNdardpIGMN
830ma9aumrH4N4XfBXeMGdGEr1g5SqpIbItVJCezRUvhTRATrwqP1XawWVe0iWhYAj9VfGCKNrzi
vEk+pwMbgbDu+/ZOa8SoQf9x5VkpGzkG5yHDe6xRsOv3U1WAaqmsIQt2rW2sIoCQlI71N9jujF9w
BOkPtEBcGeM30AzanjRE06NtM+rwIe8jqc0PBW9V+YEbDYb0SpOkRCYgI9VuLnz91tP04p2WVp9d
NTNltageBWNCemn+dWYoQQWTS0K6QZ5yYUoYBgomoJOMip1lSqgqLCr7BNSVVBuSKHMQi5o7FrIe
R2ElNgtDwMSyV1opwYjmhueDi2F1BMgTBmYP0zDraLoAk6jnnIKbf/krWRYDDGQDTn+kM/qEH7jZ
niNGe3O5d30gG5Gp/PVcaDMCnI4oZBaNmNIkcplA3XCXa4L4srUlS9DQTtt0nsELgumsOGOzwvza
1ykB5aQVbUmpiFkil8vcWC66mMUM3Tn3NTio/fpmBKvzLFCBTLQWR3HIU4gG0VjjxcPgoLWv2TRN
wWtJh1Y9g/UVgNlgo/zoBE6H13GVrrlzU7sOTo1sHOvo06/xYqoZldxKClYIiEVlfWewLoxt1+Ls
3VhApWiHElj4kfmBGHcV6J09rti8jttCplg+vNIFZmabBJqULDoAyzr9KLCTBN2RDlfVEnIpoYDm
F6qywtbN2UAajf0igqH4umw+/XBSAxhREGqeRRXCqF7KQF8rivxmixvSqnlKMGpTqD+ncaTYeAEq
h1rfVP2uYZB7nw61cENIbqVDvqctQMFMZJ4oZaaZOJF77JaHniqsaYQ+NFR7Z5pZ3SIuYAlvbLEW
6pJeviiYPU5zfqOtHpaMlJ+ztfw2uUHql3sO/Rxi4w7rdMt3URLf6ftPr4D5+VplrQOUxgCFkVE8
W1i8bYcLtvJ2HlPzQG21+T6lhUFROnHqIvIc2tXHrHHsmicOBN2Y0qmet6GkSINvSFrV5DoRF5Ep
tXeBuejlH2ny/z/3+2eo/X86bfynud///ZJ5N3z+08fwTw/Dx58HgD//4H+AGXXOjGC8WTHrBPo5
n/wVHEBryWbFTEfCJCTEGemP6Z9mmn+5wB1+no7YhNI+/dP4z/0Lo5yAaKyOPJAj+T/EZTR+BzNy
0yfZTT2KlILOjZF3zV+PRzZ5BN8ZTRNFmQEmHgpjt3FMoTwo0l4/vJqz7S4sWWrlnalYwBgJrW7m
hJrQ1iejBnPY5ukzdFUkWzkjkbLtRcODKrL12oZL5t9NnRWkASDtPk3uS9uW47kudMH2QW8DuV8r
t8B7bqfp0Zxao+c9q+aNIcpdexof3BUvcMXtqbYUixVzHSJEfYt6EwzzJhPErpkafjQnWnpXD2qd
afPKxf2uq7Jvg5ARLJWTsphBmWw4iy3zDafEuW3oqNrJGE+yKvuniQU8yD/QJwiA/WUVN1VTCblD
c+oXD4T9HTTgbGGrd8XC7c5B76HfOQib/KPbdGqO0OTQGTWNGcFfNbZdsxejHP3HYfEaR0U5R8WS
JcxUi/cq7dti3/vBtPK8x81WHaD/jsHV2PTSjKxx9bzlyuIVU6xRX10uZByuqG1eG343+HnIl9cs
r04faOtxgjbSflJhCjqx6TEx528iwyccBRjFsDlfiNKUPB2Ilea+zDqjvGuNrJDfM8fL1XXuarwj
sPFhwlu1VuF/+YNiI2XgiWWwVUK9TWE6l7mtI+meLM2MBLMWkdKm6mur47w257Dle3dt1j1CEwPU
ri544GA8NLRt0hgN37auYp/JDeNSGb6pJ+auLieDwnX5Aulqs0pBZtHk/EMQrR8uv18KdcPSv7Gu
xwAc7gt6WGoxQNNzTjiHEReT+m7PhkpeVpMC0Leun5rmFhVgPImg260qfySdYZ/KySq/pW3ZH9Ip
gHuLjNleXMxwTZnMoTaOL7qf8o7JqvXnC/cuK0tUVO6cRhl36RUWTKpJwAMpa7l5ngV+n8aznhE3
JsNrZ5ZiOjmm7DfgV/NJj1QOyB2JdWsPfuQNI0VYZMJBBdu8Yd4Lp6/Zwspf7xKtb7d8U8H3aeTt
ddq4jB4iPES8oTsY78LZIGUcBrDOXzvQ+cUhcHIZ1MiGga5dlzPvNLcTxe40gVfgIsnR3RyA6cZo
KSif8yXP9V2umfP6zt0o6ZPYmUuyoiWktxV/cFuaFMD94bUU8KjQRuU4jvulsiBeiHHLT1jyym81
d0ULfBE2udmVYQftvbsK4NO5R52hC3B9XY79vdauJUqsrM9MQeAMRM340JeNrb3k8BvHd6hPwfTB
sDTwD1D4NGevtWLKr2DKNSa4AL1stvCe8+ToTjBh40xfWNuurG0FUEimVv1+1VR1b1t2UYb90lG+
zSQmJ3K/qgjtQeE2hvlnz6HtjQiXh0VrXrUx69AVAYqHiDLw6LhuMR0f2QHkkB8D/lHJBWj+DHoA
r7BXr4RamclqsY3xDoQFnA+2gz6CZzMYRAe6TyvO5aLz3m6UqrQQDffVuid1S82dLDIIAIw9vhmb
lLtfxmoAXci9pzxplhxvmwVWf2QVhQvBo7XxpwnLqV8Gs1o/E8ZXJ8PN1xBs3PTRmP4Yp83k3uM0
elkTZ7lPgABah5wv2uBAmjBkM1W5q2gXxom+IjabO56ffCLcU1dPbw5elxs7CiNTjG6Mz6zSlHqd
AdE5m7zCT5gmE7hFe0xvev7OqMRiF4vFWu6d2he7FtbMrkuG5VybonpMi2q6U2BQzWPiqS9yiL3c
JHltbzswaGSig+ap8Nigh3pvmF+jaaAbk45rbbQF9Llcc2+K4X8Yj6nFon7j1CPRsN7yXjzBrjmc
BzIJ+TK7sYQ4J46Di0MMgq/zzXZpZ+/WxCCLUImZRk5jlmcSVoioRjPpbpilerFLk7uMDV1iwq6V
NX8OcnzqpUtGyZvG+sWu9e6RJ4AJ88PWcOtWlDYOAxHhD1+MwXWuQLH7Tp0CEzGXKyFV8n3KstU4
i6afYLEI0Pu+ORU3Xld4d/wzzwe3Csrvqh1YBxgNF7DR54tiyKDbMkrBsuchTDozrDvDaPet6cpn
YuM+q9fZdLudN9r2vdCAj/aGl72g1hiv0tHXdngU7Ec3U/JV6tOwNagbb0H55/etbam4Qzm5Hz3t
SA0NU6PVIuWbu+vJDqbkZmHJspfFYgCvB1kfTtJZTj0TQv673+dMw9GdJbLbD0utHy2KQ0/SyN/t
rq2PkBrPZUagjX20038z2hapCOn0K88ebsrFF4/tujKr4WDKwGLNorlp+nDMk3PfoMdziJ3cDWJo
TsF6OQpYrVm95onyjhiMtPtJkd/o66a50Qn2R2appa9BPspdV3lj3OmO9iVWU5/DoCugY7YoZe9Q
f3TloV3ArpIFcN0Q+F265VqXn8U6fKV5cRN4ORktBiysLm+9qVQPdtdpcZEjP+zAOCNjb0lG91fS
6IZDkbW5hq220r+SEjeJlNnJlkQFjM7OvmmabgIPVdFcV/YhSEeOC0oduwBhV6WPPFgsGzYmWFOM
KsB3ksc5aJwt73wftBXyMXQ9wKxtNewCMisnBBzbuuYSE42XmPWhNSWG0q7VUQ/n/U2t7PnEIcff
80ANztVaaDvMtM43jkGa+70Dg5J+zO5CVFIXdXdfCp0RbwsMMgpyRBc0AhIgpTCYrKPsm/nR8YE9
RCORwRaIUSqpCqBawVFfpRxK7o0LHPdVBMb4nvmVe5mGZMs+h7gZTb0L8K81vtp0yHEeUmj6LHnL
v/YH91k0WvFaQd3ZGk23hrmnM68C9NKdrHbM90kfGNGoc7eBNkjKkd6Yuak9vbsSs1aGRLvBfwak
Z1BNl+eK8uQLPxnaEheQUHZ88peRdSZw1XHU/DaLMdcOCC15auMJ5uY3GPnQbz25LD/mTGMnQ2K8
6W9sO+l2qSSaxNrajJsca8lqTIL7ZlGJsNcRiibuGPA91sxgWyhPxcVit3HStjcm/jra8r6XQLUg
NKJ1Ylk20kB/SAyMzwe8Y4gH5AwcpEu3VVvXZ5SA8yaol3oH1qhpIWZ6xhYC0Riz+AAhxMlZYNaA
bTQSX0+n7bxC/VOjNZ0tQjshs5PW3kjMAB9BUdYPNWreV58a7ssCRe9lhh19D2iH8WDqrd121Bf/
2Zeq349jWW/nofmAMa0DsJAC6rFOos6oq6uGpPzW81fxUU2mtRtKW99n5eQyOhgkD0qrupGjnkUO
8B6UdSq/Hye7DlWmGdtkqqonuGbr0SG//Iz870nkuuCI7Ou7pljHT9PpgJsK75MpdLkbAwEZCjjN
ps0odI3leM8xQfFmmrOQZ+XLbVl1/q0JgeNQrF56JRnrc7BjVLlBDnNVNuozFw4YMV7/ASAou7uX
fDeto8KUG5Epqp5tq9KiptbFbmxE9j5xktxn6A5RGJlG+aScWuxsBMCE0Qb7+0SY6VEVMJTYbLWQ
QLRZ83b93HI89Wp4APYkB0pnRYmYj25pyWCKSz2+lKDmbDaPrFIL86vOneEgGGmBRp11L568ioBQ
mXNvhxDb8+YPcG+IzRbbY4vzx8AGXHNm0Ez7wO1aFnENix6veIpt9+jjxSZ2PPvDTvWJ+VSxPw14
cbZ9BKBzwO9OufRFM6Xz5biLeDe7YbrKg57T4mrL74tZs0GCawt+qKCXv+lV3b6xkaqOBrbrjbuC
BQ6XFdUJcFg4+JrsxruK2WsWTe6acqRTt8Kc7OuxmuXO0MsgrigC3nuG6dBIYSAWqnpxNqloRnij
SU6TiOExMSSy6kfXXHUJZkbySrQk7FQI4cVQXnWFOTBWrRShi8mj0aCNGnymqnQi2xREyrxsPbPs
9YDU89oWwEtNyZdE18Ta6J3FTZBX7HQdDF75iGdaTyIN9nB7mvGK7LPOt+47TV/2GMbt4jjK3Eui
HlbY0wTITmcAMxvhouzFCQfPgPGgCOPOz4NaroBsNMnG0ErBRFvo2X7JaivmCOPcWgTjd11quz8c
c9ItkszNcOvzGD7YS1mckfKk755CXHtI9dT04rJpZDzZDvOlEqBTv4HnTV4fFSRMLdAxK9QtB8Qb
UotxG3hD+aoVPodA4cpHJqX8KALR55hCOOzL9vsqdpOkOGg85ZiLOvn7WBh5jO9nfJGNqm8Gm+eT
4dLuMi2XYpDsM+2G2VV6M/WjnoSt2YhviVUAl+QNBigf8s5rm/1TnBWeExdO1sDnNSz9Gl4AywfW
Ym8GR8qYbKP9YyTL2IR14egJkqdE3ggeigea3PaZMEX9CMy3fvX8lON0a2No2cxt3963baBvu1qI
06L3+ne3TFVcF4l70Hsm6RvefpIPu+27yKiS6cG35HS31gTPgDypqWOAVvggnXpjV7r5jwCD4DeY
oAW2cCu76plENBtZJUW0dJa6N+x63ZMyHciJMIM9d6jzjr1qpl2rLTZs+No5dhC/lwh84nNmGMlB
Eqh/WBKt+HR7xr1LYA2nruGliKcz+eGkVDp6B92sy0D13uChyBtPPmDl5rZ0l5mB4AU2q7cmaIO7
PNGTLZNGFbOFPDiuPpwZ16fHOnCYydFq0MO6Ft0DGI3ke9931ZXZSi7c05CfsyrnfVzLyuXa4VUM
tn8PwJmYrsqJG4Z55VjfnSSpTq6m2nNhIfrsrOZBMQZFkWQYzTbA1upueX4vJDGLJd9NIsmPBhKI
EIygIznRSvHNxiJjIVDlDdqrRRPRIgFSrRhr3gWpqZ7rzkN74DbLxAF+gOsWGkm68icYNN7RxGla
3mjbFTtYDeKhYHrCoTqFUj8TU92jJ8bT0Jt0ShAbz+Nbx2r1ZZjV9NQaa0XhcAZTEacdGDSjRh7A
y2kODv3gtMFpWbu8eIciFgT7ouOMj/kAsS6J027eAsOs1I6j8odQoxcluppux9pGcTV2/pfuF+Or
yoWuTvPqD8VNQ0LqMgKYV33T4wnfFLJ8V46c58diLPnBnWFbb8puSp+DZHH3arbVA4OPZNflM3Fb
bEe6c7CYhHqhLtNlP83SsTd6BW84rPCiVJGZLm7s48Otj5oDon4zdcF0rodaL+KVCVy5k6tlbYNE
+dDF4T65qd7tEuquUywgv8sLu6wMJ3Y3WHCF/uliPYpEA/Z2DrxqChVd4HLL9XSFQldxhj+07jT2
SLfM5cxgp283eEGqx4a3SxEi22FJtuiGvRn1tnuapZ1jtuprpl4BfnKvyqsfQ284R6TVMPQ89yFP
hjGSw6T90BFUc++1GAWs1vyQgao+c0C1IuZTHhQwk/5zkRd3hljrnTlZFqKN2rsaNHt+8Pq6vOYr
5SKmVeUr/GipIponwOxVVZUb27DK68XXsriSaxvzvlqkGJCDNF6dZbnq+g6uW8CYMQmhZuZbp5HF
vYsaiV4Tovc4W2xTD7lyiVtXy4GmQXNz9CvDS5gMUqBYLA4Ds+UdkYus+r0U8LQ5PfSLODHtSP2o
zE34dvk8OBeSnqVZD7JVTXqrJexWZcwra6ryDfYN2/20q3Wo34cUqRoOYNn1Iup9CYlUukDTv+UQ
M/39QLULOYKflHPy0jv43HVehW6i7WBfo2cn7Ftn6U4UXuncKi7j9iHxCjzwxThxkYEsEiSnzMSH
GPt6zkfNesc7O3Prf00FgrPv6BoSSPh6z8MpbtRl4TUmlXfLzcHGdBZMEPltNCLqYINm9QHhN4l/
lXCvTe4IPyXNVnBrmA40appiu/YlHxWVgfNRc1fuotXHf95AJVk3uVWjjA+hnUpI9qwmMJktjpkY
MVpRfh0iuG5dHHOt2BfGqA0xHxv7m0fhIU6HsT/ZU9ajXKx4m7nvJm9ct3lpVslO56fJuRqV368n
iWbFBkKKVGTPfKjyToLS8bBDIcdEcrMOq5Hca77DB1earrGs5QtNd0wKl/GQslbvbyH+VcvGQh67
7IDu6dq2zFCQ73tlatptkbdBtVs5v9DyXJTZ7BGQu8lZ6DMQOsk1Sn9ilu7y2K2LweK4VZD4KOkw
abeYsfi4a78yqP0/4OL8Tp+9ZAPOdzlr01pzOrbfMH+3R6UnAbjOjLJE5CeqOXsYFNcQGOXib12k
bUvI+l3HI+FU7q2aq+mcDIgHgCIy++v48eR2IvarnezcCcL/RvQu+0O1VjvYMGaIYINzB8WZd1xw
aTxKPXlijIF9S5feYWB6eKhYEp0AbMpDMiQl6CVu8SUKyDjDdO8Ssgj9YXhJMUdQHzC7K+av3iPL
XJhaguMFoXtvnGhx6BPB7vqjS8AOsXPiY12QkNVMhCw45q06krmHzefS13BwqcecunDNZ6haOr0E
xlhCacgQ94WZyJ4lFMXNWLRQsDpNQf3UEADaaxV3WZrtsllpe2+UXIVtjmA15t+yRBSB2ynufVpP
rbNO26TSEe4F/RAzGDduHdUldDZSi6z72GbJwVGUXTa5qZcMVXiAL+ScY7828jcFPGDrEJmPylIR
vg89TBr61SrXYp8J76SNKt0XbK5jG9HqtjPFPSmyt9wVHpgWHvF3rFKN3Yii7OBOtjpkS2s+9qXb
fi0ULa4VlzJ5gcqKW7H6vHd18I39thmujGHoXm0dkIeuTHHgjK+TjOXDfacOwb3Jqa2o4mfqlObd
/OXXAaBZR/GD7ebluEtaw33PivFMQlh8E2OfPo+t5oJzb70fVlJ473qVM7LkH/bFU5w7QLXmD8vC
3tOA+H5tGGKJJSsiAhttHVfWyKhpHKFRknTY6o1vb/U2e3abYCl2vdGBPJUYPRBSBOm9Bjh2r9z8
0y5r95B3y43FQJHYoPeEArKNjFLjUd3lOoPQcaTtknxRJioORlb5oL98LKEMxzuz+lhay2XGzI54
Zf87uBZeUUJlUTZxWtdwl59GT7a3XjW/caTXwhrpfXgZz2wap0xv80s2w6Vh0keeN9xxBnuv+KHd
tAnkRJx1t4L1DaKFfNrSTqhf1qaUdSxso4/bvO0e0IpO1BNImd6vzXJnDKystXnQ41WbIFAPqRbZ
oiZak+hGREHDCGurfCioZhBDCqSMUB5ytsxU+4ad5n7trXsyGE+U1vfA3dh29M2L5snmVFT4Mg09
3Xclr6vCml5rY16v8mE5JvO4xq5lJxs7a+1dAgLmNM6yuapqfz4aDuOeiXPtAWA29542m7FMOiQQ
aPBf51O/TTvf+OwCeioUOs3LCNiXG7dziatY8kcuWV91DLmOHnio0J+bPQrUjrpOILZ6x3mrsIMd
10Y7UmW6RKObTqGp3BeeoePr0E5HTE/JAbfrGFoD+t546MikbbxC7RF/HxcBeAoTK7qzmWU2Q1jD
mSjgjNYNlfeSspLVg5gdpY1CiOlOFhn8vEw7kbj5yUoS+MMuL9t2zec9eZ4lWkfx3OoF76kyMWAU
0jdhPlNFrJdqAC+UjpZKOjDC6ieZui+p5JVZ5v0cCavm8e0Zz5W52iHfrMuNrYC+m4uFaViufDQn
uovnyqDok3WoqmiWKtutdpwFqpi1v3O260H7CJJZ2xhmQ9tz8ui+Zs1TW/ItnQfWXaHBHA/atjKP
7lj4zFi69HktBWe/eVDb3CM9jBenC0EdV68j+8NYasscpXRww7Zg2cbFsXDuLKWmXQ/JY91YaXt5
I1jSDy6inDVMgSsDW07Gc7DldQzk6zgx+6VuVZ+HMum+GbI1wO0yuC5AToe869R7D4Ao7xHs2GM9
ddw98csdtxl0UXQncEG6+jLF9ZSfh8odjgwHeYYTkJproe6WonBOfA/rT3stEgYMNZcUPc+eEJqo
81SI8jFjiW/To5prvrSiYr/AcPhL6zlON2SWnljk57QvSp+hCaujqBLZRL2YJEG4GNpkX8mWl+zB
s3HWMEM+aEHb2OCtMtXHs0ftPciomPlyMB9clodRZczvmakFK/472LFxMk65FQ2lprcYSfEP7SYa
TfTpZP+cMEk9NQtvlrmftXdst+uw1HKPIzqjNAJkU0CDJNfeGGBwiNbKHVce48q0evG0JsWytShl
htg8P/zFSSOGUndGHdz1Wkk5kJOiG9pruUYFQZcItCKD7BLalV1kPfylqaw5g3RmpLf+j7zoCbSw
jkhi+m1dymlJosfubAFb12xbjGxLykDYdbLQYZPGqbYyb0Z2rwyAbLUdc/Qp9WyNNOlcwlqLbKct
5mueQUBux22LbG8LuFnf1zYkDRUY4nNY62PhzYLJu76ccmVoNzyv3d2y8NbMYVWLpJ/oj0Tse3yc
lFH/FDH4u30Yx3XAsF0KCJ5NRdiwfwfqdVU6aVa9kHY2xz03tG1JtpAF7+L9nZDm71FU36K6QfDJ
uJDlbMrIvwYDksmZSi/BpCOtmvAaYiVzPhFCRA/zt7+i39KofBkuuWIDGouhO/RvfstzJ/4yFW2F
vthim4oefvT6YsN2JXkdG86OEbFKtXJMC7JHI8XnsvvbH/63ChQwDHqYhBcJHHt0wUmK/vqFTh12
rsYNMJuRzhObhDEsWfmc4IKdUQ7f+poXtC/kJ4rxSh+EcauvLZMGHEe4u3jvzc5p0OrBFdAD5fw1
x/8PZWseG66F1b9c/syPpl1knmb9v/3LL/91lf9gZtR89X/zd+0+m+u36lP9/pt++ZvVv/38ZdCr
l7zLL/8R//Ri3A2fcrn/VKxef34Wf/zO/+4v/lGTe1zaz3/95x/NUPeXv42hwy9mU3LBf/ou/qfk
zdXb0hCJ+nPk5uef+KNz5/yFb6hz8Y0Cm+EJwUv3r5Ebm2bdJVquEzHg+/0zjPPvqRsDUjD8A/6k
adoU4hyCOv9euuPXAhpoF+UNvXyb5tY/Urq7/OT8KZHMB+ZlBqkCoCj6Dz7PX19wWmcw0StnKOys
+3cF+BDw41m55aj8A9R19Xci0L/9IPPh6M8R3AcEC8ZR/52mZWOjcFgLgStXiRky2kQeSpTgr6/U
/7IC8lv3/vLPyYdxCEUDVQAkYf8W2c8EVmtNcGEwusCNKT+kxzJhpYcl1TotRVruEqVqtdGkyWFj
8sdrOinm33mW/Pwov/7bsgqkC+ZSqeTLtX8rF8mZ2uvc8gZUtbJ5L4Se3lGW512WfGDTOB9qGHlb
bYTigcZpbDVo8xYa4DDgYWV763ql+d3hoc7VzqoIP7DZ+5RjJe4GR46Pg8OZfG368pwrjSuO3gjj
ZOAsh8YP2Z4YTuJvB6Y5h3RkIsOcnOlnl3Ee5CxU1WFnFf2PwRFOFru5x8efXLVtUnP4ntX19H2V
y60dtMm12wrihSR5toFfTY8M7moOQrKIqtGvViYAk8z+B0+a/95j5Kb9rB96+fnZX721/xueJReI
7n9NHz/n758y/7W/e/kTf2DHvb9gTabV5Om249PIvZT+/hD/YPfhpm+B6+VBwovtgnH842mCjRkS
D3Vasn/0hmD2/cfDxP4L1UieIxTfIMPQ2PmHCryW/Ws5iTdM/SIQoj8M7plP9eev/6mb4i/CHowe
vSCX9GbraW6gwlKQCMKUk89Ez00doL9Jd8HbaJfpBgNns7xll9c63IG63t361oRwknVFBaJgZbRN
jtgqoWcnhJ3LlUsQ26lSP8PX9jANNt5wn6HgRJJcqyzFzppiXdGsXO5GiHzZVrU5jFChlU0Qjf4o
KVakvvY5JwlV/ZaB3anJJE2oi3j2SMqB+JPVwe/lfxisGTw1tmCCOY2eJjB5z8LqtWeytpmxtxHZ
PhKRrz5REXkHX6sRlVSaHlf05fezdQnAQvnxQwZfax7h1ywepN7WjxNzElZWhj+99qUwj2PZ5smG
xWhLop45y/c0t8G52DPluF1C9FCPkbxI7raqCb4SZY1PM+ds59R0k70dJok3pUHP44YsiZQk7HK5
6/e68h881eQ0IGo2fRE4BXm/lLr1VtO0OCiKj/qRw1qDlBCcRViVQjvX09LSUHQD83kWsPJ3uRKw
aJfc4GppeantbYbCGk9pJ1Gr9uzrXgEdTaeyk5h2aAP4lxyd195S2RT1pqlWzParNxRkt7yJa5Ay
yB050/3lsnpKIS28dobVdow4yfJtuKmx9k585jsod1Z4uFbrmFdc+I3rLuCGFToLplKGmELeuNaa
OdFUWP3JKnE/8BBjJ+2Ag22OI1/cQ29X87Lpeos7y7C0KTuuTBj+xrRbcpLjpOYbwV/hEk9Q9qc7
B281UUAW32XR1yFv6RN2HiLYNxNTwhyFqFSPsx+sHyzF57tk8O1hVzVOUJ3ylJUVA+4qjV0/JZaK
M9bY2JR0rXve4OrPWi3NR6b1E4lB7gi7NqFsQlZxKW40t0mHWLKl5E5Kxtvci1JY+6QWBZEhlbhX
1toO9WFpebuKB5ESZVomZ3kmtQJ+F1noUocwVOrnxU/NJjQ7zey3ZmamT4oguNymJHwfq35G6Nk6
sySsPmvLq7E2GMgZXrXapqTec21x7Z34jmFzC3VGGDdOlWC6TOuuUrGTrf73RVc0XXidY6mEoueO
V2RwLFYIuceUbiiNRTHPHjoGM6w2s623TvWxZk01bv2Cvzj2umAFoNm6bKYuEICSG++YgUAp1oQl
yeCxru2Is/FuhqzpcbYwTho4p6wtZ4ql2+jpoL30mFVZtHBxZ7yhevzArIHMZrtoU/BCIquyN9lS
D3Qhjcngddip+0YuxpWsA+81MXu0HnBpMXTopdQoqyTt/IVLVldRtQpK245ZabeKsdfAREMMYW+T
Lg6JXlCqaTTG31G/GvQejF7T3goKAeSqqLHx14FYCFdHuFd+589ZlCTYEffMD7Sa4S8KKy6Dw37N
ppV8MtfYdsuYuHkMFiyK8WIrpqeWRObjUgOmA8MZMEQOwLo1oHOi3xMezt78xOTpQ37ZoZaRAcfy
GIIZHjmlsczV/diXQ77tG1gctwQg7etu4Tl957slh6xALqTiCCYufjzaKtn266UZX3qyI1Kb4TEK
O1/JF8I/8ugqIDObrqmn/8femSRXjmRZdislNYcLGkU3qAnwe/btN7MJhKSZoe8UPXZU66iN5YF5
RKTxk0mKxSxTSiRm4e4gPhSKp+/de+7V1NUMduVSmDCNMalUXCd+poxrv/YMLXlfOx4/T434otRC
fON11qC+OBDHkDCMBLvdxrB15CqJ1PmR6Cj1C8I6Nlfcb255x7mljltetLRKroahNaarXGH2tiHS
gZg2xuF5t2oTmzjVBoyQ449t5l4hcLDhCxp0SJgLh04R3xgKEeOeOzVxtJobm6ksI79kOp/hPSIK
amR1UTWF5fghL9m3htKpo9GI/+GAQ6d6JECbBkdYm1W/YdgDRiYta9K3fAOnHb2nWWq5r5sKupC8
sQl/0sDRqHuCjzqxKVEJrxgCtMjE3LT8SrSvehPQflLPingsaGs2seRlDRz9fkoA2OwS9q0LZtXh
fF3MziC3btmnW7S9Ba0dKEMp70Aqw40s0/HWQu/bkDzW62h/owKJ4RkOUX28smm3q3vVxlfU+x0C
jStznuWwiTL4cqvOSZtrhQdJhmTPljZVSRKsohiFy1bRyv7v6v6PToj//SqyD30VF0/fn8Kn5uVJ
vjrgQTr5R1Fmqn+BRuAURXlFKAMWuH/WZML4Cy8FRRJ2Tw2Q2u+2Cso1/lnKMqApHOQM8Z81GRP6
vyASQHSw8WlwjtGNPzngnZy46GZwiFz+BJJgdIzqXOh3u7BT8ZmC25b6fZSN+9nBbifCtvjkrPO6
8PuFouBmKPrAbLjLPZ9cRVBjjsS1+b1Zn0Vq/dB3/bEzxzUCbtS3ovkMpXl6W0t9CV1NgKcjoAKZ
9OsLjvSLgyQca791LfWKyUuwdXHReb9V3+80uN5cRefTyD2pdFQokh3YN7//eEka5sPEpJ65QwQG
Sm10NF+G+ATDsDyC386JVOycUw2iPBwiO6GdsYJeXYVeY6bJglI5H4HEgUFr83CTivg8dig4kuSl
G7PPvPonB//lmLB00rg/+A/oRZdb/61Un+YwbAccJL5YepVaZ6FtrCZlbSqLSEAl7+rjn/LUZw3g
j2EOV8IVTS9veRl+v549TSr4sbqlNkdpHZT2isthbwgJ8Pz4Sm8fGurXhfgiYA1wIjm5s2CSJbrK
sUXZEI0H9Gkp7dcu+zeughoRxzq1MFmnJ+9Vnw44ZRxa3ChE6/SQ4AOAMucuBpyPb+fNq7UQFXiH
VQYYkDpOVzozmj6cI7f1s4xDQTdglGawClk3iI0N6mT9Z9O2n/Vp3nlaYI50cOfL8ZAG1OunpdoB
Lho01IxzRLG2RDFupBDKpqjp3Xx8f6ePC34/Lxi+L5PmPC2yk9WvuqbV4coy/AQv4bYsHdhjAy6r
j69y8iuy+PDcs9ZVdkDcaqccc2mmSNRg2dFzCm5Ns2XaRtZcNcTrsVD3buqGnzy2k/druaBYEFvC
ppOH8/5kRzRntahG9J++2k1nBmp2npprH0hnLfc1E57dx/f33uXgboCD4LHZ4BReP7C6AXRSd1oG
Ls8ymzWotQJESFRnZz3eZ83vxDK1/viaJ0+OW6SvtXQPFkq6Abn09TWNwkoa8hhT3x4sZV8J9y6t
zeaPbwwGFksfzBHV8psHF2lh3VDrcpFxWNSRCOLpBmPLIQhmPQ6G/OS5vXdTy/ZEW5ShAx/o1zcF
6Y9NP8c0yEsfbzq7ytaZG36Ggnj7uPgeLxchrYxe6CnptjCyeKo0puFjWtLmJ1NyVUodmmOLrlVt
U239x4+K7xhLkee1dINO7orcR+bbFst/XqYobJ3pmljFP0s+WkAePCKKDP63VAOntHl3wmdvThbe
LJoutAEaiRSwKTcf38vJ3rRchYET7CuKJHgsp5kXLU2lGCkmMcSgLqDlztOaIhp5smEEfzci/8tG
8nuXMm22X0o12rjqyc/W6ij/58HGFETAkR91qNYaDe8e3uWELt6/Gn3vlBrvXYpfziYh7ddQ4OQF
7maMPXiXMj+wwnv0ZeNZH+udV01D98drgWkEWlw44Cpr77RWQ8/Qxl0YwUaAnoyyx+qWmOLS/jdu
iL3d5CtCx5/bev0iRUZpD20DU8RKlOZiVtSZ4CZinsNLtXCrTwJ03r611LnLx57P/RLYcLIVDQnm
WGmnua9mDQ08YkYvIHw4+4+f0TtXcXBJY8ployWp58SfTG+PtguvKG6mSq6TZv5KH+rPMO2/XiIH
SAwZZdRKMBFPas6415IIdiEoDNz/zAGluMJkPPzR6PbtVU6ejl6F2D6YQPtxMEQ7p8oQQ7Z1t0av
b999/Ku9XdkkvFhExhBWz4o7HYOYgzJOdW9gwQHTmnp8CtNVqpvJMXM65ZMn9M61LI0NDr+6xaHr
NOIQ82SK4UBNfcdEPpXadnHeDmH8xFlCfLI3vF0MApY03yaGZ5Quv1g/vxXQQ6Ar5VRyqZJ9dW3K
iTaaDgvh4x/v7YcCnCDgOOjNJie5hb75e9lc4GQkpxGbQxRWYX+hd2X5JQtTB6GQExpAfXQoIp9s
sG+vySFkGVox4QceY5zMrQYOV7hGw8yvIJERTKDKlUK7b4XwhYKdFtUndYS2vDe/HYDY0RGDMhG0
FgY655GTCzLwdglYgXoSdqiefdvAm7213KoJvdadnEcFDXm6ZeiPlWjq22ZaT8B1vup0zL60mkOS
dJB0oU6PTkf4brlRdyU6moRYGtIRm07FhGzTCcU6m4URfvv4Cb1dcianDeCpC2HSfYMQlGCHQ83g
c0RbryqQSPZNxaFgDp7Jsc7+MYT/gy8S7xJnbHIO2O74yV6vh0Zm1YgCiKsldjttcL3oD1LULaJp
B0bLH68+E8kF6HvILg6znZPvnw5OLUZ1m/HU08YbRWThMOozvODjWEy911elvPn451z+kydrAekF
U202Czi1p5oSNbTmSEnx4RLttYk768c04/NLsY7FNd1oIYZPtqd3Vju6koVxQcGycCde/6KdKhrm
p3wO4wHtVxcaR/jYF3QeA0ZXBCJ8fHvvrBZ+TDpFJHYxkTNOPvNG1iORkiL3Q84qsae0TXWvTJhL
ExEbn0A037vW8jkk65VuCWf813fmVKYcpiErfNNpxnVklcpZ3ofJIcubef3xbb3z1FAYLidhcj8o
1k++jEVUhBbK5sKfXTyfNe6HB91p1HUpHG3NETLBzz2Fn3zD3j45hvvMHNk9MH/w7r2+v9LRuxmy
AO+CRcILami4Auqg7eEUaBgDhNj86U0uGFSK9uVgLNAkvb6eouOaWHBBHMLJL3f6EgdNh2noHL2b
ekhQ9V8rem2uPr7q26e4jG6JI1lSEBGWn7yDOM0EQ06uKocZHFfNh6xGlw/NEWr4x5c6aUSxD7N/
GTipKXGYIp/+oEbi2hncJSLq9aLrvXkSOdYBqTKFK+biMUPreJc2NbDvGCZC+clm83YN0W5gvarc
7NIlOrnRLKYaiit48raU7UWZ4fpBIwjyFYdzcqmYWXIfmLn5WY3/5jsuaEiRy837r3LEPI2PSfsa
mD6eOp8Zn7sfHQBWLsrwT37a967CHioWxDZo4NNtbe5nVJJ1zPk8J+jKTiXjmBCn/scP8M1aofHF
i7D8gkvei3byE7btKHvNpHbU5BThERGIGAmjg8I+zP/OpRaOIRY9VyXI+vXLgO0dPILZMREB6rRb
gh1WQp3ytQoxbPvxXb3z21FgkSjGXsb2cpp4jIbbsRH85f5YKTYGeHYbgiiz8g97ykvIHauAJhHL
n57XaRkCxaJLQJdxMGqGihFkEGXfLEfppk/e6DcL/dd1sPJhphTIvE5+ulAZZWOGZg5hQI8rZt5B
r/gO+CE/HTVlP5aK3mxafao+ecHe/R3Z9xYpGtl2pxm9KXP3xCqm3JemWx8YoCVP6KGwfvwbj2tJ
vuTQJ2DCL4v0t8I4xD8hbaxRPseczqTNGyPcV2iHfbIsTsGsv54XvHpeJpvMbfvN/di4ZLuZ5yUk
YMppbUXhPTiY0svNbF+qxq6Kad4UgJmYx3Zb2y30T16C937R3/6C0yQ5Nxsbu4NV5Q+dYvVYaKzi
2In5sxDczy5z8qEDhzJODS+X3xvjeJG7zoMBePKTRtv7F1m2DxvsPNX/68em9z3Oh2CptaYwlRtH
BRnKrNNVP3ls761+mg+I8hZ9K32V19cpZNynHQYQDO812RKQk24bYIR0paj4hFfadXCuRcVnh4x3
b09j9KDZVHt0nF9fdurM0lVLLivmuAAOOifzMQs745Py9b0dGMIrByNa9drb1Fdm3nQsqe8CMhW8
qpzEhjRw2ixiwDj9xx8VXuaF2rZ00Nm9TkpXPe7w1iBX8JVqaL25BCoCZkTiXvjTN5rrUERyiF+E
qm9O8KA6O0G+t2/MDjjFpsdjh5Ak/qSee/vbcXK3EKIu0leVidvrR2Sjwax0QUyQ0UwdhrIGT8oS
kONoZf7JHS2L+dUpA6MKH/ylS0mqK8/p9aWyaYSeylHSj4Y82CSlUm8rbGxXS7DDLi3y5pP+1FtF
qs3pfcn4poJbWnwnBXJiVuakK/ASEgRvyVWVZWb5lFGRSc5WrmxvIrNSj4WNsWadVpCIHu1k6uw9
NYNS3X38ON/8zuSrUacz0KRVwjDk5HeWhY5pogQjk9q1gm1Fzbdg5cqbyLA/qyhZJie/tMPrRjQI
e7TJd1WcFs1BXRQAv2Lbz0roqbk/FUrvXtnY8BpS6rH7ZKsU4hpynVkoIhgQlDrzDCwkctqt4NNB
qjNt2Psa33z8lEyNLFZxTiqPB37SvMw4ad2aTBbNQzqSf+PhmtDG9QTI8gt8rtY6G+sc/1wtDQvN
EZrc8EHh+/RrOoKHiv7nTLlnrPVW4KTzxFiissTHUag8GnfUu+EyLmn33RLuA4Xab4G+BY+5mrk7
vM8CHgPcgjh4Fm7WWfmar5QzVGDYbfwocE/QkxHgodmV8RzoU25P/mRRZNxMUapgyipDRYO+hbiO
bHvPlTAgzso0ZBHguLbgLQxZaBhkiCWBgrnIaqIO+z66mvO8T4MwW7uuzKG6JqZZIElykrlLvo+m
EowH23QyMpCIqxpfDCfMYzp8UT2YCG3GHnFa2MAEXRUASZOjAVuYPJ4xngLr1u5L1wXPIAvzuuwG
197UKJSaPRAMC6/pVOLgtQC7qdy6KAxgH6WLtwbSm+VepnOGk3Jo+rE6D9Iaf+Awy0x5UMJcb86C
vkW57EylYa40THGHnvwgwgVHQml/1How/UjKTtHPjW5AoQxWyoJLbBvZfGGJNJF7XRJ0tw9DqNDr
mEgp+4sb1HBU2AaR9dhhEH4XFFUOeQ4QCFRspaIIzwxyrGI4LHYRxUdFRAEcazZl4sqFkNMLmj9m
+p6hBVHyjbctDVYBHrPgLgiQrmLDqxwbmKo+6l9zQHjJ2gCmZD2NEjNOQQskzgF6kwhFplpaNM4C
6ZVwhXFOgFgRimysqyLVa6Bjc61yP0Ph/pS6q/+QSL/xWtmgHnZGp0YZBWFlR+vF6yI2YakqVw0H
0hTd5xAT+tRhi0PSJEwYAhNRWj9qwBFfDSNqiEaEM6F5s17BCgGHUNQbmRbDOXmrOOlp56nzEVBK
jQ1IxlAu1GCAX63lFC+eJtP4iy5hq3kaGbfCa5Do1/itnBaPWBSWIbbJQmVtz6ltrCAEGi9an+cF
Dt8ZaZvLeAxIvAvrmHVYJldNm2gvKky4eFXiVTe2MMPHezcoHLk3VUh0mI5t1PiRaPCBpU1hWnjG
qtrcFJWq/wgRRiUrpIx2v505iJse+VKkuQVD2n6Fm22IixAsAGqm2cLGhxDEglcQKlO5lmmp3VeE
EPerUpTucLArAtl8SWB2enCCSZ02As76y1ByTFnruQ64oNCs9ps9J2b7EFMMd+RLKjhDjdSiCqIB
XN81RalOF3Ya6q1fD9EY0XudW5egtR5M8GVVqkGzKczUnCCAOpEK+gr0+EVUBQ78C1wUzSGpOzDp
IDeM+zlV5ug4x1bBw0hIBoGCDJl5k7SaeGDjj44Vrtlb9m49XReNZSUPSlEVbDcYzOfdwJ75U6qi
/WqSLzie0TRIvhJyE+dwUgac2kFTW+OKGhw8hNql+Q+YpdpD1DOohjwoWgILQh0aDU10An9w/pfW
t77sY/UGRaXWHCFjqbeqVNorbdZoHsF1FPMZ+1Bx1c9ml+2VvHLLnRnIdPbpBdV3VdunJCLkivOz
nwK33E8tfsmtm3R6fF5FmvoVrKQZbqsJ1d8WZVD4wxg0rYL+3bhY093aROBXJAhRIypGZ6PFgBfJ
nBxc7SAG1TxakdpYntIJ/UuicmB3qPcjpeZlH534MIUqcjg8b/N51WFeWJFYniprZwiN0reCCPwc
rI7IGrwBJsJ1HigEDaR1k5PrlxJvCg0QjepzwDi/vgDpbrceNPDeWLOX2AO8pnzCb6ck800201L7
JpHBfnOsIAQDhWpRO8saxQIbLyK2/Do0oYy6yOB1X8OzmG7ZS3p9A9unQu8+BbOlrUKSrkwfOGAe
fsm0MX2u+lo/WlnpBBuhIdT2EyPT2BtivgFyPXZDX9OPMcL6NgDdD8IzNaR7RLsbh1sbTil7d8lR
xMtLQ781ICdBzEsCkZxp2KFrj1NRLn1VHQDe2LUpI3yBaResClkmxVVY9FV2tCCn69vUBRh/bofI
xh6itoJnNFQVX8kUMncOEaO0HRYizkvfjchx9to+UdStnFjlX5ekPctP2r47CCUch72YeXhrxKJq
g4JdpoHnuuWU7op8nMufQLnAgTtdnz8RM2FjZLYc+TKmg4YAqkdKsI6VEv5NNYNFW6VVbpmPbBuZ
gVg/yFT3ht2qIa4uN8LxUPGOGmAbW9w1XjcSGeDpYSaDo15bdXynOJ2qsdgdayL7d3Tkdpnz97ep
JqroLq+CVuzxhcLU8gHYi3ztkEGb36OvLV2IX5HTsUpmGHcXMhqG9NBUEoJPGAoXYd3siAnuA+cZ
eSwQlLap77Zz7mKLB9HVf2tdpvpPJkC/8BYoQd68GGSh8wrFQWRe4qJ0fogy6PnYq25rHmJkG8Rh
JNo07yerV+J1gFsIwYpFSAKKAejsfecXoOTrRyqjmmVcKTgqdqOVaeJeQAXVriT4fPVodWkT3o38
0t126ushu5JirrUN48Wo3ybhZBCwC1riOFi6mG6n3igUnLx5Uj8zbW1BvqaT6PZmrNeITBVnHvyy
6Gx86JNtHMwGMv2XKkJfC7U+ySXSaWc+S9R5cHZglGiej5qLpjZp+sXLDTiw38kJw9lKc2Ktumom
ObAFVQPPHDt2y4vpRWpXKN/gvyjDVotq+HWKyhXOhU4G8IZzZaZdpFpMIubYLjEZdY8+fIMMJQHK
EM76eB2CntQfe8tQLmvZlfY5LBKrfalctR8uRTiVdFuwp2vNXQSRBqBuA5xp0yp2pV3bBUS+rdoK
90lpVbV5tINhKNDIVS4ci7FTOmhXRktHVFESmLLEzFmEFnvtgBb7CXjNoHypyzDmUzrl08Ovuv2P
5LX/Q21Riyz1X2qJNxbL86f/dfv//i/QtxNj5vJv/W2NMs2/GD/QBDKJVUGHukTz/e2M4v9BXrkc
kn/pbH/lGP/TZqmrf3E8sZe4EB2FJ1qSfzmjFF37i6R0i8EkXxyYnsYfqXB/+Sh/P3DyJyGK4XDL
MR1Jqb60J35rivFetKilCDNhlhsplwBChxIkQ4FFux+R/m0o6hGZk36MCV/0bt96nBeU4UyTQoB7
LqwZRnngJuQ79eWIbXIu3Gav4dwZfOo6QLU2fqXBq8yILopTD1rMbutk9qoxVAvstoz060LaSrGC
9VlkntAmclG13JbfQ5G4Bl6Dzrht06SSK0HaCxO4zG3IHRlIGRLhYHS0n6ovTWeVL3y/7GfB1+P7
/1/h7bT//n/+Nzl2H63wi6fsaYhfScyXf+Ef2H7zL7wwzJ2W8QgKl6XP8/fiNvAJ08lFSQZ5XbPN
JcHtn4vbxSzIoAoZFgJfjhPL8PZfHmIbqj+uOtQsNkrZRVX3T//0P6RKWK//y5k0zf7XLQXzl82V
gSXnexoKTAD5O35f3oD0kmTWZ8Cko0OGCUVgPZ83uqpugjQoH6NCHQaPexjWkSPkZswccx/RZrmO
3c5aFY6enzW6zO6tNnY2Y6rIQ62p86oIK+0c0gGGlwVOEs4NJ3zBcj+EY1buqUymFfWvT1TRmbQG
iuFc/6G709ccNDAj+Nt2BnATQMEsyx5X0sAmro7Vo2jVib9khHdYi0PG1WEn++0wXBlyNLHqFTWU
Cl6SMCOvT0krdzNM/ZlKdI1nabAvdPfYlekmnCGrUk3uJ2JcPASKXlcJZT0qVnWoqClJeI7L9exK
KKVwhqZUBvd1/UR0qZeOsbnrdBKBoUJy/Vq7I7oaGF952dII2TD1vueDvg2rYhWN864K6h2lBQSC
aYcHCaz4wtPEwwbtM4quCmWAmtLMK0w/UE2tC6GkD4GyJqKITQW/jJbFxwi1Sm2M/pABfwTQElrV
N75fYHJaiOmJof9Qmyb6ygy+WKmtOe0mk8jHHAKf39UZyO+QwOMxcP3RddaEeOS7CdCeB9I7vS0W
gnEJG0A18rPUdZS10jUR1iiB/r9TX4xWkNtifsf8dYhU5abK780EHmy+oR18AcOGI+AwPElz6LY4
J8JbR5OXeMEOVXss0kMwuekqwWPkMw6GvD2U+6HVvrCiOAc6/ZnutreFXqDopctq9Lq+pR1zPRfT
D2m7ycpoir3bj/3OLMfncJh2KWyzlQ0bZ+gi/Kpz/j2Ou5dQmFezxVqiPGbQVMd+EisBR8zhJ3Y3
5qKi2DOB3BBkMpF1MxubUnR4PcGOKmQkrGWC3zDtmc95Faiwq0QNydcJ++yQNfO5Xthiix0O6pkR
3JKUvWloc4MHqb0giNOdWjWXnPRJBMvql6DTXopSrLpp2htpB+YDM2TgMvOVpLB5QcuYFgPqNUy5
H01s3pDM9pOYq86zwxbbhQahSQIR1Ed6UXRkzIpIQKitD45oH4jKvgwr9U4o/BM5HQukJNpK1ymz
ndFY22Bzy7k+RFbx3HTxzME/tJ56IZ9F33/pXTKs/DGhxhzoH7ny3i2NlUHPRVMyInMi3YcH/T1s
W1+3CXRQ4QWS0HRdL8BJw2DUitFPI6BBf0kjIO6RAu+pGF0IWGVF6JSSHWjpPFGaAS+cWTu0Naa9
O0MKi6/n8IwkPgzuzaqAUjhpuyB1Pelq363JPOgBh8zugN1wJluqHwG60E1yePkXdBZopDzfF3KL
AgNcoURxG2ymUZLdzpoZHK3mQRM1lfUrjIfnRXY0mrtytFeS8NZkoanF/O288n5KqitxXVnm29Wx
d6zvUUbKkQctROUfopNZ1RgbwLy6lJ/Vt6EdFtGoLEoFYH5Ak8ajt5CEnMtKs2PATRk+3TrqpEzQ
kmYMM4YxxeaLmfSEVW0Eu06SeoUSO8DAg1GNvqlJ8WvANtlpcaNajSiubK3K668l3ShtF8XAdA8u
LH1gqo2dV/YumHRwOF1rBOkZLbrU8qh6Q8g1MCagRfdRxB/VhsazrHLnSnWjWK40RelvAAVR5mIh
qfZjUsJxM+a8N/02oTPkOW3iAGqrBcboFDSmN0xqJbdNbVgvgGzV2JdFMhvrJul7dudkrltATZgt
cZFC0rOYzpGe7luhkfSrhtlJvm47JQM9iFndXDV6B1uwrsLABUhpgAMWxJRfz8iG1kEjnW2UifBr
Dos4mDJeeMfEBxuBQrJEX1wEkihj3nITU94XTu7ZU4MEtUiyK0TeygXcW+O+DIzQ55QLKlxY051B
YIVnCkzJpXQKglyCR4idcJmG7rsrRLVrqzG/0tqeV4dDsTQr33HHXaHLg5JH7qGeN9PQ+O2YnrXm
cEH72nPj0Ady7luYbTvS1XsiJcK054cvrwcDv6zrblOD545IX6mCHMhWNu1CoiGGovWDcFPYSn7R
013jCNzex3GcIuwPSHaL18Sp2OcDxk+va37MItvZTg4yzIp2eWzvBojTNVjt1ZjE6MPsdEMEn1cb
gtxVZWjXAyrjgxJBTJbD1uh68xsMXsPTR4NzGyemzcxbtLfC7tGKQEAzH/RFfGjmajWkNfDonldS
r6NbKw4unCrcgO+6Y+pFtBvatftwivJzUOuwj1SF1LHxBn57vhfwfHOZtl4sxsC3zAAR2RCA45Db
ruwq9M7NjyDLfjJn0jykhvEu6iewcm6a7Yxwoii17bXMQKCP1bSuRt69ecjWThDl10M+bWhM/pSd
co7HjQNzs0qleulEXw0xNXRU47O8qa5bgtHompKX2nlTnGzBHGPy7tewmEhFHc+rar6lFxN41Bdw
TmXOR4fpblulWyTaO1uVP9WpvbaNPLsCMZ6vRjFvG006a3IDz3uzu7QlkwKZusCtKZfje1cAsRuu
AvifHthxdzvk2iYi7s6dzyXE8a7oVz3lEp9Sp/9eEnogkgQGGa6pfTsSsafkHFGj0djY9LfW1VQ/
tPZ4mKN+vgyUfGeBmj23jGnDSf26NcOlHUtbQBnz69zEMNSL5H6OnoiMXIMG3PTzsOdgC9dOxeNc
VYDoIOvPKkE4pDiWC8qt7ty91iZnTimmtc0vUAGMBHrOfry1bPblUc1pBJWhH1eWe6ak0U/bmGkU
K8+ZLHdOyUKCfzaMGVDTyccYheygZgF0U5du03h6rPR6M8G8D1VtF9r51zCQF1UZ7WqIX6Fqe5NS
/Eh62gN5vkaVxIGFq8ZlejTMdmeZvItBcZVmoE6kGjobB/w+3N1xaxB4NDXjZojcZzJ2ViK+boLz
CKFFVddkgMCScNiM3fuGEQUBgNQ3D70IiC6xtu1wrI1mR9c8e+wqla/glTur7jZvMe0Eyk7XFW9U
XN/ApWHa1lGtn/pceXHTiE//OT0c9Uecl2d6qvv4qz1zbFdZ4G67WHkg/i1Yh4mtb4vUyR+rwT1q
QOXveCfpZtp85Ur0vaWpbsPM+mklxhqK620BGpjdN6YvYuijX0TyNo6aeqLFGZVEtxwVdO++CXYV
clWxNUsRUEODHpVshc5EN4WmW6Nc5onBLX+zwrWenjXxTR7Tx+jhUTbxHPllPIfXQ1UeTSe+7Ej8
Brkntiw12wsjGLrwfs/6lk+GWj4xoz2rWufSTZGq1HElPThsuxQr6+yH6PQIF2YHWxNbsiFLfv4y
xH3Bl/ZblbnlCn5zuHaJKujsLd2w2O/VS9HSyofn5uwCvQ4ekiHYufGuKsYvc27dZJisV0RwfHXr
5z5jKqFHu76c2vUU2DdIS4aVaqjsDA29XEGyMZ7uZpNYgQ1HcvBjc/JFwvqZdFAh1iXimG3ozoRg
mWpNTZTLhxKytu2plphfKqd0gWzYU39ujD0pmPU4b4hCHFbaAmBsigE6QSXupeQTo1VMx2gMf531
Zv4Zx/w3F3CeBl08YQ2tZXfttsPDPNVU1u7Bnut9Zga1lwD0l1rqT3W8Sqbw3MBA0FfWhsnWyiQ4
1RQZHsncVm7myWo9l0bdI/Fl9/ky1VKmsxrX5roIJAlJDIyCWDsqgXUm7WBn5EDVW7nKHCXzcts9
h0FwnsQuinvkc4Vz7PLxpWqSy6i4cTvzOYCZzMflSz3iTs+dddB16wTC73oIpHVvaoWymy16eI2g
5x/KndWWZ1oyX+hka7H7D9wHDKe4K9a9qd4hHrgi5mszBsWKSADOCRxcAdDWclcxwPcaznd+uEQR
mvZ1RbhMJMTKndqXPi+tHacH4Bdt5ddWuGuIUapESV+j4sdrTItQ9j6ddpozPhhqx2Eud6BFtOm9
y0cW8v9W6sHeGLoHCsFDB2hiEzSCDMd6OsQDDjztiP6HfKjI1Je0kxdY3IeB/Sso8me3YOLWwXCc
p3jdmjd8Vu5N/iUpOiAXhg62jw6Mp5i9N8ArOFRjd0wNxbfi7nKutMQ3pfZzkPGPcFQ3XZg8dm53
3oEY9mDMfhHNeCEQSpehu5t4LFawg2xAxfEtsDex5EwgKG/LxOL7qq5bJt1+wuFunWXFsS479xER
QHuOfXwncnv066xjPqBezTFf5NiuCXlJOBOGxnC0KuNbAd50ZbvxJUnfT/Ucr2WRP0T1OPlJ7voM
XL93revDALUPTX9V4zcLbLmrZa36qlKvhkpcO3Yk75iaboj3GJgnUp1WdnWT1c5mmO3aM+LhZzij
ee0CvWSLwNDB5LP2VJcdy+0I0Bn1JxhTjCIm43sQWRJca2T6csx3SjoWG5yYKyOABF2UpOE6HD4M
u8/PcI9TJYonQfSVH7oOJ3xzunNm4zmU5T3HezJRaNsiWgjcTdt1mzyryRVN7Y0ow9uhqzZmoN8O
CfRj4hNAY63LzvheNHLnDOOdFVRfKgr3DMRM13BGKjJQF2duJjZAUh+C8rxo8hvYRsxXTHsV9/Sp
BcD+fiZi5LlDdxsPx64L7AsJxddrZyv5Rk6XXJNmNpbQ9+vb0Oo7TgrXne1GL2EUg4rU4yz6ERrd
fEHWGsm+alloe1aUUq4XHuqxpiDxgDMb+6gP3PUUO/p9o+nVtUpEzjlOltarCUnwM1Akx7zAjYto
Xt1nNkMMOXF4Dub5os4pcUVFQA1TrxLcvYg4UbOAY7IIV5Y9NNt57hq+FepmcNXnQESESqhqqO3T
XCO32KzHXQ14ZSv74JtCgOgDdC+FA12oP2djVh8bWqhbBkgETYR2vC2CCvSpIKpCpF15zRFWuwkM
ZdhBdDV3Qd1H/PZ5bWyiyDEeDOb7g8/8r06Bzk/6rQl10+T6JccchUbTfcCnjPENOh+GyQK1b6iz
zUOepapnpMpHw0rLcz4tKUlVyZythqXNQaJix4Q10q4KKxgOAHPjfKMO6fQdgKTty6ke9+xA5T5s
omnfo7M4zG3B2aMVftnIkIZBrG8mlQgLNbLHY0pI4d5kyP+lqWwYGzPCk1XHn7mgN4afAfUUOHzT
3hZGH+zAio7/wd55LMmtZNn2V569uZc5NDBFyMyI1JKcwCihhUM4xNf3QlaXNZlkk3bnPaziJREA
HC7O2Xvtmykq56+5E3DolSWWFCJgmk0HigSSNEXUQ82d1ec8i8lNr5vl0JNTj7Y59g+C8fApHjr3
EDhz/pmJHAZUkezUouWRYC60tKxU0zcoYM1rr7UTwGV1rcfR7efNNFT22bImYKg1KcxH4hzTo1Tg
60qO6l1GZHfnrHYrAoQ5/8L591kPyzBBQ7IfePjQhRHqy1g0ZBoNkiKSpx0zXOuLDVOJaz1QhIlw
Si/OtWv23ufJLLNHYCQ8L8TN2SGQjdg3powe9ZjUpzprrHOJqg9wqzwBX4X9TUxEtbPQ85BTIOv+
zrMb+TF2kuFD4pmSORUk1p1HmxdG7VgWn2Na4B6IllpsTXa3R0/1IL2y2ToqwtBXRWcKhF4Weg5T
ZY3JJoogrSjQgTDiu/zSAW53ztgevfb5OF+AandOIk3jloTrwBWb2jQj4DqrOMInKHdf1K3Ddr1W
1gvnp5oGGotMJL2LlATgPlounMC9MxAz0CIN7gk9+mRGJIS10eUIk+WQGCbhSkgNQZrlSD4u+ggP
fjh3AxWA2qt9f4N8fT41ac40EmlWf6Irk2zZQEI/+Omotxzk9aMrRpNWrIUTxONcX23d3nM4e1TR
PugFDG2O0wdgpcguMteL7uuxSg6SpzI7s94SJTkc8qiPC8Qa8OK34FijA/km2b71GwNKTYK2yPfG
T35fv2gdGLdCTjb7gOpUWOMVauqK+IKi3+ZBQEbDsnhXwvbua7ukXY1Gaer0obcWQjhrpXR8aMfB
u5q8nlQAcDfDQ1w1H/PKWL9UYP4XZZp19sZCuAzdDQDWScHVKHYEHXlsSpb20Ez2Zyfq55EqkT9d
xQ6ikXAuSvfMDtnYVbD6WTcss8rDVPfqErq3CoeacA23DYhGtpqq+VqYZKGRK+jGvFEkX5uhau9G
IuIpYHGWYjMy6A9JU84rm7cgr4+YIj8kfFJFWyRHADZU1T6JTjVz6PHvXkYxuUmp8Irz4tn6CM7s
oqdVRCdfDlej2fg7mrjmo2Uv69Zj8fXFaBsFNUUYQJeIomhiZ3nTXRF3Tj4ybNmz2UQm5HdtBHtr
5ITIt7UYFFX6/oKizC4tOQZWoMZ1PNA79/Tw2VBDuu1GTsOZS7OGaItd4Oq9SIjSUuO5Hszx3iR0
WoaDJacvHmkfoYMIgAisOXfI9kYPsclYxC84XqlvUCOT/eJ3GSFaOm43ReokV1OZTCckZJRLyInW
atMMdXzpzvUtqbsNmx+wT3cFrbKPMWcwgP0D2j3OkOR/glo5WWuOYgYM/Mb04md7UE/EaFFY7OM7
Q4Oyr4Tpbsm6AMnEgZ5yB+nybgZQzABE7VkPvXlY2mj8EKBkOxcWlbbCKy7feEbIbj5ahkiOY9F+
cMvs1pj6Rx0Z35lGNiOPkm0p53BxrVuigMu5plpjj1slu1d/9vhPZuI0YHXt3MIHYZ5ljKWa9J8a
Ip2NTIktm1PEC6M0Ks/K+2DW9gOVJONAAKEdBoV1S6rhHMqxPpSOt+nyWhwBlT53iqzxeLH7O+pM
t/Sc99DGoWc+WovhncHQf56Y/4yipd5LlIs607pWd0JQTO8c+vbLzIuETtbsNV+SLzAketTrkhk+
kxmZH6O5TkIWAxfvoPae0pZcmI6e8iAfZ+rz4eT7N1PHzgHE3JfCNq+lTeAbO+wBshNWTAd+dePI
+ovDWGmYlbf08m9krlFYqWjnl9Z29MaHwrX7w8qjuNeD9LFjTWdF4mq1WF+63v3UZ09dRFpNVO/S
RVuHwnupCzoQCB2pOfVExKAzmbeG8wk1Fg8x9Z4QKlzNUzlCL41Za/WGKuISKiK9DkPWhU0/bmtq
Y05c32qqfDgij1PT7LjVvcOMENF9KXu559z8PM0e63pJok+ksstgrMoVyl9ScLXvydCNKJu2j+Mw
3ETBAHk8o+CFoiyVnBfSwpS7dC6+JR3iCb/37rVU2RFhi3em3nAk5CxFK8Amz/chyIkqugXaQcxA
0H5DDVoel7qusGz594A65tBFUckQcR5wxV7OoEG2KvWCXS8NTsnjkZ6O/TqsIaZ581y4kCUp0xPy
Un4b0wyqfUKsGitTJm+QIognBLjVBXktMObB3H+gcnAaKmrVUB+ffRLMFm+ajlJ3dwowYDMMKWiG
kS1aXX7v4ozylvwONuwFqEe2JbeY1rCd6TCNnfTQ+gB6qag8jQSCwcRTd7FE30b5ebkSaaT25UhS
u12UzcZzvWGrOutcz9NHtygIkwQGxbrShWNZP1KNF2FXykuQ/P2hnWx7080dzSOaGRcOhoPa7pQX
mnCor2oiGkindUGroZCwIrmVhuLJkb6jScXjOTvUcqbXGVjjttLBOR8W80p0RFvkwh/vpsEAkCM5
xSbBDNi8tnecDGZEFX3OHS4EX1ENa1RxFzWpv5ti89EzFQYmFNMfBycZj3KUZAZUMXDLgGyKG8AC
WaixyYY+nTX0IF/9tnMuFkH45rzo/AML+XSq6+TzIqL0g73E/nXURUe8bRhGhMvxRK3tkSzexI1C
aHqJmDTapRHB1gacRTSAFt+E381n/MdiDw+FTIiabJbqMJBIZPjBp0lRsKPsIShJ0RgLrPmqd8jy
ncZvJvOyKvLXhD5MTXtoo6f8iEBlndEiRM213CXJ4FyZLt9pMxm7zs6/Is3eV+jbDLZ5oTdG+8LK
n1TbuxfwOja2QaHayK3dKAQvyWRPzTkusp5SIaZwSPqOenT/PevU65IHyTnwCDiLISSWsOd6dhih
BSnjYCL/7Qm3q1D1dIZDVZspOuGEmxqL/ugQ5LfTEdJUFJtPy2h90V56Ell2aRCQRyAAqaLsqzAE
u3V3REAfEtCjzinuyOtRGthmg5hmjslUHcho2dLSmGHWxVAl04BJLeMmqV3VzVkNy4XZ+QW71sE5
GsGZXK7yaDdFDq5ZEHvT2EQ5NvnjHJUvwpq+08XidpcbcMlYiiDBG03yGlBgGoaC4POyZas/ygdc
y09TKwBdVsmFrZBRTdEpqowrp3UPGU2skK7fKbXHSxZGcpFTI5NrX3PfO1azhbjE9oLuBmnNVBxl
cCoMlHvm4rx0C1nD8Tj6ZEk6xiXtkEcRYMsZGoLChfoQ0d3eatS7Vzl3sq/dRmzQrZHC7bBvs57r
7EM3flcdzQ4iZcLEWFAtLanzrY/dj20/ha1nr4I2gwZWRcHXtoKn2rHKS6fhgzXjaxLZie1KP9Wy
/SAn2gogOncDdDUi2ZUmPIJonTlcisTeZ7HvbwNOmIEhQtMayC1he8a2gQQ4VH+h0xl3WmVlWPIc
MmJSopiESqRcSspTH9vlsemZHRafUkNeSw4Qwg7RAe8cYz+6ClTpcgzK1Q6CAHYDV7rfcuy/LqfS
2BaOQacrnS4nPJ2HpLT9Jy+nvjzCuIYl4HU3eAW+DHQ7dCcOa4tTk2C3cc0o2YLWRcHZLB+drL5D
Bjrm044YKbldCpsDTFE/Kp7CeckNJnDDfTQISc/njCWPvMhtbvS0055rxp2j5XdXfsl0O37u6R/u
HS/n4reSxNSwq6PgGgDfXevEG2TNN+BpUV435XNukgVlEz6RufoBUbF5XBB4BcHwCQ3lnIVFMD5b
FGSzNWlu7t07acbHpfdC/rMDNVWaGolNh5ylfWIel8a9dFNop3ysS5s9ESRRh+lofXeXPepeE4k4
SZNbcr/QYGd7aA90Fk1I4SXNxmkyLlW83EdsQWyZ0HemRRKX32P88VS0yeBEa3dwsAEdWWpuFJO8
11QHy3e2aiA+NphigvKiUzyWJ0uVHD8Xd8B9Cn2ysi6ChrU6l13xhQUl3miyePaV6A51SnW9I4Fy
i0SY+gxtPBmVyH9HKsNDvdxzFtq4Lk25qF7sbd/a9bYG6xma3vhIBZhy19Ac0TaGhvGVjf+xTMRV
1XC2z7ziK76DK7doX2xQD7yqADDhLR2hjWYk5wYTMhrdbTyrc8WmsHwpEPwbEY0U2Nec34f0uTQK
UjuIvEt70r/8vPkyWsV9N/KVSVde2G5P8TE9BQ2CASN+zT06+I3RfC9r5AiziA8QpaG3ynRtlc0U
/Z14Dk2dXpWJ8XnI3RrKRkueVmef4M0OpMugZdAJLOdx/ujKsn1Jl14fRkHxz6MotGXPeOxn8WGC
qlQlihKdM27RgYzkpi70X/NLu/xK8OV1X6FEnhNWx+kxWVO+5fhQG8jWzf47tU76mTLiw4rmp9HP
0o+Drm5nDqtjS4G60btcC45Dvjr5fX8CaQc39EMsl00Dpl82CPkL746y3QEvx2GI0t2qjDEZi5HV
HiaD4l3tzczOnb+3ivGi6JmTrBnqrU6ve43nRWv+h99fdw1LM5xI5Ao3tAcumszYT7X1RSjm/Rhv
dqXluWWODxTAhO5Omx37TCQdVTzcWBUx09YzAUphTOMvsB8qcMz9LC+TZN0K2CP5XJbLCVBu/YoV
0RevAosO/gt96jziivP5YFgTO6XunNXRnlV26+sBrZtpboQ+Sr9kE8nYS/1DPydf5m4mMQXLTV3T
bFFsRWVYxN5jRy0/r6PiMNjOHgTIhh7ivdmpl2SGGpnHRJf6oXZIA2KBTL5bMbPsKhif3PyCM37Y
lu6OmPEpjPv4onXnq85I+bLILVd5/CKFvswNSivlHdvNcZ/RJZ6Qt4clplpQ3bEtHnu4yVLHuwbb
hlg4N1icLVqDtoF5GuDyN+7SbxdhrVHdPWV2Z08SWEmmjiQhhkTrakEJMCHm65aDEZESkKGsWgCY
F+Unp7BftDffUHMrthO1fbc6aeLUIRuHi6OSO9FVEXp6QNU7T87U6bNm/mZGHJ2i2f4+JdWGMDfm
++ZeBvnD4lwGVU/OlfmQVpoMd+4nBDaC0afbTUHa77I8RxZRH2g14ifXgnO0z8gGcBvsKpVfWwSy
PnVsT5kgEwqulFPs2IYvXu38oeAcaixfOjZOaZs/BMXy4HfjkVwT+uRlcJUtvjorOWTXSJKWG7xp
p8lc2OpE/xYY/q9StXc+vDehmmlYa510Tb0Aov+zUK0J9BLlFUMDAqVzMyPfxblUDfnXymuLF0Wi
MBT1avbOk240O8AEY89uLGj17n7Q9/23iO7/VUN5W6dV3yEAXH2u/6MIRc23Ku+A+EMcAF2B4fzn
X5KinXbL3iD42HS6T0ER8aYNaoIFJpIqv1elEF8p2/uPJNl3D35vjXsal12/FYubf3v7Mf+nLP7/
xmr0/d+VxVefhjb9wtP69pYn86bUXP/Gv4WXrvUvXKioillbEEnKANXuf6uK3X9RFDHBWVkgK0l1
QZL5H+GlIf+F9331ewb81Z+FlyiOHRNYyaq8hIoFMPifCC/fjSEfhCvok5WtBtoyMH/BCC6ZKqo8
pzFU5Z5xKZQ3Pbkqw95RDeASln4c9h12IOKr1vJkXy/Zp1GO3nelKIr/8Nx+M57XD+d/hvPbTzEc
qFG2s7JmGLM/D+cK7LYA0zBvzDrujo7pLltPpMMRgKKHAsZO+rvcj6MvCrHEX2zQ7828MBQgAHjm
+iJQetvvzLzwa8XYWUu9DUTy7PcGNYpq+pZN/h6lkfWXi61C7R/vcwU2BA4vDn+UDRbw3cXIRHId
gL3NlhLJvJ2T4ZPVYPL588P8/UX8N0k7Y8x/d5FEV21cOKLZmmVqENuNOmqBV/nw56u8t+ZyQHR9
3hSMBnghJOf+/MqaTvd0pAbKv7q+c8SC7CdWj4G3fIuN5QNZGxe+Lm+LNtj9+bprgsnPz9DDfUwh
EZwOoDFQMz9fGN5XK+KenSgmaNQUA37FeZ+PvnqJfArm+wglMaqDWn6y1hbXJOqA/VKE1FTpOkIu
w+q0jRxwKqGlRv9pngX69aYMppfU0s3ClIppJBSlIZawVKam08xau/G7yXrsO59/rU1SDoGacmWL
0S+6UNW8XM+T45kXUIUKkxIptLOwboXphXqgqXMRdK1HYh+NYWdDHIR4rjLrueWR4d5sB9oVRj94
xs7JnIWFo+nQys2uw6HuL0/vl4e3smxXO76Ej0Um2ruH5zS1yKkcb2nj5FdCRmRHpMHfEtd++aY8
UJ7Oygnke0ZE/m4E9unUlUZv9NtRErEe9AD+FxlNhJJoiX6IDKA/39V7KgThcZgjwKc7HhOu8x7q
6WIqRArZ9lvsGry5gUBHDplIlBuO5iqv8QvPFIP+fNHf3OSbJd1FBcd2wHlnhA+CBL29y8HVy4fb
rm3yY590KECt4Laa8Y3++Wq/fNTrMuIAqDRWAoC5JoH9qJFfGBy6NXzOX4RAb8oW/dUQTH/jer/x
kn+aoACeI+13mIOB8hrryvTjZXqjwSnFxLUdnbz6CDnCdBDYN5QeVZ36j75uzmJoXfIJY7Iy0KF4
5b5KbcSCMNK8R6gIzk3a0Zn/9+3/3x6DPQaL4R/2GPXyqfycquHdNoO/9O9tho0NyULhBIXKpJUH
LuE/2wxLYl4ymSJd5moDPCJ/8sM2w+ZbAVHMigQLZw2D+o+/w3T/RXQAtJPVbwSFh2iyd36OP/k7
1qX7hxFl8KM8SpgAB0HGwzV5N6IkTj4RO/lITZpSUixq51wOfnan3M7/G1P63Sf5di2DdYlFCToV
cJ+fR2+uPbzMBT4mP9ARPYHW16AK6J1+oWKjT+R4x81fZoF33+V6SbhfBnl00Cl4A+vO5gdrloMc
jxKzopnhjj1nVyD4yJHSv+yPfnNjPhYzE66Uif/r7WDyw1UKz7JV5ND6TOKAqqTHXmoDFt0ZaAVV
voMsqqr+Nqn+5sX52N6YC0xYCAyHn+9sVaV7Tr9amIc54Eg6l9SdId8QquUN8eGHQX377/Hw44Hm
dzcYyJUCaIAB9NdB/ONjzCJLGSYoD5wuFWFCVeB8RcOljkro5nJIWw6mf77g+l5+HJYgcgMX+xN7
YMPj+3m3fWFASl3nNUL/MTnJbqYZFzWnYaBvlznBuazcU6K6v+1dfnNR35NckRWLsIZ330LSo/dx
17oeBgg6hiVQka6oi78MlvdDcsXQAWaxwQwz6VLh+PlZatWUYpHFFCqj0dcpOscr1Xmf//z83o8O
LgLK0EWyAdrThH7580WmufKXpqXx1ThG+xSgnbnNTbemIzD80zgBLsVehQ+aKBJQbu/vp7PjLMlG
+AhEL1KwKsoaDklqzeMrHbPhH8IoOd6zqjFfoS7wECK9xzSPaa1K1P0LrVU/OmbBHL0kjR5eWpXF
VyW2R6wOGRvMPz/O9+P/7aqQoeHv81Dt9zR89rNKNX6yhAVAibt0bT1lflCdrYYAORCD0vnL+P/N
IMG5irePaVIyxa9//sOMAm5D+bKsaVFEyt8FqRUdfW/+h/C9t4dJgCnYQuZH85fPOnVsMaUle2rL
bMwQske8nYK/gtZ/8/ACtLGAmEg7Za0zf76XqKDhskiidcfWVIc6d8Q1iYHepYnI8XsyVOr2zy/r
17nDD3BAMn+sN2b4757dDJSlrBu1hI61HHnKOvSXQIV1P7w2pUH4FjvRvjX+QoH6zRe3HhopPxly
BQy+++II8jPLtprIuu5nXAwgyfY1wKBjJJbh6c83+MvgWOcoc613wcYDOLn+lB8Gh6LzNCCyQIPh
W93VuBCtQYBZ9k+HoA/LFtgZdY4VSLzWR368yiKUzGyjxM04p3PJgUtM26bvjYd/eDPrLCXJLrDX
FZrR+PNl6LSkKEI5/s1uU4fuiPuwas3un94MUOW3Msq6QLve+/15YKIgyCGQUdbOkKHpCEVyXXnb
P9/LL2NgPWewRXfWmRDO5Pol/PBiZiJlNKpXXozti0sYKguaWxsumNtl+z9f6pcx8HYpDMBMvu6a
CvrzpSTUI+KsKxufUkIncy4HaZMiSNjr7s8XWpejn1ZihI9sWNaqakAZ4v1hsdU+Ii1zIRqycSOD
OX3uvWNql2hZTG8eF1Jk5nzeuMor+lDYE+pgf8z86R/f7wouZNwDreYVvk/K4Xu1sjhFuZVNeoov
5wjkw8G0yqb+y/3++g5d4H7r7MFGleu8+45FlCGVIqwkLKa62hNZT/NvWIZjbDXm458f7a/vkNqW
S6nQJGOIfeO7XZW7GI6C8OUD3VuaGw8507HO0Xr946tA6uSQ4XEV5vr1hn8clFXs0kNDdpD5VYw1
2CJrbhiTvzy2wHj/4HzOMFRRuSPJYkLh8ufrEHufIXSC+YEoFiVVwfpFi2RM1FfP76P2gwB0RpsQ
9SeylT5tIhcZXksjAbdInlQPboubcY+UTzF9CgESrTUngXU1KnN5TvNy+eqhfW0qpKN5+w2AF/g4
G10e2sy0k+1DbHXa25OmKtsd1dMJtZERG3l7KadojaDsEgvy92UXEPweYS/Vs+NBDUpyO7hmkoY7
daHMLEjvsmSy9X7s/BhVDOuZ0nfOFKH0z/hje7dU1WDceV6KS9BoskGHHidw1NaZM3sHoHC4pVFK
Nc/YeOTBIvmvxPrQds1NZAfC+wBbZy6uZFdScUIEsIpHtBsh0yd+IjjmaWBUt0vg1PPF1M1Lfici
O1V7oxPTdGa/PZcl3bthcsJqzJrgoKuxnOg0GGbEmpo7tbfrJzN17utuipI9RQ8f4ebiCPsuL502
JZ8hUncZqsUgtNOFOREBwriEOfbkmqBP0OL7wenM6tWEuSYv6x6Q7BOxMAkQOgD1afEJCYKb7Bq/
IkJgia0kCcG+D0SeVr7qUddrr2R3W9deiHE//phno4+XrJ1MZMRQ1p5kkorlwg8agehmzhAhtiZk
y1sPkNOTn5iYJNFi0sdEE2h9XwDOSTq1JKjE6AprOqajntt2CxcrWSVzQ3IXD7lXb0ovQaDg1jlo
KxRSwrxLhE6x1pQuHWQLdCwi3cKdRnrNZdFf54l0g8uqMYvbAUCG+zgjfZ8vOjy3TsRkVo5BuWvB
qtPPnWUR98N2nLpEfAaSNNjWZrGgEl5jdi3b05gKx9o1AknC17QE79Nasx8hay2gB1QIH3VoM1cD
+sNFTOjpRDe2fWh6xKGf59ZpCMmqKulTkEWn0mNUy91AmPG2i2pJgHdVqtjTu1ghUfC20L2k/gpP
QPZnsqGK7ttAa6CB15ajhoj39mwZ1xKdbwLNKE6mHdnIhjryI7ovufQr5xAFXnqLo1R9F53bgVSv
016gJQi8aaBLX5X1rTKE0dsc+SxLf1mTzXmrQysCcRFMi6s/y7E0q0MMvhx5boDqEJiCA7UHFzga
wSBr8QK0EmEWRmFXTBetTgtvsySpiu8gPcGjNHpys66mPmm6QxKX9VeaDHTfk55v+EvZ0eve+EJV
p36J5XwuJvhY9Mka7V9YSW7I3czHM24L1E3X/WjF8Wka/L6494vaxfxRZqa5gySmzB3OrRhuWtIi
TorITp/pPuYaTULm2sFOWXlJfz6LENUxk7KCTQNWIBxZwcKWpI7cm5Vc9TyjzNX4YoSydzYiH5Sg
XpLkO5/CaX3szRS/cY+JCfVm16gIYqOOV2abl39DQ5KyAU5AwNEQrm3j6AxjNX5wclt1FwknnuCY
ira0Tk1XxvbtEMSj+wICeUjvEWRWzYXro7Y4mPVI830Bf+XsaeoGL8rp0yvZBAL3X5HV3yRtxhjz
BNmw4dLbVbrLI7z3uzG2/eJBtX7B0UnWxvqChvETNBrULWVeJ4/1mBXBBooMyoKcz/8aRw8+sAGc
03z04trKNsgmTBiTLgf+45gnuLjJ5dYlsaxt+1p7AveNQPJ91w1tJQFeF+I6n3OFZotjAd4kH4GG
ZWpmjarqUFslJfqvJleNsTFjf2pJSI2cDnGznzU3c2TKhPfXE13fpS2E2tQSvr9rnIyGf19NrY9f
qlHtpsalGL3G7Go4utdojM4WCvv22hiD9AKpy6q7Mhwa7LNnptWHPh6wsVTDEnxwCxbOjen7o0vf
bE5QGxqIs05el7SaZnqChF8NfinOLpnBLaKGonAvl9HoHKRiEt8Zi/gs8atV5OvY5kBsh9TaANUR
9Z7eNJ0FFsAgPAubG16J5TLhazH2rcgkcr6hmvpLxPco9NB7OZDJ5s7KLhBp4emIiyIzn/q+peU3
eXYcXEqWcjSV4DOx6FIUWsmQBPDuLRgr7i43G+8z05qSVySnx/jVUC1v+FgwB5FB7hAz49W291Fn
hYbyIUpJh3+I8RPzJmvqHQk6OyTnC3cyxmTRIHPBQb1xCCRcdkFrx69zZFBKm6cxl5vI0GMaLg0E
z40YR1LW48l0581iNGwKm8Btv9UC0OjORsU7bhhQLnv8wBqPk+7wseg5AU5Qj7kT73vWgI8pwLCH
zEjtflMKl0+xKFpx04gIiaPZZHoMC7qNtM0yHZBzQThOu50DkcKlqW3UVR6yd3Or1QT8hFJj9t1c
FRe4k40RacZQzp/9BnUenA9r9Hd5qwbmdrT1IkTYCMAlaIxu2JmyMIujLJvBDlNTc17VdHs2aPQL
Ew+sDiJmZO2++D2k+ou0rASUmMSAj0aacuRuvDqd76j6Edvtdo0s2MSIxkctmBWnnrYfifFuZz97
i65M6GQGB9MuLiSOAz3Mkpz2aKS52mCrSRaQnPyeBMmpk6/ANeWtwE+ohAFJz6QlY99EQLeEEhfl
q8nSxyeP8BtuqWo9eA2Osr4mXgsOV4wWZa1O01UK6V4rM8xLrQRsFBYDTCoEoW/SJa8+zei9kGZa
oDZxzCMarAsTnLxss2RjiAw3vkts0c6LdeddW7A70RsF/uSzQSrUhiLJinMgsVuauwZ+ZrbHMBKp
2ziSKr4hJ7sJNn3sl5Ai2jdshHpDSAjmd8AfsqqTq/yNNVGoMZsezDccRY3OIru2M3vRBzqI2YRo
z2bslMnsGie8QkF+athL9I9VFpgYiuI3RAaA+ng1qySdDdmmdoBrLPvyDbQBwKju47P5RuJoR7YK
rK+m8mIIPCykbqhBjREt2gjLbj6ybTHrbYszBYevGqNoa4tyOKYsiN1BuzHOuBRCKbLYooz6Tczh
EPxlNeDFcGvkYBsgH8urEnM8XLaFn/RcrDWoCiPZuvOHVAXYiwPci7S403zfRi6pBAv6dpreqdU2
6IdbS4eJykwev+IR7HgzzmXfWV2HAqov7qSosTO6rbO81AnKfPbgODxwirf2fVuOGpxfbiFUZIY6
x5FlZ5uYXne/sWJXsEJhmmt3Yx8F+pWoJesV5R6uJWVCutyj/cS9FWAR6/caBmOMhSpYzI2H+clS
sfuVWr/rhvU0D91mlpa6Tejk44/nlzdMgCyNa8tPXMtWei5Dvor4efVMiVxTU4h3SK+y10gmzCBC
YLvDBbPibq0OnGJYGhnaTBb1kU6yMJGEmyUIxraIxheV+cgN4tGE6IoG0H1EtVoUOzyLAy6YIsfU
XtRlin51iVu9m02/1UCNsPcQ5KSqR0eYeGxmLZx+z7bPu3WBI60BcwXKSlSg2atppm1G3JierND3
i+roVk00c3WaM6EaJv/eGDNRboEqYhdYZIywKkmU/lb0potGDrOUyZDJyEocssHj/7G8/rkbULbV
eUvJdPERD9G/dsbvlT83L26auUc7ithLSfCVGCaNqu42Mar38+yt2BKnFdO63pAGghyNIigNbK+B
XMVx6NMoeu+0VLjqdmacFe5uKpzkdmKma56CtFUuyF8PN30yzMATSJsx9ugbpdi3iZu7e4CpkJk9
TJ0Q2usKIq42FaseCtzlbqiyGMs6i+nZEzqOL5PVCYGl25NPjW9GYBfaXN8syrZup24A2OkntrhP
syARO1dqd09014AQTNtD2Dtrw9fJm/ozEGeMJMjbJ7bYecFh2HQVNJIhAdxTGoBL1+Ugig4mNKbp
InM5aNxR8xi/xViYvheNdpxtKTpWz9TJTXStxlRBMvBdmyXXbqduU0V6XqXrsdNzDPbmagGO0LQV
0zTDp866k8dsE3wQ81K2d7kUcIDCPsmHeQ/pW+ZPVlVWaGwac45pjgcWms6bhFxPvkrRyE6pDRsg
/sSTkfcMuHd5Gj0+r9Xp7ej90Fjkx4+947zGwHIebY6C7cbnFAorc8HMxFDK5p58UDxBe1CB+jQt
bNoR9ELfDPlaUwadHNwEvZ9p98k3YBudDVLJX/AodMNXJECJ3gA4wBfn+5gEw0YofMFWGa9KfpVX
0NOiJNkjOfMBz1SlG60UB3bAC5zk5zq15LPOmL03tV+AjCcraEBGTFD9ThWTvK5wVJW8hwb3E+r5
8ms8RHVwoJ2fv0IThBPe91WxzxuCrjauuQSv+LJEc4uzFSxtiMbHaT4PKQe5x6KkSfaRZzsbOzig
ClbbxNYbZtrgPiWgVzGMaOxmIYqnPt1GkA80GLVlsU+lNziPtmsO02FiKwg2RFNNCO4E5YzsBO7A
9zBF58LembqTcO9L9cWYHZu5DbMaRjWg3Q4H5XzSO4pNbMjr3iYJo1UNJwXdTc7RIYcJ7ij7zQ4H
87Q8LosYPsbEklphnUsDT5rjXlUz/8hGpT1LRTq6+nlM4QbzcUjAtow49g6UTx3W2oFI4JC8sKEO
KQ/jIlKwoYqDwoichy7oky+gZBdmPrq0U+g6GbDUofe6S9w7A6j7JPBw8vplie0Ehs4nMSZteh6d
Gil8NvserFvLicCANHK4b7syrVmm/em6Mroy2Jm1QoLTLmq6X/rUyA9LBXuX07MQ6YGy33+xdx5N
lhtXFv4rilkLDCCBhNk+X9673iC6qrrgXcJkAr9+PjQpitSMZoJ7aaEQm6ou9x7y5rnnfAerLtMt
deDOov1TEGg5oUUgPG+kRQDomjQCCYgsLH1AqxV+61qFDUlLv23hW8tKPFqNDyucsoVg2vSGLNq2
KnN1kVWjMbtgsfJnRr6ZATTlDIUpIXnzdxrc9lZ5dVVu5OCQeyzCaAxIWnjqI2gSSHvYViZ0nsAp
yiM44aHd8brkcdgYMk57ePNUOpcJMBPydFn5rSOlFW16yrS4XttL+QQ5ZblZO+R/qKpbeJebTA3n
up2mT16XibsHrxhkX8tc1N3RZja2zmMHy/lmHJaU/TRejvIUqnGojyHdpNm2w9vhHrj12jb8Wg8y
Qu3mRbdX9rC8my7juTNiMb8t4wx6HRRwBZbIVwxNU6ZCBVirmK34yppDAtcP6Tx6vL+6cc6PumUk
Ga/tNpzFrugW4eyahZvqB8JBXkED8ydnmyinH459Aucg2XQ5d/XHgjGu4+DTwrdeS/rm0geWigER
uLhdCt6nqaQv9b50SxLm0jcsXLpCZ+1VGPv6S5vCoq4AjzbPaQGRnoJV7itZ4GeXxRLGP2QHbInh
dnxrpygVLzj4x/IrN0zfBz9ghN44fiOcs7lv8+YhpcGyO4oyHFIQNSyrUQG6/GVIhvu6mFeKzTQ4
Kx5JXbh1y7CbWzXXIgnmoJXixM/5G5akS8K7N3DxvrjvFru0DT7rUpi3PAp7MN5JBJxIw6hi5LRa
5xhW1MAXjhbeRwKkOb34+z8NwKmyCJoATrduLb+G2CJFPnJIQh7Jt7nVD2/IEpKrTIAEexS9ljd/
DxsTK8X1jwt6nWANb8CRsyjKx5todJ0HbmZgV8MxBYU267C/hZSOrZdBq3j6vxXb/6Gkkk1hI4Lj
0aGyDVfRn5XUOpokr0zf4gKSY5NAoqQdK452vW39xVZnaqrYZrrskPAS0F7xr4U90rhmWOAqbhyi
/VcJx+DOG2bzF1fefBZWIjYrb9YiOGr+ZS/S+9IbmjQnUOAF6pxLUH2JscX9fz7LT5vFH1cVfBps
uUjpbMZcT/ysIv2D0t0npFXE0BNM0NRzUpLAqUNA36u7fdAX83U2eOG1DmxyPEXSWU8hB94X9l9G
n7/+C3QA+7rOuvD0gn9d8csY0LvFL5BBedzqIQCJZ9NdXHfgQX5+qv84r/5r3TT9e+MVzOh2fC9X
59XfPse/gSZPmj86vdeP/tWB5YS/YBted0dAotf3E/vnX43ejvMLDdksezDhsq6jG+53B5b7C/Yr
vHbM3wjnvGjZ3fzDgCV/IWbCq4ul6NoWKaO/4r/iHP/zgm11ecH9pRicv9JnF7o+Df7wqhUWLVBo
twffn4k5Jg1VmpGYXffSdNxSLoEHUsYSLn1R7nW0pOTuhFGvqcc4tcX/0XQUElhI/Mus5xyAykio
OIGIyMttavyGm8cMI7SImuphrtZwjZlzEARFP2fPohw10KCkMvO+ERrcnVuk8Rd9F7Y6zM7oPfaB
jYw/psF4NbgNV7fFdhf3NFJI6x4Dr5mnvWeG9ZoDSFRjH0jM8xqtBgY39c78wogCqYmiQtSaiUQ5
GIHM8U7CaUpSadIQn2tzyymIYKr4mzewkNhhGyGgm0PwajfLQpMKXQkA1AAXVilRxVpmV5E1w6tj
FIRRhgK3WFyDrOK9Ygn8DZ4fXDPjyhmmgYL7t5AZfe3UiBE5MRGyf8g1DhNa6Xw1A2wBjgEFkSry
Gv+McC9NQU3WlLdp44TNnrVfEyLjJ4LMv0ct9D7RzgDNr8mwzMolbB/JtCvFt5TN3s53OwuEzlAs
DzrLQBzUrBIOCxNbs9eKb2bnOKXl711DQOZot6M6ZrU7fOO2S0dL5NdcQ2NfXdejLwip94tVoUar
qN3QJ1OMW88mfLbJ/DL/riKl7hufRTAZ9sFnvCrZizB1Be4lJJtlPNoAIiAGQ9QXO6gcNFRh3VLI
j3bQVUfRMUJsutDP83ujYMDdLxWT1Cmb7KmHNQE0/4zWREC5lSeg4CWRMy67uS5R3qtIgS4Q7VQD
9297Etq+sqRiehSmPUo/gywok2GxjpbMWFIUZQTrisYLqzqkUDDMzvGVHe6w7NXdeY+Y99qVgZW/
h3MuVsKBzgAFWaQYN3gnO2ffOcWUnqiP6XJ2SB5LhbojFrAvhw4+ReUiu1+CTYrEts/cDj+sKed2
37XKqJNV6Yar3JRTOEHyJ3NCpHGCBY9No315SKiGKHHxWH3Ozl5bL1nVDQaEYyBZr/usnS+z1nWC
+2zksvUkS3LcO9OCOnmDioJQmZbTkD2WVqrzq6ImzEXSCOxVlg1iugZmHekbNQCMO+vYHoWHdqmh
HUxj4UK2EFHhffF1W80xAhLl7HpeQPLQcz3KdkEjmvZO6gn3IBsQkR1SYqDZ3syaVpU2TYbszMlD
rv+qwWq1q/y5K6+lqoLwpqzVsvBmMZZ77pJLjXZWjNnuSEBffgWyZkXjURNf7G1J4dXWhhsMlDer
yubQTX7K5UzqKj0Zd7ChArklSeFwqYy6SiAhsl6Lx7a6hvDBkytOnEF8kjs2CDZ41ofbyMmkveUO
UKcHiY9kFY1m1J/Opilsm/alPZw1KPssEev13wq3KbITtP6uuhKl7vOTtlXfXAuHJ8/J8LBI2crp
sj2VQ51JMCBWFZ+rdJrCI0k6Lk15L6FpgVpUMU0mTmXtJHtJZuneQynBxZd5D14+Fkx30EnBzxq6
x2n44Mvht88H1UEfwsqsp26XhmS5CxGor26O5ddMc2fLpmNuXmy9fnY2U/yBlU4KNd6OkTpGBGB2
VV7cxjzfbP7tRIx95jU0FPwmvI4lUxyW5QHD1XAjuPUAj0U7vwbyaX+2nmxYzs0FdH6uyylasg6y
Hw6KJPuTNc9d0g3/Qsmz+hpsrPqn3vPU12ws+ZULhyxC0TUs27j0ebxZ07J5CVG0xVY2ffNJLJCX
D2FA3qRsGIGsj3GruJQvcJcoYJnfIm3XiEKNb88oPoahNjfIR4AUFxyEtjuGIcEJW3sbIvUqO1Ps
Z8bDUsfmWYMk6y6dKmOPw4hXHLVU2mJvm5mGXVhDzMWNPfeVqFPhWqdEkHhnK5yhJW+remwuUaIA
rLDNAaHr5bzYSJtXE0TN0P2Raa+wd340zvdT0HeQS429kuLj0X5MUynP/FjIDvSrFUcnOj/iq0l4
7qcaS12y3/eRZJUz9PVmiHMz72KPpcamccvhUjS+rAmNzhUWD0in16MeBTK7nN3HhmoZ4JWuGAAT
470F94lee0mPDJdrtMn5TmGl844DePsIO0Nc8CyChRvsHBLx9UUXR4D1UE3EY8en55pf1RJizziL
izgx7DFq5IRsOyYFwG/bqpbH1sn6u7A0/ktuZWwIKQ0MzpM4Izkau1P6CofJ5WFGHuUbCyzB79so
VMxWAwTYUmy0cLVxh/KRkHxx6dtdmB9AMKu3AdDblY60U5MKjovrbu7ql3ao9EtdWuIVYNQalvQE
ZDu/65OtT/0bx01H6hVIRDJ1ewTQ6skZOhCjLmwKzpiwCiDv0uZypvIcfeHozZZNYtSbcrYdIui4
ek6rUrZvl0rSxeTnwt92GLU/RUyRz8EgmNzRwNM/trms2w0DUAHVOW3BFeShDm8YAgZ1stkssnGp
O463NlygKpXwJ+ytI8bgejSNl24ox1P3A7nX92IMXVD6vgk5mF23o6QH/AE/oQr8M68reCybAUbi
Cw1h6gMEF79KT0GP9T0E8GMyND2khyYz91i57XeRzNlTmUUZDPQQJhm2h4yMdsg47x6xHDbXTeny
k+27tN+1JC16oLpSfaMMKXpfRlk+iqSRFw5Q3+eG7sBi51Fp8EkACbGjKrM0QrwzoOEFf3F38CPw
yZtSSe+l4zncsWZM1l+y7zinht2LhQIkeorh1oMDhiRLfJxQAPiFaSLy+zWlYqDmUTxPFEagqA0+
KJNNYA/mwcrKVmxR74iZWVBmbtfElMdCvE1+SInp5bycp/StTjT3YyuwBUtLJikGwXkOM1ixFNRu
IAvh0Z8qgBPcrL3bQRubl37CyoulRVcUh4XWI+A7sIgH6HMoF3uD+w01hsPovGktrvtGt0u4c+ym
2DtdG3unuIzy26YdhD6UHW/Zrb0epxu7lq3ZLj7b8UyWPlYagdqg1k0fUtZMhY/SnUd/bdBQsMAe
y6CRxkkXHCTCPABK2ZZXVlJT4eBgUr/3oICW+7ko4lu6EtKerP+SELxu/L5jCslQTDhrk1eYJO6X
slNTwe9eKUUCLArvhsSqnhj89A0WjAGVqxjmq4iooLcZZpcyIJASbNjmtHOx+UwLMmi/rltZbs8J
CC+l6+9ZCarvzBtdTX6+7PHRd8RLv7XEgp/zJh8pc0NNL3FQ08BE4tvF8pvWTbmrkrJgdzr0Ucij
zFChOIwa4C9kgm3pZ/N9I0sap0qsAJu5MdNr0LC53pBsrMR2jjJERoZm5lQsJxRimHbMm12AP/ZW
9Vb2EXqVfHPCHEMMbiTwJtRsrnN2YuftnlV8CmEu6zxx0TBr3iUUN+FhqACIsaMJoa1BG/Xvkj6F
ujWDoON499NPO+VCvOvyaXly2Oo8LX2iPTjkNEKwY+6xStuxaj+LLBjhx82aQyjC60/FRpmELqrm
iKyehcX8La8CShjTsPbgFTgZmjVNmNU9u+l+XaezScCAYRfXeJbBsHR2ClFW+SkOh3DGhQ5gPfE+
WiObcZPIZnodgCVh/ModqBIDq+mN7grWNGoQzYJj19bgWtGSiet3ITa82SAEkVKZeaKF0rZeGlqs
/Pte9um7AsH9bV50covdt1jupL82ztWL1hTxxfRcwpeMRsZ1OcDai4YYfkFW43NIbRXZW+z08aWi
EgmS9ujb570Mp+JIslWhkbiLGnehhBMC/kiyJ8TZgPdC6/wja439IxUz6L8oMuS8yiUxl4M18lzp
C21mPAvA/waCYeUBYaN/yP05+8hqRGHq6Ur97LdqfDFO3r2LyQAto0iOZ9SIM5sNw1A89E0ZL1uK
vWZ4sN1UvORLzYXIynnpbEcG1TuvjsT1TB7urSp8tiuE7xx5FEM4vQXuvCaJmq4kgWYlGbUOHYNL
1y0A/oLWTd+jhjvDhuywpD1xjmj7mNCGvoP5z94B4uXvfR8Nr3RUE1gtLSekCgVc1aVDZJbtWaHq
+wooyDeuN+W0rUM93kjl9a9RnrOT2wHyzMfXccrYVGXssMNNLCuFuu5VxVNhIv+JFbP1bkfYCAmM
ZvJ1EWFicQEWvOxnEy45q4YUJb1BKt3UjDtXM4zyr0Ub82KmZHkPTF/Ge270WK5S2ekDL6zqPKDk
EaBrOeXDJsxjKAoJW+ecrlR7ei27qPlmr4GGLYkdZ62MTUeg5g6bDey7BHk4yThu9yzg/adBuEpf
R3kAACgHrB2ej9UAgXrWjKLaoplhbwNU/MycuS1xoNHvhFUAxCHh7EmuDzBgrmlN5yXdkz5/UGO+
4+opSucaMgTcr4BClhdPjkzrLRWCbGBtN/noi8lRR69PixuGYiGuxyHmZxyPme3u44J8+YOnuU3B
cB26kqfPoHiFiLkXO8Fju96qbFm31H4L+qVtAme84FD193EHZWiTrWUZu7BjUNxXYmniq2ip2al0
BZrcvbOOq/yfTGq/GTHkzFJ4iViEbZOhxLOn17XD3l1INb5k0mS3yaqW4y6TIOwu/yOo/VpTJWxE
rP9DUdPf68/vf9TQfn7AryIaYUW8+baHoQ6R2HFoTPtNRBMhcUQyYdhGbFICTL6/i2iWg1LGHwBL
cPkIUqsIof9Q0QS5SP42EjWIXti6ybL+hRjjr5rqP8Vfyb4GJ3VIlRbRCKKRYjVb/0FGayb2xaA9
H4YiBfuVUXUJPS+OzrpWq2chBm/fR355nfphc1cvc3ilHWne7XrAfku+jeBuVeyS0cXPOUzmTZhY
P8z4WB5l47aHUeML5a2aPy+z80ibG4ebTtDl0z65i8txufAG6jDT2TKQr6dkPmAYk/ualuozF9Ub
uvVQXmIqCM+rgQv0ZihxCx5yi2OHCVLG+y4dptci7Ih15Cm7j11WB/KbrIDF7Vh/MkOXFDXfCNWE
FznDJqiYuK/OfQQ8TEYdcFmOdyasQ4XpnFmqXEFunqaDjjEEiLAHRnCDaIfTSw5ee1e5tZ+eDfY4
PvfsQjHserN3V+kiOPKl9FdVDJ+ta2Ln1mvnYDt4WAabWWJENDhdN0U90FTU2YbHZJ7shtY578em
PsZudo052L4gO7Kr7Nbcaoqc3fF2yJizckh2RKm+OvebTC19B27tfOrDd1XMl25NkWh1sTTZuZ6G
p6DimCxGdrcGQhL2bjuNP7noTeed0q/UuqAwtpOg9DLc0qPMye/2GGNz/13YJrzsQczyo7rBhPBg
qF7eexNpzE7Dco7T5D3PQeukbfjBYkhtUxmY73Y1fOLNwvVTRc6bkf0bzpwzLazzSmHjTJO4vNcO
GzvZmQZesf/g1+rLW5wndhkPaCuneUI1UerQQzrY1hb/qxM9LU+Z62H+zfirl7hRh7wNW3wosdgz
S9/7lGWpyukuc6G/S6buhMzXqUPIG1oAVRrv0HGq2OFcuCNNQYbGkT7XZE1dIRNQSxqrVayV/UXs
jmuWRddNkBdQuU1KL0KJG4yE/VHiUsmm8ayjfvlZe8BtDTAcyqw35fQ6YWocPzmUH1QS7JL6DVMp
HIRhwmTQVxDFmznsBWJaGuIb9PAjxumKS5BSxbg4LJedGRaF8bzGsYx5FhrZdOlge/lu2UF9208J
7FPcWGcyFSi9qnUo6hgMUzM0zR2dF9UzfEFuQxh+ZMqlt0vGa0qS+Kcgug1y5Dw99yft9S9CeHvl
VvfEUBiOxUO+MEuX6K6DaO/GpMwO0rBokVHRX4w0n29LL3uz5/xAUp5gSoN+vFq++5LvZ2xH0PBp
emrHjFZy6t/CYZkRO8PLwhdrKoPKA6B4KASyv64KZZ8vLpf9gsvdDl6k3GBUgC0YLPyXtwQbr2iD
I1XoN4iVveAeHV+it4DdrMpLa1ioYqsxJPZWNe2paowoZhhJTTbJQ5Vm4RkaAvv0SiZ3toygmhX8
KFlTz4co0GW6iYbxs8ySlypTZ1b5xdTpPOII7vZV54Or8D0gWl10wvn70taeOEBe5vHkOqeiCnaj
H45HZhh3axPVBMnIDWvyld7FfQjFzEpXoAxGlk0fjj5DBRdJE9PVXGvn6DLJvDtxEhzGtW1ZtYt4
m010nxQ14Ta4bbLNT+iM71Tc3TUpKpFv+7s03+VpMzz0E8uHuSoYr+wQ2C2FfVjWaLPv84+YH92O
iwd36Fh+pFNxNsP9L9P0OWn7Dzrni3dK10+5or5eabFFmNjGlZdxm4YXLUAZeCNOB3lvWX1Ly8FE
HxF7dUSAV8xmp9mmyjrDzd1Qmwfl1WALBV1Vq/JU17G8BljX3vLtQBdtluy6ki4dGU4enyyPeogm
dM+TARkDBD32Zyc4eWn2bIO+IQ4l3qJMaH7jQRo/Dtwnz1lfY6/JuLaz0qB9foiTpzIuX/IOpchO
KVHz30jzVRtNYLE+wXFw47UM3ntJOT9vXbd1n1o98lQPk3cnE7x3iUXQM4uJrcu7TbME09EDEYvB
YvI+NDIljx6GJjFI66yNVqKpSa0L157s8Tvmt+rCA//y3hhf44qGW/RRCxj89OJ5Gt9RJl25CQu7
21VLFxwzJ5uwe6givBJN4zwRp+i2xsst61jZ8pqb+nhdQa5JMRnGGLwQtrYD2/IdT+7ogPtRnWlu
eBeBswK5OxdXcRP15TXTZ3rQxB+2Fr0FvDF7e5dzM6B+IQIhKLPstFAEcDShF7y0SbL3quraiwmR
kGFvwfyaqTw5Iq9P7lJO4wYNf+P3yQT1X59cynQs2igvQIXbO4R2fzWhhOOBO6t1CgedHxo6cg4B
3wupn+UCM4hzS45mSySKHwHfw2T858FQ2wdVsL1fehqu4v77RBv0IZ7a4Mka5/hggqrfDfYw7MAf
6VNO/c8+Djv/ObGL5rvllstjgp2EG/NUXSE+5c9WptMzzCWoY26WnOu8Sc8LEVnXVqnmOwwf7Vs2
+8gDDOrADrGlxWeFV4G+1qxhBmXVQPft+nlwmvo9dfzlITNuvLO5b+1qL7YPYRXGt1Folzu/tmNi
3fPy8Z85+Lc52GMF++/n4Jsx+R+D8PoRvw3CbH+5q7EdhpZhwwljpP11myyiXyTqoIvM5nk2uePf
52DvF4FqGETsiwGHsetleP7HGOz84rHjIm8oiUjhm6Hc+C+MwZgp/rxNZgYH6MM4zdfBUhu+yJ/H
YF1CS8UmcU+KbqnPVDaE1saeeXIzwBjrak7UQ+frGvmMi77atNhvrphwI4ywZZO+WRgXzYa4FDhH
hTiWHQcxlnKbzg6kLyuIGDzKnNGXwSABV2itKwYe9ot+ZbUj5zPglnOwCRNBS9AQZdRIDIzTe4Em
DfiYy+n32a9Wdw0zLVhAz+7SGKilPdAhW0Aoju+iZfEDh/pFXffOwRVpjY+YA1kBm43bVjjbhqXf
/KDnJC0vEtm7yG5+5ZmNJFcnqRzPKnz4dG89kFnw1dFWJFS3k56mfKMBP6WrNmmIHWZDl27tqbLB
klPh9apZebrUEdX2iIsbyWSbijj/skfhvXZ+1pGIqWp0C0EwZIPIUNN91o9YFcVShv4WSKXqDljT
4VvirvbRtfwAkqawCeruKyx6p3XhMNFdlxcfaNI0sXD88DDU8VA6h0nb7jcXWslTS4Znm4YJw2K4
xOQhmwT3wEZ7bX4sbY+fRxf2bXSRZ6Sej3jKnextFHHxIeMcqj3u5qV/ybTW0ZuwrfYtNyWExzxx
hYBqNpVn1ex4em+GSr7U2bB8D0zG68RCHiCmA5YMu6nHuEBpId2XwIYgcmnu5buA6AlWzcotLlXg
4N8rGsVStQsg3+Ij6xr2XEvU32gvkmoHFgSHV2FR/QGIeF4ug3AQ3q4jr1icaDnxDHENhyxmneLZ
5bneI/QGSQjbEm8NNwvcz4wnvLqcEaEXUNTWqvEC7zB6IeThKlpAi3Yk89Bu1pMFLAhCaWEaHe2d
2iVEk899+sMhpWFtVEJpClsMB/WCMgYfY7cmeICeseJveq3Da4Xhu9zoyIrUDo1sSK9Wl9+709bO
rcGUUB1LY2WfYT9osZlAvWT7qfenx6wKxD02n5iTlSyZEiTLMt4Ba8QndnFcpnRVxm9zkUTlV1J1
5EA2QvvLeJZkCa8ONE4D6ZjNgU+hKe9w2F9lEeJrGxkyRmbINR9X4xEOSa3elDgw/H2yEBu8sgYe
B9u0GadXukb8K2weTsviv9W0SzpsK/dBZU00OASegkCfzdm5qELzOfs5fvRuHKR4ToIsd/D8timT
EfXrYNYBrx7dNh/e4yENHtGX9LBdmGPvuNOzwbL8cogYkayeMszAGrM9dgFzEq1IbFoEI+56izTX
ocn84lAVDIheWdBEiYtvedSaiXIztyL6stukuI6QiOYr3Ltdv1Ou8B8GIFdv9sSqYWN3bP/2SjAT
AigOYiqQ6RMgfNDtx75r1NZJ86HctnbaXjZ13nX3VC6RYEEQ9mnBw+jxJiVbRyTdyX1Laz9/6Spw
BExRVGFui8IPmk1IPeCtBtdsbSTJmV1pWtpl+0gWT0lEDc913uZYLdHAS+6UHN7HBX+OOZSYWxDB
cc7NW6dFPzg6wzB/tY1bm/5SjsGI6z1wi8bDhkZK9542IjTRsS309xjY9U1QStqYE/AYXLCXdM52
4TBWVzkDcrpBWuCRhz1ivkkG5jlAPzYXEhnVrreVFKDG21iGOQNLnWGUqb007+88O/Ut1vgMz4QL
4p77xSqu7YAoVvkJCAN/DwEKNX0zKI8td5zQ8KinUla/R2EOn88fUvPR8Zx/BYcSIJBUzr1fp5gu
2dqX+8gQhLmlAMKr1bZ3VXJqrCYm7MS67EOyH5e7JlgKfc74he4+J/0q4Zc5myKXiQoKeSeXkwMA
iqArZQAsJUjvJRu+JN8HRDsu34ag4i1B1ZagVTXBMLADONmzaQJAM+J9cK3kwL06TXYIL1wbNdel
ZYvEPVwsY+FgSGls/dxG2OmJRrHVd9cfwXpbhacC8ZO0639Gpd9GpZWz8O9HpYdm/Pxer/67h/Hz
T8rh+nG/D0xQKiLcdah967yEMPfbwOT+AsGH/2B3xROKNfT3ickRjEw+KSOURhqScJz/PjHxQYB4
EBod24H57f+1gWm10v5TNYRnEWH0ByTkAxRi9nL/xWqbpGFqgAO/ydyxHym3cPe1KUvg//OwE17M
diib8JX84Yf0v9C0gp8kqT9/WqY+EDWhZ4c/7ap/ntKofPHcuZyeG8VDa0/mPjFHxLX4FZZ1G+0w
HjMOzevzFlgBj94qHYNHQpDDu+sv81EVjSvPmCizkuqS9eHd/nyQm58PdeH35pOoVnYO/7C3D27O
rYK1MXyCfT8OJjkgLIn22K/nRbKeHPHPQ8Sa1wOFXgQOl579203y88hBUpP90QrWoyheT6X65wH1
01RMNmA9uCrF10JppcU4ydk9yVWgyOw+fgt+Pf/yX09D8iKGs7Fj/FLNvq6zIDtb+BX35RnpX8t/
TSP8/FAbIvKCG2VSrpQ7wkVj9BFh8kCApF+7vqOr237X2snfGkD59dEQG5H3Yda4Vx4Y5eSZf8Ut
nIqdaCHb1GUuvRyjw+7Cc3IJlX00z1ZIFHuLrLQgi6bsg4gnecrvORKnALZ5UiXcQKtUmfsWexAJ
TrtnK8vFoN/R7GGfOl5U/S6IFnxwiTZUt4xmtaVnTWVd4QhEfR2FcfHt1RxAO7tv/JtGK10dnAUF
7MReOY22YWON7sahKDraV0FNaHgjRTHa274fPX1HWQqO+jSo3oXSgPMiLUNNVx0RCV0t/rd2nb82
eZ5YEyvOkVqCANLmsE2jsRpJdQwhJQAW0x+6yTI3m8J1urW8t6K5xPOntyEYKN4dZ2emUSkCnr1D
1vXavQ1FkrJX4ZKRGUzesqHKltq+sIfSRtnW7VPG83qtxJhxXvr83I5N3ZDqtEaWQ3TXlanPedlX
HQaybKGZxksuFqgEG5EG+Y9R6+pHNRZoZlGZxsy69AT+6O0ZmGtiUzIfJHVNWQTvxe3StOLEkZqQ
Za4aPJKx8BLaEmluVlvYIPpSGVbym9mTq+0m9NfsYBZnn3ZljNh2bqxexyWVGFh63dJQQChy59tZ
e15Xc/fktaLrgJ4GAt3KxRGxsSutgzPC+fWx8mQ0bDlx4mMQd7xeFpZ7THNzayf7skCL2nnErO+j
vO0/qyjK7nUSwy6yTaWus1A2zx7Bt26/WL2+xJGzDnBFgWlTOjSJs9ofzhkIkuo4DW1xyFO719um
NcHRUUQntqYyyyU1HEu8Wj/oYCjdRpttGPSwLqKFz7eJYle7mITg2WwqQU8ftCaWlyT6oYlvSH7i
fkpdoDyHxV7RtS2r3sdQZe1dXiSUdMIcoGbSVNMqeMtvVJkuLy7V4yGSUT7eSifMHjiU6+sFaB0Q
DKWjL8C6EQO9MYF77iQMowB/uu7VYxqhdYGs0LVTmvlxng1vYn8aonuPnPozR3u58gYAJlDwRx4P
00tGzfxU4m9mhp9v6aajtjSMyGfsW4uECjlNh4hVaGjPWRPklF7aNGxRre1MKbJ3jk/5gPcH+OnO
L4E9YkuUue3tO1tk7Rf7Iv1AvjxQP+DRUdOXBMtwFfkzwo8bNoJOJ1lRNtPmNUtpXXDJYnjl5b4V
S6hgAWC6kdyKoCgclpkmGRamUkF1LGq+1Susj1J+VoEfyPMe/brHLtNql5JeaukwVNsJQXmMzZh3
ealCbEK+4z7HaE6ktJsCc6D5wHrml8wUtABa8rjmuqm/b/uSxDLvJzHtdC6dIjgFzQwx4WC1AT+X
A9Nc6L/7o7WkR9+nD744MEoVetXWgXtkR5FIS8K7WLBSXjUs02ldUXpY1h2xQ69PTXVEiZlNYUT1
TDfXgr/adQdxXXhhkfGSn/w5QoCrQgeb0YJFCyOfSGN09Mam6yUK6OyNrcEwgkc4B73z9Yhi9Cpg
qgenLh8bGhbCKuIZR3A5t9VlgLdbX809XlIM3Xnf+49J5XihS9ZWOfb6VK2DY+v7RVBvKSuopsd4
KlLxpuy2MnulcrfYYUVT8YuT6f5rll38rEmekNqyKOducB6LsxqHYLcJSnukhhmt+wjqy+Osk6n9
ytMu/mKSTC+H3K6+8iIOz/Jh6CjZtYAvIYuHjPl5QySWXVo8XlE95eW7VLlG4Pqu6QvNunSVKYdz
GNTDdzbzPtCroOjePZaP1TavDN/w1CXoxvGCrY9SMyA9IGk4x+lzYkCGedTaTzw8CIfNYmqueWKR
webFC9V6Jq1+xs0613sOITLu09ThT0fqcS9qJyVCxbUlFJssqIPvHR1ueBaD1uO9j9K/HKRuKGKI
OftpnBhH3t5FZX+6YaoeRxZW+dbloKOqpiyC+8Q05bj3Z8H1SbgtX/wSlfaHcj2m5Kgtk4dIZeLd
LP/N3pksyY2kSfpd6o4U7AaITB/G4fsS+8a4QCKCQQCGfTMsTz8fyMxOMqs7q2uuM5cqyUwyPNwd
MJjpr/op1zRstoE32k/YT7oA6GfDQ9eFLrOtUOtpxSHkxWoTyxGzsuc9zSlM+o1e05O5ruicWDAG
YqKopCTNGTRtnSNSyIiy66xo1ZfBEixZpZxiD5e7jTc2q2twpkTGUGApuaedNm/dauNrVAARiu/Q
CVQp8NNGi1UX1qTj4EOJzK8jtzWEkrmP3yKX+wfdAbtKMNJyR11PtmQjfF9SlFElZMXpF5biimlC
ka51XAkRKJAU+yueaQYWLMEJsyggOyc/HhnJ9E3CHoQFmTbgwk8q95KrJuMpBAQqxC7G8hUIbyZX
n2vLazeuXrkHqWztOR2sQpAWwMO9nhsG6it3tI2a7ESO9deL4tJfYQVnRXebiZLwOTVjxApYRdPa
G6Z62s0JC9N2Ktn/jNMsmrXdEgk5tEOpbAg0tuh30+zgou2sKNki1Aj3mOhJvXdsR1NrZYY+3siw
d1mXyDQzUHFVEpC8ZUjFH8Zu2GkUO4VTyBjF1WKuVOWI0NlHju+3QTuP8nlYtLXANxO8TmNutFRO
a4L+GHS7xd8XT0zPiqwrV9QR2TcYFb1bhctoT+UxBzB/JAnhRug1ATVNzhV8n+KVDvThYlMI6wW0
j81XXJrjKzi62NxC1WF0Ad5AO3pKiWt9dPVu5UxR8ll1M4Pl2dG67Vil2jPvHJqYJyP1oBGX6cmC
YrWBV4NFfuVOnv1WirLgEeVbn44hKu5OO6TiRyKBsdrFeXQ9FlJ7RaRsPiYiunKRVHwG3MD6X0Z2
CzchNag4Pqf0mW+rP1TKSQB/ebUBWxvD97cimWe5NvHvPjT1bFiBTRqzXo/ZiO5RtmLehaQHnHXv
aD7Dt9KTX4Y+4zie9cz4dwqXDt40TVNUZIclFaCZvoDDyrpwMCQS7L8H79NFuzJ2l+N2O+JY6kDs
PHtsVZxVlrLEoPHKpVqXrT4rGC4hVgDdwnfH2ihDDFeK4ih8WBGNS86ST04YD50hCs13ThaD+AgN
G5yPNftmu4UIld5QkKd9w4pGwzJljzwkW0O8FFzwN20m7Vu/67wDtC8cF55MbextMfVVXApa2x5q
BpeUg4eRhfesmcnC2FYYX+HZ8T+LPLJec9YaFcDTcrWtXtgsCg5bcBBx2kRJuZ8yrTlwZkvPcgT/
u3Vp9y22ebmMwf1k9lRgAzRjkoxgm2wIEeU1tRQTu9C6K8Oaiky3uTOSDCNBEkaFD+HCWf543cMP
8tnQdbve6GlaqrU82bCT4RpM/LK5bl3CEEHlJtYW9xtLE0iE4loMhv+SV50iaoXVCaF4KupDyZRp
6WNrXXITuaF9FiKM8sBLoj4/yzBt43XL64FX8zLJvJUUv3vv6XhGNx7bxBF1M6fzTnfzmNajhE3e
3AD3WgEKaB0CMw1lPiGQTMZrsr7Jokmj8dWKEE1bug0Y4Zsp+Au8/P5XI8ySl5yb4JEJPIEhDjco
0ZWY8DKC0cnfGVKNXxIUSw3zWWm9e7M5zSu1ZCbX3N/6axH77FsrE3wHK4D92JhGiMqkhRAaIEu3
dMWV/D6pTOR7auv8EpA0/TujxA/Ob1zRZ1MbQmBayARWMkXndDYPGpdFpVPk1xrINevWnBvC5k7R
uIEl/YL8WaVz7ulqbT5H7JHzDX6RId9oLKuAzzR8OxSe99be1KwuZm2tFZK5FdPYy50oHgFRu1T0
jcsylRAfxoFpa3p0ZLHn86VN0sxpU+cJt9HzSHvpc2+6xfEDKoQ7KlUbdFuDD3mgJA4unEYsmC0i
7asSclsSFDlW6ZUcADpxuDLLHV1WPBFHYYwiiNi6ECbS1dxy1cbjy+IO/h2b/v8jnv8AGviTcrJ+
695+7+q5ess//+Mfm3Z465Ii+UVZ+rPBxzJ/MyzqTcCjIOubtvmfwU7cagIEMOhaxsZA0i2GdH+g
9U3nN0HsGe3FxW/P9vBPaYm6j9/IcUEnQuT+9z1pP9SjP2Ue0s7w2QUtFPwyAIl1f4l+/uRJsyIF
WBlqHWblaFdX1YM9amoKClVoiDgO+SwPuPbGj+C4crUW16CmktMg6/SFQ5EPecibPrS4gdpU+ybj
Fy+tzUNZJdeq11wc30RAMWJpwSDjZ89N1oTb3he33taR9rHogPhYobdhl7KWnfPAazmc0+XBnJpt
74Y0DRcMkUwss01900eWG7BWxNgrTCZ2Kn+wegIX1tjYTyBY6g0db1O2jqgb0jehxsNkZ31P/Mvc
DL+S6cEMDL0rK+/xmULLYm6tmGjDdLkv8yzeQF+k0VajkS/IB72+igqRBwuY4UZzck6u5jTm5s4L
ObRiD3Dq6MlESe8fDE7P4KnqZqLHeogN9dWuF7qJ1irVrZskYkmywBKiRIyhwQpfGQa5jKkbjEsZ
46zq3FDjvWZuqp57hDd/g07m7pLUVBkT0Ig6e7MBmbmKqj66jW1nuMQgSbMVXkHCSpU1cACH5phz
Kg2jB8CZdX9ljUW/A7lJOqPE2XIhajA+maFiLOK7+WWggZrXvoUDPa9ECZIlmnR6T3St3ZtDGZ25
dPB/hHyLDBdWGg77g6ajlq1MWmxrWmoHUvmFTPAkxnsYavY2BjO6HmphnxirbUitYb+Tp65JH5i/
0ZwQNve+1lXbRM3zLeiMFEtM8syTIb4wP5G7JvF9jSMKyTQcB/gBA4h3jfHswXTMH4ldAUhadXlc
RmsR+d20xi6yRGn+fbH8uvos7rvm87O7vFX/a1kIP0oSE3xT3ffh95//dEk+GibI37q//qlf/hKF
F7+vpssa8ss/bL53f932n81099myofpjur78yf/pf/x9VXqYKlalj7IvuuWnAeAqfl2aELD/e7H8
dSkK+fynv/C7Sv49cM7dvkjl/qJF/6dKbi6Gg+9obMpDPGeZ+P+xlnm/mcjqFv+dP8C+1cFz0JZ9
F//HP/DG/wZPyyT2Tq5cfF/n/njrv0vUf1cTYjjfF6ufFzMP9ct2gGebNil6Q/xlMeuqSetxRnFy
SNGLMa/lRXKEt1aTTmwT0iskjBeJyQCq960lrfJcd2FOKfCQGNGgrZNBDF9Hiwf8biER10c/1/XR
wGaYeJ9O0dsJkmEe5fFVxihNDzRGc+VTAq2zzdZMTsfDLKVrvJr+mGY3OXv/ZmtIQ9PZbE36LdV/
VnTwtYKTWxjOcXGJEg0xxkZt7jd5P6CtF0QySXhMmO+jDDAM2Ow0h+dlSqMhvdGNlkspka83JxP7
nL2ukOkIAuXsuurbMG8Lgmq0MWvsJGrIgRvyhD1bmVgU6c5FYFsZENFeEakTdtyufwFmGj/MC9Ap
dvT2HmJlF6Dwjy81NSjHyS9Ym/sW2yUq9DYJyy/2UhaZ98XXTGTp2pyM4TTw4ZI0sjvi0KJ+EwBV
2Yfo8yH082yf1EOzc8ZSXnS9v9YS+3tWdFqJnFyysaSdUmDG+0IN/YnzIm5L3foydQnG/kr3TkXe
ihtCaeFGEnsr3Kxfo7z3+2IUDvAh65nCMIpZHFcdoboV3+LR6SjSrqwd8zodyiMDb1hGpCp5Tq/i
WnQvDs6kVdVNnMLLEF0QB2ZXEQxAm7C7645FGFCW7Kqao4/moek8jm6lqAgD0QF2q6n0srnV2hk6
5xB72DixcvJXIIZKE2xX0wufXS1vvsFVbXZWQd8SY0h1LVVSkVOJTrbumsO+4fhAFnoq2d/rhCs8
t6/CTeGSglVln9p4RMGFreA/UOVtFrXpPppVCNJ1XNg6bsWBRlcrncVx8bxi+BANNZ85RuOwqTcw
WmoITJHN37ALW2kbDwHPv0sSM3O3rub3l1Zy7B5Dc7id7YLD/6S82oKU02At7Z1efVGMFew9sN8k
PM6S8MsFFRH3M194Ks4Uvr7HegzVXbPCPj06y4ybbW/zinm1vy/dwhHbCBZntCM3ZdLJm8/Eoz3G
I5wgVk1cdZ+z0zmH1HHtp9Rmh0pLqHFTOFgn+qnYE5rCSOIXRn7KPbwupt7gxMQLRMlrhlEAgCjK
1opkX9F+MCtaNhNp3MoADu8OpqacaWwVqKp4jpp0PY0Aiw9eyFz/hjCnRwLHQAPhPpjPtoru2Ald
0Qme7YgIflotoUSlE/eCX2E9a/y48gUral2egAlI4h8GdFIGUmHxHtVLIrrP7GpYiwkpeY1e49Sn
TLhw9RKR4SkPO4d0lMLl4hNjEldaSY9a0AyKDTs7q6Egw6viOsAy8jpJJ06wsouPpDQPqWqrMwuU
AQV3bvlOY4x9flBFdYKhFgfYMxLN0eZ9Flv4C/q7mgrL7WFoNYm2JADHr6wFcCabWWTwDHhycFrI
wM9toWpgq4+UuZxlyMa0x8RPwBeMYQsfdiji5p0UU5gg3xdavVEqlCY1h/gh8X7qDkE93SPYzHEH
XG3TaKiBC5U0Yj987qAc3nLzjhuHqNsFDbrfVVFCEUSUzV8mm73SrnMHjdwBvhjyPV/the7bW2TS
WlxXh5jMWES7zvyI9H7N9oPMhAWG2cSEtZ367LPg4Hjiqa1t8UWIkyc768TmwD7adaJ9gK10WDgj
EqGtQ9ThYNj9VG8bY7atrahbZyv8/jONUn9tpMn0WnfFc4v+ucUqQ+S0Ljktt744GUWzmuaS952i
1xSW83XAYXMhLMGxagDcw6VhPw96AzRzSuajm8QkAsh8NgiAY8TJ11ZEnl2MxE7Yt/us0D/9pIzv
WG/Ds08JTlCH8APYfeFBbehw2wFRdQ9OXnarjpLeV9lF5Raf+vyKcT7J1ghi8iyzIjuAM0pvPThl
R9Kg14ZjfhtrKJiIPqF3dL2wPOddPR+Hse+2ZeiYd4Czeoxi5bBjpfUOCU1+KFdV+GgRbdw4LIPg
NmJ7OBhTO1wjTLjNpiJSAPnbdN5S5fhImegUCGzDzZJfvp1sGmy9MN8K5nb7kQjhHsuudqaVkm1u
TPLfGlw+RBXoLb+JcKm27QBPZOJKDO1DEeaMARADWoDVs/ON8esdEUr7IDmP7xoZnuNJrftQ8VmU
5Z5J21tl9IHhtjcQTqHA8bzM60K/N5tiExbyNh/rEyHNgPTxuJ0xiZzwMc8kGqoyiK0Oq3aPQwVI
KNk56Fx64mwJV0arnq9t29jTHYIDppDUXePp7oNYFwg8c7vh87effHvgRw1dFUz4x3bwN6ILLnR9
y1Of1SLOwqM75gBWbS16x9zcH6lwNncO0d51rER5MTKDQUmORdrH0Js500ekouHWG4CxJ/FDAyAO
OcG8dqpoP1Xl8NAnysx4orvDhJSAQmf130r6MlMGnkzOgUBar6BR1zQcHduyApTcj7ARvPU4x89R
PaxVr18zvDgKU/KQdjHJJEl0kZmFJ66Rd7Goz74cjjHBwo3eREwm+/LJHJw9LIfAaTX4pU4tj0AL
yfT4AP9TSISrpC0mSN/zo0wqxP9yohRb6Dfu4PFeRoQ5S187EyQdfrcvhIKwuY3KJasNAWg1TxwO
EjdOWZds/S5OQ/8h9WsnmBkLvGQaxyqmHIkWWDbtAlsDsA2cA4WpGc6saKytXyVdfJgTCsmpK47B
O1Ook72Z1nxdEc3euHEOp8htrLWn2ibo+pnbsKD04MMcouxQ41nWuwuwAEh/fU+9gEJqCUhDp1uq
DQwW61Q/xXOYo1x609rXcRQiD+YYlqgrTNwdd1C1NabcOngT/HlN9vl1i6Lfssuo+qPpl/OXpjB1
8t6Tn3EAbAVCvq/dagWry6o1htlANuags/N0b3xTJNlzKM+mxkZylmA1Aol0B0Y9TawLpkglnomo
wOgwOoVTE4UsutHNrruesdLuuyixrvvv8WXmOkaErkZseBVXSh4G30ZdtSklOMAEmW98OdlXVVxj
bExhZxJ7rQMY8AtQni/dzKlciAp3AiGd2ZxlE/26ijqd45lt0QwtwX8QUwLHWWS3w5TeNpWpXacR
rVqTxbU7s9vfKbOaTo5ymsvk9HeJNpLW8bgw2IIHdpmSiSjGs93XXgbdN3UQoLtim1X5PexRLujO
IPkqG4IMY7NmbHw2dYaIox3nm7a0idAOAi0c9PrKEsUV+dXhOuKGDlCk93pi8emHVMi62ltGsfox
FlSgY2rbT412aF1JgsmDXwBtmMOtPneHsawBbyyOhtUwDsUDX6v6wqiwPWuR/0Fqhtl7TTdn2TrP
ldY2VxyBrMPAqRmPYXGPw4VH2EQvxCatWljiAK0GXKmk51azneQb7tr4zDS1LAPURrnPRmXdNDUd
5IMzp0crtqw14N9LBgcULNEYHZTFs8RJpumBWV3xbIBs2Q0uSoRNLnytqsTfjnJyNr7SeLj63deh
t27RyasXgOm4knP91eoMMN6Dnt+GoVZtjHyMPnxp+meArPqLE3eYNUv2fm5dvjAV0KFYRN7dPBb3
elLkL11C2GrUD5mH4u7jCviit2orwanvIXHZ72XalkDyqv6uA2dDG1IYvVedEO+YfvrrJrbtR7J9
LXbqkIgxxG3nvhi4xSK37O578JcnmkJwYDJr7785kzZtSX+BzjZ0bDzUIN0y19Z2LnSZV8ZR/TWs
bQiZrj6wjU9qbWPZ2cPk8Gt7WTneY0U6ZElvwqqyjY9MR3aHZaZ9YbwBtDGt4w3pMHJvYy+vVaX7
zOnt/DrzJv1LkufmVnezZm16xbOyRgNuqyL+7ZW7cojF4qGeNjJzm0Nv+31QCROdh66WAAvhfMx0
Ue5m8NA7BF/cwPiwBSsS5KkTOo/aVXglb30qjr3G6wMza4Cwu6U+36QuIccJQNpRS7T0EXYIZEsw
3Ttu1Lu4StvjhC8Q4SW8jRFl1mXcGetRAocZROycRjbyMGjnjUq0+qCLdCN7Wb2AeDVuu6Z8sPS8
Po3wPyJ88lA6mKED69b2Vuel16VmOZuqIV+lWZH/BiuA+83rv3j2GN+AUHVP1WyY9wbDr7PNoyNI
ifat3SRqNmU4PULVPRKUIWRSxtadZItEuAbWhjTGJeqBz3PMABdj9vETUFzh9ICrPbY3aW+0Cug4
MpFhc+CbeNB8lcwumGsYyU2Z1/Edx/QFKCP89spN6w+ZYo/ppYUn0/Hi6FRT13wuSHQdk7pFXcNC
BKMI6+owaRUriD3fJGpSJwTy5Nwb9Z2ydDNAZOPsEznIAExqr1Ki/xdPonlhLEt5PmIfCO26XIHK
8Pc1tFBc1020Tpg5bGVaOXfFsv8hnFWubLP6gBzOHVob6yT1meOE9MqtQm7PwzDwTDWrGjtb0z5J
PAsgYyLOod1Qcfauyv1E1I8HUTKCOx3tzzoqXiReokdYqj3kRcCzqTGN73xfzlGjGQPZInlpOfS/
cDkfwjKCQD9n8VbmtrvTlKpq3r4LtqOS2Qb0RY6I6k/RyHEwlGuas0HWW9i6iCyO+GLD0TraYPrZ
Rkf4Tl15jpTn7UInvNimfmeakmYkBLmrPvYey0StIaH4BLe8i4WSSrbNmwLsInxShX/rh0BbjV6F
m7lO3tBJcp76WbdzMSSc8L7soXHPkMXnA7CVV5XbGGbrrm2vle4/aVliUsMQi+uJbeyJvpMKf/LS
p5N9gLyO9jHxzovXCndvApZ6DcU8BEmmlesxn3eUnpyg0lX3miuTd7U8nTtr3EBzBg4R0cLiiuoc
GloKKUHkSI/pA8JRC9UczFnPc2A99cr6yvngzau0q9IoPghZFm+gz5pzNqXQ/Cw56PsyqtzAAPYC
9T1tMZfM3lFU1Uaj9uYZSkayW+pI36ThOi/jYOs77BDnTIHFZpGxIQ2BPmBvbzX7oVPGnkP4K8SH
HsRo9+La41cukZDbwioR1U1tR5ybEqmiPJPBoQXLKuXW6TL7GwVSw4OLqLPypfKCfvFpgGCEKtjD
MYiSdNx3mvWh6NUYVx6cirVJsHtdGCp/HBVMfIlP/Ua2VXfgyOauefBqa1gZS7TGdALbiLxjhoqy
0SgBCXwnw2ENFomwiA6izK4dnmNwqirfqB9rhTSijTOcrWKYb2FPZUdioJyA9W/zKOItteERRkTu
h3UFxfa+muavMjQbeCceUV2Kry6FlvOsBLRAUtgsSBg74wobLP48vaa/ZFLjCTy3vovq+QpS63mY
xDPbIzblVLpd0RSTH7qssc+ZB+ypLDLyPrhmxGuRcAD2q/gbnH9m0x6j7Va5BU6asdoI2oTOJW8u
8Cp8T7HzhKsPo3szL203qP6QsjA2Jla+S9tifKMCZbzCvp/tAVnn6zqfsejV89aaenFOZpnz0qb9
qUWhBhSI4ip83rTo6UTgjKjLUfVbd21x/GXGkZj3SaGX29bEmqL05Vxnzbjkeo8zYV1pza5OINug
jBtMh3WxsT1xCxQgXoNWYhpuevl+Cuf6UJMSORidb0CyMGlFmjGjOPK+NYHeZINjk0UwQ+jnxXir
UpKPqJvfTCX9U6Esd5+bogMBydy9Zn678BFvXFMS3phM7FJu4vAMJK4/sH+6ou/QXOy9kgYQAuds
IxEa19g0ODENXR1w/zhBy3zhFt9Vuc1yn/Fk1fjIo4DksxFjIYsiTSSzNYm1omIhEE72yAO6DDQg
9pvvPlJgdG0AUFIPmlh75Ymnbcxq0E8e3KZDZA7WNpfO9VTkB3Ld8mREgBvBCIKQCeEHWKwPnO07
T64noFkbL/WSvRxRlhZL886qW+K0ZmUA9qOHFwPAYxmNT3gzVIC8aL4CUXunhunazMOGiKkzPHWd
3y7XVnuAlNnvEMGvx7nRAYTZnzpP2WDhx20GDADbShO4jajzCRp3qI9m2CXn0CLQUVE+cpNmWKbh
gcLDHocDAByodd2EgmjHb3BUQuvImb0LT+ZE5A0CTRuXu5TmFHU2O3e8x1bqOLgG8SPehBFKPD0K
oV6shTIji/YBw5muW2uWZ6D4fLJuaIHFS2XdgllneYifamHJVRqCEaDPRsriZWQUzwlaHy36c9zc
exnmFixrhYj7nBkDgFAmxjFeEkyNB3Ja3DtNhBNzJf2RM6EXGwuVr7VaxcMy08CoKjw/aivyiiWv
1TNOKbBd76kaiIxPrUOuuxXuMGhH2ZSEemGRW9h4efnOvO2UzoFb1hY8SMOH0nixgL+Yx5p0OMdG
H1PVqZocS20cAx/5mkXTmI+adBezYTRlzRFoBNv/OXbz8Zy7Ov7kWQvN606K6RshDdJWg9LrYj22
HepngrR8g/Lv70VLUZRbRA/53Mutmly2afklZEKfGQQ02gwBLhqy5q6InGNtG+8hiMRVmhndRuXp
4poVX1VnzE9cCMMj+q3cufo4YZViTPFstBNxM4nUkWOg2bbjDArAxACyqgqvuviy1aMiKLEpL9ty
D1OfBo7naQzrprs1277gemhGsfdzhORAD1VxlyAgyQ15vyy/L/BXn7BrzUv3FTHiJsqfcZZGAyba
qr/ALmMsERt4EAzCxHGqggxb5IZHZ/k0KvVM08hDXovwrfFS+64HkXEH5qAIzHg6jyZbRLd2qZ6y
JXuLzrkfo4pjAYtkzKJk5js8KcVN3sXVIaUiELkTyfxpbkNxsCrP2dYyaV5MEkLfrBBivYC4M62s
yi1APIYvmeyg0nYj4EAVgWR3YucwGCQXabOB8h6zYnjMDMrWuHhjUxGFGQfj62iSeFpjR3WmN8Ch
ubnPYdCCRbBRC/ZAS2Jm1m3oy6ckaX0ikl05tockzo0G70tVN9YJj7CTbHBghnVAR2HDAcJk8MMR
2cVYR1LZ5NclKCc3fsKCsCpG1ZbbtBT0pJTUGRQPqe0s9u1VmvBUhc2RUhwA+aKe5rneR3FetGyL
IjEMZ68mNOW1IcA1vpttN/sxlUXhvKGd83mMyxuk6SMz1gmLOYhJMZUNvjOU2lyXwBUYKXFkJwA4
D5N+ZEaR2CuoC+w6nWLYuQUcWCtCxnZY7cjmpUv0yLv4SpeUFbMH5rjyBef4dSYcm7zpCD53sKNt
mrXuXi9H7RpfMI1ZiJLgZBYrJ6u7gTPSUPWB1Co+/KrNzVNBMu91zmPxEqlQnGvDxnk0W8NrXHvx
cUQixTwXo8qSo0HlzedyG/W+t/dqSk/72Mr77VB1TcX3k9Co3Js87eHApto645IJ0sa28o2IdVMG
ZqHjDg3TO9jvr3MUGvcMBs65YRwGWrJ7QBnx8G1umhG3+YJPINsRsAUvNsp0MWe3XSuCPCEQyvOz
ulYOt+5q9jR6R1CqoOliwlwLGsLQ8JF8nmfyctUqokwHnEKivgCU/GxLNOas6dxzhe804GqSa3Yp
cG8qs7x049y9q8q77gYOXLJPui07dP8g9XE8eklcZaQwqHAsrSvXb7Rd0007TyVXddrum8r1TwYW
BjIduqyvfU8xgmc6AHLLH4Im9RtjlUUA10pFWr/oJkqweEQ/aCK8YtrBQ5HD9C2ltc1KRwS8s2x5
ceuEJIBzhIq7awyLa96IgaFoZY34LN6cCp3atpkyxb6M7ugad/eoAPFtJmS58fFR7VyMwr4Z80v7
fknjkJ++V7M8AB94K7AN87xAoST4NKxQA8Iuus0rffxgvc2fqbocuBtrfG76dG1rrUMwsPMAJ6AQ
kItMUZEs3Rj2PWGXe1zWtgFIL8fMMRjWnnqvYU1ZqPmAKvs5uNFjTv3DFafE6Ozk0wjBgl6xyQNC
4uf+lRuKCIgW3yGWULxXmdM3BxXnNKCOzJrIFuJir7sZej6FTAQ7tKveINFrGFV+GrV62MR47yQ3
tKfdZ15Z3yuV3hGirjnB0p3qMdtcxUZqrLXKnA+0FTYrQ+TloejFcyEtGowmjww6OZBLrpkcAsNm
l5l2+x41HWfWProSy4faGI3YcICTaz23pjVpBTzp2kuDxWWvwsXMKMunGP5mkHqA1Qimvw00m9Ia
yc6dqDOZc5cl5FTQ4HOJuspdkwj/AKzEkEZY+kPh8SzA63txnZizlpHPBysKt7xB5GiXIABS2VWh
p2jHxbRx8TW+CrtYqI5jesSjkq9BYudEVdI4flBQ5tpTSs68uZpatkngTtrQPeWo/eFr06jQ2XTZ
OPYgYrNppZRh89y1WqxnA/kvbbRO+kBUAPc1u93aHtyjGxLqeGTwEdPJ6HMQ3qfTUHaAlYAdvof0
XJ+oC8NEUvdmW/1oNP9/yXfG9r/4LLqfTRfCxib237s0/ve3ZukU+Ke/8cOm4di/YYIAoOXDWVj8
EOQFf4QZNXxlS18HqDO+WRODxJ9pRkvwn3STFmZvYZORyf/TpmHZv4Fy1IUAlGbg8vj32gSWroCf
PBoCIIWwcJrx44ifwaj41XAWitQaRUKcdhon4TdBwsy8fk9Atiz7Idt1+Hc/fTr/RZYR98mvrwgO
jv6E5a/63gKd+PUVRQT0SOGbGSaKQ5tAYOGq34lj8L/+MOjujsdGq93/my+Kuc/z+RKYg5qQNv7y
oulYKbvMhvemgfX73tWq0+7djAj6vc+ZEywBuYz/ixc1DQHYkbAqr8pX9es7demT7ZtB8KIlLxfr
pZteOANY6YUsgJ1eaN9ZiAh//07/6Qv1Ld6pg83HsCx0jb+8aOrZnGqk/dY7ybKlDWEg1O9lO/C2
w7xnsVz//estP+/PC4glD6gJmD/epHANvtC/XEBRp1KTVr1A93JRv0tXSV7ix9cZd87y0WY9yU5i
W/wT9gmHCPu/vKZ+fdPLBSwsbFA6Hze/AQ6mXz9pgqAeQAqfDVqXxJ4gW758teieOq+vRI768C+u
4r+8bdvSgRAaOKiWS4qW9OUq/8momdlSNsLjbEHcvEzTvZsh/+cbBwfBVB4EjxRCUV6sj/xfvET6
5FaXIKyT3d9//L/eTZ4uTMHMBd2FBnXspO5fPv64sHBlFK+E3jjSzwI2Pof0Hhw4mgTcDhfbMfr5
v/WaLFmmjU3VA0xicC8tye2f3zvy8mQTD2AOyuFKu7cwPrFkeEUOWm0qKdK9n1Q5uPrm718WC+5P
VxoLIdQbh8XS0AUVKnjYfn1ZKWMcqPBQVjWwJO2eZvaUFyQCOvElh4XNN17ypTGa/nG5Jy0yhQgY
8Ev+3N//Ln/52A12XCy80HksU9dZx/5yl0G+iFJJbx5HKla7JvjxGYwsYNo9VDGqtzcyxAH7r+62
5ev8827zeF2HGLgOxFdA9tAXPufPH72ZpHZbUwrDsUmxxQ30TpKRg9KIafNfLdTC/OsnjnEPdgfZ
edvFE00i9NdXyyehJ6IjekTQ1ORDHsWwSFW4iXy33pIHHrX7YlY0Y2xokxgb48rgOMc1zjis1G8t
fYk2gMf3uEqi79cKOQDVCebibbTcmqjT7aDOlHpb/JNezDVXTd7OzFo3habX/J9eQV40jqjr/mK4
JehWDeBodDM0xovLQYm/79BRwqv+8eKVQ+5n4ySU4/XPFLN0SblPSXYDADOJI3kXvPq0N65FwsFL
BP3gFst1ksx+J1A9Qx1eIRND30JiQXzhS4xNCSGGCb/h8TH7SFK8XIXBP8XyszQzaxzN/eWHZZm3
rLHIjbO4hy4kK27B3DLMrwxFjF6eY9A1InmYmBvS3RgRHk/aKy/Tq4ahTuOX/Awz61JeDfUrRExN
2VtOyGI//qU5msvlDuysolqQzpLq2exFxR9HteLOC/mBfGoyZiRElAPiEZeHI9Fbab2u++VDH3XK
auvtj7vo93f24/odCrk8kCgGoGZxNw8sA3jAfizpv3+4JDq5ytedRjl4tctiL8+73VIrSs56dq3l
8jCpLxf1Nm37iU8pNefaUkcoQ1HbPP14nabNrfLCSdTxNUoWbKSBQHOo6xtOmlv9H+7OZbltbEvT
r8I4k6qKKKoIENeIroqwZN0syWlbsk9lThiQxCRBggCJC28VHdGTfoge1+gMatbDnuWb9JPUt3Cx
uUlakgVUJit1Io5TErWxsfbea6/Lv/41XIyv9fXCIHBP3x1RKslsqFvnrj2Uu6XcOqU8LMdfMGXT
yELelzJieQEMqln7dk0nj9m9tO6UIcwAT+J8RBWIrNIyISJ7QjQSoquLAe3EacFOjHGBRzsz6epK
b8zOckRJjA+eKflC6bSz+rkcKoiBGYLOs4Ac0YNwGkW8NLj3iNe0w1hH0uWSDMaOwwqWmipdmovY
pNBsMAn7LuT2SMcMOCj35D8GgqboUe0IRrtQbC55NrbxsjuJ+KCP58bTIpo4I1vBpfI7yipnjkM0
PG3jzGXUFYxvHFi/HedkNvMnY+PMWGvrQCPglX8epiF00lmxCIEQmaZvcSpki9jh2hitLkHGY55o
fCNWEkbgvdXV27xDmg5mkzg9gdYbThyYN2H6ni8/w4Y+6dp/daH7cdoPZKTc5fosGpi2k5wasyXk
Z/crvJDIfDfvkNSPv0Q8pec8rmLa6g5uF2BVJ6vP6LruQDpYgs/IPiUp/D5UWkfJXNO9eEgK0b8s
rKcAx41VLDcyTXrkg700k1OZREvJJYCUcmcPJj7ifHDsDkfSB2MlWDjgsMVBLza+Mza5MMrfaAa1
4Dfzqc4JAgogIl5Zho9qmY+DAPGTuG3H8Zeh3xumMYSNycRYfZwNISxm59ICQ1ZokIllt5CV/SQZ
Mju7Ks0RWNlTWUqqi9gqhcXrJO5glpwtMYqm+juNZrCDgZQykBu8zKBPytZnY6h7ezBUhmAj7XMb
0lS2+ALoMXbWqhOxavClyYkz57bO+1nAwNbpz3SOgLY4jCNDJyHZ5WC9hwFS7gd/RrXS7SiFszs4
M7su/PI3ZHezGHi/CRsxlG4Qc6Tjazg/XesXCMlsIgJQzGLZBH5HZ7zleGCMTGlcY1m/BOwG/jbu
uHIXEXxDfJFO3+P383C6zkHPDtXXZ6MUYuXl8YzqGpt9EU+B7VxkvljNbwN7nAA2G3WmS3d1PtPN
CcdoHmCEwLK5BqzcO6MPDWme95jaM+IAxjTuMpGpYfSokbBIIjAKsS952zYMd4wCLFI+6Uyl7tJx
aTYVvgVqkvGznga69RcwDvJxCIpM/vE7dK2Hi9OIo/kQVkhj3gNDlA9BbCHs0bspIUt309Omtk1n
AELIE/cCeJlGQpJMSMzwE8dIGX5GERxiXIJXX0RvO257QBIpjI3pMrroxGSzjVNSNcakfQGZMZv0
oqetCI6dF/KcgLTjr+lNGhPmJTqWzT/4oOC1DuRGxctDKdW+pY8YDT8XQHbnIuVwDab1/XxA6JVS
v/GCpPM56X7QXOAX4x5MmNZyGd/DQejM74jY+86vo05vCHV+5lik7Gfwi4Amg1Pqwl8GC/A3th3Y
MNqtZmz3s2Ib0OWsi+4YjTvsJxp00tH8lNBdKGu3sjLWYN1h98AHMqOdyftk4qB436ZuPB/RoCJa
Qgdx0U1mtvVLsQTs7Lm8w3iysFnHBZRp3HI+fsZyerUirZ5rU002hTEJwcWdAZGRp/kQsyKktQHc
bnw96+rs/eOZo7PrCimOaQeEuInShsOf5rFGe54LImegeKkQGK1FRmsN34DkdS9heHc96mSwf7rD
6cQ4dYEis5ByEGTcQsLjFUkiMBS9dAqOKJylTmqczO0ZNwz0UlBVURRpr4WMZGVhqKzOJ4u27GM6
YsVj47ILeQFqvkNzwp79UaMykMEodHCIT/Y6RDrpVT+MmBGcOJGz/GuS9eSFVz0CC8DIByP5YbkA
FiQkvEmUwuxCDkifJPnZm46H9Lcx24Ds9bcjK3W6p8Cf2erlmxfrRgmWHNjiNwkRBoZHuwzSwQ2t
9taWfwHoPnY0LGgwRETrVjC6QhKdS5csCADV4zgYmE7vbDCnzOztTJOI/smSaPjXz/UiM+XUljt2
ETkay5XQ6p4f+g7v9IudaDIN7hOUCKjmJR8YBZkcySyNZeWpUghZXeruKeS9K96n3Qt7rn7p5BoN
/OIcOfcoG+GvRjZ8Ohy7YSArMvdNWcIMaD0/7OBSsObtZNBOL0ck+pCsZo0TLfboS5DwwXG7I9rR
GBhydzvUhBmfrcl67mgPiS7g7Q8gYnxmNdR0eYxlgDRLSSxnWGjHs5Xf7sResraHvBPolo5vnXEs
OwaAIRiO0VzWKG2vZvTx6U2m0A6UCizKRKHOl+QdWHlCq214zP2FO/wZwO4AfPc06MmvJiMiwqAx
J5pOIHG1sKaLCMso0RLGmneohnk3mXS0uXUyp1x2oF8EVjLj6hq4q4BbRwNmzh2xGA47WMxhuBhz
WXGBhZjrUuU8d8+gWIni6cfScZmuOmEI9YlJD6UA8mnKTMCwcoxW07Mo86nHucS/jxh6RsaHK8lx
RqA0byKfCHgspc5yY/pAkbi1TCodMB86XV2nZLE7G2oOiDoqlcPhR5e+8fryBuHSJf3CiaD0ZjFM
e7jITpO2pKTPORtOGJ9rAZQyo6vEjSc8b7im3jwm1ZAuQHRQha7Ts7C7wDWkOA9QPFdhGugzvXvd
g9HOgu2TBsyUosP9MxciBir/+PPy9p5jkTAm6lr+rkMfC+u8FFlA5SAWdRtvokMBIlNKzzVrKO+T
WIAasOwdI4lWn7op+xXrE1g01gkBGDFCzeVqyA9hLBGHoDCpaFqEXfKuY3e0gF6cYWJrtFgrHg0t
8qi7eNduA6qlfed85aBuMyIGmH2G75rMrpzrUKMGmgIc2CwjsGggPREfVQPOCK6K9gAs/llvzJmh
T7nd6YIuiWczecfAoE2XDXmKlmqzt1IjTjKTspC450HlRK0C3Be9tPNI8l1MZm0Vywvo3QTbiIab
8jPUmc3rA/wS92IYjUM2GrZmygxGMsn7mWlIlGNeTBylJOopnS5lAr7YKffofxlqGpiaLHsRf7Nz
c4wG3BJQKJYSfSoruqBx+8C8pIYri6OTUTeSAQsPP6KhGMNOoWliN6KaJSCw8pNstD6L53FGB6KV
G4nBmMe/ksFINAEt/JjnuJOFY/1aD8H0TN8l9CdnMtYITgDYqGJLPNBF4SiVHi4mX5cj04GkCsuO
Zoky+4m5Hvr6/dpqQy/489JZyf4cwz3Aak1J2zPKLAbv496lSwCPi+uRD3VrG88XFsoeOBzcXypf
T53C2C+3JkzPLgMYhRxKN3VeDN4bzWEJOW0b0UyfXLf1xSyzrpw4gt8ZczD3o+cD216FZ+uJ485s
zC4zABzwqIOc4kRVURF33RHlkIHUtM/TIlgYEZfluykhTdltbo9E0mUUQuXNR4brjutT3TOdi6/t
Tl1cgOt07hq9CX112pFkRhOKulDefsYqAoomojrNI52w9FJ3f25Qyosa1ehmp8OcQIZ1MjyPTKtN
Jyi41UVphZi6PLsMjRbrZhQhw9iClhuxQkCDWEN7QHHxpUM9gt07aQN5Bn24XC/b7PAePbd5DgX+
JJQu9VEyoPuebQxT/mCGF+74p8OI3bA6haNWvKty05r05eJ2WCRTyqBOIBrRoOq1YMdzaGDQtuaM
CXRMlr+dhWhqoAi5t09PHIfHlrphiNlK81M9o14OAl+QcSjHbrCy+KfcUqXFPC48SWkFEI0uDWtA
nPC0eOdy889za7889xNrLZIKXPwTGIjcdL5Oz3BZ5qPZCR0556wnvEzijXIry9FZZespZMddOI3n
AxpbShDYWtkj3oPe86JRkjweDsopYHkygvXR8GPxuUXuDNFnRByMUg11qDjhj7or+p1Cc99NEv4Z
mz3xwMuoIyQnEnaeTwMJ5eiSTcBD0ymUGpyC5RfxztdxsszOKXqMAU/M0Tv8rtxzlhHrPaZgjWlL
TAsEIgnZldFG+1M3lOIEuuE7317i3N4MpzAM0cYBiNNy+vN6vsQwPDex7hFzOV+ofLtaIlAncPk3
QkU4vHan8KEALAjaqQOaMjMn2fAMmrQoHtzSK8xpjx9CMmZJ73KQ6PY8/uAs08mq+9EY2gbHX/c7
8g9NsVJmVr5muYWnRXyFhliisztgYrBogWnExmNE/cQ6fRtOKILD5i2iX+X5ptmgGO4u9wyyKlfQ
XQE9ndDNCGDnR9q/oDefjmCqIXMYxPHDCBuTKYBEnJbW27E9y40sfWJwexfuc68IIZYacIVdwKI+
/UgoDNTwpc4pIFpOAEXvUn9idLceGnT09nzRk6hJEXUA0mgixkWxW8RUZQ39Im1A2yx9ur7NimgA
dcbrwfDCSWYgWT5q3cG0+yv+tGXRN206Xs5BmEzJeHPTWukqYYMnPSNhBzp04uC7dpermS20prKJ
LTiORy4ib09NinbOpT+18xj35pqV0dZ2lc4ovyhCYe60LfFV4t0ag4GKlKuwyIpFeEw8rm1PTJtl
m1tT2B1xgCTEZq59ie7Q/UyszQGcePxTxoa6444sd1rskjJC0BlQAkVf3LYdUAEI/Z5c/j0QWwwm
1iPfFWEDkB9yvvws0KzzRXsqF9p602ihI7NcYcXPxjaBC4SQwb/1qzGmKhlCAWgkmXdpu2HzkXLD
oc004ea21vQLKIPKK2MqjxpQq8k+jtagN2FxKOYUSmnafTDoihkQdqkrsGkVm5uWS78r17Bf3Pzz
YKZx65SpoKhLdTTiYctBpx4aBIHH56sexVu01PFdudhKFV5aDBOKBviDOZ00qFQiwBAl3XduspwC
IVwW82PtRYGUKhXLvMOknZkh6zYqbuJyzAV88/yOHqIyXSNeykfGs2xCq+MENh8qbIZZJno963TG
OhzIQTgacoEuQwmRCdmOvO0glo1V3gDl267WusRU9cL0g1EsGLvEHAkojv41pPJoRfAF67P9S3nK
84P1X5B3P+9HwpSS/DcgR4A4YEO97FC9HPtx685b+MFm4j3/m5IfwYDNAMqWDqk/PacRrhLv3e6R
Rh7IsslCowZzFpiSH0HPqRM6GvnwLgW36MiveXddO2Ic4U1wNANGQt3+kbYLmnRV+JbIoaEDCRzd
MEkfkl6B0XeLRthwKCV3IAXnNp8n2n2Pz0DRugaF9GuPtocz4u5QK9FBQaMhGBVY5sBYAgdaz0cW
xcagvsZgoohRmJ9+fCs9SbZRg0Zjg3ED/JSfrj5+I9n4Si0hC/2BerX0Dj7f13yo4qzYP9ALiTl2
Gt/lU8rn+9QIAexDafYI5wed7FzLsCxSln9pwThOa4j85xANkTA2YELHaZQvNgbYkg3RfO/ln36v
XaqS3XGemjmYFxbk8vGf/yJ7XkG7/Oir09VEJ6YCbKZ4ww7neEMCEHVDWgJgAEal/Kt43gFJwGTJ
aknAPiKe8W2J8zTthgQ094iUsUY6m1N/WIuvScPFWu8uNDLgA1yaOzLUxlsbFuTtmmVwERb74uB2
Psn0Wq9OY0t5Mx0NXH4pAtBZddZdL1//EI++WVcEbb0LDz8ZDHy5fTLQ4Etj32vAzopNgIdwWCfA
AIVXaxe0oZLTLWowBZ9RfKlXgGYe4QS5ACtKBXlwB4G1qykE+8gFbte1AdsVX2i6DV3QNo+gVyUp
V92CnULqB3QJADWqKYOudgRw06HEHoRW/qXKgKPQtXRyLOVv3YO7DepKAPrfI1x+07Yg+8m/2Oob
2wBtABGjhgn+TVkcmDaoKwLjyNJwPwgPlKuMtbMpAXwRAFa0JTm4xTfB19VThNKTpWOAkQTfsGf1
DbrcST4elpxCNgcnAmZeUwbscLtrWnpHvQJcuQUBPxdi4f8P7gowi8WAaHHQj766Uj/gAHHL4Srr
1FUw0saOFwtB1L7Br8ojkcv4gFQ/QNqay+5wwxMp+LqzpYXRpgxELwrAnyZGh/by9E+o+fK6dURc
hWoCWtvkX9h4Gy+Pf4DrY4EtBVMqXwe394nL1BQBmq9jm13AKuq5JyoAUptSD4HJH9ZNp4u7Vk/f
4/+AEcaqlXKVjRWn0KXj2BroiYN7627dzd6muxjWPnuZcpbiS313fH1ijCZGwKGteG0jX1Q5KSSN
Xb73gtepfXLJ+ZCbObh3t2ovPFEc6GoIINto8lKPbWx6yrRcjrkUphzay1uF013jbuf60sR5o5/e
nlc3dG43tB/t+Iqvg5MALQDr6Trx4TVKUQjL75MAe6NDmhP7sbwCD++Oq336NU43cVwiueodR1dr
oj82KRIhppavQ9v/5eX7+v3fJpTHAQC9bhRv6LLDN84+epEqHZ2qz0P1a0t38/UiwMgz0X5k8qkL
yr9UCbg4/lRqSXvD/Ovg4nyaVDPVsnfEiIfDlSJATvfG6rdRDkT/aY0rVYGHZeVZdY08DFiNvMW2
Q6t1jvDzyWUa326Ew3pzrfatp3fIXBmdLuW86nq7LDethCmvKfZ65+A2u93AfeeS/Aaliym3sdcp
VJfDT0+UQz3nhF/rnnPjyIAfn5DF1rpzAxqkOi0pbym+Du24o59rvnxbFL1EqYHJqyuvHbHpRRcc
XNiuftSOk66BEeFQq+9MXAeFrzlVaufgzDqnbtiO7JWYbZZrVqaLpCU2Tjy3HqhBWA24+fOvg5MB
+ceam57l7zoErUudxmuqNzxHgt5MsCscrINTxhVfb99pxDV4fUtMvGqZN3aB2DgSvwPqeHA6Tzrh
1DLsAIgRm3eBqKgqD8eGnSBULuXXwWk+p655B4KBpARpmWpnbweuieTxe7sy+g/PucvJP2otP7Ys
hajsfFGmyp7nF3QYMWl6dqD3PcjEmnu/jftukbAGpaPqPIK74DpE6R+qsUPDvJovrwlCySVZvXPt
G7Azgec71EQl6eWar87qWrb8r0rKqUEdg4CWQ7zLBNZxmKYu6YWaIjCPbMI5NoQ2pXrf0n3Eey0T
6i2AfYcqgzLg8Pprv829T1YS/97ai9jgasTuocWVU0W+cqEfUPJWq5+5to4kbEsEp9wIqiIk+Adf
GhUsX+FdB+fuo7xrngX7yEHNo/U2QhobV6FcEgKgP8DkLXU4Nd+9LYEernjCd3ttXxPUkoS6KHov
FMXBeUBAiurKgAw2SXz6Rwqj2MbKGyaAJTK8VhXaPjgbWBeevVoGYBvQFkVxJDCqI67aAya+D4FA
kj8Hd/Lp6Fnz5cX8E+VXBfS2sjtFvE+9JA8r0Es2vqYIBMJuQNXpmo7qAKL2bMOCdrMECR/QtUcE
uu5bE9XQDRu+0cq/VU9+F/tI2mOT6y/Mn4PL6kI/WVcGVHnBqep2YVL8qts3tB8n36Qxrl1ZiIcH
W4aSraYMtCOzi6dHKV1pBqvmDz3U8TYgbzWlGI6v4qo5qKNQ1xNw2OlYeMB6ileUd9zYBRrJfRwF
adZefB2cAUAuquYuaEt6HzZDoHrq5UfHe6opYbws7ewXLfwLPvS1AJBC3+AxL/3z+8m+CsHvfaAq
kNv9fVn4lle3YbdpXys3849Kk+7i6UURnHz/L0rP7rw8b+OX/wMHa+Nb5bNFae3Gb6vavs1nlfLY
nened6h+eOH3Yy9+GK5O82K98q2knvef/3Lihd6jt1kLKxfCt2nsdCH/aiE9Neo5HdfDwAsfq6FE
hJIIqjvwTX/pP0TVODIqOqX6VhbgdfO99SgcbX1ATnG/xbRbN0LNzdGths63gBQk1n2Bz6Gf9h9b
t6mX9pNquHx0QZfUHf2EAWIvaL2Z9GP/QVlWYq9idn73CUzmRUt74sX+/X3fU0RD8LTL0eYKeWb8
fRv4axXr7rZWq1N//PfldES+eCTgLaojsXmonjiUOwd4c/7l+d/80akcsEr9KM+qflP98KnTc+wN
YzZkJcx8l+MufVe0L1251TTOlD0npUp1Rz331h7bOfan1Vj5fAXLUHfoy3hrl0m0svagSez1leJ/
WF0bGDb2ZtUouQB0Lve6c30XxY9bItAbEMFVtvD8tJpePlvhTKg72+v+vReqKpPgd/1xf5psyUAc
tbqT/QhdQFwNk4tA8tV1R731ske/9Sb27n1V+Yo3XHvwVbw1qt7AISsvJJlz63Tixzv3kt6AtP/a
T9LWsReOKymIxClvq759/c39c3/SVzSlLvmnuqJ+H7XYdH+XtLZtGBJZ9Uc/jxi2dZvdP/oJivNB
OYqwHzShlu+y8L51mcj8FZWvdbgGbbcBGb25z1o3WaLs83L0BmT0b59Ob08/fTl9+z9bsnn6MQLb
3v/CqwJenEJJ6sWkgYOQEDy99Psu69/H/vhqIlUWwEGbIG/i7F5d2eckW+SOnjJr3mAcDTIvt6+P
vfg+U/2OBjbNm3CQ+UGgTrwBJSOz9R4j9SARM3p6rz0vkbthH6049CaeMnQTav3EW6HB9mkA6SRU
d+InW7tD8od1x3wbTfxwy2mRcERT44atT/1pdh/4D9WYcgkJDqnuE/B2t53oJhTseeY94oNm0341
RZmwwM/rTvgC88+vhsmNH4lU1R31Hft4a/0o0a8/7o0X01xru1eWJnXmdad8E4VpgtPvKVew1oRh
8gGOqjRqfdoKV+hNGBBFuOLKT9Mk16bv+zT7qKSRm1adBg558ZTr7GHL6tSa0HwxK/roPebTv4vu
vYES1NGl6rHu4t5l8biQzwn7Mkr2KUNdsD91H1QI6osfPjBS/kYpir3QCnSFU1dGyqTrPvA45vwm
w9YXGqz5e5U8llH9x3y+ffIJDVzYx1Ho+bGi36Ddrz/zkyz2Hjx1Swkos67gbz3VKqKGs4FBJfZ4
miWEBH01PgOaoIHh89gmJkw6/O1vQX+yqoYURUG1UfXt630w2p6nrRuPJ6iuGAkxqRerL/RifLkF
Wn9/RlDoof8P1bDyEtQSPB+a/eMsf8uSpDDwLwq+KWendeI3CsjfxwnY9+4bGRLFIzndDGE+F38t
1zZfBLgvOy+Kr/IAaZW5E1tV47DRAzHmZz5zCAkUaeOpRtohMKx2Z3Wmyld+YaAWR4l0Tbo1rDAB
1Rw32b7Jd2+/H5vpKdT5qnkKQ5sUSatn/scGfR+hqvamMPIcXK2x36BmSZBsyYHUSE3R3kbZ/jnn
+N968vhJToI6Y7oIOgY4MuBElBUSAtkNXv6YzD8QDqUNztZT9iiuLeln5JtWn/oDnxY6L9zd7Blv
ayOCnKYNpQP9o5ZXSXWfDJe+9EHHXsAZ2pNqA4THYSJH3UUxQycDJGF7hV7xXjc0GZ9GqTdRhSgk
wgCCdOAvlLyBjyKNXF+IN95gGPfvq5FEAduAT+R/9NWkYa3gcZp40Nd0X+t9H6s23gkoSsULwHcD
thKuNgjZBEOoHv8dYe67j36fKJzoZuW6K5N46t2j3Cv/He6gYEC+Vwl7NWCXEk0jUF0tpmyxHSW5
sbIvPP20cE8WYA42hxVKie/umJeO2w/VjKnQEdceNIuz8NGvBsrNnAaGPRl6j5tj7l6YPy7XKrbV
in5tifd5AnW04v8I9LCuPN72J9EDwRK06vPPa2AHngBRiSM1pfh8jP/5uOtJNIliNZzbhL/8FX2R
m4T7441PXjUv3Osn3rTf+tKPHxXHWXBVtRd45N9jySg7XvgP6o57So+vtBpGjlETfuHpLPPSCL0X
tM4zXApFpwhhRe1ZE2aJ1WGFEKH2sOnQj6aqum4iOCHZhHNvspV6loreujM+9+7VQygVjrUHHW5d
A7s2ePbNunzh0djdCHldZ925nvz2f9N+6/HvLufRVrgqpzyuO/xVP1wpuzcvSaw76rV/v20V5MVu
tcfF0E2HyuWS14/WHte/35JCE7HSG+CNAy952EJ7NHGN3HirKE0VJZxX0NQVxI0X0KCkOmGiLuEE
q76tQgrZD58Nht0atIFTfMNF+rCFyGwCv3DjZRLkVuOheY1WfenKyNsedU7zU3voaC36F+hotVr5
4glnYN2h3/uY+NUw+ahNXBn5qOpNlFcC1Z1toYbbx36SeJky6ybSl59++xtt8tQbKa/hqDvtT3gm
W6AEaehSd9jb/uph2A+CPpGLYixZwLzerPbQRdxpJwaZs7LWHrwf9geegpXMWZFqjys4a6913Y9C
5aDk/Mm1B48mO/G9JnCjt8BVVKBZE27rXaR6aXnVRG0R/PbvUesumvz2tzwZ+SH+7T/CB1+N0+Zk
N3UfBMiM5oiK5QKBc7XJX39T3XnheltB54VqdSf8ebBzwKXuqe6wx2Sa/dBrnXmJYhblhNB1B6dO
w9+y6aGTqz/pU+IwgquoRsp1khRB153wLzs+SF5WVHtYf3Lv3S9UjdEEFLiI3e+ebymGrzvpJ7rN
EaBPV68/I2/uV31l7eCecaQG0XBsCHZR1M/7U39cHLaoRqkbid2cfxnI3fzRqYi4fjVGP/DX6q5r
4PTRaTr1BB2kaM9GznXQuvWCOXhFxV5sAlYBIi3tc70qc97NSmY/7JpcROGjpIWqA5cbuM/n9J+P
9L1HwLEH6lQZ+clCqBdGGj4QvZiowwrr39MKY9/u/H0SH0Vetu6BeyJN8gfVL74JKDpRTZAG1Pab
kNMTK6vbgA+XJ5/VuWoNqJLjfjDws0m19/J7XKu+e/0FcxwlCDa3IC/68bo/iObYONW4+VPM6rsa
T+kH3lZV2i4o4ccVynEWDChUVKbbbWC6b/vhxIuVMpYm6k0uY8SgVss2ETQ4TdLtnD4YnWd01PNK
9WTdfxiqsm0CqHbm75QMC0fs0xr1+dmeeXHU34f9fDIR/8JboECjVZOUQ+E0cKLP/XtAKlsFam4D
K3cOKDlM+qvNCT9/az0v4/N+TLWBOmwTcqCM/EExvYSpo+6GOIkjHB9FNWAs1x/3IgvROYoQ8l6m
ded7+bCjHGiEWX++l6kXqLNtAtn9rh9vbTCoIOpP9h3FLMTbVYBp3hynrnivvXS+tRuaiAlc++kw
2zZNtCZS/bdBNPfG21NuQMbXPnodDC/ldiqWgp4t9VfwOlv2J2SX40E1Vm7lN1GOdBMFj8hEGdd8
1hh/Xq1RHuJt5zYaUBQkYlJ1sk3UOX0Hn0VHlUour7fSgGQuPFVXNHE1f5BC2Mdqevl2aKJw6gMA
0mwrcK01wT7yidjylrMBr201/9eLV040+CVlT+haAxv4Ntea1NqoYckmvI7b6RZFBfC/BiQx93Do
YmVP6HoTIl70H9XLQ2+CoeF24afrAhVZvXzuGTVx5X0eCwuIYv4AkK0e8/rd9rmgoLnyw8FjpLqN
u8j17IdjOV8EH8a+OyG8WU02l8mTwNAX2ttSsCdZqVjd0E14Nbf9eDvM3gTahxr8voDybtTsEd1/
mqDyKLDyN95D/3Hb04OQugl77ipKorkibbp3QGboVmv7+o342/8W9b/PNbNhkJX+1gS0HSgXusbz
j/vjQmtoavfPCCr+dQBCC4YKdeM2YGe+QWPee/5IHbgBE/NNDBmIeo02cCfBWzIIKMVOhtWWz9VZ
A4K4WXkSTlKGbWLCw2x70Rpwxo/BQqsZJ+nQXNf7AuJ7Hz2qa9aE+3Ub+61rCGcUm6qJ642KPTUK
2oRvRP5j0LqS/7t986kSam4PN4E/uSSaTRmyKmRNus/VXT1G3h61gWPxzpuqqkFrghHjahUPVutt
dUbGtL4Yilv4KtoCC9Pkqv7YRXZ6z9gNHOkruNvGw12RNHCurz0VX89FXl8W2DletHNEzAakjF1J
scvWXm4iG4uv/+jPVeSX1gTpCAN7q+0z3QSs/n1/qmK+6NNcf+k+kIYljrnP2NOcRsYf75gqWhMh
8w/QyvrT6Q6Pw5PVdS/0ZiicH3hT1EYl39yw0BqwhO6Gnr8dW9H1Bs71nTfydyUN9KR6hde7A3ee
D/6yGqewsZqYMeAsMQu31RyNOKpnvX7On9f3/T3iaCKo+cXvp0AMqjnm8mhC1f1EBXQ0b12mFLdN
W//UOqWGJkqz8mRuPi5v2FD94PUyKh94lYVeMvRjHln9p7/voTDlN2BD3E6pUwtW+/QNxb9N2D43
/uMjrv2pl6SVjGSNCp7Z71tWyQt1Qym126E/pqg4RGpf/7Og9dt8KNQA1BY34JLnt4rHAsV+8P//
1/9Jxt7Kg8lmRREFM7igDgiOp31CpYSePrYNhJrvfGrz2tfC+bf5htJfqtsES9VtH6dgXG335J/e
+l60wl/yWx+p9fTUSIdt2noTOPu30fgxQoB33hg30ldxQzDCU4fewOJdeZkf+wo4QetAyWi7DdiK
H7x24LcfyPu3kyTbXJryGQ2sPeHqwZ6RG7gErr1pOtwyawrRPHsJ/HGBpX2l9XURXJtvIyodAvvN
H52qkMnv/uo5Ypjnfl/qR1GYOa9J3dcil/fNl1VJ+P8oYNpeEhfaQVcb/HsX6j6ZP7FIz0n6ud9v
rISAcv+Ukcx9pC9NpNfw+3+NgvEeK8YivA8hvksvaM1w8t6fh7vuBUfNn/AIxgNRCmq4rgnT75hQ
wRZmpIlkznHsrX2l3Ep6qHzTa6/rbXGCA6uYUk1YaSdREG1XmjfhnJw+QHqqAteb6O9xBkPrw1Bo
ArZqzpsAR5x5wfi7iawGzLrzjDSBEsfG4qq/L26x8fEvla2hNYGJlFAPiPtVNcX8knfM6tvv3XvP
w3E+9GPV8GyChuBznG1PVm/ihHwhTb2mh4yycNAkPSeGP+7630cq9ie8FIrWONDJe5NIWZwmMJXH
AGG3ec0bSDDcirqN9jK9NpG/OImEHvfvr/qUOoWDf9jn3zdBxZCnSYTJH0ZnUcT7ntMEbO8kiiqb
jGhLcX+KEjKf9fWe10Fn/sjfHLOJ2PgZ0CTpu1G1hcrhIv5DvJu0e7LD0gsDS+VdCPZutZMUbKIw
qhw/z1vJYgvE4yujpeRk1YYUTVwM1KUpcdJdNsTsh2FMF31gaOUOzd/h5uEtcNCg+pmys6iuqjbF
66+3K4I394CnqpHye7PbQCz0ZBgT/abJwB5HRWuiKuZ9f9E68YI9GKQmgFnv/S0+jSZgWV+8kGJG
1Zxogsz5Pbwl6qhNnFkR8C99Mn5baFnpM1vXP/jgpw+QcO+9XLQm2KM+eFO6fsgr7GFnaiY0GWyz
jDRwHLmkEkKG+1OWTRS9FrTxF/2A7hH/2HqTwB6fwGqSK5s7ObFE/Qm7n2ThULFToEitv+p30Rjb
VNmptO1uYlxSmtUwosH0JkAQdxm44K3JPhtIe/4y/yvL6xctAs6ylPyUMvEmOJd2jEy9iUD/iWSk
pb1EdWg3521Cw2rbcLKaADU7pBaaQOqXmOHbvG0l3THDKG79lJFgw17ca8bZktTo0J7JIQoGS/Hz
fHx/oOOzh364ruOz+TbPx9mLrSqRmq8dbKsJPNVR6bwf0QBC2bVNYCk+ZckWsERvIvN299v/gyZl
1d/crLDiV99+z3DalORpmZ74feLh+3iiq2XJ16pcWFbv2yWsJh92yIM33+b5fbH56erdmybu30dQ
/Sd8yz3s2Af2ls8sdpmpewhwTP7lPwEAAP//</cx:binary>
              </cx:geoCache>
            </cx:geography>
          </cx:layoutPr>
          <cx:valueColors>
            <cx:maxColor>
              <a:srgbClr val="FF0000"/>
            </cx:maxColor>
          </cx:valueColors>
          <cx:valueColorPositions count="3"/>
        </cx:series>
        <cx:series layoutId="regionMap" hidden="1" uniqueId="{8F178AE6-52BD-4A2A-A5B0-F4736D5CD36D}" formatIdx="1">
          <cx:dataLabels pos="ctr">
            <cx:visibility seriesName="0" categoryName="0" value="1"/>
          </cx:dataLabels>
          <cx:dataId val="1"/>
          <cx:layoutPr>
            <cx:geography cultureLanguage="fr-FR" cultureRegion="FR" attribution="Avec Bing">
              <cx:geoCache provider="{E9337A44-BEBE-4D9F-B70C-5C5E7DAFC167}">
                <cx:binary>7H3ZcuPG0uarKPpqJmIgo1CFWk4cnwgXQGpXt5pq93KDYKvZ2LfCjqu5PY8wj+D7eQO/yTzJJMVF
JJrW8jd9pJgR7QhbAIsoZFbl8mVW5j9v2n/cRLOpOmjjKCn+cdP++sYry+wfv/xS3HizeFocxv6N
Sov0e3l4k8a/pN+/+zezX76paeMn7i+GjsgvN95UlbP2zb/+Cb/mztLz9GZa+mlyVc1U935WVFFZ
3HNv562Dm7RKyvlwF37p1zd//rv0/DTzZ28OZknpl911l81+fbP1rTcHvwx/64fnHkQwtbL6BmOR
fmggRKkQxpuDKE3c5XXMD6kJdzjl+u0HrZ55OY1h3KOmcjuR6bdvalYUB8v/bg3dmvnWHb9IrcXL
W+l8nqPr2xf7ZZu4//rn4AK86uDKBv2HdHno1pD8F9NvU3da3EzVihY/T38N8UNhEEGRLrYYQOgh
IYgSg9GdDHjcZHZzYHPsgAWbt4Y8uDh6fh68m3bFQ9T/+1bAJK1K7+C378q/mT40i+2Vet8e1AxY
A4JiQ2fbm9AwD3XOEDEEWT1tsfvmM8ir2cG36mBSfVvd27Uady+A4fjBIhjeHi6EL789/0IYFQ0I
scS/7+WfJgo1gx6a1CBcF3hrK2J0iIVAGDG2etqCDY+Zw24G3I0ckP7uxpDoky/PT/S3lTtNvu1x
6aNDE2Nsmngp5HRQM5tayADtRKkpTHMhBIExC823YMAj5rOb/uuBA/Kvrw+p/+EFyL6LaaX8cprs
U/8boP9NomPG6RblNXFowKI3KCYLyusgmjZJ/7jJ7Kb+5tgBAzZvDXlw8f75d4AF1o9K02RFjF0y
92lihxxSZJhga4ENdvvhW4xA+BCZ2OQ6HQifxUyqe2eym/x3IwfEv7sxJL118fykP/KmyR5FDz/U
sa4bHMMyv/2Ajt0QPRoC3Qv3mb68LcA+29wAD05nN/GXwwaUX14dkv3o+PnJ/nFWlDOVHEym4OE8
SP+/z/a69N3ZHg1vxA4ZBnWvm1tsF4fYwJzAylh+QCFtcv3BWezm+nLYgOvLq0OuX46en+uTtPo2
vVe2PE3KIXJocgKfAb0NcUgEYlQwvtxn2/R+eB67Cb4aN6D46vKQ5BP7+Un+ZRp/3adq1+Y0R1wg
Aw/cCnZomlxwbg5UysMz2E3s1bgBsVeXh8T+8gKUydDFWezxn9fmr77cNuZ1u2CGcNgQWFnsykd4
s0+TOeyQg01FMNowYTc0PIgeSikT+tzp2JTxj57O7t0wGD7YFIO7w70xmTy/ILL+/N8lYAv/53/+
r5M69dUe0UZ2KLhgmOnGUtiDANrgiGaCA84EMcXKHRz4e0+Z2W7m/PgLA/78+IUhi6yT52cRuL/+
fpWFgcHhwyYoY7RWxBusAXMJDCOEdPBEbj8Dd/ARE9rNkPXAAR/W14fkv/zt+ck/aaa9HwEUshIc
+1Acr+jTIGoyVBPXqZvuj+D8kM39Owom6eKzDfqB+wcbgdEl8PSDknhoMrtX+2LUYKkvLg7X+fUL
QJzO/a/dgy7f44FuAFi5gQmh4FWvhMimjOGHYKtSBuGQxe2BXp7P5l5ltJvmy2EDoi+vDql+/vn5
pctR5Sd//nHvmz7NEIIgHzMMahh8oG/nN3QO6BIz10J/0xJ6xEx203w9cED19fUh3Y8uXwDdp1/3
Cexp+uHcp6XCXGlUsU1+hA4pfAP2grFzvR89NJ+/oP1i2JDyi6s/0P0FaNP3syoBr+Hgv43VNLmZ
/ff9yXjNQIcIQzwHb0RRNySOCQanQU22FEe6PrA3z6cH7//843Z2901qNx+2Bg+4sXVvyJP3LwD/
saaZ9vtMlfe99hOFEAQzMQcphLd3gQaW59zgJ3BrpxB6zFR2c+Bu5ID8dzeGtLd+f345BEsuq75G
iwjvn3/E6Y2CUOcy3mtBjsYerSDNAJcMEQz/LIm/HX4A5nADdAdmKyG2WhFgoENexs/NdTfbHvOb
A4Y+ZsgPrH4BmN+DJs3T9tirgXW7oh7Cm+zA/wqZHP5qKf+89waqHHYRiDF0ly61oWeIcciJiXW6
ijXBJtu0sx4zod175W7kYEfc3Riue/v0+UXcxbRLSwCZ/gaVj4DWBtYJo2QLXCImBFIhxYauJBmo
oU0eLKe0urhrTexmwXrggAPr60MGfL5+fgb8Blok2qNrp813AGMmo3wZOwPnbWMHAH5kUghFEGO3
Hnl4PruJvxo3oP3q8pD0v719ftJfpP080gP6/L619jTBryEIXOoGRHrYEs7YJj8mhwIRAtjrQPI8
bjK7ab85dkD/zVtDHly8gESmSRpPI3+P658fAnAx/2dlw5pby58IyCbABJmAfy8+K94vzKjFfO5d
ELt5sB44YMD6+pD6kxewAyDu/ecfap/kh1AOuNAQz195ctvkh7gDfBjiq9ugGjZl/2MmtJv+dyMH
DLi7MeTA5dHzy6Avfvx1+rW5d8E9VQLxQ2JC/MDk20AqhNkYoZyAk7FN9MfMYTfR70YOiH53Y0j0
Lx+fn+jXcEbg24oGu+yLp1EcmZA5BjIFc7SGjzY1LogcZFI0D7fdfkAjbK75B2ezm/bLYQPCL68O
qX5tPz/V1xmFe5T2r1mT60Mtt6vkIYfrz3+rrvTUfkFt81BAcAaD0bOlavFC2NO1LhhEKh83l92L
f3PsYAds3hpug9H7598Gv0W3OnePEh9OLczlijE/PLT4bPEBgCX4AOC3kD4/BNAeM6HdXLgbOeDB
3Y0hB+wXYHPKSoV+Mj0YT4s9Anjg7uoMoAXGt00eyF+lnOuQ/DKwdR47jd203x49oP/2zSEP5Pj5
d8HFVKU3Kz348yoYToYgZnAD6StgZ2sLaJA0gecnSlZ35wGgTR384HR2M2E5bED95dUh2S9+e36y
A94+O4Bwwrc9ih8wf17jCbfr4yHta6VxCkcwV0vv55e9BkLH0IkJtuVSuoNtuWF6EnIIefVwag2S
uW4/g2X/iAntXvjrgYOlv74+XPxnLyDVdPLnHxDOd6fR/hgAmb2EmToEzQanduY3TAOiaRB2XnxW
D13iDI+Zy27ab7zGgPobd4b0n7yAsP5FCjL/Zo8q91Xql4+SO5A9qroDK50W5WoV/rzseU0hXVYT
2MmCRaGBnbeG2XQTf6bU9OB8liZ71MpQNgAAaLyW/POTyxua4TZMAF8w6Py84aYp9Njp/IVw2nqZ
oXzauvmDiDp/fvtoMk0PrtP4zz+0Wam9U35y42d7ZAqc8cQcVPUK/bz1xTa4ApmnApJk4N+l0hgE
CZ48vb9g0u63HHJr97d+YNv187NtBMdx1WyPuBLYtK+Yxm2tlEeJsGU24cGff+TVtEwhohDtcdeA
Az0/8z88IQg5k2D4QqwBCgXcfsD23RRkT53U7r2y+1cGW2X3l4Y75ejq+XeKnCX+Hk8TCkjbE5gw
skyc1LfNYPBO5ocN9XUwbiDPJFjB909nN1NW4wZsWF0eEl6+gESL1dwWK/Tnza9XykMhp0cJpz//
7XZZuUd5NC9PAiF+CtnCa99uQ4lDnI0zAmWENpLrN+XSI+aze9WvBw6W/fr6cN2PXkCA83xWpKW3
R6dPmx8XBJgP6jFtgx0Ag8O5qXkK926X+xEz2U339cAB3dfXh3Q/nzy/oD/a8yFmKH9BwGyFsws7
kSYNLKb5aRFCzYEWfnAeu4m+mv+A5qvLQ5IfvQB86Rry04t9JlNgyPklWID+3I6swVF98Bzw/MTs
4jOA9RYTuVfi7Sb6euCA6uvrQ7JfvwBY6RZzTF9R1XWlwx9K7/3NxfjmxZD8ap8MmIf14SQUMelO
YWNCDuPc8OfGbsv/NtPg5r+w/tcDB+t/fX24/i8+PL+kv5hGUP5yJXV/3rLUQNQDLAT+Ft2ZQQpS
CSAKJAhfnVRYPXsBbT88n93CZzXuB9ovXu8H0n98ftLfaqN9wg6vSvahGBqUWXwthzOsrfq3Cvjr
adLvt9adBg6UQRgC/2lpwGyD09iEI+EMDmpA+Oz2M4ANHjOj3TLmbuRAytzdGMqZ6xeQsbLElzTp
F8W0Wonbnxf1t6dloOKdibZdqbk1b2ATQWh5EB14/Ex2M2A4fsCG4e0hM45egNAfrTHOg/l09wo7
vyKd9+czPiGsBnnfs9fU9q0S6P9Zx+B9s98StZBIJyihFCNzK5SJ9UMdiofgdbEikGWbeNvD89gt
qlbjBiJqdXkomt6/ANFkz5ZnlG8O3s9ujy7fHKTfD0pvBtH/1+PKgEIOmfmIE95DRlv28zseo0X/
gX26Hq/9B+atIW5FwYM+yCyZvaaR3RWJ+s/qlaWpvse1/+qP3PVGedQGOJsl+yxHheYdNgQcWN4u
jwqtT6BmJAalvzt79cFZ7Nbry2EDTbC8OhT2Z6PnF/Zr9HFfsWPtFV99giNxWz13n9LmtRzwXUOm
oUG2zHCbHYDvcPCagLcrGXEooiYvIAFv70DIa6G8Xe3Lftgtt9UTZit/9+cBwdfqCU9QDB9ee/Bs
Ntj7z3oBdy1S9mUVvfZ/eaT7u1UzcV/Uf60QuaNR5aOcMYib7zH6j+jhvE4FBH/uqlVsJDdCmUID
gnZwjGGVezQ41f/QbHb7ZItRA5dscXFo7ly8hGMisw76kUbRXs9ygvwxGVSGgsPii8+2NwwlUgk0
CIMqIwOKTx41md103xw7oP7mrSEPJtbze8WT2xaQe04HeO1U8UOz3EfJIMj8gTYI+3SSX9sgPMES
tV7rGc1bPP+HLVAwfdQ0WnahTdYRt/15YwwKK0AaxroJi76dJgOlBqGuC1TqR4P83/cbUa2b21ne
NsqFXIX75rZbQ9z3WwONcd9XhxrEGj+/Brlvvvsya19Z+Lfmpi1wp9e8qJeQFwVFn/abcPNa1+r+
ZKghGrgpz6Ah+b4zPuaQLCUYUsNXrt92Hg7kDFII40GT3N1dNJ46vYf10d1L3qOJ7r70gw46en4d
JNMS+qfvs53uvI0DohxBHbKdhycMaEYpoAENlEFfWQOLvP3HTGU3T+5GDvhwd2NIe/kCsqWgSlqV
fNsjdqJB+v68j5XQV118xFamGpxcFNiAck0G7JyFhbEk/cMz+QvKrwYOCb+6/gPdT55/zUOvhf0q
CkgXh6Mo21WFNzErKMlNTW7OTen1gd1N8j9iQrvJvx44IP/6+pD85++fn/zrcvj7snHnVcheK/1v
hkKu5vk0Q/U8mh9DX+37nw/VvZ5CfwJA8ndnw77aRo+NXjyBaetTx/sSVP+/nKf+ZbsT5K00WtAd
nPHFPXtaTkdJ6Zfdo+/+xdClIbNToC0Yd/Lt1zcGgoNEv2z+xJYBNNlOZFiPmEHJul/fmJAgiPC8
VToocDgTNu+d0czmd4g+b2SMGDSOw9BFnRgQG0lSVXq/voGzTdBZ3WBQngY6yyHoCvHmoJjHDH59
My/JS+F4qxAI+kSYCNouvllN7V0adW6arAm1/PsgqeJ3qZ+UBTz0zUG2+NZ8ngwD/gadraFGkUCc
c2iqCfdvpu/9xIUvo/9BU9EUHHFDMq9TX/0GFzKo9NiTGxTZ8Rgg2I+PmZexpYIJiAQNHmP4QeE4
PTEkjYLiXOOFe6KaEtm17mYjj3Vscv/zDKJvPZEjBHmXDA5WICjtDQf25mTffDEnLPvGUZonc5EG
emk7Rde3utSTGPvSizut1CTT88rNZRNnQSB5kXn5qU+Zw0OLlCLNPSuJaXmlSBLzU4JaIsaE1F3K
j0LuCcOwSpGEvbLqUnO02vL9oClN2+fCLX1bIx7WHbtlnZNgK3Qj1QjZZFpVq6PSRwGJZNdXBNWW
whVjvmSZ6bPmTNVh19wglNW1I1uoJdKUVgyNikRt1Tpua8OORNqx3mq4iCn+rJK48xs793XiMqvV
da1ypFlEguaSEcYUsgzh81gct0nktoH0wgQ7n8yuKfvfWY4iha22gP6Hx6Xy4XuWKgvdPdJJTnEg
y7pnIpZJiFPHl3WTdK1um0xreWbpTkBdR6YpC9temmYbmZLrDQtPop5SYusK08QYeW3EmkQafmy2
poS5CMPiGsFOIImnKmKHYW5wXxIeaeqKK1/3TuOq1oSMQnhxR8Z+quKz2ETRRxJHOT1xAxH6oyDr
UZrZscmQ+6Vw9bg4gcYpnRFIpmIj/d4FpbpGcZkYJ1pAfV/mbW8ou8uxh2RiokZYSR5z45qgImul
m7hJNQoY9YNvqRtQZVFdY/oR0FxDskWEq3HmZMK7aUKoWztL0p6kvoRlhlrLCBIcn5U5RprdQ01b
TCROSM2/hgQZ4TjzobD9mBhxFyoZGT31NKvuMYovfdIwUyoWOs5ZS9o6fp/1mpaeUpZoKpSxXmcJ
krmba9E5bpOqmmSu0ulFlFVJ/r4LOnhgqEWhfhk1eoPPUmjMHVqF6Wutb0WhESay77UMj2JeYNrL
zmhqgmVs6n469gvh0DNaujl927peViGriJMsPdOCVBiR9E2zLE9QF+rKtOooTsmobSqaqRFx/Tqu
ZBQYmRfIKI9YOnZVW/SfRY0NLZMqJJX+Pg4LGlql4iS8yGNg2zuc5oa4VG6ZaVJLeRhPNB/71aXJ
4ejUNVEFjUPL4Il2ojl9fNxRnUuTZsLyUBm6o6QmvptK2jhRcunXPPYvar9zKRC9M7OTvGWxm1/U
Lmmq0IqULnJlscbXoyPO+6w7yWMT09OAln132fXE47JiGUV2U1R1lUnT7Xsvsvs8bwJ05KvCZ8cZ
yqj6LPKiaK7cWncibPdCJfVEhS2JPKlreRpU0qui8EtqBnF5ptVhyD8ELqcMpE+PnNKxK6znGex4
GhhhZXkVifP+fVO3ZtH3sqhaN60nJCaayiadKLEvLkFmpcqxVGO4UXXlaCJpq7M8Y53iX/syL83+
JDE8R11XWUq0bpKnLclk7WPc2jRVGW1kUDM3GOW0173MToXKixELaNDIggV1k8nGox61apQ1OJYp
iFLx1uTIrw3ZweITgdRiwQqrCHW3lbGGM3fcq9xRR6womf5WsEALTnst0bQRLkru2Iqbjnbclm6U
2yrQ/A6oo1fZCQXBgT5ooZabR0nks0hWnDnkNCwzdZa4ehraIQF2SKahwLEiQoyO253Tl5pn9X2W
CHKc4sCthcSqaF0m+9QlKvjsanWnxFndidqNrkTCVeNcuHXseJorm4h51SIZYGFX7NBj2+oStArH
UFtCQJYJNOSddynb1irU8KsS0ks8iSvTVaM4rtJORrT3F5DR057DodUcFEI1DJMA5rKpvUDv62VE
kCfTMMtdmUVZPQlSJZ6klpdKkt2ePwRtCV2ctx/DAp/nzIHHaLkm6Ekft2e5np8UylTnxCO1sYiE
/eVrzX/vztqYkw9q/xiIUIFNKHkvBs9zUua2PTWAfH1byd4Hw0X2ZpraCUOF7cauLlPS6dPQyZoH
ODen2ODRYBOAFMEYqAe1WbZfNdW7mjohrLHSdKJR0ITRuMxTfazrqrHvNz5+XCTwklBYEGr2Q+8E
MW8tssk8UNZmXJvwKFQq523nGeG5U3H3gRf6kZbzFzGgxBIDS5CbgyVSdV1UMNx7kjR9kYN2y+Bl
nNj8REiZWDxVoOW6wDuucRRvBTSX22BhRd6kWad81ysHf/7rwr9RaZF+L2/rOay/dmuK3v31Npsl
EyhvOisvptnwm3NTf/1V+P2l6T8377f++MHWX9m7Ox2Bv7j5WFMf1sU9pv6w8vnC2IcxC2N/XpkY
yhbrUD/PJNDICmoArax9bd680BCcQJkxAWV0wSi9M/fpIRU6IRwaTAvQdAbwemnuAzwF3TcENISj
UOqAG9BcevWCW3yCY3/LvzetfXAbNjaBCZX2ocYZdK80CNRDE2B7bK/M1En8toudK+pr6BNVOPqA
hQ4GJmorH4PRy9uvacucow0a7Xjq9n5YPHW+8ZAAAkBhnvmsNnwMxt3OzxNxVRNCJe9if5J3rn/2
X3iIwLAVdFBSt4lmmw/JDSfnbsmvQpeQTx1TxXXo5m33JIG5eJV5biGQBR6js8GrVNzJwWTlV3Hl
RYbkhkuuCPfrkSsa/VhP2KIex1/Ky22htXwc9AWBJWMwaFIEkPzmS4UBalhfsSsUovxMb/HEbZB5
XlS8eeC9drGI3T3oB72WCKMC0/2qiRSyPcap1JUWPiCxdq0+Bk2iBQRwCAKHd/ttqFvUsefRq9jh
4j18qXZl2/T9adRn2rgTQRRZhLreA9J47qz/sOgZg5ahsCMpKOfBY6Og9zsv4ldFjJXdEOWZMi8J
sR3PxOM+FeGkUsIZJSxiH01e0LGJY/er74InKLFTtbINsviMKZGfNl6EHDtK4sR/gAE7acNNgAfm
2avQiWebNpVSVS4CdpVWeTHGYdgTiweEWbHO/e8G7sW7DBP9+Ml7BhSyAUtLh46SUH5y+6Fd5XnE
a4yrNijRqQEOqt0njvf0jQlaEDY/5SATmUDbD1Gaqr2u0q9EXINp73BP+qrio/vfxETb6nC+VcCb
hUfMS5dyhoeiLfPcQKnMP2/7mpkjZZrNJxHwKD1VPObp3CsPYxmhgFV2baAqGKGkr1NJwGerjjtd
z79DFMZx7T5O6rmFTDIumwRYcqT6gsV2oDznnOY9F3aTtlpg+b2g78OmizpwarHzrg8SgBRyr2xL
KYSffWA0zj4oEoMlXre5+u7VRVmBj8H1WpoaLpB0+zZEEvwl/LGtVZ3I1iiD6zLTgfkxQSfQoAOX
I1evUGjpvl8YNgAs/agoc3AKYce2567W4Kus5Y5hJ6kfTk0U+K1FWB8gK4UipEc8x/iD05CEg1Ev
8HuFc9yOiyTDoVRIxVeBBlvwKIQLYPY3SnmyaMzmC0VZN/fsEl2XZp7FysqLDNCBtPPhK3nplDPi
JblmhajUbtzKaL+rICAnPClZYJuNadYWB/hlAnQUJ0abxOIE9bEgFmwx94zmaRqfpJ1XXus4NIKx
m5TOSaKzRrOywkhSWZhe7o6cMG28oyRFdWq7tAi/cxfHnXQhrOOO/Lzs03Oj8QG08mkiOll6putL
t1DaTLV1F9oKZMKxoGHATp2KNHzcQqjtS+JQHzwa0fapTXINU6m4F+bSLBMxwb6ZvwNTNL9MY3iC
FYQsuk4CKgqZco1/AKXiHsGvgxPAwcv6zLWmOuc84tjOcaje9XVhghUt3KknWBzIIPASdERVG36C
EpxJMPZDs6ZWQdrq3OdFHY6MOlOR5fVZ4xzpuhsCqMFEE9qeaDI78HRSy4xSTRszrnJkm9RNpj6q
s0ZizS80ifom+xoXDqtl0ZnpJaKkDCwctm0sK+HhRvYBS4C9fejemHULWAhJMhZabqK6G73JKyHj
gvkj3IbGR5ZVNLZ7LwCsiBHu9FaaNxgcuhQ5l2lYGdFF3jQsARChSRubh7yZlH5Ynuc4xd+hCCvt
3oUAr5wZbthcpgHOwRCtjA6AniTucxl1Xt/IuEIR4Eq9CEtwCU3Hk6JxkDYOzD4KpSAN0a2mVApA
p7hLW6svAU/IUZzAFgOLvbJQ3RiOXYu0rmTntryXru6x7w1P9ErmNadjrdBh3xQ5YB2gV3zO7SjX
g2Dk4Kq98QHR+WCEUfGlKXN/whoGwEMd0I5ahlbhaZN30QfCYvMqxL3/VbQxr22fiELZgUjDk7SF
1XwiYq+9zFvYekd+QtKTKk41QIM6kn31jQYY1HMz/qrrjvsZZlB8TGpWUosmPTutjTgPbY5S8UVE
2DFlVyuaWZkoY2WTvuo+O0nZeyMDaOvK0hVhaDNN1y8A7FFffNI3yEraOJh1wIZAOiipr5ERpDc0
1JzPPOF5JlMAD75kBSK/t5hkAFaJIHkbJABjSF2EWmOB6xX6lkFAE1oFcPwd10wDkJmE+Z8dzfMu
jMLwEgtrjkkla3qPjp20V824iXPs2mmCs8TWXGZ+SEldX+vRfA22evV7WwSaa3UFFFGTyM96eIM2
73TL7UnzO2qpc5V3WRQe5X5R+rJHVegfxULgwkqa2rvQsU8LQAO42dlpUZPICp3E5VaduygYh6aP
vjeqMj3pgVhu7U4VrrBBgfml9AyjeVdmAAc0add5lm9q6JyCqQ7wTl1ifVSZRt7JVhOukEWUhA2Q
qY6uQlj3XAKuGSUjVRLzXdEA5GG5pdt/QC5JyGkNTuNJ3ZuMX7QgybMvcaXS3rOI4TvaWCTQXruT
eZqAp23R1Iz9c66UW0ioJtcnpcwaM656AJxUgydmrLiyUr0wLktFSheEM/ZiW6u5ME41YXrFRRGF
gWYnZQI718wMwMAY/L8zmu+KVjLBM1gQos/nys5VIDaNprN50/vRqNaYcYawz74naSXIKGqD/qjH
TeZaxM/TQkYkz6ymduro2PRr/UxLAqOVOnbpZ2VG3TnJdF5Lvad1YlWYat/qUCt+j2pHmOOi7fpy
BJi6/6WK4/CdnkT1TPNMNAP7m/SyTXxgfaY8rzmpHNcLbC0tonak5ZxcZYbnJSOcAp6Pfud+oV/n
XR5EdtYVrn+c89YtR73ph7qV4TQEXMJTXSu9LO4iuwSA2R2zKMDfzDZAna0xwOCOKaAngdWyIDQs
gPz19hhHWaiNKFfsMpqjRccljwI06nCe1hZggpo/qrMwwlYdk/xjEJSstY1SxB8dnXelrFlQlWcO
oOzwCMFBUSZkvrIIzU1h5XFGmSTYc6idAhwPQG9Cp61qwmTkGA3LLBIWdW4Jt6l8qWjpRJbZ5XE9
bkncgYovC+RKTMNMG+kB8dwRqSoKS1FvaSu5Fzk3uCVElk2kJxIAPtg7SIEiGoPpETmjznAAcgVr
BnB7JiDoY5HA9BzJYtw10vSbuLDCuqexJaq0RtIHt6KUje82udX4sOpHADZXhg0OakggEBK5uRVo
Hqh5qpwiv9CNtinHBWp4feQUKWgqGvEuOPadhGrnepTW3mkLqkCMUjMM2pO4SPFHBpbZCfWKuLZL
japPOpgKjSz1znUsM2Tcs2vXLxwr0RwlrmNMQP+87VEe+TKOlXnVx4h9MfKmzqQj8g7sE4D+LI5C
JwQlhOMILKYmzGOZ54AQWz0Gl0EWqNPeGjRCnQXgdpADUygYDripYyCnUxN97FYlii3QRlVg5VAB
OweonSSAuOKmdSULXNTYCjvoe1vhqjo2nCICnwQZ/MjoHK1953c4aMfgsns9wNVtph03KIgnVMMV
P1ZdwzQr9zmDQYVIjfpUQa9Z74PTOaGQxOxFfKQEcnurAiWSjKNSVSWw2GuInQG821qF8rl/U/Mu
TX3baxwjGzVIFPpRXrs5SaXIoZC2NPoya8NxhXQWvu2C8Dxtw+S0dlOtPml7oipLiDh2rcY1cALL
wc1mBRA6hCl4ypRplZipBRGBTIGoNyNk4apD51VGg1pSsFQqC2xgAP/LOHMBj9NycMTKsqdvAwT6
VcZOH30IexEI6bW9BnIZED7vqNXAzm65p123gLeps5jWdXmSQWymtvvIDz5Vfs2irZSuJZYwgJoG
f/6/ijzND0j8NfK0qty2EZWeD1jATlBFDvw3Hc7fQZgZIYA4V6gTpCFzCgceOUU6NBCFfiZr0AkC
yTqUQZ7XQZ6DouCbAbqwCjJDUhSGX5t33gWoFDqAPwl2Ai9v2weHisyUACwD7hkUTkXCgGlsAhkg
NJyuFGxShp4JxrqIuNRdR5zkWaN+BwFFRoWg0aVHeXqV9B2/AJyj/aonJQSeAgfbzItD261wcanK
uv1stE4z6QzduDZTnI2rpuhOzCgKfu87dK3BjvuAGtezWq9wr5yo6s9IqZsjr9PaWuLa7caw7M1R
EoTlCa7Ay2Z1CfE13+OncemAdVRGPnbHgaYq3c4M0xmBW1d/CnneERl4XsZsP2HmFzMG4Mx2SW9Q
K6K4eGuolJ8FuamodJwiPqVVIyKpcloy2WZZz8cQsmWRpUcgvwG4LTS7czX/WCd6BlaviSGaYJYk
u4pxQr2TUq+q3wuKfBB8pCNXcROyI5hKcRE7xLTy1EHvSNYxqyQgyNJ5CIy2vmbKMCmRAkO59WUS
uHaZodOiSpMjB/uXhHr6WUCQHetZ+65hnwSu3pV+ILtAa0Ee5N9z/MX0NAh3Nc1pXfCvKuzOcVKM
nPisT/3Tpi4/sFgHwV6pUdMyCRD6RPecb5oj6tNcNZ+y1IlPqqw23irCwRsFRa5wwWwjoF8NveXn
4MGeAqneco9MWpFnI1JXYy9vulHneO7XIDAj28v4jWkEyvJM1k71uPxGwQG0sligzxA3++zn4qQx
tNNYuaH0XCd636AuODLzNv2W6HRCE/Wd9OgDR2TimPpxV6NRqNS4mMf3IbqqxrlREBuAT/CviA8/
3TupGgcZz44BIzVGSiPvaRZfqxjl54HRTE3cda70neO87oCmVWU3KuyP/i97Z7JkKc5t6XepOWZC
op3SnM579/Dw8Jhg6dEgJIFAAiR4g3querFaJzKzbmaa3f/aX9N7JznJ8NNwkLT3Wt/aoIpg9IYt
QhZed5+scDiIod23SRE6QuvGGfJTO/xeKK3xzDshy4B7fmUh2FBMUh/joK+6dTlPbBafXdRsF58m
peQwi9cvq1LJ8j3olhfTplU7vE/xvMTlvNqosP0Gi2jLLK2nkWelDyBvQdgy6dWQNw3M04CFAz7z
tlyGPKBL4RlqkdtwEva3gKTDo13bpM7Y0p5jTkOIAiMMX1TrULg6MVQdDvXPQTtNBbrUIub9DDd6
ud+6az2d5o+pmIA1bPbkIvtGaVQb1j8zVKJ9S18EGr1JofOb6fi0tKo7xN5CT8ilvVmYZ3D6uney
iUNC46XINO8LgC8Xq/B9lnG5HSznp3HpbtkC8SaDa1v2UXYrE5oVdnXTIRrIgdvY3vfSkMvOZFZK
2urq6gEVeg1I4dMd/4l2lGxyTI89tQ9TKC0t/NTcDsRHsLzVbTDvc9EPpi9t0K91Ggx5xftlK4Ru
X3reZWeAD/RT0MftE4nzphwlLiVLsu2Qpw4ucD4v31XXvvWdOQfq57zJ8JPK9qnupyT4PCSRPYdT
fuLj9DYOET2oPsH2xMKT7NNqSbLl6DyuBxEurq0YfbkmsKUai7bWBhwVz0zg8dhsSVD8RKfIN9kh
HFx4ZDZKP8KmTQ8Ld2BJxp2+bz5/buVwagJUkPEoTnzwH20vnzQqjyIhSYWiXHA9v1g4p+XWy7XY
SNYWcd+I4xK1qKfEtwaXrrJ9aquxib/xVZ43NKyK88/taL9F2yI/5GBPwkSoqhwt/bSUTR91VeRl
iev/0EXL/RDGz0FgAYsEK0P1sZx8Rr4Qg+VIcn3q5FKgFyht53wl10YXg1EndDnxvUjV+IivY0qv
9+4exj3oDLjDpyBaXK0zdmnnra2Txp3SNkxPEe8+k2Sv9Ezpe47uG794yptP87C3F9uH/NB3NC98
0ulinZv2VTXqTUzRcSacVSx5R7a9L1yYRcNppB1DoyXT6I3j/HxkbGSvI9CHosnaj7CjWLsRx4Xb
EkhkqDz1nq5HoAlxiVI1+ubWCS18CKmTznFwHnMUiMzz4IaRlSy/KTn3N1G4zDBbEgd9mcbxt4EG
Q1TBFXesCruYgaWRZKqgmKTHDqb8ve6MzO6o1uHrItOp9JEIgmNP4nuVi+W+XwcIc6jh2aM34Qzq
Ako+du780AabOTsTi5s0hA9ZoHPHppFbdW8Gxw9uQEUdSLQbRWxJhb69K/yax0UYd91pl/F29FmU
vo0tWpW+v4+a+WSW9jj2J/Q/6gTRYTixXUGHWbEFJrZd8UxXhy4s+RmAorphnpCq9SqBPOWz5dBN
UXDKZicOmsjmkOK72Hzdb0w/hY8W+kmbOFwCfIfVJ59n7xw+UDc+7zYmRWN/W3fRHZp1TF+DZWsO
YD5sNZN5rnRr3UlEtqmbbEo+t0Tq3wK0Cp/aDOKWb9b+jk1SfA46x8+bHIJjxLr24oTmF0nz4D5Q
ZnsKumx877akDQqOUgSn55Y1Zxn1FAf2nDzPJhhu+44Mn+dQDx88TPaXzrOmIom31RA15ADFuXnM
M6KqZCDNGY3K/u1X8feHA/rfug6GsP+fl8HF3x6698t9xb//owrGA4dieKWoZzPMXfxV6/5OWoJw
TlHHQnjBE0ohB/wCD/5ELWGwQkZH/ZyEFLRlCvvojyo4+TVH/lo1IzYWphB2/h3vlf3DosBzBGF7
pQSLGT/9tRr/RxFMN9msWSBAAfLYd8c1Bhg1FCEE0uGwbzSBtLK4qVz5PiUStQPwgnptnP7hgl2F
hXTWf4v60G0FR8GbVmw0eilj30iLo0F1IGcCMajKDVPOy2mfKLShLIPFMKBQDSo6ZOGn2cfJPWeQ
5mvp2l2Vo8omemO8SXjhlkUOd9IBxinwxmNaEoeXPO0o33UZO2x2RRorp290rCGhR4tpl3NqO8of
xRTIrhhnIXucXi0knDTgwARtSvgb5S24JwtiMbtY53xejAYVaQExK26LYIQ6EkIEr3yID180Ptpu
/NUuxOmQoF6Cq9H9nNJOPC8i3pIaLxHZcpkoCqE29IIfJhZNn6IhzEeUyqZ5bbjtgKHFPgc+p+LI
FNQa+4LHzY9BueHoUEU0okvG+ajdb91kDC2mJjSsxm41oCzbd5BeXWTDn4yixa7XbGlZFe9CTUce
9JGuPbZK0BfL4rMHmEYiKsO4yYBVNbFYDnZMp49c0tSDnrR0AxK3CVUG4zJ+BijY66NHQz+iBAKu
Vsfwou5RGIisbKH+xcBH12AvW8jZtEzV1mw1NdbSI8022R1YAH/1kPsm/Sqmxd11gi4/VjJQdRMb
Mc0PUPmELT01asHPAEnvnE/Qnk8LsL35wHZnumpoCBEFnoG5UTC/gHCrcMEDgI9DtjQ/r/IHPXpc
0S9QnOb4qVt5D8AtdhBR8lXATxrJlPpX561UhRUp644z7Ku23Lt0lgcJvUeU/QqKrpijtX+MARYM
Nde5eMfNbtcilXESFQtfXVyAKGNf9TamvwlAL/HR72x6jMIQvRidEwi9Is9QTDbLVaGYMqn7qu/W
5DZb41FVBEXsDLBSKoMTOtoNhBOpUxRz7fXkXVLWPMRLPH+ztlUvaDzJy4ALlOK1V/4aC7e8LCvT
+WHLJOAy3UtwScr77LtAlf0m4HPsJTUpENhm3PgHCZfgfmrXhkBka71ET7l6WuZrOHxZd8q+yAld
IkqDICN3wejZaQ675qdrFb+JVtV+H6aNPs/APX6bV9ZIGI1D8zEHA/vZqdG802WdLrYz0WvTJMM7
YZudTkysbYhlw9G+6niiojZgAi8kscHWlnES91DASAtwbobughsTC9KVIAu791QnW3CgjQ81zFcK
GjADL6tRIa+wtwPX57JIiYD90FiBP4XNtcNkS6ZlLUPI95C1czEeU3B9JSoTllYCNO5jZwa2Vo6x
nldjmPAPzbP1C8u6+dVhb3nhS9711cQNxZLOtuVH8uu3nsPJ3re9o4/4eQfcO+F87vloPoyI576i
PjIfgQAiUhoQ1SHuDQbwz7ggyFGYpvGPdmPzUHGjscL56GHMybULv85MzzcztahSuYwsKXnWNik+
cJvmBxnGcDpcuiyfOjL3TZkElqED8AYQqJ32Na9CcaV+sWd5XLxgnreHbPas3w8e+4KqlzASvC1X
GGXd4xBH7AhMVj5YknRLkSq7TQfHrfmA6JImRRCPaC4DLaQ57G3b3+VLECW3tsWLm2g0UemSIRTP
6GJ1eIg32HnHRPNgObNpx/bY6zFktdgmOolyUVr6OrID6soZjxQ+mJUKWTdtmLz24ahzfCwRJtMr
Oo6eVKDF+DnoOu7vJrvm/DjC/OLHvtlM+DZimNn2bYPy884mQ8aaKmxvJ8AT+jHX42AKmcEMLDWg
9h09qFoe+JgAM4OqDbC3cUGyFUNAJ4Y+bp1/a1tCB2j2E3rZBgpmW+CpuZzUrZPja0cZ+do2ovlM
VdI84lbHYmlo2P906cbvceZ2qtz9moa3lK/x3x7Y99+5SAIh8q+qpF+PD/kzrXctkn79+9+rpOvT
wfNrMZSCKcrA/ECq+7NKAtGao0pCEASoERhXoBp/VEnIZQNLQaYigsAIdvPK7vxJqCGQcgXawDmm
gK+utdW/Q6jFf2eeQG5ATicZMDUImthMyD+4xs5MW9dOGne3outNL3bNSkN2qUo3mfg7xE4hSrs0
JD0F4wanRdtpJhecqE1wvFJoe8klvP9HMNOrujQJpM/vPAOC9ugyFtwTwXd5bMQ47FXkpuZNjRl4
Krgvw7fYz/zDepHd5fMQgg6P1cjLxE7sshCj2w9Hw7G9xRLaLxmd9RFBneaghmZNbzYyEHVowp54
V+U9JJi4zokU+Xm7Lvi7bTarhd1m51czGDRDyjSmL9A9TXu9W46yKW4Hvv/cQKqnt8m6AQ2RUoyn
TEA0qsFRpG3tkyuwUWGXjshxA6gFmQ+sBfkxTCqfhsOSowHNYLjrLNXFDoIlOvVbOrN6Fo1vvmYz
3XSh4o2x+0QvLCybdUE8ooAgIZNiXw1jMF7j5vuy6OVtQhgFuz8yLFOxwVo/LOu6Wuxd2fq8pVjj
JYEm2lZkcfxRLjYeKrYE463WUWcqT6fJFBBwmgYdGllwvmiLrlSM9Hk0W3+Y2za6aRLSdCUqsi9I
MzAcv0Eu7ucNZ2fJtqT/ptdIuhKKFH/J7YjwgpdwlZ2ha9XD+vvas3ZEUa3ypatC3fVNQUZjzs0U
TPB+csp9yTeSoNLWTXQvFbdj1eUglqpILO+hc7Mt12x/gNXtarnN/thpyg6G0+S5G6PxW0RzC2Fs
ch2KcBzx2xzy0471NVQ9RJLPu+rj70Msczjy3CW67jISqAOL2hCcgmhknYWcvvRsWYmDj6T35gRn
HtcKQYZZQq2KW/1JwZ0eka2h6fK1nYCL3PatdtntEAHLHHErJhtrjjsoGNAJAjxNWEBpt/v9uHO5
HcwM0xsnZoIfNqB7qK7rQuoDsZH+tG/o/qPJ5FUsk9tV+7s9n38u2O6LfEQZvjWTKrjqzu2qtqtL
B+eyi5eKTPkMj2e5VdaRwnA1fIjYfNqMMXWGnb9aRoAuENmyb86MU8U89v98EroI1zU+SQfFGzX4
saWjKThX60kAAC9HHnyeFfkso4YddTTbw+6kBBkyqiMiWbd+xGnsOnmY8Z1PmxqP1KafG8JqPXQn
m6VBAWg+L+QWIqRAjK/lTr5bP3zZt+RjStRNp5N690l7AEiS/dhV9D1QeyHQlgfbTl8GQ9Lyyk0X
nQYA4Ju+bkZKKwYKsQQ0rSrl0u8t6WyRbE0IqMC1VYLok4zH6Zgt4cM+eVHyJrCl9rYt9tl1H6jP
lhvf5Mekb29zO+GmcTF9G3T7Nuv2kuft12hKXxxcX1ix6mseIxkyRX1WrcFyP8KOfB95/0Rpdt7F
yk6Qu0ypFnPZoYWV8xg8tLw5CehWvEUb2bf7UIXgd0tLSfMqwz55tuP4Go/uPejnB7fLUtr5hogW
Nr9e7nyj+1fs6lOZLbP+mQjwNtrptqRdjM3Cp367uDF5Fm5Htmdddc1bDzaqnVyhFGpBoyJaU6QE
RNEN8HFWsqPjS9a9bOCEQ3yEwpslmhQDXcaTUPNX1pkVTE/yPRMGGaCdqPshN48tGLsqXBnYpSbJ
by0QQdRmiBxtsc3uyYA6bFziZ2PDN+SaDkIzUuQ8kk9zPp+EgKHNdHwGXVIL37zzJPoY8gmtrMhJ
pSL/NvsGeq43zaHdYfTAmuF3QyfLSc5NjdEj4tSukLODmFWLmczlWqzhKrA7JG/MTYvi+rKkAYpi
Dkc2ketNJu1LutjHMRDYQsaOV0u6f4tZ9tyH8XRJVmWOLnVflGr7F6OZL5XzU+UIkjAdFMkTUkAn
Gq7+PjPoK9u0Q6gDsljHptvZR/VMe11bGYh3RDCPJmo/erdEn1YXPSjIW3petC4oblMxhfnpqkhX
cKTGU+zMK1SD732i76TsboYrtTdty+des3eLOr7EZhPc+3lLwQBcfd1gfFJd7IuO+teZeH8gUXgh
br/T143eqWO6NLQM7VbuEqADx4oqFJDwLoqOcgn1CTb/YUbnUEZMH3WcV2oLcHdOweO6rN816S8b
2DkWIkayk+C8DtET9rf+Pt3xnecMuI/oaFIAyPm+Df41JsNParcLBNV6m8a28lrfItSVH024qcM+
BE+KgBROc4O17oNzP0WXESjlB5qJemx6X/batSXmlogyUioFSDd903p77FWmy3acv6VtBDKGd8NN
ZLqgyNyki9nSA3JNz/uSw120SdWv+ffA7w8zcjdPWsSXxKV30HAFusmsyXrI6WEv0fw2VGG7G0g8
Tz/JTOSnWeNmhCuiNIE7uMLPAMvGogPTEAsKnZJAf/OhnyMcKSkIp5wjM/g5Qgb1AN1+DsEsISQ4
dgc8jH7y31JmdtsVaqahQWEd9uNeoIVhy1jlewbOEcoQaMP0U7ZI6W7nfhJnmod9EJcDjKEueaJZ
r/PpQAKcOPonYNcUrOWELYPu9aJynpBrn7eGZcdbBycAH9aicqLW0ZsOxun+NSLT7NO6MYPPwqMn
Mlf0yIbAxQIeogbOebTz7IMjb+1wyg2SQq/48ahe7+FnkgvZeP7ot8k/WduRj4lgHVUjzgpaon6I
uX8xaSx1fIJElFAwICs7TGba2/hNukElJWulRyxpiHAPPSmKdRjUOmCOzOcIngy8EJy8MSCfXfRi
rAISQRj40mzoN6pM61cS9k4FDx0xnQ3PC6T0d8Rf4VzC+pizEpGyIqaATHS1LVE0+VshHOhW1nQT
j55pmDRV18W9L6SE+SWOYNViiD2sdfZIc7FLXiJRrZZKNcxsdz0lEKNsESp04ZXqxzTD5QXzEbOi
gV0c1plmQ1/EsmdxCa0uxb4gdxw09yB8jH20DaBGVISorp9gK8DSZXbqj4jSQTNq88x270Novs44
CDrgaFanLz4Uc3vOaDTqjy7CjVqjhHo0wSJwnuy0Sc2hMXN7x23AdNXnZnUpjp3dwUqHiT3yYT3a
dZ52bAWqnRNYL3EDFcmRrXt0MvPzl1n3vj/DEPdNxZEQA2blcdGjqOskelvl909ZG0fJYbWBEw97
xtSW1Z0xWXqYXb6iFVwbfpSuF0Mh0lX4twEO3DNSSpBZWjjbpk6Qi6RFt+ZTdM9Xz6FQKASaj4NX
ZCzmXMz2wlSQnJpcwQrhDREEyxv+NUfJ3NfIKOIA3cO8HwrwabJ0HBVNhZXe99XI8mCWRZDQHCDe
NMB3BpEb65BvD2Zrh/TQkF6qczgONPrM3Yzs9OAM8ohjv9u89inXGhdtzWTRMsCrTncK++s+z6W5
gk7IC3YF9SCybCYV6AFqD0u8zQCEx/2NNmx8X5RYUKsxrUwOF8LG9OikaNAtBy28Nd8vFeN+PufC
xiW6g+DW56k+J4mMbuW6uNMeeXcObDo9a4XdLt6CJS4QR61mXO5Lsu/p7e4zekpVzC8kw7aFbxnU
ObdZlZqkg9nTWHlKpgbn2N7Km0wtfZk2CkGDLtGfrArm0pJMITQ2RnfBOqrfZnDyF8ED8Vn4lNwG
S2t+DtuEKjFFjf9DNST5CXMO3TxJafCRLUuvCopVfu+R8K/DHv7r2Mm9muSAriHU2YK6p6MHDiT6
IJklHxt6/6DosY2cxEbQgEzzfQ7r+nqufIxZAllmUU0Z6Cl7nMJEfqBn5fVoAjjQWoqT95rDOcRZ
eUZm3B9ivn0EOnZnI/vtFJtcdICe9rYMFi/qrsXGGLQS6XFEtA4bCOFyocMXHDtInWx+/BJta1v/
omL7seGfR9L7KlPzTb7YuWIKUuksR7Qn6ZKEh/yXEDmsbH3LbWMqs3VphTitLLMtiU5+mn/YbGoP
oNj1k3PTIwTi/rbtrtFVx9JSZjjL5a5EGfapREPW57SibopefbdceX1+FiQK6qxPDsj1D/C21qRu
RxJewhaYqZi67ltvro1s2uu7foBzHy6hqKSw6mVqEf6jLvKFi9bxDd8EJeqWL+tR9+uGTlIkZ8Q+
93vAgiMgTZPii6/+yOgGmPaXfPs/dtW8XZWV+F/mBUvda/PD/lWKuf7B70pMhGF2LEXUJ0VGFOZS
+P+orQgPsUfij6ag5a9zQLL/EGKCa8IwSULINBSJHYSpoI/8SW0hLBghnQwvK8eU+4il8b8jxUR/
j9Tg8yQYPUag+0ToptDO4pP/FdpCXpySTiasGNsFRBMJ4g1CdrY/L3tHntncxofGLXFYR+G0foP8
AW1Pjv0LHWw81wKizVkPw7tS4NSLqDU4QPNoAQtKBq5RpiXYNgFr6sfGmp6X8D3SuyFsGl3uWTJ7
2NHt8snFcfNZoRvkxcpm9XXEwItbPcD5gtcKVH3BKkA9Hfk7OH85lBEMabgy8vuXjafRC2L50fWo
QQKo568TsuZviMxoAwRrBHNCsLMcMcjCtyV67RpZhuati/XwzecmCcq/iHB/yJF/TV/S6wX7awYZ
lxMzkeGhYMQhQuT0HyEvnvcoafstLjpQmJ92jdYOai42gUm67ElvNvw+w4hHVRPtEFlm50k5NXZ6
Rnkn3zaZu5/7pPbT3oDoApfZoxiM9u7F0B6ak8bECezZKmbXxvu/ihv/PUV3vRlgnF7jozTFDImI
/kOWU9hJ1bQNMXhnD0o1j5vjgO2iTuCX15PoSPWvL9Z1DvQ/L9bf3vD6gf6SGmUN4RxsTQxlKisC
QR56KDuhBeC7RE9bJA8oIcci8tmFLOwQ8OFW7epeKXoxzYajd60tEHsv3elff7CrS/uPHxEJ3xjD
ckBIAv/Gqv3r54IN5x1u+LhA69kUe9PrSyB9c/f/8S4hTeOE4SrE/wyajgHkgxQjYQrgfPMtWA5T
T9CP/os78lf09h9fJoFoC6kV8TkS/zP3yZjcu0jkCHeILOihhkQBwkbgiW6ocs1nvqA1QX04bW8k
MeSziZNgKBY00L8ZlEM/OQEb2eEdGCp22BCFQGQF4mcvf4RUWYa7swnrffEJrxceTBWJuF5PJFe1
a9jdkrfLY8iQYqmFaseXVdnhC0C25LIhIGHLa1K/7aiGxjmA8Sx2agckREJ19mSFWhAKv5/ZwOBc
/7r6/4NX/K9/bRz8n//9+7N5f/z1xLr+yR8nVoqxVJD5MXuKMUYIgIg/vANGf41zz3NMkMqQ8b5u
D38CFhHgZJYleUSQNUXwFwvqjwOLAb0AEwEuA/8jZglOwH/DOrhOvvrr0kS0GFBFkmLAFAD06Ao1
/31pCoXpRHMCh62VoUbECtGCRzrGU4CgA23NxaBjAmeoBp30hSSMk7Ra5R68WwiatjAiouYL/MrI
lEOetJQDDF6oucHEEvHO0NDwC/eMd1XqIbRWBP2arEPYY9l5Roqlu5hFNy1CFSKMjmJPm3dsUc2j
1TvEfWj5ITpVZEFW3Mhh/30eB/lV9jKEUS2taY9ChUCJ4PhtVWcwY6CUgxzXKsnGdC6Vd90Twpvz
I4wRHmAqTgthlcSm1SVeBBb5PjlEgsR1pgrNcThfxAbhsFAtMfFxGuIxfLUwVDEm59doFrWhocLX
H1oU0HrOEaaLTNsefI8I4gXzanLyMESYBHPEiCWUskhgcV/sLc1smaQG0dgiDEyPBIzzjOUPQs87
5si4jHRINzbThgkzya9xM26eja1hIl7n0AxpykUd/z6hJh3CyFeQUrGTLyAK2/0lvbb3n1YJKH0/
dxpJqAzMcOcx/WbwwUyWpzW1SMmU0xpwkd8vDg64e6ZBP+xT2Vuul/7s/5is0/0+aGf/fezO+vsQ
HmkHg2FaK+swAgoQClx1Mpg8PYAqsEudhFqmOHQmNt6Mvwb6dNfZPuHvc37QEaIfcRsPVbF7BJuR
pLtOA2oV1ksdoW3SRexpODzrCXHQOwzGsfKYqtW5kilhAiBhGfbIcFqgYmYInoMSbncdV6yjKT3v
c6YREWykA3yj3ZR3py2my9kOC+iyZW5yyNjIG65wUWLqMInJ+PSQbC0g5h3BPnahGyf6Tm+uS2pE
PYdP+dAja+xDOT9C9cRfhgz3XLEDb6xsoFJ7RMYte+TW+rCyDjBzkeClbjFDSDx0MaLBp3zJZngf
rPNf0lQ4FHo6c9f7NmnW7pAQjyDQajWEwy5BF1JkmZ1c7cS6gSGJ5xjkoOgYL7zK4Hq42Hj6lQbz
NQDZDTYrNFuX6Sb3dAWGnvU0QeapaUfzFOYmRfUzuu6ExK2FzLY3TbMVqyEGE4WMIP2R8s7Fh+4q
kh+kCvRyblXD6RmCwaqWQtg9FnfxlloH2bprouQLCTFFry1xbghaiznK+JdVAo952FQyq+MsoAF+
nfeWIDMZqxjJ227OgxQmlZe6eYBh7dgd6C253nPMtWowzXyO9bdQDLsvp5Ynj2Rah7xkfG/qZcXU
mZImvbkP5TTdBxPILsRXw+wJiNaiTsqPK8BwbYMbJIb3tXSawWkHGztG5eS7EORVLMkTHCMV1iTg
Wwx+Q/rr/DrZI8+1N9nLkm0IOqNqXYol7Nxeb1ADnlrP5BHvCiHL5jsEtSXiiJlHU2/nIlmilR9I
v3TnNJp0BK0rSwbIgTD+jnCQx4+4FVted43DfLed5FdwXQT5Bf4Hwp/gatcnuCPpMxcdT2rspl1S
rKG9tvBarnGBXKiM6j7Wc1+kOmtfhV633yxhBI4YAks7JGkb+sMUNVgLRnbqR9vBOS1ksGUfHvmw
qNJkIl+TOSBhNYVNdkZUNfelY6G8NIjrdeUUBhkr1i0GfzBvvyBkyzNa67yh8Fjl6vaCIvJw2VsD
kAUrpP8JvlvdGAQvX9dBTfxMdkyM0m8yn9xLEl/3kS3M1x/XWji+IF2O5roVzfip41t0P4ZkQtm7
YtBJyVy47IDWxHafeJB2NaZogKtBHMdmR46NDgYTSO6n3VyL14zPsGsNw1yxA04yvt9K7HmPgwQJ
VUMsxIJq6boOVaTy8D0JZo99Ilq2JxOPbVAjfNBEAoo2XbKHLcBKRphaNRhgSJEaz4o9sfmsyzEn
PvZVKhl+AtPbZKyJ6iOcdFni8rcRDhwwjhmbF4JcgYecPGdQ3cRmWr+Wk8uh5GAwH5+RSU2Sp07k
3cwOUaKQ4pAk3rNCWUHeTADZ6JJsAjx1QmealS7P+rTMhyj8Tgkg2TpO/y97Z7IcN5Jt2195dudI
Axz98AHRsCclUmw0gUkkhb5zwOEA/uh+x/2xuxCqqpRUlVmWs2fPaqIckMyIQADux8/ee51saC46
0qdg0pgE00HOkH21d0Y/JO8OMuatGcxVHoUMlR+VczcqGeFvS7CozZX04tpoksuuXFGfdR2g7zZl
aV/3okHxjIbOaSdipV5iR30ubfVJc7y8T0joeiR7q/6OR4DPGnomqc5Qkpar84SPTR6qfVoF90aE
HadlrRlqVe4LkYbq0lNrKegO571bfmuy3A/OuTfowSP0EAXtZozOvMlFli6Yh6xpYsv3qke/HBYE
MZWp9IEwrNHdmPno9F+LAb8B0g24g3ZX4gw0EXtWnNxxoYKe1F9drYV56LIxFRxYaAfG+P8NczcU
LNNxvVoF+osGtYaqTT9332YjgUeENFL2XDwYga2BsGIko0XWErdPuS+NsvrC7y2P/jSGUAINOpei
mpcHbU7+jR6qADlN9/2za2mxRs08+/bFqkWAYwAKyDdjKNYULqNqbpAX8/twccY7ESYgMZo0XJ/C
MXE+81anFyJS6zUB9RY7n8yRlrxMPtjTFvhOoQmoQ+2wPUYKWW3cbrGWMK3IJ941RkCPuDVyV5SF
Q5iTyTQ9Shm71fQ4w3RLKc81opCu5/UqGfQMpqip0zN21FHHRJPLg5f3aX1E/hsvNqDjEPtlKT8a
LpTCOLfN9gr/pUTFDNz2cQi0vJnShC69WrviY1B0w5seBvdjWRJb2OHFtNL9EhRJH3lJT+03ZkZy
rBw3xIje6Oa41lr751hW6BtUGsNblM9u3RxMu2qRsfLuwpCplDt0lO6Nc5BrR142y2cqNCUoKDP7
lQV2Zisml1kC7CpHAHlBIm8zv2vof6xTP28dJcAIVpggqnE36bOxSfI61tZQXi12Jyg4g8589fqs
NMD9aZhw0g3B3QXLQo+SvEnzsJqp3VzOEBf9qKiJtEdN0442BzfpDccQMwzedjl5LwASOFAvdus1
VxkPaEeXUBYs9oYiTFCPltPtVxPPw46WUxrsBn+sV9Ljw/SihFM8F8h8/G/rDE9JsHoldhAKmCHi
QaKtPZHEG2OEUuNNqiA3o8Kp8zJy4bgQisuXZNzVzZASScFi/2l7fb0f5gQfQlTZeHriym8SknPk
T4KQHaNXdqRTIwtZ4+zeOmtTPdeHsiOpOid2JogZzTaWwGImXJe1tXGN8iWto0E1mB+9cKU27xzH
gzSXKRMearIirQ51sKc3T6Cmrg39USfOkB4Xl2IRqTBzuGLRKEgcx02h3PeWj2TeY3pVu66C/PCI
ErFWYZQgioREwQrOEX4oVvOjJfCUP8jBCXOAjOVwlbTVZMQ0vLsPxohewcfT8gnduqnsYx4G6XBY
VkOyIud+a2Bv8HSXY+HToqtwSjcJBSAszrVE2lb56h7II4Yf5BoGt6lsuEfyTM0fE2/ocHbanYXx
2CIWGpmUkdbOEG1ts7KbuKNZ/muqBawH086ph1Ad0qlbHgMSWt1lUxpWtq8zdLjIq71hC0F16ReS
5gu3x1K1lCZBUh3JiZceTA+y1aglID3/cwaHWP3djcfp+I8zDrj3/ue/5e8DCf/xJ38z8DFr0/ct
UFG0EANolJyCvxv4BD8AScnp/HSodjcG0t8P4fZvQUAvKcQPQjeGlvI/DuHOb/SZObRjH4MBjelP
/JVDuLdRq3/oj9HPBijgIPrxegTSYTH9fAjHCcvKgI5WTUXezceFw0FFHLI1w/O1MpcAo0tKuHCe
8jK7VqNPcIe+rhzOKUxIZnLqaDyc65588Enso5BhJda3ISdBdjm2ZQHgR/VmcNGNVkMmnea1qFr+
ggP9DpQvVlVMsEZ+wHsvizN/gY8Qd2bRetdOg40J939rtKw/JjJaPRqLFbUe6G3SRoVfAAYh1RNR
m6CeDPhux0gN1Bws2cbn1cg9jiAcOSv8C/5y7Qx4ekqONuB2arFMMVkqOrNt7SSatBAVLW7a1O/O
8BMTbsTHVq9xkQikKVsXITRibx57Vixfj9GYZ719sCcP75LHdtLGRl96yxnskeo59EtxA5Kztfbg
VdNbuY7hl4zA9XObjsFbl4hQxtB/YE5kEqhQtJDo954TwUs+pRa8WFZflsvrRVRhTYa3hKnQtMjE
O4XMQGFdNUt7b6/AcXdrRzGwL/01ZEtFy173JgFuTPiuCh7bdrCte7fN1HrtFlJdhV4SzHyHRoWq
ng8KoFuf9MPtgKhdnQvqHOAnnigvhWfDxmrZyp+bNCEJ1ocBSZZoYiV+bLNicg46JO14NiAD2pv/
vLD3EGL6r3IBAUWDI/BfMw9EWWzC2HnUtTu+UGYZ7t4iU3ekoOr6OOua4HVI2hZSj87R61HJXB3j
COCI0wRubVKfp/KycF1DR5anFvcgcVgucUkKuIrMxZt8DJQ1Mh2G+YxI8eCRG5e9Gs7G1jDesokE
Gei6PL+0kiH7aIz58I2O1KcxT4lxZ4NlirgaA7bTqgjye6WxrXGByv5QVRYxT2OV0uCQLewnAcuB
k7VjQrXyF9f9yKGsECTplJmyoG+ci6nyQgPbiSa1Os71/Dw3nm1uecvmVYxGLuPABnNB/e+uH/rK
c3lvuPbrg7DboImqZsIIBtBQvmeiTl4TXTe39NKsr7mJQeUwpO2swdL0Da2mKXFL/s31Z7AC2PZN
ZQp5TEyCFxGeHLuN1NysXxzs7beT7ao0wuHJ6bCc2mDcmTJh2wqyvl1puOVFeyFGgt9Rboo2j1N3
AEVlJnoh1JGv1vpclWnyWmvL8UkTtqK5dAnZsMmouhvumxQuEYHIEFzVNIryzqLh8TFZuvLKMlac
c5kszbe+n8R6QNxFYhqmInguyF1/GL0xfG59v8IT0Fl+ft5W9tieZ7qqb3t8OtSflUiArOR+0cXh
GKTveJBMErCypzauK72KeOiDBcsGBWmKv22uPukszSAQi2xVHGWr9EUV2/cTVkXuRJhCA6z3i2bp
m/NKWGCB5xZXpc0uHTlW2l+HQVF/MgWvtk/8YgFWoO3sdqoHxDXL81T5UZJ9SHZUHl65S9DqzxxB
Kv4IUwtBLZXeXO1Jq8glVpzX051tVDUPVE9rHquFQ90UJnVKHEJRgkRGqDCUkuDZjBATHLED1P9M
RWlbbp8uzI2WmFHLKZLQan49MJzLiVqUR6TkNeiSXQAaxTssvjG9EBVvX6DlkHrWmrgWwGCR4kCY
c5t6kOYDrDiVotl5eKluaePrr0MwystuJmJGOegCQCqXbu52g+fYH7lhZ4A8SU3llDowCPf5gm1z
lzP9C+ICD1wT2TamyjhxFEyTxQsKvUcP6bLbJDMzNH5VUqYKPyVBUU8jFs5VHRpap9dO7/AVBEuF
ngHFbaivkxUuzOVYVwXZoaVI1d5hD1JRSWOoPqDEjyE54rr5DA2Zm0Ll6dxgaAv9j0NCCCJyOy/z
dtXIfsdtPecveW7mKpZDYwa7kEftgaJyRJ7AGnWR1MIa9mUaYEdLnQ4fIqspdB32jO3cSCYviEbs
mbhmrQpFpCKgA1muEPVjPmRJs/NBVZBZ458lNmezexR5GxqxVCU330TuNIsBULov2ZiVaVzB5d9J
r4AU1ltd1kWW7ztvc5ibPe0hq3gBauiZzbmjB1frx8SreaA5l0jrTY91c6PWlZIcPzsnm6GsYf7k
ovxWzKK6cWfP/SSMfH2plJCvmcFaGEOq8d6sQZGcW1rTfJzbAjuCPcj2m5O6UGFWv72kj71+zi2h
rsPEwmyXJa1N4q8vZLvDQ4IRk3ya9XHBB/fkuQW6cO23IHPoM/nPSW9ruIzU0B9L/BvfSmOcLixQ
RznuZmc8aoCeINQnP7yFqJ9Tnpr0iukIip42Q4++BAZwss5dRadyryhSWRp5aMhuKT3ZmyfJgw1r
mLhj5cYrqxJnBCUANkftnFnqOppot11ndIZeh9kooYL1wDdjACNL8AEbEN7q4eSz5iSK59pIA73A
fvjuyXbIItlfcKiPBIvmdcQSjNe7nu/WtXbpRghPq+AqDa2pvCJjPMHgYQFNmgevyvGCa6if3AOl
PydnqjQkhvEwrU3rfCHFZ36QSx9Yse/Iqt7B+cWBjj7fXQeYZKrLZszoL23sx1eYu1q/WbSM+quW
pDvhz5Mzfj655BddwlThL5c1Bsdnf00JjtKfNhcogixFRLx3/cm1v87jFmCmN589eTCZ4LQYMAwf
xmVqWsxvBVbaJNcpAQKPVd6K61OyIDylDLJ1mJLP+OsGe2+ekgjt91jC9D2k0H6PLMhTfqEvWcYi
enmCXMP3kAMhdGeEaRVs0Ae6UMnybQwxI95AfPDkYbTrQJ6aD/I6OQUtsrC0SF3Al1Xo4espkJHp
TvmXaVnYwM/WtE2vBDy59GsLmBTIwzibfE2FW49x7iS8UZEpkAIztEgbROSc2s6bmkdVXaSnUAnM
HHONN5+ecWxOwRMSgYRQzIV794zEX+8d+lNahduU5Iq9ern1SKNG5Me09ymFuZHd+VNwilA27ilP
WZCT8F9CbVnP8yl3Sa8r+WaqUxqzBErIKlGS0qxPiU1xSm+OpyRncEp1NhXh0nOuORnbxZxyBJpT
CrRg4akuaXKrd4My+jrYAqN+s5j+wTrlSC25ZUrtYAqXvSa3BUENRgDEx01d2uEsy8G3bNHULsBF
uF9OidXWc1MyMHywimypbS2QCgQxV9mReGVNyNXBBRvDrW6ZuROnALmC29FXPOZWUNnt3jmFaNUp
UOsnokdzIYANdsYsqeBhmlF/l2tv7z0lehG1dPuSnWf5MyMpFkg9RwoEAr39KdwLko5Vr9syv5y0
if/yqPYPhAry7KAIvriMUNjCwnUCdnDfbRlioifZt+YULK4mj6hnOJM3HvESg9igpIYk0PhOGrVy
iygPvafpsZyiy9Ypxiy3RLNhdbDe1CnoPNqyqOPGhWIYTX1pZne22oLRcLcISU/zotpLR2/h6eUU
pF71FqoOTwHrsikIW09qC173pxB2ewpkl/DnsH6egtqT8qc8LlpLG1hd+RYwpnv0jJ12DbIY1zih
bwyoWRKPjiQMXnRLowgPbyFxXWQYu80h1K8kiomREzVq39Mur8J9T6yn+NpVnbPIHQZhDhcLsel1
t3oYLVYAQz6xZ6R9+tZIPtOo5h5ev99Z04FjRwilx3dT+Ei0EGFE0qG2RxGXJRrfbcCan1wAPizk
DQNZ5uLJd/WsYMBJu7C6WFL8Ow+UngVdCVrz9bh+Nzf8R8T/L7Ep23/cQLj/0v6fh7b+n/823kfj
TubNa979pOif/v57N8H/DcWe3dPzTJ8plIzA/Xs3weMnuH5o7Fk28jyOst+7CST+0NfJEWJOcVEX
+NHfPWjmbyYAstOwyuBE/aIZ8FcaCtbP6LCtn0D21CMLDT4MQMOvLjQiJ/PS9HBiWEtCPXbnZrMO
SECOfWZWubwuE2oUzFIFpbhfqeTcrwFRM2Eisy+mzJiqXV361N1z2t+5CayYeEyX9TMyvLHDWd0+
wBwfRfTDBb/77qD50erlbFTr3401vGvC6Zi8PMF/Ga/l/uJeKh2eXum/TC6koCiZLOsuy9OliMdy
KKghwBqSlW4+MAbJyuJaJultFXj9N4KZhFAq27mwBzE/km0qbqvZQ/9P2fgvcTORuKEg1y9T3TUP
fNHoCbW5LvsR9e3K4iLStcRY+8pRTL+b+dR91PT3D66yp6+FQ51vEIreT9nkkOyRTXG1tOCIpm3p
Qooxmthfy2GNgnQdvrllEsQdIvwVDmw3VgAT2u8P6R8S7n+2bAS4g3E/0s3C5BQy5CegM/ajm2rE
/1j523XyaQOZ4U2m+py6jFFDwqc9bllwGU5fzX+Whf8S3p+aUaFifBnzJv/R23P6k+8rARYey94m
TXh8FduTxkP9va9ow08JmTQS+HB+GHxg84j+ra9oCObX8lwSGsakJjiH/o5PMYTP7Aqf9cFyLI8a
/K9BBK1fzGq44PC8+Cw5vBmLdeDXlcBOJ1t0FEiQntNj33UPzsz8n7iZGmM5SpdJSgGeoX2YNhzi
FKjjbmjyS1305XNFhOXzLILlFaIsubw+FMXOD8penLddfjspw+M8Q+EEOc+I2TOfAi/n1Jx/pQ9i
H9zCuWh4wpgHEOzric7S6D7wWu6xbUjfLPKgvETtVBNeUmw9K9nfQQvx4gXYJ2cKMcP4rh9sQsux
PUvnsTa8fp+ZBVTbdBxrc58Yy6SOdhWM2UNRi+RN5tY8UJKOVXs/Z00lmIDl4bVxyipgIGGV7V2E
w82TmwJF02Z/Q5qhjudcjneGC2o/wpxZi2OQ6Gmg2er26aMgg6IeLGPQFQcwLOv7UWfW9Ob0tLYi
Y4DfudtmwWzA59BAXQJ84CJ5WlaG8jBq67rNQOGNXmLwWStycU9UyTgEPMamHfNSTFXUdanZ7AUG
D9q0nUo/ZI6ryaAAEoiAO/pUibZOdsLG5rHvjCR9ILrRq5ttuNlxC60YUJGD9NpBBnzExAlmNvTq
a11ZR177g3JpLfktVpJ0MVGDTGM4E0QYr7h1AHZhplk6eFxGK8NzRk+hDIsBXh8+Aa2pUoociGR2
5uSLQxIBt5TufeeSCnIPD5gzd3E5yvKhx+6ERC7vCY90h3xa1w++tWlbRv60uiFU7IyuoMxDjuVF
7YlmNy4OKJd+4Vj9FEgjrD9lZi0CGY3onOnOT8MRlnDj2P3fZmr8pdXsT4fs/Dhj54/Rqdvr/T82
iodF5o9LnP/bpG315ceVjF//vo4xI96k8IB5it87wNjKT76vY1jnPfYbNhrqCX4n+GEdc5jbA68Q
Vz0IINti8tbvJY0V/GYyN4Q2golxmx/9JZuit21pv5cGwUZ+OvnzeY9YXazwF4GkzcwRALJ/8Mmx
mkdZrZvjoiYlrxhTR9Dkrk4m955CvHB3GFzHc1jlrhGLPlzeUsPzFSnzoP7SE+H3N3FifpZrpm+R
LI3PY+6IliBJpp9k4ffkY8ZC3zijlwWXlRoBHDrhBHXHqqXxOjkshlFoFOGMhts0+NBh+nLWYV0C
TFSq8L5wZ7pWvgjMOQ6oaSY4SKFrHxMdpOGTmUOKj1aLpCowaFMenDJLvoF+SutdSc9joS+vMNmZ
Q5U/LksB1SE36PFFft4VD77bkEgLDddtd21VwZ/j1I2YiLdrLnazWwb0XBCOiCt3vcl8zcYaHyFx
p/NFB2273g+gWFjK0xaJPvLhxKXXRilJsJoNEfedXoJuxZBoILfs684umm8/3HL/qsj79Yt0hYvd
lUFK7JmUvL/wvDRAV7F43jk9Of+2NH39lCRz2P2bCunX22UT5ih+Q8thMsym7v1cIYUVqU4mltwi
2dg2qTvMW2ekHwYme6Vrnt/9+WfynF9DCqa7eXE2MRBrAyrjVtn+4LtnRgPDKHP1FYQIQC48jNVz
E/r1F5a7oT1b6RpnF2FLq3VPq1c0ONuysI+Awku9z+D0Xba4zhg7OWb6pYBwlu0yvrR+eK9GFVjt
c5ouYUOg0krvMIi0itkGY2Aeg3FJgkt7sej4eMOwzHTKEu69FE+bHWF8Zc5KLuf5wkYhtyJax6RH
8IN016GVGeMdEkj7FDhLbkfBNNq0fxw/2K9r6lgxfdY53KkVAn+UQnEIHhJtdz55S8eu96u/2vJg
Bh1zF1RO7YsPSXZnDEbVy4WfexOu3a62ofQUrXoz68x/BoqBVIkDEK9Es2CjOyPm6p2pVS7dWZ+7
RnB0MQ6+46xyLzSB/GynTx3rojSIOo77fpjXedmJnpb4pOJWLEUTF5nl3kp/MaAvrGIeIpxP9dcS
FJkTpf0IBXiYPQPJ3u5m/xiatXs3N80QMrQ2R1mhXw7fqcjK8uuYTmlz8CamXsQ0yUuTc7qVAG9y
WnocgBTEF1oZi44VWTkLFhKd1WjA71IfKsCI4uO6AtqLg4oEBpejVTeDXQ/ulTfW0D/MSScXA8Ny
AIJXqgwvpagCWke4r54yOyReukgcLXGLncm/cDpERVKLRX9F9rSqzzHBqgdZuZtrKSVpcmDih/20
TgIjaCKVsTBOlfzPPgNDhCHIYQvlUwV4Ouah1+PFaARcCg8fIMNQE5HHWdqRwjTVaCLD2E0wH2fL
yV2yRUUyxH3Q09LNiXv6FzZeu6t2rGrwUTaDXc+zsSyyXbp2eXcsei/rYh94Eb0W3VPGYGXFUoNL
y3os06l/1+lSvmdOwBgHiA1jxtO4ev0FI1nrcymIZZLrGzqPQYbzekYb378KwnzSmKpMWsareyMK
0eCIy2Vh4QAsygswEgw6YTSx+2QHKzQ1I+guakay7bt51O+zL9QTKrovdvR8kapcz8mZhKNtTpXV
WpPj7Fz6q3tQOfLOC8oFG161Ng3dvAUZEaDblGGLcWnAWavz6nGNnyrDSN3LoGNIEVAzCyvasiyT
AVpEbr7yXtEzS/KUb6MSwO13jIqVoPREo+8XE6fcobMDBkQ75YIIkqdNs0vAv0CqgLEDskPjmBs9
wiEVCwyx3xZM7Q79WX5aAwPVp7GFfLCycn53lcZrrG1vOHdny0iPoeszaXZhP3znWyz9XbLQxIoI
ZWbdPlim1tn1C7ND2iqzizMO/BNmvnrdIBwLYWQU43yUu0m0wddAqOraWJbZusTuFXybbde71Uyb
fs/Wlgm2Rm/jRDZlRQYV2grpskpXzRqDTyk/IfDJa5946zdVs+jhCaiT566eNvohlsBgl1ody9SK
e+4+dIbu48L8is1S4NhpJKCeLaQoO/82NaER07vV0j9UI67TQ7B06WuDLvRkY2FkGKW/jngeDET5
HfFpBC8XqlxOAK4GdGKvk3VozTb8mMDeYVyOT4+d23pWvF1Kzn5j+PWfErZHQs7QVN691fUK/Ji2
8EC8YrcAiTAFV+MmBavXZm7KEVdBjxBGDe/yOxr701UmvPaDOczYnbN+7uVZWNWEqqI0Zcbx0W6b
UqyXicDaFWeQQ3AJmq4xXfTKcomuwgIzdkz+c5Gn68mHu8vY2MuywswUMZ2g+yCWTnOmYBmYdvAM
89uVVmDHjBQjvZ4LMrH7LnS9z2Vq1sGZsVTNe+6ltntgFtzySfbGZpEPDJrTGdOh8cMNA+ogM522
VGxBlU0j3u5uQk5Q/s7jyIc7Qy6LdURe7nDO9a3XXWQ2tQBk7JJyXCc5/kSVBeajHkbrXTI68M2t
Xa4qSOHs1naF8Twjw3OTJ0b+rUgXVM7Eq3p1ocs6dGN/6B1oGcFQ8wgFylUwKDJFT5lgyg6gu2ph
wDomiPdlxnBaJWLu9wxdGUif5MxCjKYV7xl6F9EHoAGeg+KfeJuvnTMF4O1lbR4yPL+vsgidl5C4
+S1pSf+pldJ8bXDAw2AEY0TVY68BA2iZmJzvKoZ24JGU5uTuOIX19OW57jg4ZFI8Fb5hOLEXpi6A
5mnSLWpPkSDEt7Xb74F72F8zrxaMmhGLpoRbEP97wxxvE5bfJk4ryCvYggvHvHTr1gWuO+b3I/e7
jJPFLT/IUrDud5WZ3M5jWEHAGhVOHCPHTwOOr9IvXTq5VayMNQO6oBMyEE7d1RfuzNMVBdBd0h2b
YHmni0Gx6Sw4fmIsQuOdxdiqege+tXoFiw9IiP4jasGkmucSQ+cbcIcKTg8Dl5+DSfHlW42xMa6R
wsdIwD58qzJ3oIqcu4W+IGQvsa/K2XtYZeV9IRGUvkD953APHoBRS2aJrHNwwQyAb05X6FG5YXDW
zIOQWgZ79vRcM0DseZSs2gf8tqFvoIGX/Vxdllp3iJc5Q6opDyaz/Ubi07fYxBj0g6ep/QxT1X51
sfvgkGC/xTYLWy/dFTVHQ7zApT9ddQwUkezpOpN3QxAWzxOHgGaL0xdntbXSMwBbpvpzf8qaEhsI
qbmDn6iyIsQdwOIZktIHtAnmHt6W2xOBEB12iyvXRqI6+iO+7ctwhRT0tKR24gCNz43pI00GRsyj
Gjb3MOMTcaONYe7PJFYL7siGLqzktAFNxgFOji7H4PrOk671tUkgYdKJEOniNnFIeUlh5m1RUXWE
gymWPlICsBx6UGem61OZU1Je9C4zfXBKDCQZ4Hyk2tUH1ZDXYDRYKdf8a+5mmXO2kKvBE9smiXtV
YbkVmppPQEqiapyS+s7AcNEtsUEZIcjXuG6G4aWCmqbjmqqVAU7IqsK4W1Zs3VeBCuk4xLM5rNmb
YNKRcagbMjt3pcxgFDXAaK2vAUNSc2YmLayM52YwmSEW+WwuTcV4IeZkxrQs25xZ8EIyVZtpcDBk
84BZMHGZT4t/HHxamJ+IW2TII0UfFAqjR7+2n3KV1bRaGaedPKgCoPmWqFlz70ApIuRZGg4Fbe5t
MpT4kGe2J3zEfFcCIVs5fGxuoJnaO9KFzy5qNLzb3VxCIoFjlHjt8GmRowphacN3YX1MjdXfW2bq
DNdG1pKObXoIINdgJPyxjTojKDG7ZTMH3/PEkb15q3rHxXCOy11/6LopEfeCiX/eNdZOuk+LvUyP
obGypjGVh95xudSUN8ybqmMrKRz7SWfz8m1AUaxjs5RTwCGvF8Dc0f+eB6tTgJfmcLrsvSUH7VAm
mvLEluyGDdriAyxNUKRNwcwpAicE6CjwRpFeYcwaME9wvDBjRnXqY02j0o67QIvnbBUwxxDpHOsM
bEu1QllZmYFBP4cpWpbuM+LTWY4DHDitQg7ksWWNGv2BQ6uz0EkHZdWq236s7Gw/JgWz+BZJSU5W
3HC6i4I5oPm+CLv0W4uvUtCy31JvbTPIjybzvdazZXBrsQf5jRllsarxbg5s3ll7WUx16rB1Q1mI
KNlzjglAlTlgJ1kNRThwKqZVuOpVFKH9tnLuTZ8Ns8+fob+mHwgnwYTFU18S0sFawfS7adaEKiZR
3CWtw4LtiszHt9OEauGjt2pfexa7d8Ot/S65JZBajTk/C+S6TlHJXHYOE+aC24ZB0pKsVuarT7Nj
j48uuyCy5NpjycQF5IHfywf9AYbOUBCu9kxxzAb6koCLOy6YNhv3liGaZbAD/JY+mNKrX1bKJY8R
COFo7JiValeHPjMyHqEsXb+uJIuxXc/YKbD+MZ4rnhhL4pyDawpee/SYD9swxoTc/kqmA52x5lyG
95VNqaiZwFraoJMOp0PuX2qa/X86v9qmCfHHbbOHzTGb/6IF8hd/cxZbv226nR3aDv5W+uz/cBZv
o6u3lgDNKyQbe0sE/00AsPkRc6QtvOxIOCbe/X/0zZANaKYxDoM/hQ9K1fRXdMCtzfF718wXpHkD
ZDVCx6Zgu/i1+V8ww2PGn0IyxzLrz1Whs4sVyz3bvJrutVFVTAFc5zu/MfUludTh+MN1+he9np+7
MNvLQzjlxBbAfnKBYmysjB+6Ig7Kdp9XbGKq96ybtlnVVwDX8/3oZ/L73fmHktg/vRQzSdFjfWy3
gFXpEP78UrXBFjtsAzbtpqge5rHw4hZdk/xbFf6bT/VPFxWbNp+KficjegPzxGL94VPZEv6xnBlR
ZLogx0aLSiAqw6l24b657WHlJR+8KaitA3Vx+D7gKLDP//zCWluX7Kcvlk+JpIShGvM6jdlfPu6Q
q1SbPPbY56aiPdOhzkj+N5Ui5QicIIysvpMHGivrxeAv1YubOsKEBVJ2j3bFoNOD0fvrm6d7hsbA
burqfyfl/tP7Y6L4Brd1OH5urISfv458CbCzefh6G38drgEAThdG3dcXf34ZxD9/6wwYwNTHqCdB
h/rXG6xXRRf2HIsJPzZ5glYywwmxp7XlYkhhvvhzmt/WymBOkdPUej2aUwdwgbmlzpuuE5l92Mje
H3psvHAO+6kFHpTmdPBUXZj3BcQwuj38r1FC2so/0BgbbjinkQqiGCXkjYMIoQszGLVcX3TO659/
PmTAn75lQLgBySiUcMjCjkML/afnB72xXnjI4N1CrTt4pRlgk3KBEi41oR96hf+mj2n9ixekEb3Z
sXhBTGO/vGDKTBRNOUCUKjOPTL1DELO93YRKJ5LyM6mr+zZw6fnQXmidF0LkoLOSXRMwjtZrrtPt
Ig4kBv/8KrAY/noVOMlioBO4Aghb/LKKQKzbDs64ijPp5vcdKxlmteV9HcrgcnZAaFb9UMV//pq/
Pl+CkRau4CW3J5yn/Zfna+WUMKcOdQunAyzQwiwPTTVMf4lXsim/J/gzLwQDQqCg/Pz9qtxlZpBI
uHdIARBuGO2YJJL3b67fv/os7AKwIsiwgD7aetc/rFfL7BA4b7ZXgaJ/brkjMzhDv/rODf/DBfhf
vAp7HPKRxbRVh/3u51fpCcwb8xZVBPf4heFe+rPVS+ft33wtYrskPy58xG4Y9hZsGSzWekTyn19m
tryBudbu6xZ+bSIz0y6QNqaKd+8cdZl7x2npCV58ZZ5hkTbErirpm+xTa0qNHaiHSt+o0W7FDWN6
nCJSZum3NzaRiOFs8Aro+Zwa2/58ZLosYdNZjrQq5oHaOx8gxX2omUleEclgbvVVKlL+1lHM5L3I
EpcYh72YcLQnRjgo2lAcy3dMFxox2GSNA/uW9nK0ViDSdonKgKmWMgxBTND3iCa+EFjRtTsxfTst
5q/YpstiJ0dmHFBvSwZE9EOn09tuSu2zeZFz9QSHdRti1/rGcFUxd2v9qKDgm5+SNkvFkbztuO51
aMnXcKZ3eZCyXoMY0kdRn/l5ZZe7kqHk0w5jI/Otel/AYBxb0Rk7iNtQpvvODYj0/S97Z7ZbN5Ju
6Vc5yHsmGCSDA9DdF5t70NZsDZbkG0KWbc5kcB7eqJ+jX6w/KrNOaW/5WHBeF1BAZSUyK8zNiGDE
/6/1LWuuH3Sl9fm6I5C53eaBklfcilKdU7/rdqcBBcUZRxt8wHWbNQFactVUlO6NsZzWMrbIwrLQ
69y59twREsg1Q2y1ieD7lbCmYPC57brVzmi7gtJlWVvAIcxK4/MtGihZA82w0G96gXBJNHTLkMaX
5t4VFr9P2oC74E6m8e80oU4WRl6mGxUvWnaVSq3acgwmIRgoAr+gzPKs3UwIMT+148gnL+abfTkZ
NEhojNdkmyZq8WH25QTFdk7m/mnEOPG9Hsy+2ThhktJX509/X/c1kyCzrBvRQt++4v+sRlEYCDvf
1GmfjzsUF2raxGnAzd2IJ/0CxXfUbsRY6N7Wm8ZiO1nUQ/ZGwyZ8isKCwijGgTS71vqmqrciNdJ4
LWlLVBwwOu1R1CgbN5qq6ESorM6fXLPPvwZxhHqAM2kcX8ANDUuIRPaYXIpyrp50cqbcdU5ecHxS
x25irBs9r771ZtWRmoif+CQW1BvXYWXP4BrJj9sTzEw/sxSyGH3m0iQ2gYWv0e9dB5N6T8RpxRki
r1uOjZILZUGE01fisF1tE7UtfPEx1yIyCblrZ2dKgBHgDzQkp4NG7lk18dWCrBvCblU2uQyr0amo
4y7GMvY9CpQo3EsnfJ6cyrNO7IqIhU0+acZXqtrIOhq9LNHL5sT1rSl6tpc5TlJnr0wC2U8xIE/9
tcw8yUrRB8qeRmpA1qBK7Y4kxGUCYG3vOcG2nyI73oSFMigby8W1bsxKay/BElvjrpi62bnu+sYA
JVApBWUNgMC9aBsZn2qTCvYhVoUUVVcfL+CUHmMBzWSiLInHshXMNG18SoioXPKEx75cEwiH7rPx
muLL5MXDJzPKoOpAJXbcdgNUV7bLtV4mW6tpbaS2OG9sJKQTEYlRikCXat6MeNeIUhq+cSiAuNZ6
75gnbtERv+fRrt3TdkiLcySmI0cg9kx6UG7UYEtZ5DTI6T2n25hF7Z5VqkENY8BNLPy56wuSnjMK
i7VVIjQZh9yarynMgu10jcr6pifo7HbWOCEKtpMxehBZWZIxDa7uW2y2DrFqZlxuTKXzHe5GD4Jl
4TUall9XndmiolYoneAiSBos8gXNzwBcBXyr9ZhV1Umc1YSf6UmNY7aXhX0bm7W114C7DGtbz6wL
kgcLkhBBNdLbLFQaruMsoVKHyc87NaKsrC/otnIaSghmMvcGTv9bQsN54h64/TcoWeJSI8Ow2ucu
YBcfZlyjr9FsdvMuzbxZrU16jNV1D9bB3ktbEeFXyMEju9mesgCYTVM919KdzvRcULIGz0FRsu+j
7LMYc68Eo1zWu5kGu4VdLDKrLXbkhmipJM+RIFN/p08B8xycTIhoRzYD9D6+ayu0v/k6ov5yytrM
zXOMatpZgWOZBpn0wAHklZFuCRWxqxWJL+iOZijfA6EHIozXiZuAnUUqpP1gLTSPEzKy51KVWr0a
kH+TCpSD1MSX2bakyEcKUoPjBuCThpFGHCkPMH9Yf6Gn+7qXI2EalSO/eFYqaBVEvdts0S+38F6b
qC2waeTUAXuNyqxOlozuU/whx7AYmmBL1nIsVpSmUTs3cV7rsGsUFsjWNENM7pNTnFqhEQlfgiOF
qlHasNgDAuvXhESWt1Qw6BUkIoZsxCYf36Xt6N57owp+5J1HEBMtF0M/5zY1uiuTvhkwAcr7Pxq6
c9Zepmb+eeIER9Jz2EDdj0aad/gpAvQdFe4S2qJAgi+6LmggsTINYMM46tpWNrGLWQB7Gd4NvZml
f/I0t5X6JLWsuMdzTu87NSJD+kTlKtq/ZaH3awxB07TBCG66nxyVZOOJ6EYr3dHUronE4we5NAun
HE6jpvL6NU2XjmK2rIaXvCdwE3+IXqV8PWmK8w6qDmdPImdyGYqeJkmLdSvvc/Cqhu6xjRii07UT
k1M/n6mO6QsRWXMwKrTGsqy8eHmrfVERLDgLuhjYz0YS7zvSj0Ya9JMmtqPSnfDaDK1ivNVI4clq
XyCJdU5L/h6G10mQegQVyZlYZUZmh5TIR2fs3H3VlLh21sQ5YPK6nBrzRxdZIl+PVeguApI0tu18
/Xqw+09x6Q9a/m/OuOvn9vm//oqjvnzOv//vPy6evz2Hz83Lc/1Wl/X6L/1VX5L6n5YjuCk4y85N
1YGD9V/KLICn3Ib4ur+Wkoie4Xb8L4Upqi3+2QUStxDkkH/+27q+qE+pOQkqQySdoED9PWXW4bkf
xCVlJWP5I9jIrCn3HN3OsDx2BHXA8GVjHPczNVCopSRNvflRrv864L+Vhh/eATnNETPIHYk/NHDX
5ZkPj/2EDepIO5F7oMk8i2jfgs1/6OSI0DGjzW5B3v/1gMePxVCLip87mSGkhEZzOCARVlOAt77y
W0g4VxFf/p3nDNpvlUl4LANaJc+kG8tdRl+QtW+vZgk9umGC8MKZZVGL6viK8H1ZH1zrl1fw7zvT
6ygOxV8T4MdSIFtm0MEouPEysPgcSXKie7FR03IGTWfF57Hb3I1J8tIBDvrg0Q5LCcugaALBnjI3
DGlRvTgcdCK/q309B1l2Fa5FZ7dbR03aRmrGdE6NX30wQw5LQct48PJAKFD7M3QXxtTheA4glwAz
AJ1603l0gtJZM1zpW2HafjDSu6mBpZeqH+dBQOU4QI6ejECw0kgSyDoFpKTTabZS31Bd9g9GMaBR
UN2jjkat8fB5+nRIECJ1rR9VUZWCJawCjcmIBuqDgd4tLYMiM2sYxAVxDyg9DwdK0DbSsIXXQ1pJ
6GP9THdeTxvZDWJzq7TS+IFjMz/59fL6yduS6OWRAEqdzcg8elu0eLh0dOQstoZVbGw+Utua+/q2
qJT3wUQ8fl0e5XeysVyKaAKg5vHsJ9vU7oaK20oyhMmOy4q5J3Lto4Ln0a/I5GOHYq4jmUb0iifo
8FesZRqV9JGxx07BjZSttQugAYLg23Dn23upF37w2o7W1zKghQXJgftDZDZ2kMMBJUZNxcUz8/Vu
OjMjT/LWPOc0I09iXyEc/+CF/Ww4A6MCs5HFZR8v56ohEgjpSoZy0ZbNRncLel99RDWkB9Aj/M6C
O/R7b45HNCjzsLMbVDopJR/NTLOwuTqkGJ+dwSYQ2vJu00o2v/1gEDSY+hT1aQi/e3ERjIFGNpxv
0cI2e06D1r7L2gQpQCU242DWH7y3o+n4+lDL9gRQhsYMH+jD92a5y6afa4nPoo+3naOyTeaF2j94
KpwUS+UdUTfcm8NRCjOLJ0W8BShncApBoXGeq42JgMIcKWKbis2v1/NPnorvGFOR94WC/PipHIsj
Nks69UE7g3VxrXSTCRLZf3cUXhGHDP6znAaOKTneBAyKJFuqzAqSbNs39Zr4tHL761GO9ibeEHON
Awc9Hqx9ztLQe/u5bG2Pgh+KEd8lNnRl8JebJsQ2wr0m+OCBfjaUxOxDdd97LWkeDWWI0JkHJ6Ps
SH4Ld8LxthEe7nWkrc+//1T8cpROWU0Y3JY3+KYK3M19l6kZhGBgh3cIC8azPgZMoWBv/PZcMB1M
kJTNl+o5HarDkQJdtLSnosXbGzrpCrOwhsWmdP7BA7G343FcWhY81uEwkUlzpm2y3Mf33lzMmj6L
S6OrgpAoLE990Gl6P7855y4fez732AyOnYlEx1Vu7QAkRjWlr1hd/YVehu5vVep5LbRraXTQ12Oj
5UZ4tGpzTR/kxBL16cjVGxisT9ZE2+nXE+Enj+IiyJScohnPOm4dxr1IokAwiNYV2SYuausqbKvh
g9bGT2b2wShHb8dQYRoXOdYJQKjRCTQ9E3E7pvXMGJzbXz/Q+6EsDhEEvOmWy4x71ea/mdly0AhN
orXpS0ookIQ8aDwpSomHzO20D97QT8aiG4fhT0c2JV5NfW9XkZemKREhUDAglVhnqeMU5+0Qxs9L
g+eDveH9e7LoP/Ft4srP0WWxC78dilRYrYQWkvol++pGcqlfpYZoPhjl/Xed7rG5KBdIq0DGcHRu
KRJnyNzCoTAUojW8MIhMe4Sb4LZnvRuaikqIlrkfzMD3Y3IJITie4wQtW3aKoyfjcrXYz4ieQ79A
+oVer7VUSrSYBgd2sxYfnCOO3NDLupLLTkR9w3ORXLxGTLyZISVvR0SAM/yw8xC3OyZNYNCGioCX
lgrqZ22ggLKjHrXAZvq2mTZTovQnpFzNYyvcHrR00oWGT+BRgGjSi7orq/NygvjsdMx2loobbdtZ
mn02I+788rvTG+UEh+Xl6qt7Qj/6teqkCUNh8jlCNUaTKZv7RnEpmIOvGowS+cF8eD/BWUvcsQW6
Ak5erx3iNz9VU2dqrBXnPBRz7bSFkW7c11bV1j74Dhl9MNpPZsLSu3cXmQAameNjgxHESdzlfP8s
M6USaUV2skHPCKJnpJzXr3pV1p9+/XMuX583l+FlLgiUKIhuOIUx583DyaeHSEe11MZa4MF26uzv
iORIPNWjdVyhV7Cs4fbXA/7sGVm9dHs5sCyBv4cDdrrVNFrF5zAeRm1FSf7BG+MLgD6Bn+Ln+GCu
/+T98WMuBjnXIiFgUTa93TXMrDcdrbaoQHNXiVda26g7barSfWLF5tWvn+xnYy2fQ/RPVEu44x+O
5SpZDxMGAJ829riJkKaf5X2YnBK+OG9+PdRP3hoqouUmbLiSw/rRl7GIitB2g4a2hafUuqpS5x6k
vr4pLVdsuEImSE+n8INv2Ps3RwaDs4iwWIDL2jt8vhI7BF4xXCgD3qqLBt71RuqD2HsxSkucYNb2
dx8SNfRyaF8uxsQyHK10zSA1L3I5onXDOOzcvozpUMfAArNo0GlxpeM1tgG5/vWo798iXrklSgJf
Hn8hj45rjTVZpUMCMsiXOdvN9N5I1iEEOGtBo/16KJcf7HDtsX8BzUMph2X0FZtxMDkTZAd9QQUc
R08Hep8m6HXl1YvytpiLzxl51bcIyZHAx5AYf5OawMqn3MB8hbzxWiU6etAs5jQUqxRYQ123FwCD
pV9ZVC5X3jwkl5CikrsAQ8NHZ/x333G0Seh4JOsfFys7z+EsSnsan0VJIqHycm8/wos990wwV7/+
aX82CnuoxTPSMnaOt7WZ8MIJLSz381wqUFh17cMe7j6Yoe/mCoUvFsLyC3oSVMfRT9i2Y90jIEG9
DA1osxzIVmJqeV3RMP+ToaipcFdE6mYcf4gy5LHwdvFqGflgnxh2O64tpIwbPdHG3W//dhywIA+w
l7G9yKN9LBcYtkh2BQSgNEIsgMXhzqqz8jdryq9lQ7iqFDJYA5hwj2bCYDQo2Au03xBVFZ4JoM1f
bFfrpg9W9PIWDpbZ8pYonXDwYVd+pUu8XWYhOpxGhjL3PbivatW4Qa9hB4Z1Sj6oth9LjcBFwFcf
mW5/Mge5ylJJgUniUAc62qRTM5GJXUy5D1u7IlBKS55p0+E1/Aeva8mQ4tJnYSNeJumbI0pYz0nt
2EPucwFB7+iouIf6Sjnsg2nxWrM7/h1RkrKYHKg8WOAPByJhoCxB/WH/xlHrThs7Cu+yqC5Xucz2
pW6ewIPaZAWafLdyu53jFcYHi+Bnv+ibP4FzNGO8bMQYYQsuhLA2ehKo7eKhs2Z58/u/6Nthjj50
dhOPU8Pi8ntzHC9yz703cxKn/skgy/bhgN7k9H/4a5LRMGtDsJy1JqRPWxdboa/lmqd/8Np+Nvsp
PtiQCZj+1FUOxylqSPldZeQ04iubLMdR3DSWMVCV4sSHKMKpgnMR4Yb+B48naD0Ih9MeFefDYScg
G55eMizZcnDEIvRDD1nYmR8cX3+2A5tL6BNFe85BpnE4jN3T2w1hkPsB+tuVKmFywGujzGINJla4
330mFjMQVeIUOQVZx3JQgySgfpA8k6ZALc9lpEAwYw35/RXNOBwiucSbVNHf3eBNBQ2hZMPCmAfk
qemtcCdJi/rgPPf+t+PmbmM6YU80sFQdvSKnHC1lWGHPTCCCKJmbaY2nA/auKPMP9qhlMh9uHYvi
ntlHB5EqonV06CdTq8dl1dO9QWZMFLtW7VQ95VcRQUknYBiaD+pTYvmzHwzocHu3yLjkBLeU+I72
qkQqOWGmHn2C3tPkSmWZLJ8zzkRLNCw5Ep8iqfSHwmkRrqCsyYzPwHQ7Z8+ZQVO3v542735nB2E8
5RjUupLT1vGuVRcGScllP/qpU5EC5BA3pFPM+BSZzkcnSqbJ0YO7LDfgRuzRAEooaR291KAqiDsI
Ygeoa6GxU06F1ntXAMyt5rFAm5RkawIqq87GvaRBGPe5+c7zVd1HqJYtPh2JD3c4vKvSMY2fk6mp
C5xMS5JGQ8DUZcZN60bSWZSn6aiDF6jVIEa0j475aCVpa5+NFWKgVVWb9ogzHJHEvcb36bU7Eg/k
KPczxz0Qma3Vw6+1RnQVLuKiQufVEN7UDZeLVby+CbwRYb4PLjAIPud65p00eWSNS4oO4S5fLS/r
0BfylXIHBXUMyiRWS5QhCQFNwlHm18DAXTaB/eWQ8WlC6ONUfhlqAp+ncOucCpxXO01+VqYhk6Br
hZ2gGcpC07wAmxKAdycMJ+qITJw05xwaEplpG89DZUT6vCThJ/RBN3TJt1FqwXjqSJdAsaQwp/HF
dMMchsQcVQPI9GLsEQaFIMvJniEmKHkwCYCz4F0QX2HfOKhdvX1NTrq8LruBDDH86Wazb3nBht9O
pSc2qLEm7NmoV0ykpKWXVDtr6mzvkvjfyUOt2I/qPEiraroacKRq9wiVjOYs6Nu6v3On0pRrEQv9
tAfMJFdE1M/F98pANY5jTjPOzQ6et0+6ve2cVo6ZzRc2etJ6b9TFQBJWWAY1TioKwY9eUKXSZxu0
Xd8Jg/CbxaHKxQQXgh8nUdgqwjMTaVUMsGixuT9oVhQY6EkXw2BvWfX0UkwmPf2VKYIo+cJqg8sZ
VLIIboMAfN2pkHhXt01qjMZTPoo4QauH9ut5rCP9FcVNBitmM5Q/4SYl94sQvqge9ZswWoK3LVw7
9hVec6LD8rnSeR78lj9qwzO+12XWwA537CUAptPJbPYq5RAOkzqBtQ1LXbtquJDi7muGeIS0VQdg
PxoLeRpYfll/r+JAfzLNqMFdZvNngx2tWj4EVVxU2zothnO47ziYKefp8wNZQRXm6jruMLYGA/g9
kXN4WQlCqh4NcBfYCpAWwcwgMr1adxQZO3+MoMvi8sapTyZX6pjrSB/NF9Hni2vJm2HrEaKi4Xb1
xgS9kiyTK/A84kU3ECKtycaaTaLBtfHOCwq33kuoCs0mQkY++pHVlJZPcp20cQmrSm4LpRvfw8Rs
E8LADKffzVzEyQUX8zgQy5u2Tw6mYusCaRQDT7ONkg4hCFrlItSmEnVvKe4UQdP9urRKbzh1FIHc
fo1UMz11g0mfttZQhC9DyTVlY+QGGG7yRNov8IVlex9zGAaBHWoDN97U5hREAbi6bYpSny6cNDRa
v8IRGlF7JakAyVxfOemlKvWg2RYylZjWczfSyYjp8+AiUoFr+mGAZvk0qboQamycmHdziiTvAYss
9HAnSZJplQOHHbdJK6x7Nv7oQXljcMPeTSxO0dh2cq8VqmC7cWHwngzsmT9q3WqfJFGQ4xlFg+TJ
6xH4naEURzpMtK49rjmDB9paB4XyXTcCcQ8akQApOlgomaGbQsagiF6F/jAGpf2lL2FwfxrLXDQP
uZr0G6Ku2isBFLrwB3zI8xn7UHHVz7LL9lquvPJEBnU6+9SCqlvVErxAxo/m/uinwCv3Uzt21Q6z
ihGfq0joT1qky3CnpiTTUL734XdzEALbmQvBdZ97FfrAtiAhahVxYnS3Iq6S5DwskMefWoMuH4g6
a+yV1lnGY6JzYXc575O8ymInbOl0ClG4goXO53PVEV61bmSZ4hQaQrP07SAaet8LkBUPJN03JiQq
LRLrFIh6jy9+toDfucPQfQ1o51cXTV467crsot7csJeAikHhOo1+oyXzp2ympPal1hudKIEgTO+R
PKXiLGs08tEnK2LLr0JpNr7XCaCxAth1umMv6Y1t7jYKYfEEt10sNIVJ+g0hseEj4QnpV9VXxoOd
lW6wtYSWI4YwiYdegb9M6nozdkOPQnQ2w+om0LImvwMuU3sPYarikBxGlutqLLmKkJtlGjemMesW
vBmC1chy8EwS1aI6Jx1aHwIAgZWsozU5f7jvSJyGKBgWvcoebBJ7jF3qZe587oTIxu7xRpTBalCK
r2SKkh3+FW1Cl4mY1K3vRfUAW6JPNHhfxB65T1rWRbaftH13amnhOOytmZe38UhJajbIctKAcDGk
0ycFKJnyB+mU0ODdrs+fh8hxvld4DuoXaKACAVSPlACuVkmOhJq1ikOCym35mW0jM+tVF2S694nd
qmlOSABa4FmsUdOPpzbBSAPbWge1FBKA9IAgs4pvNbfTBZPdBTsd6yN4jaXP39+kwlLRbQ7R3tqL
UsAm8sFUW/nG7Z0iv3P1ufQiIEKortm+iYW7qKNhSE8bVXvZSYgFCWHdDKEpWMXcZ+qHQiNoMSV9
Yc49TMqzKfoveIjz5lm2YQPYv1d582KO7sgSioNIXpK16H63yqDnY697Ldl8yDZwPSdimvfEdmjx
htwPiWDFbmEA+KPt8gv7RTnG1WdORiQF4HwveudktKHT3IGw0cVVjQ1OfyB+oQlvR37pbgfQe8iu
agv/45b2YtTvFgRIRM5Glz0MMF+nm6k3C23N4yfVV7qtbeh76WR1exkblb7XNXfGIFB0YLEBQJin
2Cun5lHhqgx8QyRkHEq68WfY3Qf3pHASiuej8IrKT/CHAKBPM70/qafeAIjtxkJdNVNNDMUA+GwQ
fmO1LMxVpHeF9oWwZW3YiagKh62mM8K5ZcSDA9CKZ7xIRYwDYiQ3xMY0pSfGFhlKgkQ3hDB1jcY/
NT73tqldVmTXOuc97dz2RXkgni6tcCqptjipJZrbyEA/ssqbwWi3reYogdM2Sdyd3lreM7GsevPZ
CYBH+JatPKKZxw6+zIbPExVRDXO/peEqsSe9XMGcdPVnBX1Ke6zKEJSTmPLp/vXc/h8R7h/cLN9c
YX4iwu3quH0uDk3er//SXyJcjThmmuWU5R2OtdwQHKoKf6lwNeH8SXlXB4y4FO+pblCQ+FuG+8py
tfCGw1SkJ4PM6L993sL6kxQq/jb1QISS/Nfv+LwP60QUOqC3oIdxsUBTG6D2d1gVoDrqlX0Xk8Ux
sBkvPpBuHPUP7rSH17q/B+GmheEYSTH9s8NBrDx3QoDQXwY3jU6KqfVWDZCXU10N9m/VHf4eybOX
UjbXGTq3hyOFEp2KN3lPYspSwjnIkL5pqaGnH9RJ3/9qkIWoyHNtphf9rr8ze8WY2JV8NKueODtO
oN1dOUX9Rw2Aw67H8jQMQ9EL+bIk4Oq4kg0OLHbdynycibjmABuYDyGBiQRrGGLtQeHbBg5hVymF
0w/qHT8beCkzI1Vd5qC+vNA3hdKUCdjVlv5o5gn5OCJv4b01cenP+A82dpoba8Vl8RJ0XvVBZ/Dw
Uv7XIyPqtEh0YMW8izMrY0rMNVlF5N20yf2YW0OwNNFA/5DqqOknrQkbZ22TrJBtS2m0zgbsHdfa
N4v4+q/qx1vR+PsJS9sAeTtSLlpq1IsPnx9miiJqyHjsErgaqJDvKqWFkPbzj2p/7wdahKyL9g19
JEWIo+WHMSaanMh81Ja0qqADNdJT5OR2T0r4rx+JyjN/6H8XevhpKfG4/G3aFQ4JD8fFlcLWtIHA
lst5MlFQTFYctWsImqwTt1T5bVwPHGm4kNDG4xIXnDpeSJCrbmMEXDWTjeUksXuMNw2flHFdlEHy
NXACMChdbZvPOUj4YoVFr6bVWlQFERIzEsINrsEee9I0G+7KwE0oKbiHmX1mVoXurGgwkCFRz3nU
roagES+gOa1xg1uL9B0rSADWkT0ctiuN6htEtooe9U5DpMSN3RTzhSvn7jye52nc5hBM4y31GvUM
DIyrWKNxsfvkEnH2AL5sps5jjnp5YiQhAE0rSXpvlQqzv1KV3RFIUw8ueevIOeh90z64tXsOgz6l
ulZt1BQELdznOYWumuXlNyE5RGwyakQ9PB8Ie1PPEWllK3J6gVPlmkOJP2z2KlBQcWbNLkmqrqWy
V3IuY45noYUZvwumcdPLcervHM775tlckPALkSnuv0RaEX2jwUl+UVATEqRD4nDs4FnU1L+/drYd
3My9xH7YLyxsVA+1y5VT2KPGD7vTtSSqTitAdJF+i3I0MgnL4jujfSo7fOJQ0IIRlCWYNaeu5vQ6
kHFaU+nOIXt4mQN4uwVPsZmUqnu1shawmXapzVKr6yelaC+bn4zZUm5+gvAsb24SvRYdEbJcowL7
lrJL2Y47r67IzmoxI7XxWc5lvtK3+IlIEAtXKTEi0u1XphaWZKnnkwPu7i7PQvK8UeLPeiD0behg
NCXxRyCXR+kjUKSa1trGPl09BH1vdtYqtpyOjljG0cYK9r0CwEHstoGO+o4E3jkdV6ae1z/m2uQm
ktBurbzF4VargMNXWHTTtSQ5zdZJwlXEiuywckv4lcTWgXy6J1w7KSssXMgYJMlfakn4Mhkq5moc
qmq/qOrxdLaVnl9Gnp7qZz1kOX3XUOz+MUwladjSrN0LL7JDtS9F7j6YdU//oiXh+XuSlUb4A9lM
Z102U0b3uq4CQIZG2GtXrYvQYzey60WfAZsblS/cAj6QU4/5DJdI9p/4LMjwaoRcN69EVSRPY9km
zq6vET8OqxaHFz+GMYzlQ2QI1e2iGSnzAhSP7JN48GqsfRLQC3W3UHAhK6Lq0U4NoqzyGa7fBg6H
wDnAQdnYacPoqK8hHMkWUCBoszU3FsE/alHbHFc4AWAqcYnrCQryikC7n4a2N+/E3AfBVdyi/wbG
aOryMZlSad5R/NGjb17eVvZLE1cm/KoMNKpoVjRujfKhggClkQ7JcvcuEr2yU5sU1cRrL8C5UpCE
atQOgbuqmrpP7tMZ8gZwzBp+6h3xulQ8VmUZkltFkLkhzzVUuLzLiEJHQcDzNdbXrNi4ttZRnhn6
7FMj7ZRwwlhfMr+kActPaL2lU8lr7CUgTxnnAxrYCN1ZnX0S5Axfd3WSkINWN6GHe53k2LUlA7mE
NsbiR1fxg26pjUYuLVsCkHz4t1zwFtlUs8qHProA/kdMzsRFPN6hAuMLG+djnu6MEeJmaGbjZ3hw
E7mDhWS5cN+EHpjlNp+hJqTrDCKu7+8CMt/vSw2c1NoKc5B+XjnXw7bHAGJvDS0AOYleIi4A09XR
RVg68VNDCp7GNp+M14J0d9P3Si0lA4LstQHmc9iT11jI/GowEadxV4jlZ/qU4RdKbmBJZaoFT7qR
lC8dV6a7UQ4lkM7ISOC0zlyVoiZuvtiarl9QNMvSNYJeGH8drFiKh7o7PZW8PsJvZEKaT2Q2Gq5T
UXpfpFfEQA+sujibJ/JvfEoszQMAnOhpIkPyK/chhdmwLqqvLQnco2/HQ7lXY1HGBFIbw2Uxijnf
p5qld1t3zN1+nQB7+yqdXH6iLJPdC60znxNIEzam9AmSXw9h6BYfe/MlGqlvYZscXtihkmRTkp9N
+HI7CMi0Tm2kviLMfUuQ4twtrlXnx0h2Knl4DNOtxor+2Vrp9ZKCnXmFRsW1029mtEXAt9qaJDTF
WVH3Ywl5d+UOgdC2PDQBn/nskaOZsTjylUI0N7ASKcWSN0ze5rpISF2GLJcOl/rcDGczZ9HpepKW
8aOL0/YcXspwm/EGsD3zYS1WRdoZ2QVLJ7gsk9mo1kiFSJcqvBnspQm3J1+7KNO71cxX0iMEz6X+
XigknFaP1xi/dxq+TImDH7T1IhDHsJHZC7HK0l2oJ1ni+g4cSlPzoL7Wg2yoiome99LSoHqmRELu
cWlzzNia4Aj7lVE5RUOgNcWghfk7BDv+6ZooepfE1E2al9055nQ0knlMyNkW8mj6yJIpxG4IChLB
kUyCRqqzdsBjYSh5Y9Ju/lst8p+r6x9icVT+z3Cy8+f/uvl//xdCWVkcGEiXf+tvA6n8E+Ucp0Ww
5FxRcQ396+oq5Z+kGC393VeLKMfJ/765aob+J5fc5VJrGpgTX2+1/0orMsSf3Ci4MeHqc61F5v07
d9fXY/i/T7RYe2j+IgmDd4ZSyqEBfHhMp6QDlKQJ6jUy5Ei7dKjWlHBHOaus+xHXGvOQnjeAXK4x
zHGP4EpaXRrEstoicIxg17namIGXzDutL0kLDGY4BHuBRX7waUkk2akj6GCvlIwQALgVOwKFQiJ0
1o2p82VgVzWuixrU8LqLPHgElpgimma5U38LLWCD/pKifgP1eqGd1woia5N5jb2Oh645scLB7FBO
qMems8sXSq/OV4vC57fX1/qfGf7Ha87T/zzDL56z5yE+mNyL/eKvyW3KP8nfRjK5KPswZywShb/q
MiTzLCIkTFCcRwSYMBbEv9zR3p9Y5vA8MntxPJLe8++6zFLO4b6I3pp7Fne6xRD2f/7XAQWpOfrf
b6+gy4Xz8MKGHQ6fHtoJLis6J7ZjfFUe0IOZjZnT1eg6iU//oprPG/LBtkEalJ8j2Htg6HVJEIBr
1dsxc+U+QiFwHXudDVvLyM8aowYp18budiTd8rQS+rwuQiXOG09UK2IHB5/kKZrTFtP9FPoRH1VF
eAqtG78YqrPaHujj5MZ3w5ueSOLxUY/ftHMBRws8eln27hoqAkC7UX22Wn3iT0JmHQyQ04zRVUf6
1zBcmfUo15Mqqr22LBLoxnxHU+XxSe3PXmF0HDR/aIb30JUpnJ6O2MuIDE5BPjTeulWnLG0zanCl
Fe0Q8rvjcjN7dbjqG3c9ESt6V1XPpOGt0jGWJ52RjNvQshm/Erdhnm4JUr5s6eFvEWzfUYvehQoi
PdB4FVQnVMXXXj2dlEjyfbBO3qYfmmZVRdFVQWJ1HTTzOjIsv4tJNNfS+0AjCYNwccJ0r0QWP0QY
LSqouUMWb8oUwoytvlB6bQk7tzkOmsZ3veEYg3wcAHorp5NJCm1Nbvnsd1VmwmBxiMQMPH/03I0z
hPnJlKfwj4lhvIECdQYr46XWzfwsJQRzo3VN5BcVZMS601/MFkZyK79Fyj6NdO2Tyu9A/6xlvkXJ
dOG1Jd3LYXiu5dDtMP2HN66oL6u0OVXtQ5GeBpOXrpOGKxZK5oSbQrkfWvHIjKKF6fZnhtfeFEaB
GRWBkNkbBmcV+3oupu+14yVrsyn2HqyaE1mOX8NhOkmpYhAhnZ4OXURq55x/i+PuJbQkOG3mEp0d
NJIEjiWxFtAdHX5AsEPSaxV7xLNbE0f7iuhO8/+zdx5LrmNJtv2Vtp6jDVoMegJCkAwyJENOYCFu
QONAHwBf34tZLfKV9Ru8+atZWuXNuEEC57hv375XJMyp2C8kScBHKcK+WFaI11hLfaJNirtCTRvc
8HN1rIbtpMOOjBspaf2N5LG3IWzj0KqonYjxyMu92g63DKkn36y672TSvhti7ad1PRjldASk1PiJ
h12515jtJCMO4zYt7onP+DPk1oPWb7+6TCbfSUcSA7T8j9kbkacv1ECYCawWGG8z5M+uOT6XxXCb
tnTbCv9GzbCdgk4LdJ0JkbsYoZNkpCR1R4DqX8OUb8ysU/tzNvsvCvm32TMgHi0F4xGJ9cHrL54w
AgPlRVMqizQWHY79+JOO4053FF56Um8Ac9x3DG59w8Al7KuTti9S/bvMDP2YKb0bNCTrYPSCkFAo
RECX1idThZA0L54dJvLrwaPWnPP7Lb2x0pyU9SFoCCxbtX0CHbj3tB97tY56wnx0Ok5ztGlXuqaV
BhghXF5+EFM5cOO6PjR9TKe2q7eeZdEkWpf+Q7uayqSrkXXEuyCrOVgM9dRUr8bwJBYn6NHSCpPq
Mufvfm3Vyu5TmvFQQTltX6m3f7KqYq1CzA6x6TkmnLZjJ59kcI/JSfshKc/Zd+wboRDsnOAvgGJK
WBcqtiBaHiiGka2Prroq63HuSU/jY6KZ+baKGXApck9ZF4RMKrlrHrxkUbMPtWj+8oauTtk8qPZg
wm3X2rp7B1lWa/sMYG1+RNOAbO8PTt06+2TVV+Dgo5GUN7hL6FEZ2KR6oKomee5wSgiLZlZlfBGT
6d6pHuHIgaYo88PIuBvEkGW2hwViA5TzrZ6t3UhWUuq7Y+FmcdYR8lyV1QKBYFXbPh46w/4GxQau
AI7gZoRDMc+czsXWjQZJvinKhtIXpo2xlFzDHV06AIAB218djpNSFdHGfWMFg07yc9vB8vD8ZjRI
mDaNStxvbLyEydC7cVaZRLQTUJqsFS88ip0KvST1bXNuzkk/HAhfD6x1BPO2WdXnwPYkyal3qEzK
WQyNcREJ8F8GtBAxTHt9MrTW9EmyHd9F7zbB1aQEtaRgq2X6gUXZ7sd2qe+0cebVYZ6LSrZzvWXf
6D3Jn5l37LZolcNuXMqb0ZJnnFdAfdNdbcM0mDhE52E/07UBDOaDF/fSIIiNfLwSHmXPfrkCaDbk
pF336XbUZDPukjRqHKVGSgB8VLbjJc/zK0o2eUe2CT0UmBP0H3TN4c9mVnvHrYnEtrN9nTt72U/+
FSpO8jLwC6Z10VTkfmeYAuwNHBHJguxRySps4DI2ptn6gA0NFm0BmbIw7CMJVFsOdjq92JnY9Vhb
d2Z+HMiUkmVHQPvMKwlZ+5E4orPbptE2V08YNlX6Q9e4pGtWn5Z1MXa6qvh2ujxUQqkPZlXd1H05
ooYtyc62yLmHGRPzbcaTmGD0rsOfpKp+sUjSUPZavs/mtQ00r6z2BvE9u8FxQhAxC5FOa9guvHub
rEKX9Ox7Wa8RnppfSDEn4lmY9Q5B2au3bvZumOuAGQhtb2jvx8baYfhBR5v8NS/iKb1rKvsvgNVL
piwn8qwfsREQr4cpIyBTkEsHY/LYljHKyt5R+191He8do67uGn5wgDAVD6idZN8pp9mawNpe29DS
I6iVcjm/eObymci7pCTR3ioUL5YE52Y55vXtRE42eMA5II5N5Sp15x9hQbMqinzXEvhxGBctC5Wa
6Wq2GBExiw0ab/c8Ostxy+btNlHqva326ck21ogh8/1owVNuPCbaylLfozWX8WwWly37bOYxrIEw
z5s8MJPVCGOZ/KRtj8lSvNfkqK8Gcd6i4Xqh6z5oY3HjCnMNHT4B+MiPA9SWfopth3N5UWs8DILw
+db2bpQy+4U4gcdJ+ap6sXcFD1JLsuFSBfh3d2R64JjveAAAhpdxma8vrd5FK8yNVNX2qVO/p0l/
bkW27xJeEPT2VWn+FDOT7boOWaihYeGn5qJ8Naxxb1u8i0lzhybCa6imbuRaS3MwrCU2OkH6+hLJ
zPsaIcWY+f2QnDJ2BNoO/h88dulyGHsXqCYnkqOpb55nMwkT1Y5H+doZwx7DV/UytSq34J23qV5c
j+RNJMpe1xUf5toO5BGuHftV7T7nWvn2yoyr/4T9QP2T1+KGWL6dCS/dWkZI6F485coz8WpJmBaO
HjelW7+00nvVpFo98U5ixHG45UQ6n4Wlxowcfu0CMPpISdN5ktM3Z6Rv6At4t/4xJ3xrxZ0D+8hq
XxVWtndWogHBkU1sCTOhhm6CFFoOGhZGAPwi6OF1YfArf9hpqJc3Q/5Q54zgZytluolUKKCe3MtW
vFpufjsVahlYZHvwqDl+Siws683TzUwgG+mEn9iLb0iQvAWorhy6HOjGUvT7khSmjZgxMAtokB0b
A/0Q1Sx3v8l8hsbSf7SVB56o09LQk3M4OTFGjhxtFATdFS2LX3QP8Dt5LmSy9/J92yxvW20/VBpZ
MKDN3r3ua64w1OnQzcRKxGXiPLAVIQPVUDkZBrQeE51qLKchKuzECbCYoGOBuSl4flbdt4V9y15H
nEK4CHJLJfSsrftn0TQMEVTb3L5bV0B04KWbTwaQl2DqkHDcUZeBpivleWgk1LPWvPQ9V4zWYuzE
0/S+6cP2m+f8NyFUMLfIzgXPUNhP994onwE8UFl7R2frDpUFnaXQ2TIlXHHtiLlbU/i5TsQsIMKU
GVjdGFpmxVChdpSHbbXJPsRj8lJl2wVoJNOe9aYjcChskh40GF7HJNdeGWPc9E6yN+r50IN+qFwG
O7XjndwlOxU5KC6Pza/GfZ3q5bsditusefAmi2DN/Hq5vHULHBZmwyD2QoL3ilAmvX2xYKXsNxv7
yWBiV0v7vT2KG63YzkylNE5/uE494ZP51ISzpT5hNLirZRctSQNgTaVPoHH1Uej7fYv33B/o73Zp
IdDxnfvWVeLMNANvHb/nWth7ugcyJkdImXa6H4Zi14L5JOiWDw/BW/ikLq97zV2eDXWimatd0yfg
4+JxyWYo0b2eHAw5PVMIHidRiygZCL7FOHvMJeEx2iurK4zDMku/awbz28qVo+T8Spr6y2swi05V
Em9X6qn1wLVysfhDZLTKkMWe0e9RYHwFkVCSEX1sl+m1NBRU3el2azX4Zb32K/v8T7qo0ZQWL5M3
naYMc0uj5W/msJzNdebd9vYrX4ud7MdqpeL4SJwo7+kJTMpbQZB7P6vhiEl7V9DchVXVMFiYvBf8
6+OJ5LO9WTvM5aoJa5t6t+XcyLmD+N8i7QeANF7t1vhoKlMLHC+/rUbls9vysG/gjQIiAUbq7fAK
/0yjx2yxc47DfNcRlcJMbd/1HTGJShfI1rx3Sa1/wvAbFT1pjBuRnLwQxDV2biSv+YJGDgNoY11z
SnTBEUEWAabdzlc9TixvmsNu0T/VpMRFtxo/TG96X1iZtWMStFfI74sIEQoY2UV2IxipuTQfhjPX
NwSfUSWan6YDagv4Nh2+tT65m/GV9uJCe6+ZNY4j/PaJF43TFNUVWJyhdCJTpI9yaiMr0R9lkYaz
7oSWvErjxg88jr0rlyc7ad9aCvdKqyiV6JGaCvrbjVeZUT9WpAmfmqF+cDwLa6DlBPmMxcpkZMI4
uM2+JlZGc/lKyqJz7rvO8snSLD7K0u1Dk+Gk8JWse0zteaJTuJ8cL/tOsxwspZ5X2Z/UmLZzYRZJ
6qui0Q48UYoIx2LiC6Yg8TMhjQN+DC+EfqJfBk1v70lYVk+EMIwkg0LqrNR8eq3Jvd9hRlAP1XU8
0680z8m2nbuaEtdkZLPDsCki6vmMjpoHONdTLbAdOcRQOBhWtWokPfUrMbM181U11Q54BLxdZ3XL
viMsOe7n5EPRs4b5Q6/Q0KX6V0WK6euAhBrjfZwjjyln3CSt66OZDgcTSOM9Laz2kBiK3CeJbe0J
4STqEpagEWWZazwbWNPlDutqB4csXfVHa0sKi58vaHMUhKZLwlWG85AVFXzQJouqKeOAqZoTqnrc
wFwadilOXC1lFzvFVgUM3ze++XHCHJxpd42dyGPduHkdqbJcf7CoOIwAuuXACSQO6ZCth5kVgeMV
lWT3o7kTQ58iGOR6tKreFKpE+b6WHjMZknKXt6F1SEne2JkIJv6aj/ayyN+EeirICWKNG2NO9ipr
7ndLUq8/peXR9Ko1aQqigY06NKnr7RxE1Fjwm4lTWaRZqIl2i8csXVjLTd1Y4Xn4TKfBhmu3ll8c
5Ed8fVnYbbO6J6qdNVBuquWPabnt2zgTmErSr21cpD2uu2VqzJOBP6D1RWIm+xnm0F7tsJrAneEd
6oFBWtekkK1p6X87DJjchwTLs/4QTXz457phx1xNlXY3EcGJiOQwSLzO7FmqTYnReEKESQj5Akto
Y1v5WvS6uKh1yeeFmamAL9kqUasDK5plJm4EYJdTzUJaUGvqDRhL8pw3SEOhwSpKuZOqGB8cs1U/
Uiub3jMMO5yp47g9gAGiIXFlXX2luLcdmE9CCXSq273TjQB5itXYd+ZCE1tbufXTqNUM6rMzZLbD
5FAeOivvb/pyKI+krxangvLobSzleigmw7pRyKSFUJt4NuRoXU/gg159/e7YmRHBuhbluuigE83l
lXrEJZOoziHPG3g/2wET2gMMuwJ3r/e4TOJTT/q46xMwb30KcFqffYjAmJzHkm2Fw4gJofbXYUIB
EI5w3R2b1+sNZC6OkWTm9mdAnBXbDpZW7OZyDmjk54utSB0XsUGIgUNf3wT26Fj0Hk0SgcxRd+yH
tPFfmfcBuKPkUcgmi1U+ldVa56DlHYjLZExBOZR4JaA/Kkms8HOi3m21oB4y1mJcR366o3idZ0+7
V9TFpA5obipDnlkEJhi6rMag9LziQds256yYzqMw66h2Wa9ZhjkegYdOewE3Io2ZGzrnxRm7Ouir
YXoiYPqjbLTrmyqz8VAzgzZ3Bju3jq+0fX7TEQlZhWPJkYohuo/bxfyykuvwUEN8PacW+w7+yqj4
RIUM/3FVUFtrQ29KP2fmedRaASJMjEls9x7mBaNt2p9K39A8N8dO+UaZ6O+mpn+QKqW2rtNLUYxM
83sGQ4xQ+anaOP0I7/QVOHtJkLNmtWME3T8rQ9euvsN/95ikfRHmilOdNsec94WeHkZGRZjQ1eks
9dYN8R/rF8PcrqXH5s4HaWoVmqKTrEf2efBfF2U7nJfEHKIJtOVJvyLAOEI0LzIkHSLvFiHJ+JLH
A6JMmNdXsNmkhjgRsH078/SldVMeDJJuuLAZ1ozwkD17jpTMiKdOnjCUyUd9rOnuJ0Ndvp1KYLLB
v67QMJfWRn/tZruCS/xAe9X9sfIhiza4CxV/C0B8Fcy081JnC5PZAblE17O527WTSI/2Ku4t12op
fuq0fwCwpH+k9GCeD0mOYH6FwBKSYVgA0jixC/hdd7qTvphT91yKAWFxTB+0WSMoUtHtAJrZzhA0
9MgdJh9vIX2hMVZ2jKdRj7c+ke8eS1inykBpq5zqqHPW0trkH4amZHtZ9e92XdyTaH+ZE+2XY2Qn
+SgpS+nDldu5d1oKC4FaY8qgU4c3d3X4V9bkbUy0KoRZIPHsFzxLAg6VsHeKyYYNJZtVpTiIiEQ8
dc67LswnlCQtTvrO9L3KuMcysvqqFHFtOWSdCwXTifUydNUVAWuOD+hM99iloxxttVAvxqY5J8DW
Xwvnn1b16L2KZXYnXNfdg6Igpg8WlvNt5Yv0R4qTmTfJVcjScdDrslVGGcHtH8kKtY3LwCb2Znae
894OIZ7tykm9rOjz/uK6d8tA5WB59Xdl6reqKdodFfYUkJe8M61ijVpLFd8Wz0rLqRxgQ79TS5L8
sy4JXYBi0mHwzlQ8vkYpPgJBdEkSWU5dqb82m/E9jHAOi2dm5Ts1gcG9zUZcQZOsmECwo4fmhIVl
x1R8DTTrk0UiPsTcecZAdl4XMssVBADM6DtUxM3vVA0xpQAoNspAoI1ZqbifUfkI89kvbRvyq0bQ
j2m117Ae1Yi++WVZHe712px3SVccPdmALCiWGsHVfHTw5iGb9hc5TXeJB4WTBvokWYbC/pJhYdDx
vazVn2zA9++OzuOsdsWenQznhN6wF2BusLlT5LmuERlKk9yTN4mhzOv/sMhY7zchGtJG3EcyJiGM
sQzII2I9YYM8AibNgy53vHBUNbpkuWemY75NYqYraF8qO4voi6BJuPUfmRcyrrJ2DLiZCvUOF73y
zO5oc5BeYtexYSvvKAc3U4NWrbnyxdUhBjrLslfn4aFbxU87TZBdE0mJJurfATgG+srv0miv5FEW
gTAIcTKxo/k5lM64dzNoul73LHNUczXtHlKV1Szk5+2s5EkX1TIdIrOqYRbbzhR0g3ES6/JhV9XB
S8kx5l4BMVqLC2q84g+1eiSnfIz7xQQLvw4MjxhmHCx25YU5dI6vJ5Y448YzAq+0g23A3G8kaqBq
HZ9cshNXqyWfs4WWs7ytFin2zeydymnTz8oARK5UXPmwTFeHlkoXm3lrtG7CDOkMVvYBxpLfcHO5
c9k96qoHjJpuuKT6xdE7sjdY9v2YrEzi31NtAsjT9DrZXos7MvEKUA02NiAma6wy/Lj9YB02pRye
1m0u37nIlxshsq9NSfJ3c0vd22RI9sSykHWg2LQn3XU8AjYDg9yRrog9yATIoJuzdVSlrK8ZvBPu
sBJfX2IVMfTArMQpmZoYdHAIJOZz6RDskD0UJCkGY56xnkdL88m2+aNzLndV+ZYxhxGMhzDzlXt2
K64nWsI+rlDDLJuss27znraQGwez/GGrOGpYzdIo83xHJhEQk+euH+0DUZM7U7uim0sjxI3Ll6RT
U9PHJcYzHvUFbu04oEePv8XQveH/zE6eUwRr6mh+jSFqpMLwDUIeY53N1dEsjg0LKYNmoWpzRGd0
uDkmuA+rU/pwTtiqZNnweZPG9+zkN0pRHMH77YuK6FyI2w5ZVrAl99nVglgm3Skn2OdWqhqJT17K
MEfnqPbUZAsYaaw+2UYCqoHHoVbwS6JdifbUTRt0ELeiap2sveadGtYy92Zblccygefit6a1A7B1
WZP6VTGWX6ZY/LrbHXR50jDMa4WQvXkITNNULQHQDkp9qT4RuPW89CA+2yY7mB0bQEtykzTa2ert
uGCI5TP1u8lNeeRiHNCAoXlf55rRaOGaJCyY8oLpRgGE089V76bSrjSLzXodtpEnR0rXdxdLOzIO
uSgeiRJTC01c6d4TptvBzOLpueQ3icALKztWrgrftajbjBdRvA/ytxsYduCmxpK0YUTecnDwqf3R
j5A/HPO6i6UxwGoQfE3DexaWAQu35YXV01uwXxeR559C7WGfMFYAVRNOBIPL9BbyEV9rZ68AeDIz
gnrrYrLjXdEUXzcmxQdSYVI2pFrIwppvDRp2M3jPGNePRc5qaDr5SFTEdKs3Y2rW+3bkdNhcpIZS
qDQQiumzwhpaWiRtaKLFtvfqa5IBu5u7TE2waJfTLc5ALagsjUlXvhwX4ojirDbdZ6dEX5abBhq9
dIY71ty/J6Yd86DE1xHnrJCubutJFnSZxvJhu31YhXhgg1GWS1iTVBdslUkDU4kLHszttJUaB7hm
X7DakrZRcOWBIA1KbWSc9iJ47qDs/trqdzH38mtkfhhZTskPv1dtAnAGkXi3mPofemAqbOTeFX8t
Dbf1C0gVwze9jYp7flKoNfYbu0meN32y/rcWICjli4EgC8AVkXq0H+Db7rcRcKgqYjRVhhoZ6FyP
q33hHFe1R9UGsOTxsm598dxtEGxyafzaW8RiKrwQs2Ppo8lS1oeLiKBCJot6+rDVDBuXRTt26faY
UIKYasbcmRFJWv+mRLuhaOe+jcEttkiwgI6X3HUc8k7bxIZrBd2kw/lewH0UyU0qa1zseMSdzZ4I
Tqr3rLQfvJa7ulSH6psLJd3NkHijRhlikaOuD0L0gad36DOM8dSkZnNVogwD+n2kF9rh6vb8RGxm
MIJWCURV4aLD04oCjNw1tXvW8nxN+6Hw39eZcm5aevvCqX7SQZ7tqn81SSnkq8LjnN0zEdrNPMml
xoHMemmQrt2poSisXyt21TVA0mhFaGr2lL/UGHQNrJdBPmrJo1u239KoHgfJW6ba6sG0R8TH/MZr
MQxo6VvpMMFvtfYXEPeOFiONR66Qnabm11HZiuhvpauvz/m5zrSvqbQFAZF9whq3eaOm0xRUBl6G
OQu9Rq4fNhbt13wb51gqiH8OolBAzbgfV+UdVEaIMRmJzpIBPhC564uN+Wt5NOufqkhux4Yl2jXj
dlwuV6q1q8onobFxrY+/aJ3MM9WEFytZn6Vb5B/T3NyvNKuyR6Bu57CcFdoht7txx/GGNPb7ZntP
1W3XXr3tLTvolfOAbBcTQxBPSR5enTE6z2Ji9PGiId4JZ+V0HtzIqOShglIVG+sQ1HN+O+JqrueZ
f3DH26HlagZxgF3hjvHAoS0gbQjjW+k491NixZpZPUHw8r2OrL/hYdYH6kwsHU063RlNF8zGSz2l
fsrgzzOfIIYcx1U9Ztm1FDDZkuHOpgNUQb5zI7rKm0K6BMsT883gSNw/a6wZC5XScCpEEnHLBphX
8boBclbmverWFJE8e7kbj2v2vQ6rPwrSIoRg2NJRiuI+Tp3LgJZfiqSKJ9OKMAjvmCE+6kP3mq0A
D8o0zFi1n62sC7ggs18j5ZS97jovdnmgxwfCZIfbhqUpHdNDb6/nQct5s+BMd2X6qkK5LzWklfqB
clNGBVPihZUCvyYPqme7xFQuY02G+AwXh8QBZaNvMOgteo2xgX7DztKhtbcx2BQDFbeGkMRfs9b7
OhCDmu2sOd83G06ABTPfsMVaMhzrAmfVhru8qj+tynydnfUOzQ2kCdq+3dzMfbdvPC4vq8selAFr
O/Mf1jYcdUWnL9r1j57QOiWr+QvTe1dtfFBW+6h65dNmHb0G4lWlP+XNfCsZmnCw93RU7RAuXj6G
RVliixAxo0ai0GaQ8ZvLk71yP4ZNV94aVbc9D5SnHJAZgityipmaR2vFvT5V9KHa9j1QOOV9+eRV
25M7yH0+uczJa2zzm9udOnUqbrEkbXdiXm4WfaPUSf5hMPw/rGt/t6r9U4SMdTWqAZO86qSk85He
fN08+tu6WOvNW1I2PBrAE6y7lc1TQjeaqfxpnL567RaJkJo3q3NaZjB0PsaMUQ9lxag3/JuD9X/Z
2/qn4C3cfFfnneei4ZGQTl7P1VL3t79JztqvXY9a42PfGz69KuGbZjHFZimnbsrHrlaUH2R791JN
YnhyR0NGDC6HMVA2u/zz/32X43r4+fd/1a+oh/+77/JJTD+fzb/8TP/yNPEo/QNa899/7n/slyz5
QSHw+MpYP8W7+w/7pW78G0I3/6NQ+E/IzH/ZLzX93wimIwJPA+eCsfFqO/5PazF/iOxrvnoN0Od1
m+7/yXx53e/7H2Mx+foeOWOOSbK/Svae9s/7fylxCQuP7rtVaOqF1ssIG+xolKYrgphJDjovKzOE
v31I/8vD61wtp//0Y4mWxV3qMspjmesvQ+jfnl4ECZO43vlF9IJcUmJO0iUWq5W8cdK2XkDABIbP
dairB292JAtp2eRc9LYYvwx7W2HKkl5zIMQ2r2isiRrFtzVa+stiFw6ltj0sP3O+5kfWyAY1MgqT
/0ShdSyyDdO4pBENs97GA/G+rIpM81syshq6U9a1t85U7YYdAlVY79KUjwFBCJpDrDiTdDg7S/e7
4dsuz4auOu4uB7wndnXP34WRKixzC7fKbCnV70jiQvLuTImBoF3knCakKvNp623YlRsY0BA8hJMf
Nr7ioTq4dBz2W+aVE0641EtYOOoXaK5F0NLve98sryTIIri/mgecZOqXlFrxLijjmnjJ2t56dHNh
nE1e8vSF/2uxseG4hMNEfZdfTZuTtmCA0gqLmmFaXhSXmBOkr2HDekbQRht5mdmzs9NN+NAUykT2
nOI665dHYIqJC3N+cEMwR+oQ0HeqKOsmmrHjbQhMqVwQFqZFabU4J4TkjAbDZT9hBmoBvxF2EqiD
sO+E7GUdaVvfavuFxBoofIJtFV/DxuSFtUNMlUOAAQrWbhgmUz7Qyo/ZJXPqL72/7sV40nIlkxSs
srLe7I+2FD11YZEqs59aE0WzgyWOSDFvqqdAY9OOElVZqnKX1NsqrtD37motqemrTXt+H50RW8i0
auuVO8/RHjREwLShqkzcU6tu5BuNb9EiG+Zbo96oY6VGdidb1LbZvjZsRI7PNp9bLBqBO01hQ65i
slJlAOi8oe72+KE2dBMzvdlMjLt65hR/JinrP/XEqibyYZakbBNZ2R/iBecrtxELpJMSodIB2AVs
J1p930IkQ3GtBfszCflszPLwFfUsjtTy1C/luPqraTFtJS1pwfmUJ/mPWi+LvuuMpH+bNvaffGOQ
LfVz2vdsSObtsakxApkYaTosPY5u+rZhWfAGaymdg2wwhNSmBfRmWY0kdpKO52VjK7vzQT2pBBKV
SW0G5pRaj17RDj9Q6/JHmSb6gEm67m/ZgBUvpjrbXbgpgzxh2eNtcsuyfxSWhs+tKuV4ZIqT1vGM
OyoqSJgh3KJdnFjrx5QfTEbJiSZxSwJ9a+gQKsThZec6gyPwPvHzfC8xJPnobHXYRCwxRfJL2EO4
b0vuOp/9MxiambGUE47o63pZK6b+4vZ5+0D2CCPkXOkZgi41HFNrsD4YtG+vBsY4egC9mO4JeM2f
inJqbrda2VKYntL7hZ1NmhmfLvkbWlrR5RMp0L2ZCXc1/k/buYXHt17WdeEltufRezQre31B0Ko+
2c3IypDxE0IHjrYcE+RckeK1qtV6z+SEoTp7vMMYtspSKiSZs8WHWoC2sxt0lhcx/mUIa542Z3rI
NK5Uo5KaXsC3q1gLhtpnFaoZMjrJ21+KB/lUQpjo/+TGyhAJksZ49uwVvd1whY7iaNVIIW3RtIga
hCvpGLR43Hf65vboYvp1LUnJzCaPthWdAxOU1VtTBMrWVc9p31rWT41IaB2HtOsGcKwtaR5BxdBk
WUM1XSAlscvmtTyqxCKYeRoRLNdK0ADd7CwRdbnywpecM/LrZ5cgKtvIIHwOFU5x3id9DmQB5tfZ
O2JthjFSWofPJVLk4NpfQDO2LAa0l2NORPUrJWaulp2+PNZTS7GCDXPfUJxFT9xkMPRy3Ha6mDVU
J5auWFWcjB5R2GT7kFRSpTWMUb8tTXJMeORne/Xitq4Bt/FpKDabXYaeJZGN8IYS4Tk4ShJlXAQJ
dZmwzeP1iiJBpTRIkN53xSSo/93a44zLSFJS+5Mz5ps8r4NnUM+qxTDYl7TWyLjesUKrqddTtXHi
1rZLB1M6WwVsPc5lpr/3alsvYd8XAIm1kSniq5bL4Xe1uuRFktqg+ZOCdUzoS6sfGjWVne9UKmzF
tZBWPCeZyV3HXs8bp13yuw0yO42FWv8WZeIeinHssIAoTDrQ0dyu8QthMYZcSB86I4yaRYACuehh
Khum2XlHNlaajkdFzcbPCec/G+tO2X2ZhF3gcK8XfuG5S9c0hHrMElFayKINbME9jtpoqfQ/fas+
c3jAA171WdxyYsES5uFFX1yVbDj0jlZI2g6CvP157hLNR4A3bhot0zK/Wmii/NxpnM+OCYPmW05r
8u4vLMlHrAjSJiTc/fRD08TrXdbqj+Fm/WVqVJt8Uy46hJSqdB7TRVREPKz6SCC0QfA0uemV+t1j
cN18r63SJ49t9K9l45n2V5vhOfdEu6jkjylzz6Vru00WtVWGPcVuyusaBKumD5Z03RfSI8YxVDum
uEFLR+SEFAsrbbTAZbXrh67OgqpIsWJVLM2+S8PhyBLFmrEcPJgaB13X1QkLyZnzrGDBxDtRD3Yb
egoCVUA/xcriLJyqilIXUdBYpYUnFevDz8JrTbzgNmWfqc37gzzXePpuYQaDmFRNjAMY1tLGtfnG
HzdF4dyaSwmHW/0P9s5jR3ImXbKvMpi9N0incHIbDIaO1FkpNkRmCWrp1E8/J6p7xO3BHWD2txfd
wN/1V2VFkC7sMzsmV6Yx0su5SMzCyscNS3CKh8SqjbOfzH4UQIjhDMKCjFel8nFuXgnKUJrJwQzM
nhQsXxxxVpfzmrj92Z1rNO4RG7p4yyerUoGzUiW9XQnwY6ibbbMNb+P59uDFSU1JKRVgaFLdgoVt
pV6U62vhzsvWm5Z2oUWWhQnLJ+cf4u6KlBltyMVRT/Voh55NOn6/wEZbieHH6U6VlXJPqZG2B8d2
BP5YGfkYZKPBZV3yWHG7yR3TIMmi6FLxi0Ek9ALZMVqi0QpcLCd8xHTzOocYtj/VykRL36YJg3xA
MTTuWIRKjSFKKNQNdG+qmqcEjzxGG6iGiGX2Q2aO3uM4zuKAIYfAtz+T/XDjW9YZEdG507hbPnHo
4fTGrkCXOkXsdzya86cDB0DubFxy88buC3HyxlHdo9jifXCWOP3d9Ov8MEEp6Hdzk4s3/uYujIks
Hl9ooMU+pRflABfUCUQJd/HsL2wFFVuUb/3GqdHwdlI4ngVU9FHbOycl4foqE59eBv5rIVyQBQn+
sW7DsDt+nzktPEQM6a+TXvI3vq3h2IwO9nTlteawkQb6WAWcIttKkcoXQAumFdgF5dUUGc/4wwGj
rfuo1bCoB0f4xIVrL/uYaBErN8VQmvN+nLw44v0X+MRjYFuIC8ZImVDdVrAWDdGr5yKr+3hfJ25U
BRzxY55QqkXePI4qDigKlphNEmc34wdHfVYwTAGsAIaVJRvWRoKR8TIia8IBjdEDnZbsfFrP7mUa
0EidIsmYVJs28A1r9aF/I37nD4xvxB9H3vw/jCLZJLWp3ise+AddZPYjM3nvOBK9xiiRwbOiHhhx
lUdBaH1sacPEuhbFwEyX7jaMtq0ouXPy3v9dlbH1CUaxHgOdCFfsjMpmUXA4gucbJRYsdH5etuaR
O1t+yeb5tvXgPal2hImJc/gpToLAzlkcNv1YGWmYQXYlkyQWTqFtX0ctA1y3ezLTorxZcOPKD6ee
Nm80/gE5i57vtt/j4EEHxFgNAyHmbhOkft3da5eIT9C4lBtmK0whDG8OERFiKO8lnna0m3S1LACe
5NzqfmIsm8XarXdtaYrflYpiuONpPJQX+hh0stX8eeuGgs1s2vL+Je6zZ0QWwg7HxJmMW8lExnDL
BE0u5ZC3dlgnNjobtXNJ3Q6pKUIsP05d1j4U8SLwI1hxjy8ZOqQb0AJ/I0Wujv/LjIr0veQleJ2t
FtgKlxt0QAy5mBsaEZXfsafmj3TUfNx4Sq1vb5ULxBZb9nrL+218VonPuZXZEyXhHHteO2lGURCJ
iEH0yg/EJKPm58mzNPuGbcoPIbHePZk18yZ+4ga1pYWVvp26Qu1tPeKIKlaU3iBpDMZM2hzalljK
2rkH5VSdG1iZX2GpbAzuPX0r1kvMGbkM/Rt8NRQsq/hAhaZvm94d6yCF1QPbFO2YbiYrwU/Cm6he
66l1GSDNt2UqJfQFY9IGPXNisefzZdYpS7x+7HChUcbifSi95TGLOIWEvFH5GPYqMvmQJ0YYKOQC
oAZHRLwBGdXnaVCVFtiRbEoiWJkOrk2UVnbEWZmzosM77TxGF+OqeWoT7G9cRf7VcfhfsV5ivegx
/7m8RKz330K9/PJ/qkr2P6TrqluRJv4tAO7yfyXWxU07IiXuQSc1b62N3v9O9UrnHwb/QWxybcdB
n+Df+pesZBr/oIbOo23xn8IMguK/ZXj/X5le79+Z04ZHXp2NkV5l/lf9X7wnzxR9DPlwh4XZcA51
lulqW7CR9O/WxE/W3W5eXoWZyV9vq85sTgzXuEScfV8M/t5x22Z8sjjRqmuZ9So7GlBcxz9JK2t9
ZrI9hn6pmuGoC5nrI3c1q9rFrUu/su3FTbJhy2XJJIdeDT9Ujl8rmK11Mg/t2tXmlvl44r/jW73B
KSJ606dndjIn/4XdFwoWurlK3K1RlaX+lSV5el9aumu2SV1M6a9Zy1s+x+06/5gt9mTfE3fDrpPk
vEaDkdnqMU3WmQFetWL04uhtRi+GAkNzCynN23RB3J/8n8Bxr0x7y63V5Y+RLS6dlVKfaJFgg1Tl
2L23L0FQc+0my4FDjHyB98Mwus/Bb8z4ONuRZdA1ihtsNdQrlKs3u+3909r6mpCPM698pEjjJdOc
wVuCtbFGnE2x0lzpaMT8YdcQBbg749HaFYSV4vPk5+1JeWREftgiE+se2LVmtecgwpmWbCGEEy7Q
1THnJHuPKyG6DKibegfrdT5yn2U4WZEkPGrpFpqLT2e+aA0hln1xhETiDZEXHdda+DV+Hdt8skoQ
wVjLZ44DgVkn8zeojnTe1eC6jP28UBX2AHo0soIi9vW31BA/rChb1SNNPAn7TNxxmSrzRX7Idli+
mE7h5ktde5MVnFbAwmD1tYS3Sb3WffLF+LpWvTxylbV+F9pM1n329464IQqWYJ2YEUl/2vPAVNdO
dJ7tHXuZh2uTzUy6Re+P76nreUyL0Cb3NMh2xWeWcn/kbGMywc76juHX0k9t9JSUGfar3jQyUJtj
nKvf6eAU5m9EH3d+5r7QTsel02w4xUyfiqTIC/grWTET01S/t1ZlIVXV2lxz64DgkTXrRsksN46N
MafyJ4ZOBTxYQBzOQmPoSy5mvbOqD+Y1RspMFIL0b4wdWY+AYCUdG1031tWI7OlzvnLZbzwmr5LN
9IrVBiv/zuh4KUMuw34W4s7T9bcfcTg6OuPcqucGmFT6SlZGczTGI1GQrvDWGqNHL9teP2jDT4s7
YE4KY1NiGAXpWrOje0oxULY2TjqY/mgGlsJaIBjbWqWSR7ee6nOeud4ePkq3l5Ou7ryWyxiuoyue
kpUp3JAtz/0aK9S+Nj5z55PwspwR7yjbHsJ7/k2eesbZi4y86W8JD7yoCEl68ndrnlQkB/Jyn8FI
I8xhKDTOBet5FWSikWx783qWo1fMQGCq/MXD9a2wDg88vvkw/KBkqTuzxmUEWFb3VLFjbiN/+pNl
dnzHJfml6Ezvqc7X+GQUis+9piyXn9nnijNOvA8dDMf7spmtFxRXhT2NNsm9wUp4mjwnJ98dZdNu
EeOyi83ZfTWcbn30yTGeCtH3l27pxgDgvrsl1SD2fWElCGC+Nb7Zpc1Qd2wtjr2pz2JKwqIz9q2c
0k2vLe9seAPqxoi4sc9ybzysdH1/yKphVi5Trkwj83qF42Tc2CnBtMaKPOSFZSKpiF0Ddrg4yiIV
12HUD2bPsScbENPjCvLI2q74kaLcdeFCQX2XmAJf8H8PWz/rh/PczX5YwChhbMfh0x0X7H5i/nZG
fP6O03ZPvZ7TgzBSL6BlFuV9lPNO2nmEK0eYZxvV97QkU/IeL7kiUjipLfm6bqfmITqmZfucK8LX
rstBePLceL/ShAFsgQFgWmKaz4C3PUGRT49j6i4fZYe7BHFTiJc2ab6l43e7dJ6Gd86Dw2Pbd3if
YhKHJvQkPpFpL3M7ORtVJjlCGz7nP6JRblZ8xeuY1kzZ+FZ55M1rvJb8Eg/vokM/zHaeBxjTDXYa
GwkyFLBmDol0p+NAlOA6Y4B5l5l0z7Y3NscRDfLUR3RDy05vuTP3ty3LCetuqA629jXoqHG6DoSb
T/PoRAwqkmhvCUfihay7L66pXWhqqz26DehKLcvh4K/9t+IrDMlxyqd2GndlWSSXPM6qg+ku1tle
I++jgOeSo/JSKmBjt6eNJeqRU5kxPjQVBV+TK+0PmaYzo0Svxe+QOtWxVr31YCa0xYs4IkVC1Hcw
Nwui0A+7cB5r/F1BJwz5JBC0tkIn7Y7L/7IVkhkOA4XnscPmAGUToxJDL0BIk7VjQoJIlVveaaLE
4M3nzrol4LYg5c8/IVmztKRWB6pY9BHXN9cXTP6LBbNnAzDx2cjx7klvXjr+2xieet7cMJm6jrRY
7ZEdNylqiNDNRd2Ia0/VF9oT1AVMCHV/hwmfXdw2nCoJRBYV3Q5Hq3psY7e9yHzO/kxrbOkLnQBZ
6jA/ENaQcp9UMLN4HwlqN2aCgR7LZmER+3Y9tp34ffDizsTsi9d9bIC26cgVYRKLrCUm6P+LPTgy
UCkQo71EqWhY8ab8xRbyhXdADA1pSm3Mx+kv7nCkdnFAIxO6/G0zSou+pDssQBK92Ok/e20SLV1b
g4e38gGj1H2Ql/1n0ZZLoPwpO2TaSR+4xCZYbpLiJXeqggQJ9zdjZyhokaE/dqTEqykrg8Er6ycU
DWdb5ZF5zXy3R3a8sRwRIEkH93o95Ljit5N1S9aqhiYNlROtHfWQBL1ndUczHcajEEt6YeRQ/qgG
SG+bolH1z0lGHKycGv8oTcf1NiKysbPa4pXqAZ88t1Ani9lR0Dl5dhUqzr6atrRexdBMIux7VOfu
Ni8o/qIpyVh7vPr+8qY1IPyyzsvdjB7yO1sWO3BlKvbxqr6mCCSEgUHjEZXdP3Eh7p/UULNs8Bvy
2GSDGo5+liZiQzEltsyaKQj3yudG435z/pIznUV4P+Wcot/0k3ptnfI9ipb+mSSgz3Q0ydSjlqO1
a2+L1k2zBKIEG30HzMvpzw1pIX87x518nuyohMMtiirbr1ZlXQda/D7n2X82y8R7aDj97txkwLmy
JNlDmwlUjXnUUbPFpVeQnasQ7xg1lZ/zaJeM2Fy8Zfikr9bCPEg5bYqLWBWHOhnR8VXnDS9e6s4X
sCsMxATYAxAbznj00KYxHbVw3tb1W/gYrfrRJMFT2RUS8QIf4y+r1Mrr2SHDV8/TpkpNeC49pd/Q
9TH5P7qrZ7wP1o14qs0GpRVMifs2ea39cy0N/crOOFaQDNYCwWrICY0mrOGItMfMzcyXZPHk1RGM
KssbXTXvlnjexkM9v45kPg8Krh1beTklt1SHvC5xoa+JOxvXWw76lPNb+IEtGuOyMgV8qVDFzwzX
0mLj65xgqLlyjmmcJXlVvhlf7b80tdUS/fNoTnLfM8QAzLnOsxdw1oj0J/G7tKURuban3zNpsCd+
0reOez9qOJ0XVtA1qSm/vbbtHUJ8ulvul4iJxlubcx+7zwakPkZGrofhxzfIkr7Azkibq4BmSNqA
GT9TUyJbFSsaNxgsokWdZ+PJL1v286GbhXM1R+B3YVxaYHao4sC7BzZLVTs1+jlWI5TZ+OA5I6Ya
EmyE3+CHzDqNDp1ZHj2rZUPmXgDnvX3j79Wg16NXdA1vFIgUAzZ+0TbH0prai5gIAk9EeHPqMq9I
h/6jbukpKBFrNmXpYwNF6EQKcGj6U/Z8yz1ypjBFzHwnOycOCRyVFETok7Q8uip2j45TfpBBexzk
2G4Lm02fGPRHJDmhN7zV2zmndcJ2Yv/oEsH+xQtqPccs3YHdT/Kjn+bk1Wz9HAO/Ge1JprpXFlOX
IzfRl53AQvil3bY4z2izX0Zjqx6rcD3/nLWr1oPdiSXhqjRP5nFcuA5uzcLtsjtO8S5SKiSo0zSa
5D/trOhb+BtDVryV6TL/jk2brS+dDa84lKY7tsekiPjJQAXKQztO6nOAI08UDeGUVgjgByD4IVYm
28W3nePUxHweIiXVE6ylSR+5MS0jZUl5JojaRC7StmF5jRV6qk4H7l4Jj7AqOZkdBzqo7JOcnUnf
Lx55wy/8TpEMEyyBP5G9LPKjbT0xyLDYejZeo0qPgAgM5S9m1ra4MntW5aNQIx+dx0SGnoDBYjl3
YHaemI1ivnVNYyae36Tk2e25ARTkWEOsHouItEuQTbohfOMUKrraI7M8ECoRNKNyJbwSCv5Sv0fX
qRjQcPVzGdxCxd0NKD3RIc/wmeI9o81mK1RiXxJqSzDlSVdxWdWS1HZrUgSxKeE1HEQ2/CBSVJwi
2/ZDaxmiXZr5xn2T1OkOzJZ9kFHW/TTWPsG0aDHDXwv3jRKHNWwwMu/R35p9VlVsmEp6xaaV1Ahu
knIuvqE3YySsLKs42EYhzyDxfIaf7nvROSNPvqHKU9JpcYonOYdOzrA/x0C8hQMLi6dq6+9RliUk
HY4FPwkhujBJZIEVYSkL3AJ10R2E0/W/QNbWJ2Nyou8GBYU10Gksf5sbq71bTGJlCOFGuwRVz8gx
jG0ugZlhNXsBPAnFf2CSa8S1yVhS9o9lZEbnxYzHPchX+bAY1RoytzJ3Ku5/MOdcdqpwzZAUdHce
a+JWUMjkhVGcvMZ5pm6O6c5791PsgSthyG8LC8W5wFe3myWEyzL35C/R9N05QaN5IjRrknZvPRza
i8K4bbLbbAZnKHAcYjAIpG1xf+eF3zk3q3m8Er6nBurRWjpu1rMVnSfqb7dcr/MjAG9G01Fu+5e+
X7JtBAj2uaar8LWP4/xYwbSytyVnmiOsggUfr4RttrTZtiANdE5uAE8pzfzQm2jyTnzjTY9pfzUK
z4sIALfNB6yZW8GGGKvBvzd0UfWnXgiKz4V0qBgRjtUoONYU2O9z2IZwnQmz+f0/2ez/pTj+d2lj
FPzPFcfNQNFU9fXfdl+6/g9+ttu/9k/lUf4DzxbFAx5bJ3hLFL7/6WcTzj9QHG+NDRS+0QptmDRK
/IsnaKI8ergw6CuwFEUPLo6wfymP/j+44tkKXZJyBsyMlEP8fyiPmNdu1Qf/p6eN38zFyXajZeLq
xq35H62RRZ6UCO2MIqe6CKAtteudVTL44mTLfbiA9WGvFVJ35bt7KtzkB4vBjuD5QfjMaGQ5+3LT
LmaI4h0SgYm2kwAly/V7ANvhq/MaEb5gWoLxmmpJfALwRoq13PAi2Js+6oxtr7M6qJgfdNxjp7Yh
rpOkYeGp9jCg5p9rnT1zIttPRGSbbRQDjq7nDsyNiwZDf94SxcRrJSMcs5nuuanjLfNv+T+RUnc2
dP1TV6uYaoLocVmWtwj+TyZU0LdqVybRtHPNKH7zU+ZkJAYvi4mWiYvG2E6Qdd/LWSf7ZiXeBb2Q
aazGHYaPdSTArF/LMXPuJ2jqxwKc+Ea55Z+yIMYWtZMm+pCtf0gmfkpvKbDkmMVWc4w5spvrsOQP
vc/8wT5X3pQ/urhWj2VCgR+g0fE1VWU9sSVyqnEiXOehSQ/EEyhnEdDWhM9rApvofvqEUH5hhCYZ
rYnxTVvURIMkcTXG21bb0cXD5GDyp9q4dvrVutKwU9XhxNhvF5eR94f4h0MuChJ76PTK65jkl/FH
7ZGJQNSV+iHOpXorUBQ9esNXPDcM6e8QYIlkdNRusSop66gxzrQPjISqa9qpPz413/Ym4iMcQ9kT
EF8cX6FOwrCHbwJBON27sYonKqMqzw0GPaZYDaqJ+c7AEHgL6tDn6m9787fWccT1uGX3Q1K2g34E
2vHSAju7pVMfqS6wKTmifCsgbgfnSmQky/t4xilPuuwCaqcjfmPRW9YhG55mWbj3o8+3gUjNmQ+L
yX3UNXe2NFjlW6ua7wq8Exss8ssJCe2HmiqZn1KQzfvatGHhkALx1gjxqZKfiAVgjbG3cG5P31KO
b9uVkBJoR4xThrNH9bG2kVRHFMT1func5ETbQchokWDYY2PY9KhhlYom+2LnxiXL1WZkSJz1y7tq
s5tcEsZeeq4G6W2xxIZxEocDboIgjaHXA4xJ4AgmiN+Np4IV82PHCL69KpXfW6PaF3gnPJoB51K/
ICIGjiGL/WwQ8M3H+Y5+wYCcW289jfVz6xAXH5fgRgmEKzUzmHcL491wMv1E2P0+GiGQ2e2e5Yh7
JUcOI5LnomOjXFBaLNhtNYJgwxWxQQXqq5Jxw+odUiAIB3gaATNKvlXhnz38l0e+qt1YzGcO7cGt
9nk/5o4ZDPNC3ZVrHblf6tNoO+sD4ZaIgSesflHGKmxV0Tzz2lzM7GGJqUg2PtPce4X+Qsurs18I
Et5AWhanFn+tqHTL7iXB3QZNjHny2eamk6R/bFYVBeXrCNNtfp06NBJ6TEgSYE2vlc1trgsjjCR0
lN3o56XDOqc/I2SGS5IRvp3z9A/5mwemDgTjM0ytg9G+N+30S3DqDVvexqO0UfVmSGNzcVe1mrlV
ujcFXNHeMr+RTef4WqwReeFUY8PIqqh4rHMj2uawl2hUIdY9+eR0jSXlKCubu37ugzqr0/ioq5WA
Y9bQlJfhdjpT6ImlsiyyLn6N/dFirOgz2MmDPiF+RfJ30cVznCdI28Z3xeEpAAaQP5YIvmQ2CUuM
a1i5tiAsNIgnSsH0L2vtngxhwMwso1RuYinusmSsrTAq/BGLkeGPVyda8q1sRHcAZKXcjRoKOi4b
8wejN72pS12/QzYDymJ3USiq1X+ipYqzWW6uXzkq/tW20h3exz5QvVzDrtG4lupb/YRjX11pPCd0
eQZO6r0X9KBt5iJD4PGBqhe3MAxq+inBg3TyEKkCW2YUd0pinAlHUabKgQZ3ahbTQ9GO2wSrJMTR
vri0UZXdR+QuMsFFlzDCtjb6txZ+kZ1/YQYOnCR+VumCGFAbv9ECDrEbnSpdH8Y03wOsZ1chyHyO
x5Zwdd7+NE159fLhJ22mOoCBdEvu5Y8AQ3+S6aRIJWYcPcDUo+ZSIP/IsLnpRyDRN5SrACJacc7C
751DaP1pIJKKdPxS4WmygJ9ag5yCJKosYPDNT0ovciSS6jSD/vk1kluDPlb98rv6hsgwOAtzknXs
oClvPWsw9bOovFvK9L5tsYll3aKCsUrCnDJXjo2wLEZ6An6Y8491/dCw/luohgmfNlwsApoWMar6
zR+nC2H78hZeBRQ5HxzxkQrybjmmcVeub8rL95n4cDt9AJtw5er7Eoup21QdtQM8JRAhyJdBcRmM
6rErRuxT8/EGNy1S6Qa2Gh840t5b8XBOG4QRgtzfiosywyd9latxHHSHr9beLlVx9Vv7NWqTd+Z+
p3EcTjkPcQ2UjTKgc+X6YClMSphj4xOf3J1bNkd74Wqmrqsa3hggnvACEB4F/6QAG3Af+r2Oz61W
CQjDCFWcThaqaOw/buSEdM7vI/llD/kWcqXJVSQOotmBYeC8L/pPiWY0lvGV+Qbtt9WtRyS7q5ne
NIC8UFbTh2ywN3JIHnxJwttLCg9Nx+A1Z8KhMGV6XnJNrDNU2iwsi5+tkR7jxgmlJgzbQIlZTEzU
9rTzZ8q3vMDia98ks2OFXE2ufjTub2GVo2fA24SbKyIaoExwCtAnEv2WzLAjlrdlSvZeGe9maFRC
wmHKjKk5GRJ8UkqH4Nj6h3GdH0fGjPj4qnCI/F+8tNtEW/uoIP9ugNs4Oi0T03QSv9ymOSa+v+MD
C25m4qWAWVsubIXevuoW4HYUd7ovtMB8IcnurUxsV5aNGD8ZL2B3F0E+NKr+icBVQDcu9ArQGdz8
FaCsyG63uMzToKbukIHd1dOAUtai/Mj1b69w78C2v0tz2Q3tcrBzZ+c0K1ZVmEtFVW+NYk+/0DFW
AKeJWKHOJ52/7wqLr9dwSdAPWzKSLFX2RdnyAoKoIiQaP6JkYgSx4C1PHyve9xIE5cEaS3Weqc3k
L+pDGyl/8VUec8lnUsOdHMorrxbcnGw7Ika4OnLoN8nvupbIajWpR5d6U0KKDBgtkuaNgsK0pirU
iXyinXLmm9AkjThU9+ODSNgWYcERtT92a2Kgg+kt87y9CRLbBWYNrvR5tqSzxTJU8U6UzVZX7bC1
8bkdVm2/+0SxX0ZUyNBytH9mpuVinzZA4iCPvSDvvZv1CxUPd31jPdf1TERX7gbRPyaEGl0pcdhS
L6olJ07bB0KvyQ2asE3aR7uTxCPGwwwphHKOh34od8K/yElsif0SaKcMjs++sPWlnLwX27JhABtQ
iFnQd6Vdsh/U474gthJ0/WtbyaMBuex2Nt1RFO5TYeq9+kkUdoDlJoCcaux3anmzueUqwy52VeoM
zF1P9G/D1k8P45AkoUHnT7g4NNYazU1sxvDjy59x910lS7rnqI4dzbatsJTDj8oqP8gofMpijk6O
gljqS5YAwHixzN4oQw5T3z0yHuB7g+udsS4wOmWy7kh2jjTH76air94Zg2Es7qy63HA6CWjgvrEo
Qzz0lCszyyuvpRXRz3gXpZ8VJlHPvi9yvR8rcXR0+6FHyc5sB61sgM0an7Rr7XJSmT0miilew9yo
Q6f2aAulG6Q1uh2kvW0fEV1mjflqXWsP4Dr0Ur4QR7yoaT1WaXPzme25thKUGLaxpPWa0o2gbCBd
VvCIUkB+SYajvXBchtIq2vcgwVs7Au/xmWFlCiqPQcJqP1kAS0LoAwwGco/COGxw8RKMqYPmbGCW
U+rCBW8XIf2mOe5or8h/tGOPHUMd0tm/c5YWfGnx7Zs6sM0vreyHxVbfZvyTidm8d5PW3MAYGcw3
q5ZfTk5uBAQwgcRkV9K5Zd9cY5nA/TRDvdjUNHh9Jkg9H17cspFWXkbcdZIYWTsukqkkIdt23XM3
q+hHggh++2fxcgUr6uz6tOEMATHx2A8xG6YGaUQaC042vX8sE+7ZsvNvxJD3ifV5E8d4pKlG4pGE
QwsY80Eu1nc5K2aSafuMUWtXU9CEuqrfbsjdCZvhG5zOX9ltL43yixDgqc1pj1H+Ed6xEcomvYsG
45duxalL6cJ1Kwq9bsJZ1P1q7SlYeISA9UOfkHeFbYe6yEXga0bnQM/27PzQicQlZit9QOpbQ2mC
wKwABtw1fgfMUDuS02nR+Wk4FtmA5pxRXnrHTVfsxsq3jsOUO89Ff/Nh4rN+712Vf0b4/YkTrdDp
bKkvbsGxvm/E+inivg2mcRQhVC3vOq7CP/jET+rAlM1ITX00ubu+WMXFQkCctpYYwLIIBW11a5ar
TXw6IQGBPDbd5Zk13MdOJ3Lsyp7HC1W3cGtiPcQEKMwuSbfmEE11qFNJvUDNOXdqobKKofYPWT0P
3ha4WOz8KA38lyQdICjtRbOg2LpxuudJK1EeVwzE6S2stnIEf2igiMH/YskNEqLXd35qwcVQoj/2
HXkw8D+glEC8mSdPdnTM90WckA9bc/zZTQ21kQ+L2aQYVVyHI/IHEgcHi7eBdTTle5NcRe1CuIfV
8pgKLDGuBwK8mkFYRMMjbqnYXpYtPGyGQjmHjclk8eaQCio3Sxv7TrVNIQESuOTVtMCmrnH4H5ZO
dWd/KPwXMsn6SUOqqTiS1WsZGG3ME52XNopjNdfqLupBE6WMcPkG+T8PlNrDbsbdecV9y19+IIn/
iIRULF44aTFl954pHMCmuV7XF8cGXL1dZkdwg7wJsItvpsey5bq2tUW0/GirOrF2rs271OXL7dhJ
Kt/NjEafUTTZwJi03uwy2EXErXvv5qPp/2mqIcnbYbHJ1tzAcOOYrcnchhZewjapxwd1jAj8Fpds
ghbGaRevd2BkKwGcTavITt4Vf608xV9bDyASLD5c4BLsPpXP8oOhxT4lTuTO70TIJnRTez0YplsO
nMHmKaDNLj1gvXfNp9YGHIDZdTDPEV2mrEx/rUUV7SzR3ulJLW0mu0CoaFlNWM+ayrvinMGOhNMf
Z/U4zzdgFv+II4FPgA8Kkst34a6Zvrp6xL0Fh2btgjHPnW/AIDZ4B4qRBwDOGHx3iNXRsXOsBA9a
i+dgX8YRZ72lJxyKlmsgvM6gvqjMMMWTqwvrd9X4w7eUlnxcIHD+rntOKIWfO0AdmmQ/V7hYML7W
H41pVsQRc0euxwl7kgwGP1JUy0HWDSunqfp9Jdf2CchgcxqBXeJPjYB5eO1KjNFlfLpz05lwy4Kr
jHh6+p4WmT6Pc7E8YkoBpGlMCiAKywBgvTXi/pDH5m/633zMS7lPPbrjPTGhBc7QD86jAR6eu1s1
madON0MXuqXjv+Fkdh5bOsBu1+4sn4LC0R3GkVYvCBs4Yk80ADS3bx9QKAEKx3/g/uQEM+YHQDhx
uWkTVUOAj3Jl72ZleG+zk/R/jM7jWZ/AVgUpln+IBpZ1X6Wd2LUY1860mXFfMC9AqVC9VM4ZglkS
g7V1YaWbacTIgLXF8jlnuXzHvtmcMrOOn6O+4zxiT9pHyoLOd3Q4jN+VqfRp2blBzsoUDtt2ieb4
C0pxsh9L7sbkjsyfuSrs4jb1LX9k+eIgM8bMmDIGMnerZXa/TYrmeY6KjdU32R+ReSYPKpCxei97
zRbD5+xiR0/vjAJrTVixvnBoj5vhKcMDPpE0jO0P66+9sMCM6l36xnPfTEZQIboH/qu/VkR8/1zf
VuzXsCgHzAiMVW6mxapPplc0V4ZfcjJGyD7wFHLKLNbEvseywHJFO+K+gSKlNhbsnt0wU0KODGcd
nTl2HnBkgcJbrfporZ8wrydoE0FEzvqC8rkoNT+r0UpPLW/hiTwxRhTV17DWY/iRpfgf7J1ZkuRI
dmW3QqnvRgqggAIKEZIfNvo8u8fwA/EI98A8z9hBL6XXwY3xILKSDLMwmrXnN6VKpIbMDDUACoXq
e/eeS/aFEeOzXQ6AQy5EUvl3vq+sx97MOCBYKJ1FFtZP4JA4+FKChgzfyuE6aX2LY2vxMMXWeGNg
zuLlQoYlO85X3O/m3mSFYdtRZet+eDJjKgSCEsNZ4pa0iIHloObGR2BXlCR5FvpwiVuV+ouqOjBO
6F9KzEMLu8/0JXogKqrNTYslQ0/4nMpoy2uVrIiY+VyO8rFCogeOThvcS/Lt3zIrIW8CDDFbGwez
ceqOZ60LUUWQ+BFOHs0m0kV7BXScxEtjCT5ZMDnpaymHgrORV921BZfvwiIcjcNPbL4BH9A+Rb4Z
wE3Ne/slpkXcm8a6E3cYC8LPdh1djqqsMFClZABC8v/Rs3GI8Knq3WVZCEIV6HW9J5aZfKENa5HR
oq1gTldghz2kY1RknOqsC1ThnmOBAeqcFnEGoN2o0uC8s13xOSEq/M0ERHIbx/TvrMkuwTY7oPPI
Fk+eaUIYX3CeFTdmrRPU0Ee19upXJUwzXITnAfq+J8iKGeQXze1uR+FP9z0WOcruemN/iyorvhAh
21j+pm0re/1MHyz7rQCUchWwQzLWvYi714pomnXU01k2syQ9U6XUt+GkOZy5ML1kdII1E8/SQH2o
pfE3EkOZNHh8u2AIPo+kg6AhwjjlErq+TPNbEhHHFW5GG70ToHDPD91z7BKbmsW01FEN8SGHb+fO
r+QQQnmayuuuhygfZeDO/A6FZAK5RZm+vbYSpFaEcIZULlz7pZ+G9ZCZZ4XQgjdQodECCfBlM4Q4
Utu2Ocs921rBbbVWg+ZcOS4Ve8xPj6lWc5ht6u6sHvkGGeQDxBREHVgZyBi8Z/RixIlaNgh75H6L
oWjstZ2P051T51+GsHqPumEVpTVnlbkVaGXZRUspfim6IYe45F90TfqiJRoBZaX56owthaUg0jZ2
y7agbLe+yrzzQkUUYnr72bCZ+MCGnds2i6i0aCnKrTpfQ7pmS6e0ckmBt7q1C/mI/nJWuk3FHGPi
fQOpd0kzYoUuZ9rqufalLKhg5oR6Yr1JN25B6pNGd6hpTQd55FsEehivP+5r8M7LsenuPd8m7STj
vnRJ6qxb1X3CWYf8zJc3FG2iF7af8ZbA0m7N8r71QuIFBh+RW6ZIaDHRgkf5xk+CfANONV9bRk4a
k9nJc+T0BhGrLa9yVnVfRpGkbK0rihWmr90l8rNU+bZuqwuf0u4Mr8fNbY/3Ruw2m86PLluSjs+a
CYn7QsXTtNCrxsE+DUovTrDA15YgmgrTyRDC+Yl5l3KFjUZCjKVQp/rvauolBQ+YitNQnBsCUehI
3bB3YuMhCRoohk66Jqx1WGuY9ujGfB1VPlJlK9gxtc0nK557zC7Jzr2glwbB6E5TFdODfdiywT0L
AsrhDSQRpB6as8Si9hihmr/HCK+zsx1uaCk0rHV2tEnSNrkC6VQ8QkG4xtRinLda+lQb45Xwh7dh
cC7KAorR5FxFRfTi/iz19c0jO3h9keboDQvDGd58Cnfg8KqbulMaKu3YwWUU46cnhJZY4qJdy4Q0
EZUix8oEF9PDprq3RfytaR0ilXjTArqL2CUhAqk5Oqqt/Zu0Cp4tivh6lKfU74mLxYMA/2I51fE9
LcKzVDlnAZrAZacGvk492y8zPYvral1r7W0mcXYPEVTmybkfy3ZpVmN2j2ZHvuZDpx6kKxIYmax0
7Jb05NKlr54uBmE9DZwEllCy6nUPGrWy82xjmtQxyfYhB7dJmqveMS8ERbxlp/c3tVe3L2AqgltP
qzdSNOGDgb4RbTqim7aYYTEd3qfAVa9lSVtxWeajuO6R3wxLZCDnem5REDNW8A6+4hw3zjLiBVXo
CgqB/bY3fYOYcvOpZSlB3TZUF22WNt+GaHTYjBK0LdvswSS7BnHDlTLsB602vgnT3yYsiRBRljzR
C7OB+eU+IuM+b/wQGXmPMt/TLv3YOhcZ+3M3/1qgR8ZAe9lracNGvGpWVoG2tp4oJxZFQmmdhd1N
oPvWBSlhmKyKhKuJovLNMM2HooovczO8TYJqNaLUB/2g2VtOS+OZHUBE60TyMlJ8xE1vPrepe9FS
yMvgny/a9GdZkBdhCEQNZzSqPw2pto7hXqxUUBfLqh/FBguBvHSq8gucbgLMohl+4DrTsmyGFrly
6a/5LgNA0/vPUAs+1Wn+yHE2eeZyZtB2D9RBoSNKFrFFxXjwi1Ub+VemvOiD4hLOd3DXt3q4aUd5
G4VvIulBXkc1dZly7DZOli0HDoR42sTwraoGeduFffMW+mhHcXObw6xJnivpYYl9V+MVtBY5MLIO
17Tl3qfwNtgGq8F98TmCaJd0yLVbc1TZl9yX8hVUdPg54Vfa/E3z+6QIf9WW7Nuqeg2SrlwVxGin
KwEmhS1MBtSZboqxlQIBkekREiA4nqwUyeDXBr72aVU5NKQs1DbfnYAtBvWY9J3NqE8fMSIix0lQ
w6rE8P1Ln6wv2mTeuz4SM8I+KGzyWZk9iWVAFuYXHHJjf+2BkaG4CbacqDCScWEqwDj/qYD4XzHI
P6R5lG60CKt/eSJXMvlVCfLzn/kn2cj6Q3cIgcRP5pAzDtroLyWIaf7B88Sg5mLGN4Ul/lsIIsRP
Cxpqckxhyqbe8l9CEGH8wZ+j60jiDAtKgviYEGRPBiJMiR0R75mLBIQ/EVnJDiHLwl0h1ARyhS4f
qw8df6OnwRm71Q+vMANcGhF2T75KRhQ3xowbtgY2XFMHQ9tdkjkc+3DZKmQKH59Pt8V79thU7+/N
9Wvxr/NU/J7TTQ6JfP/33f+J6+6fM3X12rzu/I91hv+eA+57NT6813il/5LNzH/n/+9f/Jf3n3/K
01i8/9s/vudt1sx/mr+Xletwc/9n1dB//N9qbILqP/4f3LA//7iZgTX/M/80KzId4FA4rlDWPClm
s+CfCCzT/sMyTXM+Awq2OD9nw1+KIfWHbrhwqQBTzUqeeXbVedsE//YPHI6mzRHdlfCjLPkxAtas
BvpVLSSUYRDia89gN+WYTLqdaRLCagIwyaG7UZrY9L5BmXnQmu0vN+QA8ooXa3cU/D78m3FMhw2D
0HdHwUsGboW6K9uzpPzc8MU6c4gwuQjSltWYxkW6Oj4g+qz9AU00qJZjIday3X0R1DA5ZepMFP6H
soakS6b9ecO34YKvbXRiqN/uIKIu3lYuj4WAzJX5r39/fSBCveZZ/Z8RXUKSafMBmiPj1zob8SVr
RfB0/IJm8dj+FVkGHIdZ2+Wyqszv+y/DYGDxAwNrHlxlt7jDZg6clg5O9Sg0Nv1BkufvXpNSlrNa
YcJkcNoN8U/ZZ8qSOF2MKfl6/AcduMPMXZ1/cYMtYe1NHNQWfe62/J7IksAuKP8TFFE3NdEcIjpB
TDs4lqQhKwm/I3p3byw/i1P2qRgCatZN9I8IzEkzl6vQSWjoHr8u48BctRDqYVxCqEca7/zXf7nR
fViNY97j+gjYQlwYlUsomPTVusq1/JqzTX7HGZF8T70BK1YZNH9Atzds02ZeC4KlZaoTdQRzIeou
I/KKNlbhNZfHf+SBOWcbgskmTN0VrO+7vxGTfDcZMY05escZDSxq84XI29XHR7G5CzTp+FJZOkvQ
r3dCz8IWhxydMRTpJA04k/UUk0qQnLjj84/dWYKYQLbFaoZZ2hZS7S0OoZtWPWc1up1iItpownJJ
yU18z8eoOjdTDCiLwEA67UohHo9f4aG3Cg+50oXDAq1MY555vzxsYRV91PgBx7cqyElooNFy5vp6
SqwYWIBbSVoXzY9OyGVrq1n36KKOyLCdE1Zs9/l7J+myH/9NB54ts87hIM+9d1j+d38Sx/3SzmNO
lIqw3Pu4iIcVfpz06fgoB2a5ksqBRS8RirGw7I5CNgZSDDdi3Te09AyaHBYYPawsPA+2nDZzO+/7
8REPXZcSiGjYi/DJmUGQv95qr6TxgeRJ4j+roiX3EWgyNv3Vx0chTJRDlWILDhpgdxSq1waBu5DS
XexxCOiTajHmmtr8jVFIBRe8Gaz8au/NIMRVGENKmFVYF92dkRMJTbG+/FOH/T/yVg8se3RzwM7Z
Fou02s8F12aJKdA7iQrFsrZGAE6FKmGOIJfy2ocvyOUlwCgIrYat496i59DMt7UG3FkK5Zg6JGqq
zJvyE2/6fFv23nS2o2xdmHDuvNHdfTj6UKUkVzSMUtst6yQNv9CIOSvZq7wSjzT+Q+gm6q4L3BML
5oFb6RocPfmGsPFGpL07spJVUuKIlQtqsMGikHW6aafOXooq0058rOaP0f5Fso+3CZ3HTm3MO/xf
57mTxk4D3MladFS7yNEmrcjM8GIAiNcycVHSnThxWw+8WZw0lM6plaIjou/dEaWbq4YSiLUwR3DI
ePPhuZjUsY9PkUO3EJqukiaHG0Twe+8vQQvlJHqHBk/WmRRLiUrDdl/d9G1rnniJD80TqbMowdDQ
qTLtvcS+BbnQ7iHmD7rtQ49U4jzVKbygRjSuIhPVtNDi5IlecLfBD6WfGP7QlUq+eyb3kolq711p
njdWRk+RNSSFAOtoFoUWt2quOZkXJ27qockCb1tJmzMfm/m99y7r9clwZcejq3oy0bKHMfTg8BNH
bnvRlcI7c2LA+bfvzk5HZ5Nk2PPxU6fTtztX2rm/pzradKT5IDyNEf6GYSnXx+fKoVEUJK15fwJt
xTF3Rxliq249DwEk0ET0QHUjNnlCsMzxUX5/TjQRbSlRWegW/om9UWQdZBOlTOqBaBQeUXO439uc
AlBCtN/2xFDzn7V/31i72He7hi2EszcnRAwGkN2ixdekhw8IPx27vxlCyyUXq5O35LK2cD5U3815
ax2OAMl/TZDC9TrUaasLv05IgfBduDnYg77uCAaX7tD8IOwwmbDvlg5NDKNNBQHmKWq5PiCqRbeT
ptvksPiuR8oNiHSbrjfRVmrlmxtkibkMAx2rtcMrO0ByF0QCjg2trRgsN+KN0EoT9DQhgaW20fww
+SjeSplFn3LVgwkpCn41v1fY/SWZpdYTgYNs6ZvEzejr8YO/4NNoqX0j4SIPRSODLwAQc+GB8o1X
TGsnWfRureEr8/E3gpSUQ4iIj8yKi+MP4MCMMiD0sE/T2ShSb9mdUckQOWHg6yZqECmuSXL4qkbD
Oz8+yIEJZRg2qw6FZofle+8rEdMBrh0DWgda7PEyIkvtjP5bsCzTpD41oX6fT1RgqQXo0p1fxb35
FJV01nKJr2Ia0mQ7s7wouo/SJ1BgJBPx+HUd2OY6Bp8+tvK89Jwe974QGQacvE84QGVO4XzvWwma
Mk4K964aCqQ27M3QxTh4gZdGNSt9IyXGNzOow60/xNF9CQf3xK3+ubPee6G4k8LQJZ9IU+4XHtrC
pOnLFpe8K5FcNIVdI7o2Q+T5QMHQUWHUvy4lsw1W3azK72t/oJlhu1BhiomCqx9KZ1gMmEEQ8ziB
d18OCo3B8Tv3+/rM87bmyg3SGEmpZnfa5QreUjawY/HKVHyrS2MgSF6TPzj0i/d+NOwbP4ja9+OD
HpqGbP45jZhzF9Hde1pophFDwANH3CTNqxTR6irVQ4OclFi7OT7UoetTFBR06lI/0Ve71xeTD8X5
KpMLGXCQ1aFXLlxnuK/C/J2u+g0esunEHT10cbN5zlSUILGD7E1800tlGvlzuaTty7O6kOIl4f9c
Ii4fwhPz/tBYlJvmIi3fcSDku1eXZW3OJqxmm45J/9zoNXspe7O40sqp/TtDMZWhmlCc413bHUrx
tUMgwpZlaoz+DJMzs4NUpaLBFXT8kR28KOYitV3eH9fa++r106zF6ThHkW9JNhbfVdgphoo20Juh
gR8f7NCyi22RAhfU23lp3L2swDFdiZ1F0gstYjA21rThwGx/+/AoGF85T7mK4g4Oyd1R0A4Rgliz
PCEyTW9j+PbEBtWgM/7GMFwHJnAq95jUdodxEcIhrWM6gDdT5xlNryt0VfrZx0dhV8KmBC/nnFKw
OwoLGRUwivILgCHdPW7KkeR2V5x4ceeFZ2/5FJR/LGsuKlO73bsW5Bi5RBcy86lNPopW+sMz2jsj
JFlRo5Ry/JIOTDlWIYIYKFTz9XD23iN4usiogO8s+MCYyNAdtXF1SEFVID5e2aKUyuGdcNM53cPY
+wQPlkYTvLclynFfXeFBVBvajd3m+AUduHsm1lkOaOzl5jdp9xlJ5Go5GDVqLInuEKJTtecDzNrH
kkRCqI69OFEs/bnS7D0uKmi2Pc88rm92Df96KBzc2hm5W9SZigwfmpMRISkNC5A0Ben7qTCmtzCe
jEdjjGGTdX5LJhW/b/vxyzbn94t5CdFl/2g6mfaArpDVvkRhDaWbMAYn0sRL0wTRcvSa/sSrcOg2
s3LoSvA6mMb+tiPlHYH0w1X7lZ6dV0rYG7cPgudm8qYFC7Z2f/z6DsxTOiK6ads6tRnD3luEq26g
GP6zTqzV7Uahq17BnkOO49if/8ZIVM8EpRJHUpTefZ5hZKHoSADENHNeQS8NuXSjjmTgtus/XLrA
yUJjeI4M+bkO7w7lg7JAn8w7XerWXQ1H+oWswOnaVsOpLs28Mu1NUj5crmvQW2Kbvb/YA112I4HI
Z1GJLr7jq/CoAOoiWapo0gSYoVedjoym79ifHb+dBz4zlLiocWFXZ4Lub7yrBlQ+zRW5QBWmnvkW
gZZNgunE9DgwHWHN8MmiWsKZVO299ZQ0kKggWUXWB91LaRO+XHa/vkH4hNd/fIGmfsFiSQFBsdXf
O2iXJiagTrBm2j6WXtm4OoZEZDQj1q11QTXlxDQ5dAvptMydRFpetPN2pwmhA+SE2pZcxFU5PJDh
hZOqJffz4w8KPQ+vNIwD2APzFPqlXs5mKylExrxPpuCZ/Kd23UcnzwaHLoUgc1ow7BFZLPd2OKnn
5XXpcQ7Nk2C8totW3szUtPXxSzm0WFD1p7rK1cCC3fvSZLmJ8qdUcoGeTG0tqJkXAxygVW5E2t+Y
3tRCEA+w9s7fnN27FgA4Z2/Ghn6C3MZReXCvIkjDJ8rF8w/ef33ZxVPboRtHjXXvK11VKmZfywwA
MBae+UCe1njvENuZE7rzMpfoPosrtLFMwtw+WSE5MDq7N7YHfLdYP/au0Q8NDLJ6xyucxvpLUtT+
a9i64hY3i/fhI4Ri22NSvWKpd4TYe3J6BJYICw3bxQ4DVK2F3SO4dszwcNlOfDF/XxIZiva7QRVu
Xn/3vig9qS8kjE5UrIH9EBhkShi3JXq1UBucBo8pxXL8BnPLcHN8eh4YmXMLG2IWECbpzwS0X940
IPKTrakaw7iS3jbmEPwY51I9cwaFQhYg61qz2wNgMYJWODFff381OBCyAaNNQxedHtHufMXvEY0p
p4tFE+IGmA9mZ00c+edj7kwnhvr9XUcKw2bE5EToYJ3Ye9c9T1US7NhsdG+dOzwJ6Nya7uPfFw4X
tJx+KmGIBNlbtiiywrBNuCBr9EldH6WGvNg4JTo4cC2CZ4aJc15XaNDu3jaVByMLM9txAbz0zC4B
F5hNqq+PT4wDD4epzypC25Rj+34TRdpzxG2hiP1JJ31tNp2L36fyiYyypvPjQ80fxN0VxTV1YVFV
t5y5ILG3ooyB6DGEUnERaR0++W2rHkaoj69Ed+j3rNEBbithfPhDxqA0JfmY0ahhcd69i5jn3cSv
Boqcvud/JewiXGSd5n87fmkHnhXbDCQpKOWVwaZ8dxRj1KzQEdAwLY7Rm3qC8URTaFz9nVFYkjk+
cebbH6XI7RgCMaNUBMmueWxIGNJkOjHKoRlB3ZKj2dxZpTezey01tyeIG4FTsp8tLqaYlgToTUtD
mf2JpfdA2Y7VkIOgw5aGHba7t/b2dM3GkUIZRgOyKUiQ0LM1CTgtfEg2lucDX4AvYW+hvzS0atX3
In3jqEquZjlY1TbRAgB+lewfAKILpOij9eE68bxauzbfP4r0sJh27wXK4NEa2C+jPW5Jw84dnV9C
/sLx5/r7TpJReB8o+NAu5WbujuJXnheCJYSlCv7vk+k42QVGvSpfJnqQLvlAhice8YHpCh2OSuk8
KJ+FvUc8qsb1i5JHXPi2fk2k5rQJZDSeaKgcGoXN0FxQ4NQGlnH3sgTI5XYKbXMRO7BH+RmfYaef
evMOFKPnhZgkSHrb1LCMvW34wJQZZTN3MfLCAm+vbMxeWfGI2wyjrxP62ac0jlEYE851Het+8gbG
GnpD32Hkk06QnljlDrw+VBpmpRi1J0q8e1NmrJBKwpblYXK4fLBSJ9zmdtk8Ws0kTnzUDwzFx2eO
LGA5IMdy7zFaiePrFeTDRZQ2wW0a1cmVjakPFKlXnXgRDg1FGWpOQLAQm+p7Q5m5k/3ZgitzVX5T
dlaDrPCIF+6SMPr46yDnfTrFQDZllDl2500LUdNDCEN1w/BgH5IVdBNojruCKKjh3AlPNWgPzFN6
phRaWfPmY+HeE3MtTiDKSIFSlQA+AOmEZ7Y+VifWuv07yD0jaJR2qUnxgjrr3lX1jSwbp2IULDnZ
WdnMkQjKD58IKv6ohtDUDVhLsxrH4lGRSbp7A+2Rth9xTjS86dotNagC66HGF3h81TL279s8DKVg
2GP0Fgg+3Vu8MwjGXdwxDDDVhUyBCLYRaYnJCuvMsq2cNck/AJEKHJekVruW9zzpSIL9apWK/MN3
l98yK5TpAPFe7VdQRDJ25DbQvAXJnIN6sQSf+UZtc9dsVsev+/fLphjExBQ8S4pCav9B2lkTpyGK
DKAb0YVrB/VlLZJTrfxDo9BroNH6s8Nu7e0oCJQp05BXf1HW9vDVkGP9qQQp/OFLYUriJiNXgpd7
/67hmQkKLL94ZF0ng3qGj8yS4Ue3LZTqSE+hScPp+2c67t50LPomAydrERiqSsxswXgpMzc+9Vis
+cb/ur+cx0GEgEoetQVHnPmW/nLGEXWX9jS1zYWN2Pl7jqLxK8iW5Otk504Ke9kpfjSFOzzHhee+
mr1RvkLTjeiL9RFcgAD5Gtg+I80I6iKd/Y4FT4Kc7RPnIukG3XmK0xFalA3PttqGXqqd+8SJ+mdO
WDR3rdE5wzKs6QedswfOrrIsguViD535fQTnMK1D0pbOMkhZBqnRowmIiVcFPKHQBbHeaYWRshIA
hQMJ43BR2kHzxawgtUMBwnZyBtWgAGo4CXWWwGB9rVs3iUn0SyML24odyk2mJzFuwkSN0ASUp+n2
MmdTShiZCzM6GZ3xpcMk1y4bmcvbgBe33iQxYH5MYtVULAx9nKpzCCslOLc8TT/lTRs8qjGETO7a
U3idVqX5pKvGeC16YZFRlJDRvagTI023A1sXb63k0FyzIYi/9sRrDRsQvZaxqQikca/LyGPdC2B1
ROcRaR9iWbGz87eeishOMPHNaPh2BH47DQhsumoGO1OrIgLzthXIrfznoOwhnVV2kTooJ7vkEmjt
EOFwhjzB2g2KfFFoWlUsbbvsXwu9MF4I8yu7ZRx4LqGYWeY+WXKw6/OgJtowMG0kd7VL0MCS5a26
l0ES31nAexMYF0P6mW1LCP0pqnIPRJy0SPkAUFMCHqt6feGrpLwGHGW9iBzL5GKQdvyi89+Z501n
n9VaDEwPrEdJXGoTddWqc8l4xXDU1MmKpNyYjcGEDBsmRo+XItQLmCYAre1vXpSJl84Lq/wMShh/
R+fkw8geWZZvmV8FIIaFnHAimXCrfD0GpSDSyPvk4GPyzhyjCB6croWC7sUA80aod2FgVRck4lZL
E9kc5APT/Dpqnv1CCb+2IZ04UCMIxOorUu3NiBZQWGKnMkE35dCejHTYYnt03/TBiUOMSv3AZFcq
1FgEK+0b37b4M4i6GZndlkkLDgYSBnyIoH+oyB0pVmXBjhPjKFGMZOIYM0/CmMtjnH7B749+57x0
dQ4aYeKf/07OX5JuyVcYrjJXVeQoN24EK7BIvAVTL+JxR5XhLjJVDm/NkDjf+gZlzzoadK/amEUU
fBooNmQrUCX5nY3QBv6TnlfmArSC8jK4JwVUuzEq2mBNu2K6AhyRDrfoKOzXoAolVH43k+WmicmS
WOeNjcLBKuFRXkVCRf0tLAPTfAJPMREFoEafl6FMGggQVpSaq8R28Xdh1HSye3QS9ZdgblFtsU4Q
JYEAofO+RLiowc5DquqWnYbRvCLcvFj4QwmTJivD8VNSj2WeQCDKI/W1nLRpY7hE+1xlNnG8ZwXK
w4xuXd19qYIJ1FnpjIRHNk1GKkwsiwCf6tARVqwP3YNvyByUOvfiPDMjGDdjXavwopCtmFaN4TtE
fhaJ1S9IZlHM8iTB0qjjL+lXqvJDhUcfCyze387rrsg+TY2zKGyzq7ysUqiSTcTDmxLra5ra+iMf
m/pr0UA+XymzlGfo+4pZvlQUX4BI1u7G1OwScnVAiDfHqiqulr7bN7fRGJG7Oeg1aGqko/xFibHj
JQhj/64b7bCBnSGmduHTogafF6kRoGdfyR+Jiw3YgolkhJZ/F3ulJNI01XNyhEhf50/XI5iaI8eD
hKiLwBpW5aRI50zdofTWmCXN2yYthcCeORHHQsIb+UFTOLr9qkHs65+luPyJYB2aohXn1EUTAAhg
0fqnsfK6e99o4eU5QaWsl9LqAA1GsjG+En5ofK1algIgR3IwX20bsrZ+3nkmrc4Ch+71yPvbL/us
El80o8NtWYlQODCnMSOs61HGd9TTmJulWdXhJpaazc02VOotSjep70MniDBIwhhUW7KFM+ZAgkl1
TV75eFO5UzfB9GI7uswNvRzW5ZBZN1roFU/h5BDZiRCOqGEyErp3JFxTudTh5BClNKDW+NRmBBKd
k+ZiPafpqigq+6LVzfTH6FdgXb1AThdx3PXTInM97Bpzo0mseTXqdom70swWhaFxnsVzDHazM434
wgyQpy2hfalz2Wi6scr0Uv/aT6wCIBdH9Y0A83kyGUPyXsBub+bcEoJsaord2BhTC2VvmHfjK3FX
wXMicyyfvakSa+3zQlELT5KwWk5TETGB0yS010iPnYcppGvutIbpr5DkexcmgZ7xstQVv90iH9Bd
S9suvoX4ldutQouDi9sqOXuAfQvPw0b1AbkaaU1x1gKHt+C+kps7aC5hgP3gxduyj8P7hgzhac0n
rGoXjRrlWeeW7iPBqKnPgySSd6HTf5Irw2fJWFssefcF7vF8TkUqLPI7TY13H6srKZS6oV3GQ9ER
IjSVbXImMdbdT143WEs9LsublgzQm7ZxrACa3UybQAfv4jiu7Tsm+jQss4wP/HfDDEDPWFTxu5uR
yDETGFace7eTZxDShC3fc34QNqNp8D4Kpd8ayGIjbK4N7/GQ2E2yZVo7za3eWjh9XYNZiok+AOBa
AFOzH0KrZu0LbfJTNkHoWfbnmqCXcQ1zqi23ooI2hZx9ksSPJGI0Hly3h1KlxV4gzjny5O15MEFs
xfMLIH/jRbXfLzU36V+rounb2zFqMRxPgGtGSGqBpc5gyJK45jkeU5UTscy+tGFn/ji+If7tkAYK
yKEkgmiP//jNFmXGcc1yPuJjGIFSBSKVy9jy41vH7v2740PNp6O93ercXJkPLQj/6Tzs7lY100A3
YmI/d1CZ8l2y7ZVdmcx1q3GHTWV77UXo1+K8LsZpXddttj4+/sFLRbRAgW8WQu5rCHqicGB71xxj
wsndlI00nwE5DyuVVOWJtsdvZxnuKt14jvQ2X1o2tLuXGsTg70bA24vcowGsGda4LYtm+GCJgu2/
otqkY/6hvYLYbXcUzdYzz+n5cgk42uvIYffVtlaDaIrk+OP37sCzQ8851wuQMdFt2KuGQPVPpga0
B0G58AxESroLkWwEZavANm9YyEKyXovguo2c4oKgA/X9+PiHbujPZg6SB0EBaG984mycjC0cknLl
ldtx9Ip1L2mjHh/l0AzB9kLVAusQEqS9833REgcj3R7STZUXa2vQ6rXlsLEYe8/98AyhOE8zgw4E
Uiq2CLvPDupLG1eZQtoREpc30RWAsSXV+/EL+v22zaPga+DLRnXpp1fvlwOi4YAb86g4LUSIrloA
lVj1Q9ScuG2/10WM2RKCGJ5/Y4Gdrbu/nkPDUKE+8BlGq5P+lvO3s44kuG0U0IW2qupC3Qz10LLT
gLRtE/O7zseYVAuJ2ORc1V1HodkPaa+62YlmyPwK7K45dPJtik9ssWc56N4rko4lHGI20DD7bf3V
7yRRyXyANy2JtiuFRw1AVxucEoIcuu0G8qBZKkSl1tp7uJ47tjmf1HmlI9MTagOb+CEwT6xnB0fB
c4c5nV6/vd/IGuK2b1g5LUCSqdrUaf9J10HCHZ9Bv5cY8KZiBMNDjeuIy9l7tPUUKt/m+4B+310E
jdF+zvKawLA6du5BfAx/XtT/4hL+gef4l1s/m+z/6Xa/eU0xzz/l/m5mxvy3/2mAB2xAWQzZDRJP
em0o3v8ywGs6sbvUAekNof1EmU5v9r9DM4w/+AxRH0SB7fzsQv6XBd7+Ax+hSemINigfKcnC8Jf7
/+7P1+dYXC/l3N3XjN4wdUimx+yJQeg4/8BfF4BCn0bpRD+cMLbsbdYn2hUwTGu8btuckM3Kcavp
lRS38cbMOCZdBTUhDcs+dIMbaMzpDycQQ7wwE9u789PBe4lYN78GfVw852EWwBMVLRkCuiSRAEqf
LrK17XbNa07GBeEEyJKB4IoAE69rzHzvWHbtbdFo3rSs3QCUEVlH1LjA4eZ3Jmqs9oyIIb1Yj1pp
foHqYI3fM2+sjE9GG3nBtqo7N9j6cPcHVGJxeO5OZUr6RWTY5TNGv9wlN9U37GdTEzHMeDb+G2uM
e3oDxHINazaRkMSWWV4Y5trpi9GF/xto7bk9kn29jUo3NzbUeozoobaKihQHH4am12qWfQVcO70m
FiquNpGDj2oVc74CrRvU1TctGqZyo+wm4kwIWv02Rwy27WsnDO86A9gLuhQiU5O12wxA/zc4sbvx
tmrrkbQcxAMclsupc1dTC9p8MZax9K6odWVsmkunfUoIMCbYXcCs2kzlyLF0IfK0q99yKn9gLjS7
eJb1IG/CbCCLdlMHIeaCidDZ9p6+kPHm+qEH3tDqsx9Wk/mXlCIHKBmV1a9LCH7JsrTiPt8UnSFT
zjf+m+WxUi7QB9ZzjqClY9dJE0NtxhyQw6LPoupRxXyutyR/deOqKnNvrtOQOwY62p2Cc9eT8JdH
cD1XDZy4DqdxETcI/WItQaXg+T9ar6YKw6GUWVCNiVctbal1A2xPl6Nkjuf0re4UXL8edzTZSE0U
smrrgdMuUFBTcKjL2n2OkipddPk4V3+iFPDRFPk9mapF6X2uE0KIliKJrFeEjpdkUWfFljeS0mrm
tfFj2eVcGLlyMYxZkyAopqeT3CDe1D8Rx1CTX4t5JADKV5MZIczeebah08TLfnREvfAaJxjhPPnp
m01Oe7cSc+r8qna9gQQWihXJurEL+2YKy/CdtTpylnUW5vciTENznddT/i0BvnPpBwEnZQ+AKoHR
KdLq9Vgm2edBiuZbBDJpWuZB6ryLLgzr83Fyo2++Cz5ojLM0XIZOH5G0EpttshCBpkFuL2zSLai5
4WuPCiuk5RlgNQR6EooE80kUXfYh1ioCDKpJ49SXabcikxYRr1BGx1VE5e08mgRsQsp7WL70IGgW
7X+ydybJcSPZut7KtZojDXD0UwARwVbsJErkBCZSJHrA0Ti60dvGW8Kbvx3cndyV3A9UVqXIVImm
eZlykB0JBALufs5//kbD0xRrzMUMpTnoGk1bz7faDk55b/pacceAlYhKHOfolhl5dA/lQgY0Bmwe
MQZ644pgcQmQOvIaMVY7P5lrksewtMR/3ci51UETzo2ZWzGxsqscHrrV89uda42Ma1Y/7g7+PKZ2
yGdw7YM3MWsMF1/H9jCOhzQJ5mHQPg1t3JJfMGbxE+RnTMsWM0+6s3UFSMbUG8/LACiwulqVlp5b
pdTqKCfI+2lOreITkQykRQLH8/QGWVUEbPW+Cmh5nMOaixHjr04vvxK9297zxsz6ju7da5DMt/kW
kxLLE7evmPWYc+J8gm9KXuTaeDMGvXZNZnBl1NopDmP200REao/b3ujgq6cyjOdKqId0qGmd7GRZ
o8N3V4wrg8YdR8WG2lmH2k/LMTLHOcWtvHQK8pXRvnyvFv9zwv8DktuvTvjwv///8PRf3/7n//zf
47HBt/BHt5uXH/1+2mtEZPmwy5nuc3TzfM2/jnvvj02JA2uEaowhJOrNv057/Q93c4Z5mdNBld84
wH8a3lj43WyqA34U46QXytNvnPZMil+d9pCzBFAZ6gKsS5iPQ8t8fdqTWDvHJXl1qoqT4eMcJ/4A
yw0TYvWxH1y9Am5FDd/dOcAz2b3KqkJcb6KOhWFLgkJlAGsmqML7NrfAI/E+ldJuvk2ViR/K+Rx7
9RfG+ST0+GkrtTOOmw5hQefKoxq76cuRNuYhwY/4gfY3/UwKLujoCP3bP1YZoiFmr4S7h0Tygrkj
DJgJYPJiP+CWU/ZzmAoysnAty84KdNJz4BH0+3FUa94GVWsoO1onpAyAx4SX6CSfH8vEM5/WRB+X
XdohE4w20kBxsegyNz82hmYU5DF0mfqQNL5xxIi6urfTqnViYmJB+DAcm5bntDbEFdu/aoLVU+m9
1WrMTSw9Gc88jaBZdK0D9xsXuG1jV5s69ng2rblNGAQ1iB6R1WmvVwuxoHDme2KoSIrxlHErVJbJ
s0yaeWOQlCvMdIe+hH7AETjiY5aWTJ8VdPvidClSAlb0gflN2bpOCVE3eYkmbbAEnxJbTscrQHt6
TDupDecmXpjDQ2X0ufvFNDOjD8jN0/DbR4fhRHZD18TMbqS4QZq9qB2Ga/heOAmO26EhzWIhhsMm
wHMhr7KOQETbbxjIKczozFKeYc0xEfiAjuSD73A4UvyZpR9qbJ8fNUhPBL5gx1qEQBnN+kGz8uUj
eSpxRQjsrFuPrpgTKzSJ4fEC/8XwLfVTUibtSqxFpLqc/c7Fq74/5KSmEjth1fmCT5KC6kklyy/W
h1Rd8KVP1Q4LdoSbBd7BzEF1NbCLWzU+ToiJ6zvAb1GH7iqpwtxeSLzL9cK/rV+87wwjjo+nxF81
/PM3dzw1KQ+nXVpSj4QtdMQHYfBSwFzvNUJiXM37NpU+L13plx3mDXWqqGsshZk1Ppmxe2pZRZ3s
LXf1L+NkomieJ3SdC4MmA0feFFQWsobjQoS25nscp+ZrBKfu117iORWQZZ5h916gQdhPSrfrYDHN
gmTXZIy/knm7dluz699m7WC2oSew7Q6thN/R4nL/Jdeq+gq3YUzM/KYvnvKWIWTUVFP2kMyZdbNM
3oQt8NjNRxQsGqrx3s9ZPlsR2mdush7xdOQz08OaTwbG8klL8+qW/9O9lFijpDvKheGmwGf5rPLx
yucFYSZCxknNad4TpFaHs2UlihGoPzIvcvCLWY1Okq8+lUoGeBqKZ4P82+vaZHGHHQM6JjjF2joB
5ffwOVlImAvtHsdxvJs2OoiiyPmgzR1pCSof+seCQcAFeS6OGy2tJciyL1fnA5BIMu27ttD1Y8wf
agt/yW4I447QiwoyjrbrckWueGuRrkO/AvVBm/u4DLBkm/guoKbEoQBbP3HcernTp55Yzdkl38k0
lPVhtYYR81lvbTsAbabdwVjr1ScqEklc9JaoTVZUN5wVGplUjBFJrZqV67YRWQjVFRe1yITFZwPE
rTHcC6HP2WcRezYvnUFycS9d56EhJpN0pZafY2abLrdMy9MPqADkDcG4uP03i1t/SkZ9uHZxPTyd
cYkWAf0LRpxuNqjArVL1JYOtyoQjWer2RNZZ2++rvrfvMPJ382OqHtw9Ey2urlRRaUR/JtXSBGbr
MT6Xrd6e08XKhjFHqX1oTbdoosSv1E1FrhjBnZyIN6qWHWZE9lCd8rmbLsq0lPBbLuWXDBoMDePh
nBEbLLWquFOdV9+2GPSS996Pkx4xz0P7MSZlO+1sI8/OJFU//ISCvShMqFVwHG90nIKZ5CUPmlkS
02j1qetGmGt1j0VXwfhzlatNJBXlJVHNqU0rAOb+odJb9lJmYKTJIay9NBNyRQLVcNeBcNC60YKl
6aNw5xwv9mIcuiCVS61CR7WGhOKjHBEJX7ruzqzjbTwVd8zvpryltoWx9iyko+4IAkrKAKoXo+wk
0f02bCBCb4ExDCQpMJUbaHIU531FNHZY4pErsGo27U9DEZvXvCkxLVKcmt/8uJm6nSAo4EuSlObH
ataJZIjxY74ts6U4Ltw+VgHjCVqPvGjjhwomvgQnNqu7qbQX92BY2EMR5Cp5rebMUbcdXxPCdXII
SLha3NTiqy68x4F68QBxoMftOc49N0qgFs77SrNsoo+NnnlPLjvf2v7eZoLpuRIqdd5hR4rt8XTS
LESEH3ItE5cQi8g/IliCwDyrteML+CBVE0KDTjeQsDIr0nX16QgWI+m4vsmWjo+qnkybA7ZUgS05
DWe7U2s4sIv24eTB1YhwZp9OJWknGIyuHphw3a/cD/PBlKkPrHU36IfGmaJ1LJ0vbt91JyVEl2fD
6QhDqI0yzhkuE10ckNPcbKGZw9TuMdepxohh+DofvLocjMMABbI/V42VxgwBpfnJIJLliQC6/OPk
mASGrX7JJxsEwZOUGYIBOr+wnkJjIK791EBSVAdwOkVKNE2vfayqkcUwL5XNo6rLkvg7mS5sdmTN
3WuiYspYQxb4GuPILINq4BdEwKbiIZGdO4Uim0hk4JmLKyKjjOfazfNrUtncp06iuI+qPi6ecS0o
yKnfSvyAkNH5VBqqe3alqR49fSUua5JOfjkisiXpCLA4JoUt74imqYaRyPG+X8+YyBSP+NYDAeDK
Ye8MJVhzMdaW/t5PpgUTYsfIPwy07AS9Gx6vzxh75aPlaua0U8IZpp2YLcQenpHKr30PEhpN5uA/
TrYqzoa2NG85+1ySwTE4xzK8WofzNJGDPJQNkUkkhHiWOnSYt1/BpV+/+djHfhwlI4coq8mvNIWk
YmpoaOow6XqQFwAF60nS0KDEM9P5wrBkT9wTu5/Hqy2Tiva/hquUGgshAYqcj5tBkfdyolJD+oeG
LvM00/XEjmwoBhdl1y0ywECWybJDMMSHvGaNymx12HEZlVM3OsZKazV6JIst6dTiJ0hrdSdi4Z12
TT5+yqQ7kQ6E4fyhJmsQKhRvDMXo6MrLrqCAiNj26FX55+m0V0LdaeyULbsmrbugsnCptWqf83vy
iXCEVZHXhwRq/udqWlgaylfaWY56cw1JYmm+dj4f6qQDrDrGCBpX9KHrrpN6jkU0Dhbhbr3eezet
vWCRgpNu3wWNpaUO66oD3Uhmae0nl9zkU77r6ZPRWf4zmShdHfjIvBBNzEuhDpalRgggsTve27mC
Q7QOTNtpbgdxAqt2ukuWBWPdVpf1R/yh8xt7GNYs8moLNwqzZHRaThKSi6bvXK0GcVkczTnWsbN4
MmWSf1QFlK6jwiQpAJjC/By3wj8FAtlYYaXB/JgTXWHQnjiQkzYqw0miLHC+RiXVqYHhCfVk4mlP
uXSoECRwB5nbyGViuAtlmkKhyLpD6hSLFpKpliZoa4HAOGRddV0lqUsekubgP03+wxyNa9zrpIuO
xFH5atXHALQyroDdW/g3KRDFHgYv+gQSP4vLTigSY42pRolji4yi32+zeSBpNHG0sGo9To6XVvI/
XfU/xGY++u/dY0HPs4fsVTP98hPfm2lh/yEg6kLc3XwsoGQyAPruHWuAqjODpmHGaMnaGLT/aqU1
w/nD5z02MA/EWca1Nj7xn720Jjz+GwMlb+uBmSVb9u9A59v45K/5lMdIavvDWBWqKFZdbxnFkrGa
sYiB3mDsjCvM7e97qEs7p/Deo87j6fT2Wi+jRnB/DDY8EIJtnvTDMLBvOwOdE52RXnLwaIpTbtK5
dF5WsxYONaGOJMVMPTitcj7gqpTupDNPN24V118lh9iHBu1jAIW2OsZ4pjgaLdZILgg+LFPx5GuO
dSTl/DmDgnzSq167zJTAcZ1t6rIoY+vOXBLvpvGaD6mh+QHjW3/X2+PT0jGbnOrEfMw0Aie8OPkS
+yBmgSNB/R0Lb0uEdPEChKURQxrGozNe9NUAEtAOT7FJ0j0wo/vg0WUdMh+eZtZrfWDNOTRWoEQO
9bEJ1y1csVOdtYtrVX9bPNw/MdQ0Q45haUbLQtRZB6csjyRKknSHZYNLnEo1JPT+xTpHIG7ZHjN3
QidMe9A3ypWZ0CcQcAE0aezcKtFK/cZnIJ4asDeqjECMyFQ2/NIT3ceNkLCFmTp8OnFnev4vC+Ew
eZCSBjSCNrimfdGBBV2OhaEeS+il+N2pysLRT6/Nr/3cMmtLIKeQ9gDWH1pYlTsBjrHanR8vztVa
xc035TQ49avFp6iOs9GKsAUZhxDE1b4f6JP8YwwRbQRvqeCZGzjQJid2arpflqaGjToP+UrVMenz
CR2Qk+wNWBlHUHH6T30zGZQLnZM5J4TYtAXOXDo9NfmSVCcLEAtHn6HTmZBOji1DXywwRktYlUGC
lbB/0ki8IAPX84uC1lgpe5dUBem+PhemaejstoXGZNoMCNokPXEVyWyhhuRiCoq1q2/R7S0Dgwln
+Jjr9uRTSi3MITNdOc/eTKkcreVYcrVhKmakWymzohiABwyUmjYGaukZA5uLzpikKVzzc5+PKeQ3
RKDUwVWtPY1xD8zfZaX45kkIzAff7f3Pg4ltV8AYAvDIhJmkhSMq+DFoCNY8WacM25/Ktai2TbIC
+7DUtje3MUXzmFdGeYHPQdtFeO7P7d6d3IrctQk8lv97aNHlOHCrmEIXDanAbuuQxFaqLhKd1Y77
sfOXIbnqgY/YF9iUFtk/FbDu0gj0YrojyUUQj0YrdiJFWaw7Oma/JWzCAbFItXKL2tBUnZ5wzkOs
dYeh+urkZkFqTNqVUQkfZ9gzkuLhkG+vU/kWfeIHXlwQ/6Ph7BJHHZDNFdJZ75F3IrOOZR/rPNxy
LNhF3NxDBcE5/tClWmrtBlGIcp9zBGc7KHrsJrw+GLGtunYjcpKposkiemAFLspYombphRYjLXHw
G96ZYFqS6aoaN3QDiAMQcSBtdwv8MYfbvFHqU1/Xwj0emgI7KXYwG8In9gokLEx2BkAOPELUp94/
1Y5BZA1emGoHAVotR7j9MqnSGstud6Y+ivxSH+fpm2v2HX5szcjIKG1IDQoYbWiXidFmX/QZ4dYX
k+br22zY6tEoh/K6i1O4rs1krdSY2ogqTpILa3CqV4Q3tUSfAQtsxcUKOXnXLk5/GUuSOIH3wfN3
jL0yAmNU0l1vg16426C1IsCOOnkuzCrJdjltlTwhHVzOkYoxUdt1Az3FTq/mRl3oZPiyXqoZZupY
x04ReGam0j2Zgl2zg0mf6iQkj6448ZvVlsctLMQVhWlmGkc+DDmgxDwXX1SJSC6chD9iToZ4M9Ta
eltIAjDybGkXMl5cf1qc3Vpj0YyKQG+1j4IJ1CNd6CQCbAdI8HNmfzwtsmqIdw2GL1+I5RTlkVF0
Iz0NkfAFQxQNKGmqqt773BOZQaofLIYzmw4Kb2hutmPxluNtzQxLwFk1FhwifbtK7htSuIYnrzPq
6rkdYfg9NLHIq6gQ7UZ1JZVo6q7Bnizvqm9sbbVDQW9Myhp6dtPeLaXUpxtfm5Lsw1Jnxsi7BYku
Yan0AvKLjYXLKEMYFS7ezG3faOYBeAeSM8/Z0I4rT2voDHVnlESw8PtjSPxaoZihLRYfaWaSQl1H
vn1sPudaIaujAalVwRhnGDUiH4kEXMjMbCG71kG+1OSkVpoy1jZKGEqzI+lu23+afH0hGYlUr8q7
dRcSQtick7y9lq01mZG3CLEeofRrrEPcm4S2ToACbCUkorL5tShyTjANkM6RXeJncKlhow67fxIN
ZygHrfpSGWnRHPRaANDFJNIZYRJnFiuqdXU/BNRQpOpV9dRa10XP6jiqi065xxja+yTDVgvmZt82
0Yj/eekdUj3rzrfjMpJN1+aP6ziI4aNUDq3QwqAXzMaWBv15ZS1dx5ps3PRM9nyhh3iUVfxJL8SK
latujelB5HZTcfd9R+qrVk0X07SYzi71iCc8Z/+dpqeB8OItVzip7CuYe+bZnLK/nk5rO41RX6Sm
4Ak5c31d+L42nED9dB6lYSWw7Ro/V7usL2s3GtY+VZdqMcWDbUyJeu6WNk6/WpZRqXNLlW1yRsq6
K44Lva5yooJ1f8ClgG0U1GCplxY2wyjBfHbM6TGgCFMrWa0T6A7fZpvB4zwTtePnWfXBwVOYwiNe
KhHRLvo5e+pqH6lSpmQVVcSn0bxneSjMHgRozqk4iJI9sgkJz4VT300wXYnrqmy5y1bskJM4BbkU
TC/sRi8J3mHbCng7+71V6ysr2SNUsJvri66o0r1QwDuhHPF0oDEiPXWc2mN0hng66Fja1lDEI5fW
9xj79fW2LvLUCJRBmDKilTQU/VAESEqzGgmnrZ3XSAYOHfBw4GRwwrGp/OB5eoAMyD0ypTmdGZiN
7cfe/SaXYjxKh8EJXYJqwoL55L5VLckXw/xtJVz54AhwRhUjfwG/Vp/bfK4v/Zl0xNxNjaPOsfIv
9ZTGd3NBZhO9l85wYfRqny+5FDS88So45AR2CoFWAp0mAKN7J7ePmGwI2HnOsER9pQQvtNRNPehU
4oAx+eVed1ft0Y+dB16T/hJZjhaaA9FMEBLUeceIHRURCdTsVmW3S021Xi5NiUp2ceRJi1CGIf6g
PcJqO/NS8BRGVVVUraZ2ETsiDWXbFic5plQ3o6Pg1mcuuA27WJcfoBM8q3obdZt+wzmJRAIkNLM/
DDPxN8Iqb4tuk3XMW9ZwP+nXMtbGyMVH4rjtkoZckbq6IR97OY8Nrz0fhrw7rkub4qciIDNfEn2f
6v7Edkr5NDSMhJeeN8bULeQeTqlnZ8YgbubBTxgFpZLUX0basSbrXdt3bVDMdfKFxdtFjGOGO9g0
5IRpszifO1s+180SX8VL7wbSZMxsG+Zl6tefhKz1gFQ17agc4mdrsfE89zMIF6Ty8JtBSb0OPrmb
6cttGW88ldS37m1K3GBUznxc15vHPu43AwqLlUUdDRiVfd1yPC/NmWPd9Xv73OHgPEhjunXnrrpb
RrKWp0KZJ+UmwmE613zDCI5ce/C8EwH/HQ+68sZvjSVMJ26csOi0g8c+1Yj4EfiFfWahNxDC+eQz
80DQgkHpk9FgGUaqvdM9i15kx40l4ogA1MaPIErooDKFv23yZhb5UhtUBL+3KFh2+fC0Vp6KNvRu
146Up2SSfMmhc9DjlHakkYsK1R+CQzCYE6ylYVHPeZsCkvyn1x+WLfRlc735961+lGcPwIjZj4Pz
7Se+t/qW+QezWwMOqoXdDIAQ/e33Vt+i1Xe3aTlqZ9IeoIL+q9UnCwYvt014jWgftvbmn/LPmBj9
D5+2EW6dhx0PtsXW7zT6fydrYogC6xxdHcJ96LKvm29MyBImUBBUWs6hIwohCCt0pL/NKuYqsLMd
a/Ox8PQ3dNc2h9m+8YYQKFvLWZL06W1pdOI7g+Pf+uoT2Mfd/gVbuCZUawPfIIvng/Ek2tPXn6bc
ikpSW5egUAO7BOk+i4FoJvYuPUxOUMoXrhW1gG0E0cFNDoFzcw5/axwuJfNeIxhGVX+slwnVSqXb
RnM+xokwTxjBwZsyE2LN9zVN2rTL6iYbo2EAEcAEhKRWJgBCHVu5EWdH6zqrA3kFVlpSWhkLQ8KY
tGhuZexlHenA/NdZSm7CaQJgTy6xllNB098nV3FDZvGRriDrRW5Gy7BzsGh8tPy1946sGbzfjU3E
LaVXM/nTVJFfxM22wTJJmE+3bv3adjMvu9DpOW6p1WgfcF4sPiFQ9fUdzKPmA+PJAffopFX1Xsur
uT+0Q1xVO2aztNkWNRKtML5JdLjxaHvQhKAwhfwLuIldR2ZHG2CvaTlHc5zGt1j7jF5oi9j2DhJO
EIVC6cf5QVXOxvmLt5w7zc6QNQ7C9WtUMUty3IlpJduPWsX6am1weuSwedYU3ZY87fLVao+6Tfob
ZzpaJKObTIBN2s6M8fkC1aBL6vZrvsmH+01IXHudfB4rE5C/S4bynmSP8p4W3H4cN2kKwAkqFe1F
sSJf1CtGraPfhfPUgS3lmsqOSEOdph0yI6Bf4v+6/Np3BjnzwUoK9aT1+vZUz2cQKsjFsogsw1Hi
fug0q44aMYttwjJYCemX5SwOzNDktFvA1vJtCIf83tbnfD4GtxizPaN+3UUbnw/Iv0DuaVMUal4m
kITTHrXMPi5sPPC/u4D8B4r9BwLFX+3PN0/LY/pUlk/9jzv0yw9936Jt5w/MwKgV2WzR4NPt/2uL
5r9s+krIwwbKmR8j3zRz26KxbNEFonpoPALS0z/RWEPn5yw2aVgGm4IJm8DfoTa92tYIV0Hjgr+D
AVBKt4tW6fW2Vi+qE7Ev4kCVlgYN1esCsu5NVJGz//0M/7d76Osd9M9LYUFAFhV/QZF5cymLxhiT
thi4ZUk35YMMpFv+nm/XdhWgbzST2A0iy4A7/voqbYM+OmtLDUNyk6UPYwJIKPF+69R5uYrt8ct9
REgYUrwFsZXOZ9joViHPaT2qYtMIkXxn+x/epT9Z5/9Vq+oSTvewRX+9pp29XAYbfgwAsb5xKTzf
fBjIb/a0MtMPPXf51qqzllkPEk+YHXRYm0nq6p5IYuubpQRliCNmxwz9mqgBadBbEr2bSyH1c3dN
b359Z9up+tdpuN0YJyH1AeoXZEPQ414/5SHt7QpD3oQ+z4D9M1Q35F8OSJXSKeJNIo+5h5fz62u+
0dx8v+jmyYYww9gYeW9eoDHlPMAsAZZcnXvHM+Fax4DScIUgnhxsnDqiyYEn4RVIbEZ/1MMOs/U6
deaDY9bpcerAd0u2XK5f35d4M9HYHsZmQf1iZGizXt98S90kAIOhIIeEui1L1PgEeHUGOa9ujhiA
rnOcMogrCCTXcr5xZgEhLvObzx6aWMjjdJdeDhF3deHbxqiKnrQsSVzQSpjFgZJNcq9WWzvFdnC9
hgo415EGwBDAMADZ75mbhzAZRPXO4/77cuVTuZth9CbaQoPx+iueHHeYejLbw8VFcAofrjy0iTVF
v3542/7y5kWiOqUfgapJbNFbS821MBfHzsw01Gx93ZWNM0f0Sg6QC3wtUcDt/vX1fvZd8WJ6ENP5
4285mz9OhCwra6U726yotHRDjCOQ7VaLwzBkes8752cPkMIUB0+2fTYL8/WlunIpdNkaaejiVUUj
aIysW4Qcv/5ALwq9N0+QgR0KM/SdfFUWJNgfP5GhJFbMsDbD1fLrDxmo9YXrDd2uyDzrMEhXR/6V
mXul3II4ZM+9iHND7FdnSoOJGnSXju50LIsbKloZpOTEXaao5rE50eyjVuT3+DBmUZNoam8Z8brD
b6zH2gWadplTOY1JCym/xJALtXv5zv739+0PEdB2LKHb4QV56y6sj0UzK0LfGX6boKuuRwT6WpQR
dn8iVAwySUlR5+h5s3fekp98dQ6UY8y3aZQAC9+ciqKD/ZO0bhqmi5ke+S1Cck3l78W2/WQT5di1
BSNVeiTzrZh1ml04biJGCAE8zXm1zAdclYjRGn04/NOSEg7utO8suJ89U0ZOkKZZbbCt3/RLkjne
yPGYhgiuiVCY8+JM873ipmS0eNRlRvZZmUu5Rz6UHf/6Tf3JQ+VcpsSgM2U52Nud/TCMLVgj67Tl
dS0KCo1Wa/PmFaLeWQ8/WeCMEPDy2g4Jiqg3C9wbrNKHGM5mbFMIF0KQG9rqCwxLLXnn9Xwpjn5c
etRvmEPhwmXSgOOv9PY1WVIKkAFKY9EZ9xJTrFTNEbBofpg6IDyn6W8Sd+j3miezy6WrP6ZVOQUu
hsyHOvPKg2xNXOQFLODGq/PffNzfb86FtL4ZpbI7vH7cPhQplJTc3Krs9Gpa1+o87kEsf/2lvumL
2blfnsFfl3nzrTYIqJ110K2gTv1lR0NqhOko7RD/o/UBu5j0uLfj/kzH1uFjW+Jz0yi7ihjiqKts
XgDFuvhxhvzPBMwyj2FEqr22VHdc2Nu53pRcjX4+BcLNq52JDcO+ymknDeU/vfM5tu/q9XcJgMA6
Y69m6ZN39fpxsTFDfGrXLdXW23mAZ99mp/SZwRp40QF1PgxxTTw7VBd9G3fkdjj1BgNf+LYQzfq0
vEN+lxihxeI1OO3dZFcUROPhM2UaNyUAGhY4DUTsUPmDNYdFNkGKMkh5StBwZYDlwurjwFYJ4Fm7
Fu8Z7r0cN28+4JY+6G/VGnv2W4fedo2rycVxBDYDwY1N1kx3fKxyN2epf0LV0QDeeiN+PvpGs/Sm
68xmZunXzg4xHHRU23pnJ/rJE0dJoYOpsMlTPb05H3vRJj6YDWMlr5lvS9t81loYvku7JjvHKpd3
Lvdif/zmAaDWxJYPVIzh1NtNvRqIGKtZzMEEcXQejbPCIVJQzQUB7arqDgUFZbD2sRPCQyvgyDPt
MP35nWX5Anu9vg2WBJs+9Su7LwmKr1+0xSu6raPAF0dUSPr1Ivk4KGcIKbfVmSKfLJqN1T4XJTo5
bR0QjfqwqIeq8XZy7vGelznmXIIIKCmr4iTr2iEoNcv/iE9fGw229UQEzDsun283VdpQvCeRRYOx
seDfmpfCzzHx6Ri0wOkWAhlq7bEEWiAxrHnP4e2nV0I+TmOr27Q9b6qZoW1lN7aTFmha/VxVVXuQ
NoRSP9W1d96H7Tm/+h7wM9xaxc1nF8LTS1X/w3G0SGtBqYewNWsN++j+eMZ6dA/3f4pwbanfKab/
9q6TYIqpP6/fVkkTJ/P6S8dCSrXIa6hkeqb/uMykoV9aBxAtrwR5+vVe9vdP5tGTIbikr8d85G0c
rC/b2SsmNqsYojdu4GPTMRaJW1hQdndV4Gtxypz0vcTll8761QMFlgCYoB92senAou/1Z5ytVUcs
WBcbtTDydBRG1Xze4AiSd/5pnk0nIKSHPJ3OqOveWVR/e2tYThvJi1YMQMN13vQq5WJDANokUOhj
TMJBZRzCPymovBlH/+bD5VIOhaGN2TROvm9N1vNYDq0rttTRBDtiCCtwKGbp7mrZa1GRw66fZDvs
f33RNwa4HHY4E7MEecA4q5Autr1fP7yso+iQD6mBIpim7IBlUB7lRp2ctNOUHBqkUWvth25uyguZ
DNZZ28UDbj+YwnVJ8emde9msLV5/z9yLwJRkyyol//3Nu+xlY7ti2sz3PMxaJNweBojfKh2lzSRD
MhvlQcajfiGdPRyjNNRrYgZ1df7ObWzHw6vbgNiAvQd7kskIhG/k9SPRJxiOfVkhTKG6vmQrkeeO
kM2+o92KTD/5VthdfEi7KYtEPhsXTiz7wzAZSwRyYD/OlXl4uaP/gKD/eGn+//2Q6qCy+r//39OP
COjLT3xHQDX3D4w6oKKC+NkkXHH4/hMC1Qz7D53VSgAadirs+BTraGCGFChM/IEKnsMGPTFv/UvY
358IqPsHAyr+7baPGsBvrvk7AOibpYWyb/tNjk4tzL3RaL55jxjbJ8qs0nOtm7qvcznWnAieNz7l
wyqx780q69I2egEHstNjtesrd2xOM+TeD7anquW4GPqpfudset2kfb8nanYwYYZNIIBvljvR9a0u
5vJ8XRZ5U5HZdSeRefqRY8XFvY8G4ZOPHOSLbSuYL79eV69Pqj8vTcPAswDcw2z79bIqJwG45Obn
NQ3TPsEg8Wyq0OBoItMvh8VIH37/cmyj2LkI+mAOjteXM6uZ0J0yx1C0zN0gTbvqEYPG+p6aEHMJ
lO3ffn297fb/2jW+f7wfr8cb9+NGihzJ6dg9zw2xpiCFujx22l4/eDn/+OsrWT+7EqNXZlcUFxz7
r68EQ002y1pgjVYP53CmquM8XcZ3Alx+9qJwHG2ZH1Cz6XdfX0Trc185fXbeeKo5LGj6n7s2685g
VpXHIh7aB9UiA+pKR7zz6bY67G/PkY6X2AUqDVDC1xfuoTjWuJaeM8L0sC7AqWpvFlNy7a22d13P
ajydS3/E59DRruO8aX8P5v/ze/Q39yUOYtbJmxXiu91S2DrXLxoy2xElHpKJMvnXX+FP1oIB2x3W
OxJmtFpvKprC9oZ8aOBneZn9qPRFOxj6ml/NRZGeC9kNl7++3JsO5eVDGZubN6ACJyylzOuHKijb
aBuSc2aBzSk5q9qXhjSVy0Y34ytPaPOdv1RMmh0zD3RV6P2ethwUU5/qZf/rW/nJMmE5bn9Yloyv
3ny9IxCUrsfJ+aBKIxzwDY1iVMWB8pvxnWf8kysB1G2IFOEaNnvO68+sOg2/DXKeRyQBX8w5y8EA
Vmc/tXl+9OvP9KZAfXm8OArRcRoEym8Jra8vVZHcFVMjnWUko34ceJT3JFR6D9IvVnUyEctw68Zp
LkPY/sXXWFOgoLjHTu8E+/1k5eBfx6dlFmhx8r15tLOd2bV0jDMh1abc790lhDBnncu1kDAD1vV8
Id3ydl3K6rjCv/kde7CfvNMAqnggca4QlY6W49UGWK1p7o6medYkhXe0DS72RZm6UV4s3T6mpHyn
Mv/ZQ4ejYkLSIFkD5QmH/48brvKtlINXnDHUbhlwd4Vdhcr1cd8ssOD5Mo3mfNalnvqcaZ5xpMW1
+bnLUef++rv/2UP/8S7evGVs9LGrpDjrMHi9EJhnf/Dz2Aw1iIhX/8vemWzHjWRb9ldq5Ry50DeD
mgDeO0mxk0RxgkVSFHqYwdDj62vDI7MyxIgnrZy/YYREOR2N2bV7z9lHd1r9DrP8sJ9FIPedFaS/
efL+ZivgLKY7AK2YliGe+vkauDUOcCioV91UwVTtTOdAxqD5u2Pf37xJiGwIYFpDRJkFfNhKMbLF
upTGlRbr3TZ2BnPfpZUetUbd/YbCaPzdR1nojZhpm2hVPp7Scb4PmkMHJcAKioUvnT3IOOBsdpo1
+DR00kRdg1Maj5k5m5vabosrpBANgsrKaR6JCBY3jt1YN1M55mloOgpp569v+Pouf9ifbEbuHERJ
CLRodv98yX3cbZwLpitDqvlqXKfARh2Ut1hI3T087ul+8VTyHgtP/u6BX//lnz+ZrjPtYFoLq5bq
49gH+ha5X5p71uas+BSTnLFJMhvazOC2ex2zUZR6M2y53NMiWCEzshyvOgKyETt4VTVmQnpvv6kS
/uYlNHR6AbRRkTFRUn5Y+aypHwWhYOdBiXIX42S8TqoseMgqaW5cxo73yvP6A76sAWrQaOyAXQ1f
fn1D/mZzo7/KMIUUAkIIiGz8+Y7kabMEovbOmpW11wKHyhVq8vgGyjZWaMer7zEC2PsJvf5psoGY
V7VV37oCQvlvfpG/PryXK7G2Yyyi/D6Oa/N+sgYgBee4avPvsevIDRTio1HU7qYnSV3C7yAnM+lU
c7AaPfuBjMp6slVAtxaW6zHVXWDqg61uGNH8LovoQ5d23aPIByI8a914KRs/vlnYXCsuoHXGQplo
UdCnzqaHVXs0+6m/bqqXWF/KLUVWvbEnhnczK26EiVicY9GtzAMLevJvrte6IX14oNcmPxES/Fqe
631YvRKbYz7WprPVZ30cWl4lbyEuq43sqD0SKcv7OWgVPdT2BaidIH1OBMcYdthdqpLU+k1l8nfP
Mr+Ow8mQ20j9+aF/KscWTJ1nnZO5SPbwKui2q4ngiX5S3XYRnXy07VncTwNhUrasbzSLvebXl+Sv
iws3yWHGhEqSFfAj7LKnyeq1o3nWh87bZVm5Gr17vdh0jQXDYXbVcTTab7S77N9sJH//ePCZaxw6
nfOPu2mGxlovPeOc121zgFmT7YdEeDvPKfW7kuHJszH56j2oUhbkQs9iuprlEdcSOFQuz6aqgu43
a8tfr4VDEcHAxMHUSSX+YWlB8jDFasnPmRDLiw4s6GgSeCBCbON2i/zcBcXnUeId3Fj1m1/fh7/u
q6jZkA2YdLRZ3j7OMrV0tOEm5GefrL77bkznfV2axeuvP+SD7GR9JfkU3K9MS32u+8eKyck6aTZL
el68WdzgcBqOqtLgqCggeMjr7V3J47DPIVVs4gKMEoYGC9FECme57K3lG0xDLCjEGCTbX/9mf3Pp
2WrQIFE4s+l/HKCUsSxdxS/G1TEPkzCqm8oOsl08ocvxa29i3hTXwD3i3yzlP/eX1wuCf5X6lag9
RGpMU39eyYvO8tHraycfz25JN82HHCOJ+K23aS9ktinHGDAQUKfpd6e+y7Hu57WIs+5a4VDDs8F+
/Modcmd7mdKz8hxxZTXM1ID1dJGTG18AQg8RIQ7NFoDNXTI07nkclbNztJkJLMcJgkNUcauI3GE2
HHcPnt18gnm+3C3MAa6rZhiiZkjeFJ3rfsytE0bMnLZug4eWMJaty3/+plb4ay2O7chi/LVWCxRs
H6pSD+Mla6p3Mpv1/QC64G+WNLb2OEMDsSWUL7n79RPz1xdm/UCoqSycnLo+8sh5XKBF2e5p8nBK
JL3f7IqiqX+zwf7Nt+KtpE3N/GY94Xx4PPQsl4uWO6dKM+LbwbPXLIOaOIXZMMo5pEuvPfz6W/11
Q/co9AKk7NDhWI/XP/9Tc7wuRkXVoU7d3GBgIBJjW6aGu4Pzb/7mq1GqfNgM6VFR8tIu5L7xBS3r
589q6rIH5Opu0aHY3a5JHFKu2kSvv+q1O9eQFwcHsBk5m19NycoFtUpTJkhUa6iPLrPFa5PoBuCk
WmsRO1Qs5qGdTYV4Z2rSftu7c/4JPGtWbXKCSPalF0zxsWpnfM5iqd41zJ7NwwzGCepFL2MJSgaY
yKjK4mpYASOwO1dt5YodMS4Eku5CI7F9GEzbcYWUKNkTlERGRj+GUADyG8ntYgyadsR2mBfSiZoq
Zxtc+CeiLcu3LjGXq8poxnZT+xaslAwcMorRC0NllATqeBeyCuZ1bNxjrH40K3iluDBYmDNjVu/L
vvyBQB1XUYri650Ben7PCVX/0dYTlLgL2SWVCspLYhrGa31hv2gXDoxH++olFy50mGEFxdiVATNG
XPgx8ajn5xrS6F1flq0fEoquPdIEgDgTA39EJJfV7XRecpDYkboQatoLrSaJYVBOWpxz8USJqUj2
4pj3iMjNHMaN4vDzubuAb9LJDXiCJbbhrXfB4gg55+6uTNVXs+9rRP4XfA4w2qbZNhesjomNdiDL
JPfgpF6gO9XK37FSnYSelcmj6gJbEHQAaG7dBdsDtxSEj54RlRkaXSLJllkpP0KzAYhAAwP+0+Ed
XaJyIJLPA00L7cip0zFM6xlsEMw3EEKt5Y+H9gIWwuYGZIjQX4BDzsoeqtQArAe5BkiiYqUT2Qz2
Yf/mw3jCcAW+yJjnJolcM4PlVlwQRw0jlmQbuwnoo/SCQXIuSKQMgRQe8gspaWUmObmZ2WsqBc9W
e8EqBWU9fOFlWGFLugN4KXBU220tZc9Ha4UyUVbBZ2L9iV8RqIAOIhRG68NqhTn1pqe+sDSSQJTM
E7Cn2kif0raZkLW1k/XdvXChnLSx71UJnn0TdyLr8arN0wwgQF/WflUN2aRHYvIw6rb2DXc8H98D
Bssj6ZbjufSb0tkPGafmUHVDUxwSpnnZCTmEABGD9DAH7t6TVQWQViMZxyvmNxBZwG+aqiQ+xkiE
sc+wr0M39RZUuOiBs2CTiEXqkaGlNcFTPEL92c5J14au7FGgByYZqPtRTJaApeaMJcy1inKJVLO8
iqTnu2VUVlXfb5oZxQm3QQAKq5NieHXzwdNDJrDps7c4Vsftskp9F6ghubJHHfP+5CL6F04Xf4uD
qvDDpE7KT5KSkBAPwOUueVapfQV1EHDzWDtJczSEYx0mhvqkLTl65m+XWauqUJ9qdRYSzlwkVh7t
NvP1+NVec+m3VkEczQbsEOngY1MRW2wK2X2LfT/vPnldMt6T6WKCPobGALKWC5nQFvBxc0g0LyB1
RYPIZtQlcU02oMwoHnvYCuSOUUCV4Kz8MJO+TjhYNvQFtZYuQCC3rldt2TCDNznrhr0tCY7yttDH
Kv+qmKVG6lMjQBvlpUHJv+QDbpNYQs1s7JRCiNb42+IV5gnqmf8IDrcIQhT2Cv8rVP5qj7LRVFsF
3bGNiiLBv4Ousn1w3cxTmxK/iAw7w88tmmUADLcl/hbKWrmW2Vlm9p+zvnCKCLpEndPzzqlLwODP
N0ulLZ8tH5JElAxmdUhyAfwt6EcNcLjtzNFou5jPXWfS7vJ44njlzhTaEZk19gKBoR2u+3lFHjRS
iDsX9z4ulSkYvyImHb85JnktXCkM4m7q55+5AcN9Env6g5mVmhX5VT3MUZXUutiKStj5FrsOuAQS
QNognAIjrXdmknkAPECoIhZnlhC1Vm5eodRdvgU9BVjYBeWF9ED2dVg4xqJje5Q6XK5sbNxwGPyl
2sw2O0s0jrH1HWtPdm3lNfqomW8oD5jJ0wcklvJrmy3m64B56G3yqt7duqlWffb6mIUIhcAXWCrj
TWLBNgOIBYZoi0Xf7cMc+zE6pGro4qicG0fuOjSud3rqgF/qyoA7EyDoRbQjbcyzxKkYa4a2p90K
3+y6sOvK8ZAFVv7VtAfjnYZsfFsyTIPCrU/uvYhZ0NBbLWSPUuvqV2XOndvYasm8PcU99EsikNgr
0fTEyWbR9ebHqFMjknkFixPzOQT1Lahvt99kXYsVaeChFBvZq0KcSJwfn4KxdZ0tbiGvPOr0g57g
GhfDhveq746zA5TtPPup9jhrnrPVmt4CRTxWCaoemNQBuVx1+bkwhkCAEIjdT7rWlCUg2hXqlU96
Z0Ru5fl9VPkVoD67n40rShfa9rk2wY0aZ42123FSBUVVi7GnrS6s94nBTR05AqJaNC+26iNPOcFw
lFNRnxZEoQM+ouJTNjJaeXfcoT8Y7Dh9WOt63Z+mzoIkiSNONBFxg/4nZYsMCLaVsKRbhbSeba0q
mg0l0SIIhLLmAm2EO3wroKkcR5P86bABn1qvOiztvi4rnOCzaRbffaZlczSl5BnuCH5CJqVsQ8UE
KVb9PWfuJd/w4aUWSWSEb60L1QJ2qBraa4Avs3VMysA91E2J4Y75qm2xoJXOGxlKyU23uPINQjwg
j6Huiztie7VXgVJgoKFS29WmhUAGo7oP6AEZdml30Zw2DQtOkD9YbjfdVKzyzLSo2tkU+k6loYqT
VguXptRPOmeS5RQTT6N9rYQzFXvEj0F/jEdZN+DuVNyGxMRo9rXB+kNlCDSgvcWXj1HB0sDog/sP
YvwTE0/UAFCwLq1tIXE4AKXn0QyncgXepgi5g20aLP0XV8RAG4YGGq6ZMJTalq6jntrGyOMNpvEk
X7UQ6ddMV+53F/gsBrmB4gcLf2Z+h8A63jkMC6FTmvBkQ9tR7t0Qe6C/ibQqZKhWjm1o1VzBKPap
pkNnGdnO/WWWOgiXxKAs8i3nKdWy9GpOXP9hWZL5gZx059EyUts5avWKBeDwhequ0mOZbf1uGpwo
QSJ67vRckYACKfArWQLzu6PGTm66wXIepzadHgM/sbKQZibr32LCXAs9XcafUqY34w7MZhffN46C
lVg4GPmps5x45c0vQEiT1pdDBB8wMHZreX2tUSvIaMrrde8RarjzkFc/V/B+N12w2Ne+6bRbCfIk
3VPRs6aMYwuuxCZ590YLyEjfxUBFsfvzf55NIdS0SSfdn7Y5y++10w/D4+LoVXPMdbvFZzfO1R35
Zd6eRSar9zlqswXAAd5/IBqpjR1A2PF7nOrVvSw9qFN23RArlqDb2ujjwj5psXyO2Lm1CtB5jigS
v4cnySmoOi3d2eVoGMg0i2Kh0O2DH0bbSD8i6LEqNhV8lxVQBEDxGoWlmexkYCduVCOORtHQL+CB
5yV2HmrwQZ9lyk/tyJcEAjtobfdtwPSuoIh6TXWGTDUvkeqy2Yhojjrf81nkL102gSJ0Pe7JxjX8
9pVyN9CjoB2TetfNHY2fQVrck3L2BVCAzvaeBKYW0nLcpXrUm8qhTBuo2LfkJM7FVnfj5KvMRuOa
8fHyPPlT8YVABevkl32qImmO8z1caeSpYmj7vTsV3hgacmkof+Zh3ru0TeODNbSPg8iDvaWpyoiy
gmJrbylT29aUXtY16knOCV6eYcPMHP+K/RYlHkgWjxIb0HBPLZQjWktDhhuCZDI1PNZ2orshx+kF
TdtYgIe2xfBtLuv5vuKhKjd10IGh1aZe1JugqTusqyObStiChiqiBULJmTFMrEGxaelBxLNUBuu2
PX1facnAsOx2ul4SvsxWtu3wzUL/i3nNSMzv05ysCQqTJQFEzQD8yTmOHzT4KGWUtHNxw0S6/OEt
uQ6xAkvwkzCdId1qmZFDl8H075yynHgBcAXzNB4UPCKAKGbTIsJuVKAiXzbEGmrl1NBMDKYOdpec
SOfQege7a5rq8xWKP3LUK/D6xS6uV6TMUsKkdpo8eael5Q0Rey/O7rLTpicXaLC990Y9/lEag3l0
rDmm88V69G0dStykHcwxeMPFuGV9B8qfIs//Eihe7bZsq09+UvZAjjE3j1fAuMuHOOEEjH7fB6Bp
BYN7DToG0Be1XztGQzPba7he8pqqVk8iWwrT3QAja8Ak2QlkqsBYY0pJ1ehD16y02960FxDeCaea
DYec8cdSKHwtOLkJz0AQAqW6qQPvG/5n43oem/Ye5rpxC92ho+VvroJgGOfBU9uzSOxk23lGCN+s
KkPppoikseNqT+iV4LalDQPv3Wjp1Q8SQrXHJvdzrh3Y65JyKQj4l5wyW4tQA51i4CT56rEqlxIV
H7XaFh1qP+y0yqlPjmJCu1NOT8UMDH1uOSN5ONzd1KbMbuvUGa6VBAFP7PK0BBGJvsGzbaqaKK8q
htYCiU18SlQSiEg1fgaFWlfyBsSbhH9GwB5BGJM2f+uU1VhR2UEW240Ekj4i1FKK8D4z+Xxp2Pyv
Uu4f5ooY/J+Vcs9Z9fryOr7/WSp3+ZE/pHKW9U+AUKCPYY9hYGXM8W+l3Ap1tAg7CFbJIyr2VaX2
L6XcKqKjCUwFYKJpQDTn0Sf+t1nYNP+5qrYBPiKhQ+mGFvi/MAv7Fw3vn/qvq3WHODywDj5L3l8V
KlA8/TkYRkJOhOv0h1n0cVc/JLIe2vh6gqSrobjMcuM6j1t31xiWOKMMUI+wAYKwjRuy4z2X+WKT
iwhZ2SiOwaSrc0Y1t6nxxPdRphv3s+d/Jd777NGr2bfsC/vGdyjz454UHZ8DfKWp5VynyXAYJfDW
PnDe7NoWG0+2j54Yfdxu0xddH0nAifVUu+PdE23Yew28Z3Tf9Zul9+VxRqB/UG4v15DNmmyWhY2B
v/IgbT/pgU8J/2wKzd2bsW1AFBJmVNMICd0EWlypG+lG2PLJNrq1gXGGEIBIR6cy6jFRl34RY3UB
lOXb8XDmQ297EldAyt55ygcWnueRlaX92ZtpDGA/LOpmv6RmnP2wJn2uQ3CsSRG2Ijb2NryFo2AH
6k5KL9yrjLDZl2aAqpXzrhKnaz/UDRSvEST8vnMSFv/RD7Z1VZc7UBAHcH8c3nqn93bKmOudwgey
oSPJ0o+QeTctwxtpMuOdNGf5qZmTHktkHtxwHnM3PtqYre5z2i3a+HO/FueupGVIFeW4AObIHy3T
9nYJOnnsNIs5qp62n+DJQRlqEUpqGkczPBZNZFhdcsw16DJ0g43HgYhmEcqh7t7UaKzRTa3xtFSD
fZ7d1HpmmKXtq1xVh5Trd/S7Hsh5n8HkYq+njSW7mlrRjtmbY9vc6J5z1XcjBsaC7n9ID3JXkDra
hPo4zgcZ6BKIQi5tFRWBzrxADsvjmJFU4XeipdPvOXcVZ7CDh5RsM0Gw3MpUFmd/5S3qjPv27Exc
Q9ecWmj7pfdGAI148vEiHQofztsiJ/NoT1b+SJMGVvgCBalwV7pDxTEwTUx1hstkHK2gIsKXb33j
IzINSalIwCJJQjO2k1GQ05oa9tUodO3MSd1oN1XSjm6Ivt3Yx6oUL/M4IlMhSAkN+KLIN1xGlym1
r4MIgrUSjiCgIxgZyZWluuVoEqfOc+0XZ4HzhzA7AH4xOLLQ0sisTwft1ZiDvVfPcUxm+ah9IVkC
5gRAH/BpIngh9Lz5rNmp/cCDs/CkeMWmdYrpjkOfs5taASEJg9tbstjaSYfqea8Kso8clX2tK4Zi
Tu30EMbwberpBA5rGdKrEapn1MaVtQN3aWyZL6mdk+jadoL134W63qZ0GqzU+9GMTbMPgto+e/l8
l1SA6DgMZ3e1M+2HSSPnKw32qhIHrKrVzUR+MZHU6goD0AGeef3gLabc8xjcIDR+yIP6RZjEjGeN
Oowkim0UdC8u2PA8k5Z0vYjk3h7s18VJHHy6NpzkZi6hZVrFA+xWD+x/ZtxA6HvyJtv9QnJdvrNq
+gCQKw8IVV+K2NR3Zi0MVC2lxel7ebOUNryOQ/mpiINHIcSeJnK1gb+7oa7+lC7L5ypoQd0Vd1U/
v4xm8jQP3ue4Upu21qqd39FC9DBvtG67dT197wBwQq+YnIXuPIGkfPPIvQjrZoy3U5m8xmbzCcZ5
+pwxxg/FAlthMaf0PXblfZB6N62omnM5aV9FRvZTq4uoLtNN62bnasqOtGOetGH0bk1bm7dZ1nwd
Ej9yMzuUFmFdQqa3qdecLOlpu7rWT3A25Y6O+hWdkf3QDm3YUahS5a8cSMKxWs+LmlbaD25ntvsy
R6oQwlvPHqfGcX5Iuyl3BIg8rAT6cHTnM6kjUL5Gep6yDm5wMWAFq6c1iARa/OyNDvyTiTIMS9Z2
6fHoVd9tWg0kN5MJzZpx7RNBGcbkC59oZ9Lps82bAKY1Yz+YE4MMloMqnStPW5ORl/ItD6b3bNH2
jmbSC7LTa5KlqJcp5icb0rbnpG8k9pyWJnn0h/rg6pBwUnuiFRpf0/dQm3RkT+mU9x7HLs2a2r1L
x/GxKoPzxJsReoMJeVLjfSKM5lM1eO1hQgoXkfx3N5rWFp7ZbWm4wY8iAU3nFOC00w43iVDaTZ6x
e+aM0IFuGjUI2GqKXEsAGwtAzC6dse3sRXJkh0cGLlInIs075xMTTILiP+sVB1hF7j27bV2xaXXt
Q9rQ4pmt5blvmWPQwy/f/bIt7wONm2YpfjYyBUYNSLbd3jCr5s1XwRRmioF2XBbq+9KSNQ7et9sH
ptbsBcEuJCMMY0rsmdd0AQcrlwd8wQsKMrALxh0UkPgGCfSa9AfI0Iiacixf+27IHnDIDNlG6UzT
MOL3w3joOVfuGs+969MYMmwPHCTpgLj1AYTHFLHxCUNczBGzGbbVkEcZM7CrCvY/MacxxpsAarDr
NFCH/Ni5yX3iqTVeOK1ulsgwm2JHeJu3Nbppemn0ys2ASlokjSkgmHQLGolbd5bmdGq7wNM2A4ni
02Plsg2eMpSSzdasXNgTMEB7Td5OOWCGAdJoJekqjKNR7fLagsAIoCkZihD6+YvTp1vYdiRkiA07
S4TU9Jve0JtIB84qc2F/nXL6f1yYW711Iq/hnCz0Pkohto4ZuXV9chPbxSYoc4I3MnaASE60iuzM
OOvl/CqH+QqBZ0c8kH4nOZZHqXRvDULKI6Gzs3aE6UTL0PAdm4xQ5qL64euc4j2RFaFr1NOGW8i4
YFwCyKvzOG1oK77kLtq0Pnbh1ApONUTKo0UmFaQ2H1W9vpuuxShkQUXmjNrrLKb8Ey5ntYem+yRE
xcrZ4qhjLkVepDVWKBDcz1kzX6dl3OGjZ+ghvCQBGaxIp9LxP9K8oM1CHgDYO0L+YmcejoWfWYcq
0wekzU48b0jnHq8LLUnPIPaLQxmoYj/MM3/a1t8suANL5I0uPfeYpKCtBBJyJWw/vrFVWW58Ene/
MKdYzsMQdA+D5zzTDGh2Te1rV/PQ/WiqYtc0/Co6jyRkzuFIGeY+563BfCG3uzZcFJ4rkQawocW+
9RYeIx/+3fS1mONmV45FslUJUMls7s4gwZ+Iw2q3ejLnBF7wwiuhxzwCTPoQo7EJ0nRDlh9np7lq
ZrJcvFYyFVHDS5OrDbw0wP1dBwe3ErKe6ZKbxOWEQ2ZKAOLemqC+RsDsByF691Ak3I8tkEKtAodL
D5DtICHk885oqKar0CordhvbppdxFt1kccKfjUnR9CAmaI6Kbs7oLBFtPfk7UiqqmYFA/5TMGfFW
WqpZalOlvlZd+/j6GL8iE0uOXjbTf88N4I+V7baK4JAlK2+1ZLaM59bSp2OD2bctNyqbK/Elzduc
DmdXFemNIXU9I9sT1++7rJNxMnDsYdc7BaU3dvumaMfvoku8Qdu45EtyStYJFvxKAzP5MRmJRfth
ypTGgTsdgLnAwyyzk0XiZbBRvdnKExN2SkIN/fOZTnXavEoiw2ipahg0DkuG+DlqhLZknyXF7Um6
PUZsjfUsnKwmzQ5xbrURKZj2ScVMCPpymvpzq+h+bOu5HePndYRPUAZDKsZ94zComxFYe3tWRZo+
tplsN3bdZduWRND+zNQpAyuelQajPstXB4IkHXFMqqDiG/d2xrYvcMhhOubu+95cEIFTzcBEQ7dx
C6CjiySyUw5VbN447jxwMgEfNhwtPa4eA9qerwwNE53dz/DlRi4uFFiaD0XK6GBua0Iy6HesPPll
MW/zIU9SaKg5T9k4SZ+9K63b53rWXGcjXD9DjzpJwz7MfSbNp5HGtneqleuyHtUm01UkGHZBD5uo
G3lIJjVp9wUo9DGqpsZv7+vMhZtreC0LtuXNGdyREk4trpROx+KKObBnKJgJwsZytrYulMyeNGAX
qtH2tRB1TQnQJe61Z5DjeZoMMy23iZF15cbUsGqHJSuH+g5FfGT3SbURnXE5OVeFFS/se3GQrC1D
46Xz1/AJ4Nbqs5+VcwWDj5CnQ6zie4Yl4ESX2cum69FZ2kM2icX47iNaRps7zTrW+84wOLKEDZCK
8zLk4gaRnZqI89Fcon0ILGM46kN4sFPakV/ol+pyk9Nlq2/1ZpRsttXM8djKM0qCTrZeZGvtGM5k
HGz7IX4Sle/eZzpuoKysHKwV7DkKvQenWeRkapiKjVvnwTbP5+nANJ/jnQn8z18s/dYj5fXW1BU5
SSPReaGScUX2lW4234IxNoDM2va3OE0/c27i+USSCAI8JTEwItMkjXojqNDbQ4AzmKziy+w0APY1
s++Nb7gxRPB50l+C0gXfpPu6BcPb64IDGajpV058HTLdBtLSSQKRIRdkmftzM9UMlc222RHO2pmR
2xixiAqCoIITzPgadLI7FI/ulLx0helek5Ogdk1sBFHvkxJmksJZcgPqpL8Gl05jKs3vWmLumGbK
/FR5/USnc4Qpr5L8B3lfLQBXUQS7WYK0HxEEbZvGnphCmjlzCcvvXzQiWv4Q/fxvt+ofhkOD6X/u
Vl2/zKLrfmpWXX7iX/BRWlK4aejX4IxaUWBIpf4FH8XVuaI0VtEk0syfyHarrxOdKD+Jvtl30PH+
p1nFn0EeRZCNvoqu1drk+i+aVT8rtdYPxk64Ai9AygNH/ahS1Bo60FaBmoARH3Fc0NWuejctdk5h
vcWdXx3+dGlu/+iB/ZnV9rO0bv043+VDrFUnSi75RzuyPWUM93r26K6NzaiYXcCcDieTX3/KB/Xz
vz4GdxgaSCRogIN+1p+lhC00WtnROG4Cd+sNTXIq1oACi691nok15jjZ1m2I6iwL1egPNwIc6ebX
v8XlU/7TBvzjt0Dsu8IFXL7uRwm9mhq9n+QYhJVU4jUv9eRuKUjzjfMfHHOd722P7V8TZXuqSGYg
0jAddrlWKwVRvZC3LkqMZ4eGT2gQgWbuc6Qi72qoyrveYebSO2MeoeQuroBQsRnqojTOlBsGzO0W
5mgaxHT4GFQck2GYrEhpgm091eNiHcfVEc217q13SielWeTx+aPb7kRi9s9pXY/Pi5pv7UDGN65k
Su6XqdgFfjU+eggt0O2onHGHX3Fs8EaEeZcr979ryT8wcP/pIdq8dC//551Sp5tJK3r/v/+4yl7f
VYb14I//uZKPLz/x/z3iFr1lh94yPks0vGvj+Y/FhPybf9LXRrTK30f6t0KJ/9369v/pMCrB+6qv
/gQWm/90vgkARp7pokNFqM+TipHiv1hLaMF/0H26aF3494BuwhugA/9B1OrPpd0bHaPQ1vJw6mgu
erwC7JkWxU1GzFVn6lQd5iX+ChosUVjNmopFP5+ALPsSloWcj1r5EqEVX+K0SIy31gPYGrNVLMxh
Nx7zrStstYQMuWsmV8qxk1ntH1FdfUJrDfeM2g8cdNIdjXFyTEqtAOM9+INyw3jN/pqQIATII0gE
I7CFiMB+zQnTx36iLGk8uPd4OtcGRzsgD6lMLTiPqB2/lmvqWIVq0DjYaxaZH5fVu1sL70jxTzJP
RWhZtSJsp0uQGW05ukOXeLNZxvmDWjPPRipgAuM5pn3ritI8MYcmHo2yFK2OYFr8vFqhmNRdwtTi
S7BaTAVCy6cVwQ8yH4bP0yWETTSjvevHNZpNLATwoF9bI9vUJb6t00ly81oBOSm9BLxplaXuoe1Z
L3UbyGN7iYJz1lS4YloD4io0elf1uMbGpWuC3ITsut6Tl0B5RfgH7XrrEjjXQ7Q7J80aQ9f1Zv8t
N8miKy4xdZqR+gviBE/eLkhe61BcQu0Wr8/3ufSIupOtsbFyZ7yPl84/Q+bsvjH/kE2UD2tIXusj
FAN11PnoBy9BepZ0zGtnTddrgsyzImcm7ia01/w911ow/iBC785WQdgyixjxNU7ZeeJEAac/dHaF
0rHpABeE/SXfz0hLww9NW5L7x2hg+lTyT7ihvwYDulPwUpPZDpeqyDtaaq4zEoK1RgmOl1TB2FDt
47RGDQ76PN3FVGf9HhELWYRZIsklNBEkbV0/aSKLDrlB/HxWWvdscPV7vaqTU60b4+OAX2Blf6SI
91Yls+YK5ijqInBuc3syD2VRWoe4LpFAk9fpXluL7Osj+j1E0n2ZIJieR2f+CmcfGTXUNCTVulHV
X2c/QWhtNprZ7cx1INleZpMJLtfH6jKxlM6kMKKvg0xjEQRm6pf5ZrGOOokmYurJWJX7rdeG+ORc
5qKAnjmoO+SxPmNWJCCE55zRNOcqd8CEO1hlVF8mrX1hMHUdiHnwIcqu01hvGetTfZnR+pd5rdeQ
37W2YJjjmpeZbmYOaRDO+RJzir3MfTneriKfyosfp3UwbOi5iW3+Mi/W19HxGp6tMfBfJ8rNZbqM
JoFJ86yNAcP9df6cksDqhjomPZ5DBtRiHVWrdWgdm90whXUAhpHM3XWuHcdy+kFngml3tZRMvp11
CN7iaevDeB2NA5VmSi7rmok58CvDJT3EIBrb6DTtJU8tFL2N2RG78MfU3Sn/H3tn0hy3lXbp/9J7
OHAxI6KjFwnkTCZnitQGQU0XMy7m4dd/DyhXlSW7rPayI7pqJdsUmInpHc55jnPtve/iowg2y0Eh
nSzRSOUuUDGrP7BARwzYWE7FHHhcqkcfqzrhNChi2pPZiPQb04LoJoVeZJEIGEUztDHSSu99Q8Zv
XmTw9EFjRKjgJmaO7aItES5TqCFL2vuhy0jS7ipP9bddbFgXhsyOe4cHhSLLb2ZvDojLnr3tAEZt
1y1WlW4yt6n1DWy2lKLAa5uXopDNyWlHgnPqqhxv6LX1S9KshYmnxSicFt9LPlHGoYKZ/Jb7tWfR
zlmrRoJRwYYSnTnqn70Brd52nGa/vk9QrRFRE+vLMxk5+kuR5jxchwir/EMtspo+MC0zlRL40pnz
DXrZfGZmVOdJiMy06ENE4qy/2pygBYg6uX/TRNqKlzMrqdptKT02HqZWoREm/SuJw6V1UzTC7UCy
78J4DN5826hr1ZZM7SQ32ceW0qkPScch35MZn3pWc1zWgUQ8OexMzUS5jQiXSPaAZhrl17w0omBo
pxVaWLRuNG9EO7n6kWFTb+2qJm9DXOpddsQpX702qEXvmI4k+rlMplKgnAF1AdTZMx7ndHCKQ8pz
63qeW7nclgtZkqRdDRnJS7L0NqkqeefpRdbIXVNl070zMS1HVogybX2c41E4rxAyIKYQ8PWj7k4J
HAngAwpwOZM4NpqlpYe9l7W3GicyD5yBR9qsUlRvcdL2/V4T1fC9uv9HdduN+lo+dM3Xr931m/rf
649+RunfJDLu/s+Pf2y//1l+rdY66Ic/bN9rorv+azPff237nB/9DtBe/8v/23/5exH1OCsqq89V
X3br3yaTqvyhvlpRsf+9uzt/LVcr6B/qsfW//723E7/5OlWOD6APVgJ+q3+VY0gUsJtB0cOxRPFP
//fvaoyuj57Ppnrj50AMrCyXf+kQrN8QLzjrP6dKR98ApfZfH/z33orv7L+SxH+yQYLbtEEX2LSP
66OUjIufqrEIxeGMJ+CTPZWRMF4mkU5kV5vE8iC3nXJl3/tRN2pHbejTr/48my4PxnLSrqKKNKqw
t7xF8/csjftZMq4Q3fz6h6/yL7rBtQ37T4P0/RekH6SbdZk1Yu36sU0zpFupKOu/TLEjcHJpxPIF
Nq6BIRBTr9z93x/tp96TpyAERYfWExypT+1MGfxHA9SwTA0JPyAjEylkaLVL/oyOV93986OQKAKW
zwNpL3423sbxzCTIKNmXrC6RrFjTu0p3uPz9Udbf9T/fHM3zag9f6RwGPmffc+kq/vhZPJ2ARtdA
KKJEke4GNeoXf4p70u7Ye2ax5m/1WH21Wjn/4uP9eMp+PzBNA744VBq6t37Jf3CR1bU/tOP61phH
me9ngpKPTatlOxJEf2VB/2k08f0z0uhYaw+Nk/mny3cpJ2XXC0mYRLqXQd/xao6X+m3Ulm+6WYjN
33+jf/pgnoDSvnr/CV2F7PTT1eFTqokUtcomm+WHzqr1rWe1X5kZL78YTqy/9g+njsKeQ6zZBGTP
4K3/8RtMUaM2FmN0igsBGI6MsG1pjdaWHOcxsKHUnP0mmn/hP/7TtQ/pd+3xMGNDXeDC/PGgqBnQ
OObA5rOxwSJCcd5/Q0AdZ7/4Fv/yONjNQTrggqet/PE4A3nhtBUcB3Vi9WJHrLJkotJPf3+ufkYK
CwCGKLzwg/L/Fdnw02Fs5r5GZ3jExa8QlJiUyw1WMmufyOxRNdZ1Dqc1T609hVRQo2TgcjkgNDmS
o3I9++ij2FFdTGe5/fvf668+vQAwb0P9A+a2Ssz+eHOwpSxZgLGqSEEPHIVNDGo2sHf7+6P8xZVK
p4+XeQVXrtTiH48CW6nwBovvuBgZXVHlMruCkNOqKsixEPwKCvOn25DvmukkzxsmD7r9s5fT8qNM
g7yP3DeV2m60vI9i8M6tZ59QeclfPKP/+mCrWxtk4hp+/ONnQwsuMBxzMBZG5aGAlXknkjUXMtNM
Y4t0o/7VpfTn23E1STMX4UUpIG/8dMTInlKUVdyOgz/WlzT2XlrhEZQ5jkFm0kMse617SfyZ+tEI
l0hBTcwoogey3FHzkiZMIB+zh/Q51pgi/P2Z/vP1xMCU4S8jU/zkTBB//DYwIa6QcHRcveyBEY+j
HhgmML2/P8qfryeOggSFFoq3FoLbH49CXlK8klJjmikdhcnE1oDmGKc+tLAowVvz94f7CXHCNfs+
dWbZBsSDZ+DPD0BzjPQaWx15S3rTFqdhII4wqJY4+2Y1lTVubFPKlxStbxpoTUsQRY3K+YMep5ZH
7uxY/QKR+VdfssnIjIJLB45qrZfkH95oHQprr2j4+EXm9+0BF0M/HaYZk84vPvivDvTT+4xYTezF
MQcq6zQ/VJQJWyGaXz0d1uv1x9cLiFdaQ3yh0ALNn9MAaERJ+B74dstyiAXyLVMHLBqZzvOIlCI5
dMB95qOFlXXaRHUV/+px8VdXk+mTB6CzTeDh9NPrrRI5W03MF7SV2hLOqyCgAO9OZN6gHf7+SsJG
8vOHXd8CnDOCyDgmf/jx3OmtqZWpGaOelyOoD+T0uPCA0ACAJuxP0gAlnv9oWBOZ3lHVosM3Jrhh
vJ1s4X8RxCg+JYSYk7doMpNcA6BUhTuWNn/wqk/U93X5uYll7158HOEAHu0YYAUyqVGqIEuXOnrt
1NyLkwaHWnBBZ2MU4L+asjuNhRwMryaf9ft4SnjxEKi65kjLbonKPQMXMCFYTcdMC8VsL0hUEK9e
YjWx2etTfifg8EPT7Xyjr7vtMDlsIMdmMveF52ursytNvkhNom2Bmi6ds1n5i2RHWRBU2o5dlu2Z
8uF/xThNvIphzuaAcbqKUE/oU1fsG99r6hP3uf2RgsgsrgifbIx94bgMPkzMJ1DZLXMYc5QImG/Q
3LBhj4m8jglcGaPrhsWnzO9ibZghF+uVtJr0lcZVSPSCeZwN/oYR1+CzKvfFBOEWmbw3e6GnyaY/
ulXUvQG36m5VkSd3rscWNcCSXQ1h2uhMmerEUohacrE8ZH5Wy72eKqIKelVmH4euKL40jaaIhMsy
ocJ2hnwfDGPk32aLG70mRSp4+/cVwr+euy05GQydvKMgHjrbeoh1nDCZzDgJLaSN8cmJzOR10FCv
nZeSIoo4l242m2CgDmxegOgy+kllrr2u4dSMXDy+Nrwfg29rfMGxVZ8iTD2atXFxrt2S6Vm6p7po
VndiSZkV9kTFktDJsHiPT6zCcI9EGA+gMOUbgb3tjN40YpxVZUxQt77ME3XG/DU/WwQIMaKqrQIr
5BRZB4mOL9pIsyrMHHn5WHOLZ4XQkR9iYd70nlOtQaH9dB83ZVIEmpg9Zkm1f0fu5WTvGJ0vqApG
S5KYRyaPytHgjYpVf+oC/PU3y6KRHks55cmWA+f46/YFO54Pct2Mo5Lr1B07q0FDJ+c0V20LTCWk
HhLuY2lCPL4f2atjvjBX2amyxJKTKt/JoXxmgtGHSshOf8i8yWGYZJSawI+dO648WValld65BACm
JceUV1VypKMpnQMydkY5Y9znBeArjw2/pqefAER08XXF3KNBHZHjq8y0HPOMaNfwCJoEAgMAaRGs
K0SNAUQupdrY84jHCHNI/NWecehssrid/C2qRJ906gnEXZgaKXNoliWLv6n8wYw2PB+cKMwGVdqB
b3R6vwPS5S4bpywnFBvSW/9K1jIs5itSbLngRBdxw+FeCtVYTNnB8TqD5ILWW66wmzK4q1kZx+EA
UwdA1OK3N/Rylb9VLlT/IK2aTGxqBB7Mw3WZXzlFuUQb9iCWCqHZkH3XliZ0fpKeSTgltHpGUzAl
noblpVveBPnCH/JZWPiH4iE/JtI0YHCDqs1CoWvqFQHm6BO/Xi/tBytKUbd2pBR+rnNPcBcsjWPs
HWmV/rlqML6fvMaF3A26vWh2jdPSQDd5YX4coi4Xu1otvGtQm9ZaGDl6+jn2/HzYF3OsHwy6jnKr
UmQJfJzMAdlgGRMOhyZFWkYV4DoB41Mc9y43NDZv1YNB8lLADAEIgfrSisp6yf2efWnnRF4wAhro
mdDVLiLTQhQvyNSXgihxQ5HUYpY8JRBKtfG2R3TE+C6KpgwhWFV0CNMy+172DPOD3DEzO3BQDSGK
GNPKDAZYd/kZakU9P3SOyAwWnkxZrb1hxKWCnc0YXexa0MYN8hQMphgfp+RGW1whA8l9tmTPo+Pj
SzxQ9FPEbuukbxRnsXHNHvGAm0Z281rEymZ2K4ZGxDPXYsMd1lPL97cToMOj1i7Vx1GmWEunyC7T
0LXrLDvFlU3CoTfk07wtk0pPVNAQzKFNQWMWI6okGpFRWghOZz2rv9eG/2iid518bqq2+tb9OL57
n0T9Z7b3/9zcjzHefx/7bSp41G/l2w+TP37i++DP8H+jWGaiRh+2UqXWkvn7Hlb4iDPoksgPcSlK
GPX9e/CnCZe0WQ9/0Trkoxn3qFb+NfkzHAaGjP0oickGoBX5h5O/nzexGJxoobidwI2JNXLtp9Zh
9DqpN13BI69ZpiFszKbNPmlxxs7UygWNhIVuGqFQxKTnRpt1vNOwR1qvv2V5mSRYFzWSWyshUxJU
Vx/WdUJUPZnmcpTRbkDlZm/jwsj7K9nLzD/pHXvCjTcNbfcEe8HRj+bSyA+YcKb24CxQOq59JkZv
2HZr3iKUpsgiqLLeTLMo8Hf6/W00edYb5Nl4myH2f0lczBPO6NCXZHH2ag3ksoZ2VHzy/TGBBJRQ
SsDEvlACJS/RFAl08x3BfgQbfdBKm/hRkt63FikAt02OqxsIZbe19KngG5ibfIOcO7715iEiaolT
mmxmMokCzhquYN2dtU3fa9ajMan6pik03Jx5Xcm7fpLeuSC0e784y3RxS1C/7ZKucr2+5SlJssJF
jF07BF49OV/QMr+yt0FQrJfdJhobcdvKEZuEO0bVrrKWcov5k1e21dfkWnVZAZ0L6ddJt5GAY5iE
GsCuIflEXqrYRG7+aCtC+sp4ko/+ShXENu7Jg+mM3hbXKOXsoPNzDS7are1F3xpPvUKTzUiTWkYs
NGl/aumEgnHG42XGPuZzR+T7QqrsyTFHFlJVGNOEtRtUpGJXabkWxk5J5EfUY9FVSbHnhGnhYrbt
U9bV4iaOBIK17ClBW7PpZvTwoTEl8hnjfnSGz0CRW0UD5RrRwKHW5MtBgDMHld7m8bUzYgnewP6p
MHSyxIr53Qp2mY66weWLztzlbE35QuBQpfz42EcNFmHL0B58Zw0HaYUVCivNtqpEVu/H8bIDEEV4
0Kzbpyg32CqxhYK5bWzzIfE5XntxJNYG8BHJZsrSvXSVOLbmvNZ05nXZLGhqM3++8mvnglDePOtx
NMBLmbUgbimPu9yQ15ExqseSmOYLPMn0y2ItWBvmti+OxJQM+wlX+hbTdP0MgUe/X0rk7zWhj5+p
b+uwXcx0X5ZwYbpSTy810UkB9JJzw9d2m4BBwfoLWSVGwnQqZ7KcmqK4WrJCHTCEEZXu9SnuhhGr
FtIJQpAyQ3ESCgLsPcOhTLURJTsN3rjYj9tH5qvivtZG5EOpRO6fzE9GQoy5xYMDyUEVzyFJxqe+
sMV50QiFLw3xcTSt9NgVpgRKTmz0Rlq5HVTKycIxV9ONV07xlhdtGuoamILc1/fLohc3HfSD3VCn
Jvn0mn/TynK5lEiTAmna7XlJMN1sVOFbX+gVYP+t5FtgRcm5hlS5E277Ihoht1UNk2d25/Iae3cX
AE1+lqjKprOUPhgOCECdt2PtKE7YoUAf+PWsjrO0Hsuohtvhx427wxYwvXRLFREhOW+LueaUx0mU
f/TIEQvQL4OyYp/JtTN1jB4k9xbGsjDS7RsvRhCeZPEYlg2EwEiWALO0pkmPUUPMHBb8/MPo9Cah
IsI6Z0A/A9Fm5qkS0VZ3my/GkH1KhHJv0cbGO9zvSdCqmcD6tqza56lIl3mPtF6PdpINUKZvOLUH
jWZVlpsu08b+UyuyeNg7ggu1Dhs5nd2R/U1IysAFJk7fYM22xYE1NsINi80MBnnapdRyrqNhyKlg
c3IO+bi1uHfblfyi+A6bbJsNrmAXytKF4rS12hUgM8V3UyuR/wmZS5pgUa3F9M6s+utpiA9Y1xTW
LXXM84xyp8+RZvTpwZCz2CNKC7NkflZyONUI+B2OcaUnA4nT7ie09KfUincK8CMhy0ZQW/NBz+OL
BEEQDFX+0JndtJkYjlZ5Heo1WJQ83rdC3xVjxJ+rQ+5MG9Ten63kQY94znn2a72IYJI6DoNhXw1Q
fYxmV6YL6jRizwr8G6l3XrXghZWfCaM+k/m9X1UC0UJuaFwf51Tt4xZXIetqt4FwNfjbQpo7HPs3
s0l5RdaY76MBngeDwBQarI5iXU2UgHrbnjTbpnozFVN0Lbo304mHg3EgQTLsy+hqzCuCFufbDizE
1OnWIw84X2w0ZhJI62ICfkYjIeayzCaMLL0z31G+mezOlYlvJr6rR9CQg1fe1O/c8fQhw3JBS75v
NLTodaEbB1vPrUuOYu+Lhkd/OSXZKO5Ew8s21rIVOxc5T7UhG3+LHObJdd34kDcjD0HXJKtpceYu
GHiYYm1Nip3t59q2y1QWNBKkjt353wykHvs1ppygHHEF1OGzcnikgBde6OUjyBfz0uNFHj9FU9pd
A+agVO0b85jVcXTjTMAdKM2boDSr0+RBiZvirt8aAPR3eEROPBYhq421AbqqheDRqFBU8UEq/6Zy
m5kVTx+HDJursDal2iKFQlTvrXdyN3yJlupaJNPR9bL+01KaYVP5N4W5GIcIOyc3U/Vg69ED63m8
p7X21qWOBKQ+oJXIHdgBjkm/pNiL17sx1S5i0pfr3AUrn+bj3cB7kYRyk1AmHib5JD+kwyDDaXBP
/dyeZNTe6dK8qqHZLtqQH7yevtBr9OLDCGsgpIoYD12dldd1ObtvI33dKWd2tI+6CD0W8o0EA17e
b8auF68xPAsUMEguzAThj1tArSkG5X1rBex1hzivLeaX7CXude11dJdr3iSw93qvxA1U+dZX+teT
Q376sQOwteUZOAalzVTLdayP0UAioNR7sbVHnU64d3NAarH3KiZJ3KAbPQDJM/AW8PRjeW2hmxsG
FVYMWjfs9Ypbx0Chp/fdLjV5MSVq+QAljWixBn8mlDc12NrHjsZxdExEc415BfgpPeVtcxxG7VXg
lPb0mmGR1+7iicY7bc07eymMS0GmQNEnkF8Noe21dOFJYWjfWjVa13IZ7xc9u+8RAlKlCK5fyDc5
dMq+CqfYz75BjAFEv2hOGJmI82Sy7FNgT4dsGNwwpkzd+MPsUNQh+u1qfX5qk7raZAhAAoUwaNMJ
85XZ2Dc4VsauLlLvMCt1dlzlB2NRf2BnBW9nYDLTpC4JtLhLd47KzIQmXa/5TPEqHomm/EQ4sUCB
OD4C5Rg2TmG9RR6Dl6Rul2M26KgThzrQBnEftwxeUtsE8VaLGXq/297i9sRy3cUC4BKOjTrCNp95
WfUFdmSTB7jC5yehYwsMHJhJb3ZLkvXg5SYwSVm05obk5Ktqmrq7im9s4yeMpwJol89GRFsNVMwM
08VYjrM28Od+rBftILLVTK1JKztEra0h2QPcs004p/omr4dZP+VOPQd1UcRoXOIaxl1aVuZdyagL
PpXkgMbiEYebNddYvNWmHqfoIp1puSXxYsGChnlwDIDsltdAOuuP+jTG0OqlOGau3vM2moYjsmMu
NAPgC5WBd6XB8No0uDGXa1fL1ommqncU3i7I1fQlLbA9bgyxiH07WOLcCmm9tHNNwZMzjEw6u95N
CZo0L05ul1hUG3uaPk1jz47v3WIiu9VuAssL6wlYP2woanWkZO/mlKVp2mmvr56VZnWv9EKsThbx
3dfSMjJq9+m74WVavS+an8TTtXi3xKCMu4/ebTL+u2XGQl39hAaLG8ZePTWDX8fP+bvRBlqMfaW+
+2+s1YtTfLflvFt0GPly8ud36045W0B09b5InGtE4dh7eFY32p7HOLYfLYGAuWne7UCzZxFzuHz3
CemzHnX7BlISbmp3NRNV78ai8t1kBHSTUxK/m4+mdyPSulzClTS9W5SqZrUrTe/WpeXdxpS9W5qY
kGJvauzIBae+up6mdwOUWxRJw/xrNUa57yap4d0wBUdydU9Z71aq+t1WtbxbrKZYxnoQrc4ra/Vg
1e92LOfdmlV/t2mBjWo37rt9q3y3cvnffV16i8er/O73ilbvFynL2MDMd0vY8m4PIwVUgAVbTWMZ
ytn+PEaU22ZT8BBDMoEPca6x9MlOsvxgQWemVfJ1Lgd5NDuRfcrj0seWYwx3kdbZR28uHaKcPT1A
DZnsOD8YvNzWC6LBAYmoVb4fekyvbydjyB8TCY6RwGMuyyOWySXM4sXZpNoqTXa1pzLXbsxi2BmZ
cI6R2brYglzkrm11w2sDBF9JN1vEzUuae2rr9JBQK8xtGxZPO7cV9X2fJF2FqdS/ZONQ4BX13jAq
eAc2Os/lRNZ3oUFa7K1K3BpRHT9EuvOQF/yejSqelj6GiBN1SHXqk19IP0j78bZLrHBUSuzMXDuL
jOFxqpmPLSOu1FIswtuc0ZVSuzmZsu3i1yLQK+turszXpvBPdAlR4OEf2Wiq2htZ97WrnO1Uzc+M
EC/jnH6I+tkC09Oj7vbt9JlT/Yo6+papFe2eVr/l1S1Cu6MNwSLVq0PhoMdbCvswpO2rk3ICJj8o
uiW0YjcYnBHxrYIPBsmRKbb2bJT6PWvJXTyIm96HCcU24xT541fdVzhAgfVcDK19sHKyw3O9uCV6
/Z7B5rWoDfAJwO1hTgzXoLvOkWvcguiXgBa6b77BYKTOMIVM85VpxlShIDXwd24TzaAwroc73Lsv
s+99pDsfD2YWkYBlsvd16JC4DR1d7deXYJkcivpbyiTZcSAmerzKTHObd/2Oh+8QjLrzMe+WM7Nr
oEn+EEZLa+3g6e4X2g2Ze59gPVGTz0d2pq8roLYcxuR1ZioN8DM5wh97zb30s1WVxlno5UfmH0eU
NhvJQzIsZknSeFU8gynUt7017HvdfdMieFvaooPdc5JxN7C92MxmdWh4CxJ7eHGVNUzBYCxvcM7i
DRlt/N5DEeDFtI79ZDBv0YGROIsZVi2/ssHfBIrwVeiIOWYaV+Ay+Zcm0XZkKSCW54HOjD0lyUq/
8nCFp0oAs1uUB52FAJeNbt6PbvpUZvZdmw57sAbNXTKgU3Y9vmUi0V0/OZL2cPCY7S7880zBxPC6
/EFp7aEDkaLcEi6s8YCR+aJP8pJm0/MEzuEp74ttnkShaywX08+eTH0IVeedMI8fK6Xtk6U5uItz
aJoan20LytjFLDm2rN+M8Qwr84DS5uT1Hb199gRZIXC8fCsseUQH92B4qmVkk58EtBOB4uIKC9Wp
U2KvJ9bRbLWnCNEhi7jk62QRnZLVi7nXre6EWH8rDf8erld7iL/zFpya6BdEPiKzMXmiHZibW+R1
3s3g1DfMUSC4ti9pm3yJKAwXXtGh12XRJTGt/kofBwEYDVEpQetnXxnlgcDcsIl5YqQD2lIi00bW
Zpp/O45sOYa0lOwiW2dLH8XaRZgBmiBrk2B9Ds2oA7oHa4VxgTrDeQSkjtiWHIT8Ji/0B6ett14K
W81pr70kerQzlkaj79/3MmZuoWFwBmwYTKJmzuHvi8EMXKY8p0VZJ+KcA3vItlbWaQcGPHBjc2Nr
WPYDZmxAQirg3SbDWqvPS+1Zu2xmnsTY4y4y+xPDLbpwJpSHRWM2E2nbJB3ghxblvtbdHdp6diCV
/Qll0Uur+SeXICjmTdwoiUugdFZezBSXk+4fa8njKmu7jXTck5svQDB8ihp1TOH9SC8/WJOuXWvN
panqq2KscZfM9HQdsnMCiqAk+EFpRV/KFYwD2RTam0c10YVpNA/PjVQQ7OSHtjK5Ytt9yyu7omck
G+2W5zXLfYzDNsN7VhrbwjW1a8PO7qPI37Fl2s7dfa7cI4CxJ91YwmEp7vGFbmGyQnOmW2PFpOH7
HA1QDG4PYgjFEnATk11qRLR0OSzjjhacBURWv3kxtMRZPjYjrXiSQ9sWKxva1jKI53p9GCrjKwkE
B9Tq37wGzmCfJcTMOliFcYFxgAqY4jQ8Ju5wLbFFgLGhgs6d+xhBL3sYb9uWNjNBnaVF4tZfhro8
jdn4MUvjawDmu06Q454vHxqVvwo/C+xIUawoh8FMWQW9Nt7CptyWdneey/p6pOZwkV6pynqeiEne
ZCL5kBbZzSCawOrbM9TJSwK+8ZqdJxTNiCFGkzklO1VMFbP9OjfWDWmlF9Zd0wYpn8sTP++CphNH
ColnVXk7vVp3oNUr87Tj5BTgeda9YCTNYxSRqOu3elA7jHoNjZZw6o0nGVVhV8CI9fhrSONgDQp9
boOa/MHTyVfPLJ9Fsb5rR3a0ZJwXiILsU2eXYicMae5TwmZyAdXahuxC+EzPjjkGMEsh8mqx1Qlq
JcddbjHiLkmDodlSzUkVEFfLuGTLnCWfek5BmPiju8eAd6AefM1IQSdFp9k6eR2FlKQqGFoWuGn+
VKKYH1982ih81ok1+0u3W3KIITV/K8t9J5wgUnIyD14htVx/KOAE5WKreWqae/gaSWOaQT/EZbZb
PPZmoaGyBq4UKQT3bezN5i7xSD2Hxr1kEHaj1HpaCqIVOR+O7W7hAYjHQuVxAVsk12JgHrb7bRHu
wKuTJ2xLyzVGXyo3GgdSEzr7WwLt/L5ahvG+hohNDLCvTdznVE8ubh/FM0JiGmPCCecIfo9s1Oto
SpEFqpm1ik7KK9dEljG7JI5it+APxhOVMxR4I/Eg7hhzPL9MrmKdzmZCy3e4BWK6+pjnBL+jlzwZ
U4Q9rMU3BY/LHFk6yomF6iGra06jD+6UK0IBdq33Zby47TH1K0dsOO3mBAq97Rnog8HYT3NVfDRS
q7sbvWa5ERNImqAU1LzB+6rp/y/d/teq8P7vS7fHz/Hblz9u3Nb//PeNG4J6/kf61qppR9r0n42b
+ZtF2AQCA7ZQhr7+yO/IP4N/Y2NIBBPJv3Ug8f173+b+ZllCd1hDGT7CRgIx/onQnh/9QYfkEiqK
IAC9Pm0U/yfB70cdEua73qqFc+q1rMbX4omoQBetxdjsvChmm5zhKaLf9uB7PJp+Fd8lEbzuxWNl
wbChhhI9ZYv/6AtpWwdmbqRCJwVizvPSl5N+Bphe3xvuQlcHXd73d6lFVgH8ikXr5g2chETt2qY0
aEdF73eBhG7KQ1IOaWKGUkmb5oNxCvzgwOm5u200j217tMeMJ1rKpk4LJ0cfDlYi4cQFeZ11PKit
EQ6PV5W3caKafVmsje5k6fs2oWTejytxnWegs+mtcmZrQtclikqXMMa0Ur+s+uBo3PBbYdZ0tOxl
GSofEFzeCecF6EH8JjvUlNrUkamAItBg9GS1Wx81UdVcFJhoEllXmF488xImk7JpbepKW2gfaOSc
teGaKS37YmkuaGgq7aVpwJqYgfTlfVowtm8CflEk/ohW+jq/0omQs2Mm+oV5UzaxF9/r2sxbd5OS
6Ki+TImdfq1rtCV24A0Z4o1BZwT6IGO/s+9trbHKVyWbat7NS4xAwZzGLwJxskkX2FSf4tqdv1FI
WZBiCDRiospr0bnBqKgf2khh5XPMqEh2bWv31zDnl/QGqTamHq01jBuQRxEvauhicZjKUsxPXqWP
X1NDYFDIIydmsyG70fW2hpTqsU786NRobK302XMOOkKLu3KB+jNiyGMYMaNha9OWZzIcZfNhHotW
x8vq4ockicuVZbLJlY9LIhAFbd41gwt/ZdCOkNb0dUoAhHIT51PBXhOfrW6dKUHGfmAslUjcoJ1R
z2JFSTRIsPyF1dy0YRmDRD90y0jx/crCzje9TfDqdrIqwzsTeYAc0bTMaT5KtKiApKvR0c594hT5
nke0R0vbOf1pIdxuVWSpGnB21PVDuCLgid303D4/uIDJyyNRAfYzk2RCqLUFRlM1tfuhw6yzKWrl
DltdOepqZqR1Iaeh3TG3YqxF/1hcelOyGmPvoDG+ppneDWimH2YAV822QpJxmLBF3UkqoJuUJXto
ZPOkXby27u+ILRBugAy4BPXLuuRZaFoJraZiKxCX3BLbdi60vTX0yiJWockfDLICuIU6Vg+qNqy7
yXDVG3ETzmvEpQVWEYlkGiBYotudyTRll0a6xww8uDIVXOASTLXHLkrbmKZPTZ+0eAmv0j7rPjiR
HT9OMyUTabj5phmMOmoB5RsxO8anjmimZPpC0FwaLRnRHHTXhYYTVuNuGgPuS9Bin3kqWPC4ohlB
jb+Z2LybrQxVMfVcn5tRz/zc2PtNOXlib+p1N7nbWIxy+WgIA5HjOW4tvXvw6epIv81BCuuBkoSF
LttoapaqOGY+A6Lqm2rAaALD1LLIjdOwZQpMMTaVqWIgSNk2NOUWQDSBPux6iUEvzpS4iKg2nlNP
Rb0ZxdRZO/Z1eg3ZyMTzrPyRnMrgf9g7k+XIkSuL/kvvUQY44Bi2AcQ8kEEmxw2MZDIxz3BMX98n
qkzqqrJWt2kv00ImU2YymUTAn99377mTwz/+CpZa9iOMAM4YZ3Ps5Dg+Y1RklPEtrEuGWMk6zvUt
FTeawH5ZW+Rz7UGEoFscjAhPVZT3CL+lsMf4w/Kirnz2cAXbb0tuVdkPV+TjtFGGqlo44WBuznbY
LcnaA+uDU6waVanu25jySGZrvFts8caC5aFxQ++00v5QjWRAxJvj7DAOWFSncvmqKr14j/nhrqQ3
aSu8uWYQyxypa8i1R1SpyS/jnJ0WdDVGdRSoYAYYlq2gmTfnRTbtwc1s94HIYhTMw2Kv28TE1TC5
rtK2lFKUO2cauzfTHIVftILSB81cVICfs6C4csDvxnXa2E6Flz/Hs3Tuon4ux5Ve6R6aAoIWIFJw
9LFj7RE8tDtl16M/tgIZ2S5pB60jd6/XI+nyZp7k+zArx+/HIg4KNS4Bo3axa6l+OHm8zgEoN8v8
I2tlPPleLvt1kUozwBbAhgIdXWxF2VESYsGY3FgYM7aJiI0nmRVsBXrC7VGhDrXSf9mWZvxwasw5
LPYt1JKW5ZMX1+VzTtlQcURKlNvQdD5R+pr2PYZHah7oCRian2FudtW5TqqJ7QJeR/qnHIeFLPnj
1M+wU864Rm1m3wCJA7jAShYWsN42t6KfJGvTDwDeQnsFbZdFJ4qJSncTpqkWBnxARGCCGlKrjqzq
4HtRQtDdSrryOjlzvU1aSHRQbu3yYmc4JIFfWSzyhQtRdJNYUD1Whh655zxZujJg+YtUVMz9NhUd
uvztXjJFXqphISjYLkrcBmuzVLrHqJ+lHroUqjjS3eyaG62oCjaOsfQXb2i2uVm77xKKQgAoQFCH
zafzWnSNc0LOtx/6dnGk32VeRLTfKqdP6lDGUwIu8mOcUJB8SLLwzMmP1ms0quxxgj+BNBTG/Qch
dn72uzLmmCHukmTLVxfjjr6EGf6WzYx9zt2GSTIfuVCKU1ETGcJCywJwdrT417xY0bztlhKqEy9I
pYo/ojj/maH/yyU38K9n6O3HZ/WXfOvtl/8xQxvWb1IgUXnE95wb9Af/2R+uNfc3Rwc05JE0oRX5
Ztv/nyH6N6xc+u+wITZsv6fV/uFZYyRnQiH16uJqI6LiGv/OEP3X3ADRE8umyIzErCOI0/Kn/XWE
tsBlNR2grrht0qtVVV0AuKNec9ya/0928q9fydWhD5Gv9QzJfcFwuAD89Sv1tTOHBexV16gTiJKU
CU/DIkAZh+36T//093+kLv4P2tEfX4lqP5tvzSInjIHwz9ESN4lBkkpzBWA4JOlnoY5M8xT831/k
f/l2KDrlZ0YK1CYS+re7RySx8bec3xKJZocgHt11M7EBl8Ek/X8SLNLlmvXndInuUMMIzsiVxEuI
nTp/y7CEJiXskczWZihcE6UFrxrDYwGJs5nYaUCmTBGxowXtMY8GUx09EJPdDeVh3raqOJnZYE29
COAaUhHmRj0rYogvE1vyrK+WRwYm3WQkYY2CEboU4hKhzd5loynaba+b0RfwNGoZpQStxHrGqV48
4v0FADRS9hetGfk/RdTYCA9LSsGETgYBP8uAErEkGjRMM7LSK1BJvrCRaMZPS8OutkYgrbKVNo70
SmV17rmHMEXs95Uw2/GiU3v8hCGPP9vEP88mxygAg7dt73w5Xunk6OkhsvfEyORRjeXMb1OnD69M
SDjQKVG/leDkQ8pIg2mcyIBjEnwCYoqa5+jdN+WMRbjOget9DpiWX6axKH6Ri5Dnpsq4hWlmrB6m
yV3SDbVbEUjyyoKW6nWJfHXprKoxbFTaZ6cawMhWkT2FvaSkh8PlRjtR+KhW7NFSBYs7ReYOjLjo
Xwt3VHeLW/EvXbpZ/W7BT3kQ7c0IRIooPdFMSenCaNH7Aa7L619bmWefZZckn3xq1EdMCVfKu7/i
zhVWgpuAboruwzFIVvtIQtWLrkVoqHkEUCJwuc1y2PfN+EYRqyFZ+gI/8BfHdN8iszQveJK8a9ty
Z+Ufk+FjJZohe5mEOzekPKa7pR7jyl9Unz2W8CYav4T08WyAuNaA+M3NZ+J5/csU5uNzgz8HbLg9
J1/SzLrHjjBzvhFzP57bDCAFVn8b4Slbounk0gcXIe/nkNMJ3+jf+jimX/QF50QHbknXlT600VVE
AvYsN13IPa3kfrgNy9Q4QGosTfINiXbKRU75SJaUNSYlr0dYHOmluPa6p5Sfs7sMAwXkxSG1EVHs
5LIFW67TMkb3JXuS92x04s+onSLnAa02elVAuVjFQJ8sb30UlNPNmsLL0yidJVnTi2pZD02GyWXo
2xDLUWrUt2JLjClj4qhXoy6QdwWdml9Z1RMtbuw4J7QQUqHJ80e15EpPtYwWOB0KGf56nE75hB5d
0lt7CjMrFnihpAXR2+24DqRuNr+jJ1gDtgFCiQziMgM7EuZ8ynK+IouTsK1/GnGnc09vJTfeEg3Y
gnyhqif6E5enjNc+DFLdjn8qunm8VdzFzlthNvZV3Ha3eMEcrqH8ZbKF2c5rrzqFkOI4c9kBxImp
qV7nk87zzwXPs4hOcAnHD1rIt47UyJfb2cU9/KK0InhW89x4XYRPPkkp6WLOBqLms8+MWxYs0wBG
f6xIwvD5+5p4gDB0idfKC/lpZdyfCB9M87c7JDxJcGiz8Ra0qPLAy0J3DeqkVIFbg2YGEpIqDSvH
ZD0TqXLeAZO4hBiVSX0gL5y22Ht2WH4kbOu0VYcIwBMVzW26iaqOuzS16dzG47hOi1WI7m5R8mLO
ZyDk+HipZAS/EtEAZ2opvwAWDu5E3mlTEUS0hqO88qhMHkj9FaJl1wQTOgI+EW5j3RqTQn4Vi8xz
djDV+BDxDWSbgQQQnTY2pUQtPdCBFUaNs+lsayRX5JJg2ZgykbVfzm7mgiyXsHoGEDyUuyUDMTPb
GN+MUtYT2kHC30m6Lv2Mdd0LXmYUdN1LPB7WTuhVtvaSWgcCjKEKT5Fsi0Of5yw0ksrA+5VQ7MDF
YMp6csu8n50wDAYTlx7NEOZ6MByuI9046VD85kbeQ76jcRIrX/Jl8bRS8ScU0aM8xv0XpJki3lZF
yEF0f3nxW15HyXyYyJl+E5KR1jqS6XBv5bS/BXjaQZC6ej89KljDuDdcq8EmmhKr3GWwgaaVOVUe
7idzJkyXGUP3FZIsJMKmK7MIzLzm5dtpvbHjVi48FmvsioLaaa2X0qJNkoslnU9xounflM5TpkUY
Rycu5tBC4M4xxltHFDpM7t7caYto9plVung4DTs+DW0MH9oMaXgAzvdDz3LvU2tk+264U07cWOuw
7Y9tH93WJN0FPndtbtENq2FduQnVNAzh+PcLPO9PVGHpn2OVTA+WMbYF6B90uG3V9cl9UYYJTgOg
U181LsIXusbQjKCB0PMX4uElsZMObcYe2Gk+dd5t61y5JpR2EVaf5Yhnrmp1M7CK1rjnWACbX7c6
1OVJbITmOF9YVpMbISfGSUmPgGp3mTu6d/No357zqOWQaVLJsnJ0yu4HhVwx1VVymjetMJ2fmRUK
2zcQ0PBaYRTi2MUsQtzfYH2iYTV3fHZ7N0I4G3aWfqJnD9izMtn3PHyfDf8aPZY/Azr3YDrLzqHH
iLx8xCK39Dp5Nxkkaejh7nQWjAafSCBUzWM0OM5H0jTgaIHljufawoW10izRy7XZp+gZkegISJJb
I0mZLi88m8ZH5TVA+JfJ4ABJ1Zz1W9MYeJz0sshvdK60f1vmLMpoL0l4AyTtwCqp9CzYPVZvFaeK
8CdniphTy68br3mTPHwZ7Kwqv86u6/6KdbO+YN+nGIzIHYkjj3jvu+hvn48UAccOuD62Dt4Es3xx
yHC922mH8rVg1dsBqZObxCzCDvM90olPboLUgO4NnA70n9hP7MPp8NOB11kr5EvqMYoW+srGQRul
OzGd+b5Gpkl8dUvUnubWpNCxwHXIVbMDLci/ad9zKq+HfvFg9EejPlxLat0y8NpWPuDfaqDjspWV
1lU4zYjIIMi1+QBHO8BiMgKxzRu++RxYwELu1FAWXZo0VtOSDxXGoziZcFII+jnKwRztfRvz3uLB
qQxz3Y/JcJ9Ggg4z5RIHPk64KMgMjI7W+5TJY5Mjudb+qBPmTgJ6hglgPKv7e7SKMmYz7La7uiSw
uyYj3HWrGbZEuWqVxU/eMrLps8Q7bwczK4lDqjUQV8YYuZ19s4rNOwDGjclBoomr6EQfbSp4U+0K
LlSK20TYzERdg5uDPa5wT22tO8Mm6e1bFjQCBHSJnTqfg3kiQQKq07DzS9HY0wcyUoNsxbmY44c1
HTRhcgw/W2GxNnVjSG4rC/+0oGmBoCuH/O3vDKQHaF5J/1fsR0s/HKyp6n6qZWC3Le0KJ2EWaRCs
DITsW/dfSzlY6+kD8baOjQNULd7BejXr+zGHPB8Uo0OiB95X3VwXspvduR9osFt7XWh6m0yyLsgH
uOdYzQniZkE+2BaNRwS2P53RIAuDpTGzQNd7oluYmbrUvANTLTbK0/AoFvOQ8cGICRXQ3dyXB9NL
J43mYqX3KFRhmBi8csRgoTdFfUjGFwM8/ZtmBD2tYqawP4yY8X8VhlxCOJf1qLQ/ySSbVKjEDrRq
fyCYZJ0xGrB6McK8fjXCNDLWBA9S/RmQwFR/JPANmvvMQhO5rwXMEiaLiDOYuc7Ovn+/qP1HkoBR
yh36X2sSp29YanH1583e77/jn2E6QFVgXADRsT0DafQPWUI4EJLhyCBYkJbjv9AE/lHnJaCaot1y
3WXFggJhIFn8U5jQf7MdFy0BtinvO/FvAZL55TdB4M9IhRtBS9IYA/uEZaFw/nbDhurmNvrkYD+h
wTJoUtKjqqTvIRoxi5hKv9RF+2BY7dqah/yU66Jf95U66Gbz3hTDPrSHXdPhr5Z6rLYywx/Y4qmq
6BDwG2eKfRruAuV514Qi3sx7CZuPis76iEmvidLDzOs6V/YLYz4EUKu/DHryAzh7f6dBFHd6kwum
89NtzK+hwKfXjvkmLPr7Nsn3Q5++R5bHgirE1caafXoue1zkrilb3zRbPgR2QDszLrCQoQfv2Z1Z
xsemN5narepU5snW1rp7nLksHmODi2Kz7KmJpJaSQHNtZTHUAu69nKTfktqUGRtAlvJK6HCeNdrw
iwwc9geaYoto+Uyz/A6LBQplnecHi1ZR6aTvmAsUVvR248TlL/YhlU9nA7u84l5BL/M9HROW9L5k
cqLTZ5/Ez5PWDO+pLhvf6XnjKbngpx/p88rpv/GHfiYtzpJMI6FFJzhv/YlLJ0sELlaZnUAgTRu/
Jg1OTGB5tXO6TfPJAnNWBrl5m+4mWso6A+Oo6u7KZLxag7gzwbguAkKBUZ0zj7tTUZVvAAHzlVdP
By+LEL/18iyrEDhy2ybrSavqNWtfnUjdze7nFNeYWnDIntvBbVnNLlcrzM/YVmlONQ9dyyzsaPVj
q9IHbgexr0VatbH72wVcc760KbzXHBt/tNsFWKHVClc4qm0/N1sNe0kweGyIVkvRaUc+KytluNjI
bEqfivySM8ETW1H3ZWs+anh8H7OWCFjJzmRljF65FWp51qzoaGXQGNsFQxScnYSbli8n0/ilhbXg
eLFHGpw8xyctFz4nLgy10ow58pLE3It5RGdPF65ndJ0VeUOmjX2tn0oyTBnpZE6Y+7YNfzWGebZV
/YKA3hLhAPcySQqUk0bQxxxvBCPYxpu7GZOknPy08c5JO+9m/OqB7J1DXNwKmmcsGZJKDU3PoVks
hnXvueOHRfh90+QOckBFm3rVxK8Z6xiQPxH2toSwN4fZKVPta5t7T7qWn508ngnz6y0fQTFdrJIA
3yJVMKv0DTs5gbCWIh3Gr+dM0VndiOoy1tTlacAa1kAaPs1UnQ26WkjY2Ok6MfWdl55zi9BJmFjj
voeY5BeKZpnCGllEcSIfNSxDgC7smW6EqggSoAorZ8oHNu3512gkBUYhKstgCxEQTNWR+eqJaPkQ
MLDgNWXVh70ewD/4CSedvrySEuoe300cSp2yTc0XXLOciU4DbaJOLhGf1BlvRZdkPlHYMqA1giuS
K3deMuHqVjN9uvk6zu8SkTdrYvd+3F/LUNt43ntqNOwimvQrGk+DMr0ArPJ9bPXoGamgRdtqy5Ma
5oIynPRWUiWGGqus0ZxsjYGCLEexxojebYSOdRz07r4lofaes0nazMBXXgnuPAIXpBV5DsEdK9KN
VAde6t6jF32S5VelgAuwX7PRUsx0j1S3+DNLMMrdqaMuvDIoneoO7MQZLYcUmjvtOMqzw2CUax6E
+n70tONcM4Pm3s/FGX6k6fh8a5Roi7gKikn7TmwyYAmty1TRhHcRip+1iIM1zEfIyfClSVP6tp36
FesVvlCl7bqe0N7MlnGLBbA4C/aMjuZSyRglfoFXGHbMfeyqS1plvAvgN+zUyNojApKspHvoaFIJ
apzgu4UedVVor43NJIfYpX+nbNSZfXl/1cJNP7NSFAesdOyHpilwl3Y66XlZbtWt9pzdJZ7PDqSH
yfV9HspH6eQ0hz9Us7krMWfgEcavkVv5uh+ikZhhPv8I8/1Stby/lTH0z7MturMWCRC9C2Vh5YHd
MOt/FDlcCZLI5CitcaMSITkfCscfjaX+0jNen3NmZ+fMju80cDX+kFP/o6uYgmZ6UTe6E92NxYfI
aNySlUp9J5sv3CzsDzbjP5Oo77YAENjO9nLXesYursCKkdyuwop8ETUgfWwfWDP7jpFctCR5XmRi
r6HPHDIt2+PSWBUS+WDQoNyj5qzcuf+mC5Nqpig/gokI98KmS3yK2K2XjLfZwHqZJIrdqHPSu0+t
zWmgwiPdMT91o6GPFslWYiQM3fhcR/p32+VPhhMu68pq5YYtb4k1gLUpgQBsYTHKTzLgnyTTvvFK
0oBdZ6LITY3axbFH0qvFKIGC9GAN+tuULJvKweqHqeUj07mUlAYvgNHM7E2n5dnZ8ziBsHW+JU5Y
33jjhrHFDQJ5rHd50F06Gud2kRQDKAKKXLh2otSWV1pEX1ybQKY5IpXKmkuaqYkJdqqsd3QEDj7Q
b3JZVZx+JlQObqxFw0EgHYjZzgQWB0mLMiw7UZ96bBb7ZcY9osWWeqEzbH6+YcHxo5fFVc8knhxC
Vq28k9FmlrgdWFmTndQfTc16Kcqs+5HqAzVazktZy35fhY1FSRtCYTTmJac5L1ktc/q1zLGT3PqB
vI7GeqfGJhHp7MqhIW46j8igjjZUNt8jKtkJ5XoMFk02wTDLj5S+6qF05L4wNP2xifoXMducZc5D
6KhtPw7mixVViS9b7cx6vaRu5WZWNWDemlRcBHXHaZlz79uzwoQUjV5K10vIsqQv00Ps6Tfn+6qi
D7vCcrOSZbPreccLDOUGoc3MqU5FynWbdTdZ6GcnaU702eEZyP2iIZY3dtSthEa3IWZu+vgad3OG
UdJDPlXFiI4Ljob42HjXm2Ib44XhcL5ZLUglzY2vNzZVNg5nZnXSFR2PN2OhzYfBC8kjq8dImO8z
fClvnjhb2/1IbVBiWU9dTqWFcbPNp1rg0dFm03BGEM7B64JgExsXAxxgGcKVJMef2oDsLfEtunxb
iVOJMnfj2s0Kx1AW7Sx5jy/oK8cVzvqGShoFUWliXiJkgHMqcLRoW4RqFyb1gevpNqevkrFro2z7
oPW9uzW8lh85DvFNMkdOEFrLA2uTC7sXEi7YrGEbL0/gs0ko2yPk5lipXaPGZ2p1RGDNHGj9bN+p
ku9b6p+RY5N44Dzr5uXXgBpDni/dSJKoYdlB+iLOkwhiNSjbA0oWTriV3XhUMrN5KuiapGkXBstn
2z1o+viIlBNQzRrU5mNV5W9DHb3QQbklLLAZ8F4vWn7CL7unO+iCW4MmLCK3FauSYBpJ0tU6/a9d
Y6KMzL+qzH2VOUcV74bMbt6Irn4TczrKkSapsDp1Sb4dBXxlrB5xxjU+oV5Tjj+HsVjTpn0YrOFt
aXbcV7dVEzHNtxuz8E5mdvGWER+FOHXRSbceInu5VpN3VGTvLasjggh4J25PNn1FTUh/HrAEcO1T
e2wtZhsKac/4uz9sZt1sygru9i4zU11+ikbsgCoFdXbulzr09aiRgedmfF8lf8ys27/KjAebado6
zbbDROWdm6a6q8z2OmjIR2l0tlk00Ix+Lyfooe0D6QccX8WtD5HYAJVucCjEWU/moEfAC0aNw6Sh
OhMTYLz32IYN+ia085ckyc8Wg6rsjCOL4OfEip/q0sIKGbGEmw2kYPJ8eaLuK0N/SyKZB0NlYlOP
qVFW5h158MGMA9ZYKG7dTOQZ6Wzy9qr0nnub4aXp1WFu9c3E3m6rTO0KquSpqakjtU+T7X3xJCGO
9tmDQMJfoZWEKy4j0XqMx0/cv97arbONyC3rTBLY3JZUEy+TuKSpfj/aVBl2M5u8jkaJUI3ZqnC+
7URSIaPm50TzbjeK2Hc5xqLbYzl4bxOzUspRppcsiEoHbMmT6djbWqN9THpJ59vW8FAmQ4AocddM
t+J5daTfDU3lJvIMHAFqkvsQ/hMO17dhuPPy+jJH7dnUXJalcKla8/UmCxm89jgz2paVZf2kls/M
/kil9r2Yx0SjPdFe28iit9fedZ7lrlvUuWqUeW2r9OdUJWfKUp8Lg+2ntOZ1hiJI1bAfh9pFjsk6
c/uDsIb1nNS/PKO6ThFqc/0qUucbz9iuSMtjlOjTJTKooRzDuxrc06obzAOHNre1hb0fTHZyA0E2
hZvEUHuDTkr6HX6WLDhJ31R7rTJRinOH4P3YnfNbegcjGYWBpHfa9wwCJMkCGoPYT0gdtZEMf+Jr
HA05VlttjC6yZSQlZsfCims6XrmRiFucuX5YjmtNb4ExjwPiX1z/0ljE1oKlWUS8jMC5u8aqSrLU
GfAv9qO5N3B48z/ZzuTuj7CO32qceGk3QLsxxKVumudhge43meWI756IXDjLZ4tApK8yCkBNM/3s
a+ux0mgjLfvsIxbMktSUNVsm06dhmJ0V+b29VlCYoLT2dQibtyJjmcQAH/kd6x3fYQtZcGn1WyxD
h7CqnA19rmqVuPZnNFYPuLdkYCj3vk3p+IPfVVMj2d1RsHJeIvuSWTo7uxS21tIShM67Ra7pIyCs
2HmY9JvoTbN5DWidVewcNx63qSVtAl/TstWpcdkkA7WtY437Libvj5aeloS8dZCccxK+GEb0A8Nr
yV1lnG5/mrqj5GBEj2dAFm2Mio+rqdXwKOsiRAXHNIXFSB3zkAleY5+ap70/jeKhdGmjtr11mHT1
Kpfj2quab9Mx7nNSCayTDH92whwFhJ4KuAVheXbwhu2NBr+c4wIdm4a538R25fl2lTiPyWCB/wJh
x/sBNySNsGnEtDJV030fEn+J7CE8IV1DiDRrqCuWKstNXdQNxLux9JMbDkZkKZMSBoH30J2Kva2R
QXOmrwiGoaunm9ni2cic14ok86hxUerEwZYUh3LWmjOuvlB3d9VcZbynU0yAWMzei2R8DtNyr1k2
V/fIPCwsLDFpIbnr5kkMPOa4bo+MpjnLockOWjTmDPm41qyTLXnDOUb1Q9EM6a1ntHXGPi3ec7QQ
COXmYVAf00giXTMhGKc0kg+DmPp6yoZ863G33kY9GswUK1LBA0aXfZLmYKD1Zcj91l3ok+bTx9sj
PKZReJ4701y1JHp9kIckKB3xjOfrU3nw4ybjODjlBQrNivTFR8SjVjraD6IYTmDUFLKmtZ+35SYu
W4ACNFcTnFqRssNk03Msp5gVCORkLWEhtS4tNtQq2rFSPAKFpKvPmze1oVG1WtFXUcnyaBgmeT/o
bqI8gK34trxszQ764CXmDvX5aDWfuR0+TZ17P4yDDxBro1xxcFq1GmhS7BSwhWTo3kPWeV1efLL/
vzR5fMznt8hRflXOV9OK7qY5e9XK+lRnze6287Yr6WPWPEhXv7IT9U2WWR2G/oB1wAn8+b1ZkFDp
1H00vDRT+pDWLgynZQG6VL+iKlh7h5GYgbHqOGI1C4nANqNNHvXGhpLn5ETj4GEMm4sKxYrakfkc
TsNdLrwrH0uIS4B7IqAni/ZN1ne1mOpljBvFx7g6JmXyQGGPdxlgSj43qiX6WS1ghSoMwrkZmCRw
86Fc6aHGe7cyThrr71XIOQWGxDvSM/o0QNX1F4L8hy6+he/qeC1v3tqsbC79QCWaoZZHirEJoqnM
h3HzQrz9LppCxxcVDga1WKVfts1rlM0zRg3jQfM67Jtt/iyodO+XBgkirxnfFZuCQbB5MOisieJf
HVb5faiP3rn0oOLQNm+qTZq5uzbJbv5/jkWXy67adJX7bEXLk/B4cw5ZMR/DxdmbUXxGGKKDpohv
sU6TNZJjpMlW6Aw5AsKhWsso2scLJKPBch6jcnpMk/yVBrj/lJTdeshulWM3nf1fq/lAPVT5M/mz
mn/7DX+I+ab+m2vRbXGrsPDoJrhx5/7wGMLM09HqMRjiu6M6yf4TGU/8RnaH36EbAsy/Dvb0f8R8
6zfL9vAgsmCz+I8Uzr/jMnT/5mCTWOVutj8LuDguddiffwPjpa1iLY+ihydAvwJOWBcewehMS/QD
LxHiurl1iCm+RzCG0zm+mS4VT71vCjzgjB22fBxMjLDzzRAT9DN2L5havMn5Day6Xe2hXx7rGRUE
Ga4q0NKpWVaDWtHuabyY0cEUD4b2kff2TvQh2AK7D5QatOfK+FkPBrP3kSe5vBVddez926Naimxf
tlYeOAYVC1Wq9xuIr0z//dpxWdbDJjVt9ztkO1AaI0dtx8nhmhXU2RDXMEU0rBHu0tz01lan9jkv
RDbtvp1eJrd9kMtDYibaqrajxxgEFV3lh2bQDhYivnabaIdGrIwMC3fR90GjgJDoBji2lphyDOsM
hXSn9WrbCm6IXCxjqR8bhJlweB+coQ3YLnPgezeKXPSTWlfS8+kZ4ksFE6ps9yb6TRvpYpXf2F68
5w7dwN+/U+sUE7NRRvTHE1tPbzw0VKIbaqmjuEnM67H/pVXcBIpfLGLX1gLpqX1yvZ8xM85i3zK9
i/cAp+HSGw2oHdVDl4KNwBvinEn7aZlszBiUZ6wm3Y02NyebV8qV5CoCufY7ZgQHTBoUcmRv6qTP
6UgZNnNAWaY7KMY1npSaFzv7bG49Sb3ijnTQipOwKFOTr7YNbAO6zdtSfKY0hxNqHb0KQk5mrs26
z9uVIShQWsptTs3U0Tatjg0/p3opn5HmeFuDmuVCHEtoX7Lw40jqPxqWNU4UPhsUxhqJFOtYvthw
cKpuvBRq4IJmOd0BN8G91y/xNgGmW4Hw0bx9HmlwESN5nKzJSFZNbp7NwVpDLdrQPBFMxrSmWeNY
GeomGn6zTuWJrtrDZJdrvar3Jg9pE7e/jBS+mltsLUDARGs3RoMjp7bI7yIX3nYaDEChe7bzlJww
5VE10XycZLmfQTTROG6L3+2Q3HyNYWaSpECudHeO0tf8lP1Uq9dGTg01w1uMpWp002DJrsoD3h0j
VGBO81133mo1KSgruQuddO2wTSsG4yqgA+nuo0WBmd6OAiirx2x7di1zT6MGM44EWtaQwdcOTIhE
3oJcSzZl99VVP1hVx+yDsd0DCt/PYY7uF3r3BuGVPX2oJH4RnWftWLvsVVKy4ep9QvWzy6uS9V7E
Pc+pvsbZUt+ZpKlWRGx2kz4+cHHbUrJ2Z2EIlPrNYp8QwigV5CgoydVLmGgHA9cdBG7oF0PgwbTZ
cIlKe8LXOjluPkpdOq2dkbXYS6K/Cox/eR0215HbSF0xWOlqxG5zKqd9Lx+yjjOuKCy16dXVSAmP
68VG9IfJGh+BYO+X7lr9Pg21fcA4f8JKtksA0YbOnRgitImQqyOJ5YWF3px99iw849Ee/JDKKZHU
a+Ic2zC192bdrupMu6+yN2rXf4Xo3jlZDDX8mEJInAylmBtLnqrPkn2cg321NqugBfc2T1yLoH9S
QVrEfNIoZKCRlP2eeCpu1kY+5jUovrkZ/Wn5DjV0iWo1oH/U8mGwgS+mV/qreEVcBpl4x8U0XmVy
a/wr/cGIPo1b+UXePVW2BCHm6GuS8KdC9isAVbBKfZyPxaqd44NrjSyjMsgBI6+1ETxSXDorskm7
wbI2+TzS9Qw2fxOHvAC5eqsJtOUtzJ1d++XFcz88DfMMeo8elxuEijXPHWQBHbpFU6G2TRZeRq3J
Qt8phl9OuxwWVzst06Me7+N+qyvLvVpm/QMjVhBH7VsN8CKOtF1mwJqsitLe51AQySpF3nJyMWwE
WBMurUz6C/kPrmRNkn92Mr7XiAStHBwMQMTeBz61pK2vVIRy2bJ1YOXigaTK9M7gzMWt9IxTlHXr
Zoi2Hr1pNJ4LhrUqvisKiQETOZOU68w3lhzbNLu0uOTfPVrpdfAUYfHf7J3XbuRYmq3fpa8PG+Sm
B6b7InyEQt5l5g2hVEo0m2bTmzeY55oXOx+zqmdSoTzS1MztARoFNCqzdtBt8/9rfas+7yfKgnbl
bBSUy4ui4HgCgTw5SNFuSlxYu9Iy2nUR06CZwvqmzCJObxW0rkZ3033Z07Ffcoi2j2w4h0eshPUW
pGN1b+YE3MM4Wuo0m1+6nuxJKn9yVw3A5zqntpY2sX5fqhznngUNiE7XsArzYNUEqbXu6jrY1n1G
odM3NhahZlbpPWfKCM+0ugr3jqerZdL7RGwmbXtIO7e9D2yvWWHiZm/pMRMVsY0FnyS1RdR5j5GZ
U+Xn4Bb68QPG/6WNl3bju/01bFm+yOicQs19oAVrslABjxUhB2HPeCBBa9FX1g3F+3CLqf6qI9aN
hqJYAS97zEnezWkhDmozNLAs1auFYw22g55/NzAtHsI60Ccsb62xrAMfqiEv1oS6VA/5niLjXtgB
wKP2bLQ4K/rTI6UecDLDMx4db8UVWBsRD8vRdvYwH/dG48VgwnnAbputyjxeo+yXBCDTgXCaNN6E
EaF6ZfSo5/2XwhaPSqh1KFE1FHm3j7LyitDijVbUj5Xbb6OqilbEzVUrYejehkjIHaVzTnQrUDfb
2p3m5YUyKVVuB1F7tLQ0bUei0iIiSHMRx1qzm3SUylN71gyO90qEQXWWqrxe6WiTHxSS2c04BrRw
7NpcG61WA2JM/ZF1tYnNZms5dXPdaKZaZZBWLuH2BdNGxhGMIQ6t7V1uFdHaojr/zaGZgPwYY5ix
VJFFObyGO+4U7BoUZmUqLCOTtordntro6GKHVuIqDyw2RHFSk9Eg3W1ljda1V0l6sYoz80OgHCva
O42lrsElF5wEzYTFf+zMeCfrGOBSn2+hDslqIdIQM0A5eRHSg5gT/yIAIUW+oGJH6ba9jym2lnSy
UHRiVsWBesZXXV9KlMNfrVGbJctZc7QyAtCYwmr7W66jcoLROsWAjz2odKXWknJpB+sOsjgJ89CC
KcITr4H2g/X14HVNerRay2WvKHGEytZeW104biS2ZWrssGU9tNzbTJPTGV5EtO09C0djjPm51qD1
l9Zz5d8h+Tiz2V48tLkc943Vg4iSQAaLiOaMOQT9rUad6itNd5C6EQtSnwTmyk98d+3R3r4uMKSd
+/VQXPNT5oLDcOOmQbfC+ccslVQPcjT8feKjMbOzFhopP2B6bnsRb1PD3WMNRdOVecEVizH8DcqM
q2RAQx/1+plUpnbRGkX+PY/1/CFyi+Jo943Dp5fMSgVagLg/xpB6lqKLgTMXoG10X7v4TmNVIpdV
KzDRaxIDMjiHKAZM2ytptaJJ0Gx5H6bV42howdYPQsJhHWpy2INRQhvfXDUVhzAV8brK7fFOm2Tx
lAnfppJdB+sCt8au1tkpp+jgV7CxAmwHnnPv5n40w5XFDjG4sSzLXpM8LvZWo6dFGwQk135C8XTy
2uDcqsoWw3WX3Fip8wzV41DlzWPfxbA5rieI0lF4VxZTv9ZpA5zLSO1x+yJnxXOxC+x+HxBJdNkE
VEqsHrqLN3f7KrIXmL6iozVYd7RraNfpJWfpngNQ4MVLg1Jd3sXxSwkdk0DXEbKTdI+iHG6rYsBJ
y4aEveGOHkCwVwThHuOQDXsaP4cxcAGVOF+M1n1IOp3m+tBsusS+CuBIH5zOOibyNeVZrsY0hihc
N1d6wkocJHG+giNFHnk4PdqaeMztga1tEiZnWKYphTfU6zr/JvXCJdPgGbQTKF9mf+3Y+iNxLVeN
CZW1qVtOBwgjQiPHrlzW92NnfS3mc4vgkBK68mCIkpIdCGfH6eV558DzAfDEgQkV7oAAihfF8Q+U
sMDSIlPeWBVZowXV2QVeaHtTaeIhRC1xntEb3TdN5CdXrl9T3+C9fUnsqFyZURDsK23OO4WHBXBs
zOONZhflnkV2bhDALNvw0dfnMm3bC4nucNt2GUkCGQVwvoxs5syU+Qohb1uvipTOYFqG+IadqOuw
fnbGOmviiXMU1JbjODWF4J7UFW2lQeuXqSr0Vcb7jTS8iL7XuC9XoxkdYF/W9bEhH2MxATNosSuj
d9WqoN0oScTGmVMP1K12tqmmLxrWpjWqra0zGi8JhLMKPxGIO1wSynC+ciiewV7DE94Y0GZw1/f/
XyD5R0XF+dCz+R//Ho6qQU368jP2dC7BzH/hz4qK83dKFSBFPGEgQBT/RT4R1t/npHWXQ4xvmgZW
pP+UR5oGCkiaNehFqKn8kT/6pzpSGJBULGTOrkEVxkB0+ZfqKW+kka4AvYIH1LMsF8uPwFZ64nDU
aEsTZQyW27Og/0MDLdKDmlGdJSHdac2Z+e6XYtOnnso/R6QgZDAqhSIH3eevnko1K47xLdPNcb0z
Uy/oScfLj4cwZl/mfwk+/zWGwwHLIyoUi+jbMRyBfDogAGepVhybUDuJlfMaHOJdvLgcFi9cKQnH
z9XioJZ/fgP/79DWWUx6MrbnclsRr3qUu+ZS2K/XN6a4Hiqkecugeo7qyzQg6sRRZ8pRHAe0laVf
ZDDysvH1k2t+Ny5pVrxltu4wuGt5J9cct2SvSJ1x8waud1Bstcq4KEKP4sSaRLb1kKhrkdpbz/n2
8cjzK/Lmgj12nnP4HAZgHufpzW48UpvHUchlYcFrH4BBLEwItWnX3RXQCyh7BfYnD3j2Ep8OCUtI
cIsFaXQzM+jXexx3NnSsliFrNX6vh6E7uIlHumirXXW6e18RzHtTw134xD77m2F9xmSbxjnKIPzu
7bD60JVuESfRTJxHto8i8LsM2hpahtzDVVuZ/sHCt/D88f2dC5onF8uoBN5a1E6x2548WERxnETH
MFmmmlXD/jKa9HFMPUgwH4/zViXNRzMXfplshEPqLY/yZCpwwtSp6jKnIlmTy14YtOAlsM38rKdF
8PFQby3P81A2uCc0465HHZk407c30gk7+DqlQN7lNnSRLwZwntb0ySDv79s8CN53AoPBR/kn16PA
qhUQXpJlXLHxohqyxIzWrf8HV2I7QpgOGWv26U3LyANALYaEu4qKYAO2WVHmUk9mokervz7SHApI
zK2Le9s4uRyoUYngG+c1iHTK1OOyKdIlH98nF/S7u4ZSnqXKErwHc/D1r5+WC4LfEoqOWSiiO9eu
bstUfTLEzxL92zfa1jHT8+1iGiCz8eRStN5olY5EByoepUcZmOIqJcpw11XFLTkUlAZ6WpWj0XY0
w3zqCDCllgJkxo2oOpIKhgYCCVu04pMf9ptr5yPj9nrMK867WzxAtZ90HZiXnHIafk0W9BuY0cHN
X36SAisNjnRcLNRxTqYRbNlmSAMvWaKLBMCF2F5L6b19Fj76fhXE98A+geXdxweGW+7to2x0ZTSc
bikaAPyvSI/bhE1yp8NvWSEK1BDHFS++WzhfwdtQkyocypuCDsEhtnV5LEmq21kJ4pUSe3rrtuZr
05oV0YDodya91X98fFfmh37yUpjChErAt6RD8z958YiQs1JCl7kr4206/HCDi3Qprkfz/uNhfq6/
78axbIJosJ0QP3wy9xCu1vlyMKFdds6hVZTQeyAPF14xN1vAmUB/r2osZwsolT04zaHatRTI1pUW
httRk+jTdDIIPv5V71cWtoa4Z+ZNnwc/4+RRZaoW+khhYVlwVPWqMbwa/O5JNrvWJsel13Z5aWif
LKL2b264ScgUnyB7TP/dJKxlOasKoMbSctdF71HsiWEzF83h42s7/arw2LNGM0WychoYKk8ebGJo
wmgzHqzCCH3pR7OPvhf1J6Ocrl6no8y/4vnpJgZD8Y+/Gf+HY3xgYgjk20XbuIpMDB0pWL8z0Zkl
gsKq/eSJnd690/Hmf//LeJHux2HXcVV2dW4RvVM+AOD8+Mb9dghYJ3Rc2e071smb6hR6SxoCQ/hE
CKKqzDyKe1b2yTJpzO/Wrx8EV2IRaMb3AGfRZn15eyVC4o0AockHYWMTwILpgA1Vw9fOjboLXa/q
p7qG4B1Ttx6y4ao2mLUmYOv1Jz/kdAL4+TtIHHfn78B8d7kDiYcw/0a5DOsIrTCdM4/MqkWk2+sG
He8aqucn78zPNfPdpbMRYZb0daGfrqme3eNcQ0O5tNx22FoqC66zlgRIKIRoN+IuuQ1q316NMrCI
NMFwj0R7gwLvikIakTLJBdFQO9O9xjRZ3uFi/EugG1f8vCOOx/zN8WzO7n77ZCBFcTayen4e+uRn
zTPlpkCnsRQgRpxP7v5vXjbL+mWs+fv65X0uaTjbImFaHGfrj27+cEZ/M8TFJ5c0v7Pv7vgvw5ws
/bqDmLqf2Ln3oe8dw1wdZBxgMLcuRz++GUUkaGi0T24FqeHjr+k305DFpoOTM3s19u4nI9MqaGzN
pGlkOzR/hsqRJHYhi/x4lPdfE8vKDGmaaUg8OffkPrI46k0YC7Y1M9Y/zrLdyLFvYRd4sYCCVkl4
X/Thzg/yQ9cC6KWs+MkvOD0IsnXnzXEgo2Lmcj3vZCYENlENkwedcAjDH25D4JCZ3urkTqJkjy6N
qrnTW7GqY7BGVbD/ePB3b9HJ2CdvbFN0vi7rrlpW5nPfpQsxk8A975N31RCnb9HJMCc32VB9UfaU
EZZlP65dl6qmFj81lFgWjlAHJwvXshv3BPbsqQ1biy7Po5VRd9uPL/bdhDX/Cvypns2BxrRPDxjS
LWs9rnnUjUyuyqg7xJq21ozk1kyDdYBE8ZPL/t148zzgsT3Sqdqc3FzPDUZpDjg/8VxT+XS3w5Cv
HN4p4pkGZLMfX91vb7IrQEXxOpNecMqlIheazlzIsyx7fxep+BDZ3XWNpi63StrT/rlyKmQUk3tU
UErpy3hiMVafzdGnO6P5bXbBl/FP8KYIft7OS5JGT9sjAVlOEWrDuwacmFxOWu1eguq1qofcbHt1
m1pmQahM2tFo/vg2vJs2OAh71Noo3nE+ttyT3UteA9JrGjaFcuqP3GWaYE707eMxfvNgXRYg23Yp
aFAOPLnGIomzQgy4GNWQfgWMtQwVyZaNf+PoxZcmGD/Z+P32kn4Zbv66fpnqexmZUxQmFYINksIn
WR6Grr39+JLmL/DNPD/ftl/GOLltJIFGFBsmwPBuS/uuh6mfu+uOdO15TvjkggyW6tPxOBibbF4o
fZlU3U6/jcDW6NjRjltUDpFKOAuEsbJbQ6te28kZCYJLNU9b1eBT6PrCdrotOHoiX3Ra8G5qAtwD
9bdObIfeWqIuvRBazGMUenYK0t4gDVyNXUK1v0Gecysmd7hIaRR8GXPdPTMn6u7f6roM6LE2VnHZ
F5wmyEgLCmiJCcQuOCpeu5NVWV2RiJepl9zD+xIAppL3vjHBNNBQbB6xqtyAggDb72ruPQ757LoX
Ue8dY1H33m7EDPnVwHRQ0C6vi+sK0e/SMGYzgwMc40HvRceWZPLGS2g1GQB90yZBQgSvMQvrF7hg
6hw9qXuRuPYMc23UzpLy1bbrydrXEk/mAgUbidRhNIWQiApAFE1l6RLFMjrh7Sg4ImJ/00QJPMvk
hFT58imVNDVj38CFSLW5X3e45Cl+Ao75oiufBM86yI/QYEL6hJ6aqkNHR/hKNsmGeM/orLeDAOMn
MqBU0kSk0eOAHZMEf9ijoR91I7eu/YF8hDGZbh1IWBclGol9P0W1wDvhbWpSGoMyyYO9QVjiMhB0
kknRiJqdhiGxR2aRQpcjNYsoldYCRW/G7mXVNfA90Ny368zOzE3LE10ZIwmJt2GQi3u7GWYB2RQr
ewXq3s/2YOwn4ncU1LFSZNy4DEaA1oJ2q/DYmiCdrvpsPPQWuviJVKXS08ttppCZO0Vav1Z6Y6LX
qs6NGqM7TchVpI/06AcifHgz4b6mw6vnzBmI4EnkLEzRwCdnW2WPB6H3AGpSy/mhyOVOlg5GQJlM
pMTEvbN2J1fVS2GF5kWZCXllEK9+zfNqLoc41g3wftN3GzgxguLcRGIMrh8MEXmrsAoKqB35q9kN
I7tZ76qY60oFCoNw7u/1hYXGr0T7IOvpu2vGzldUiPnRqHu1DvL5B8ZS7bvCUfu4cMl2dLBgCSVe
lYm5iq56VC4yGa9VOCxaCIfYJe+TAbySo4q91wFKjlrrJoheMIyTGAFVS/uC9fFyLHjGTEyYMkfz
bjJJl+2nUR1cBeqOP4Q0wcWvXs0LvjYF3tmc1E14RSsuYx84z1QU6N/mNCXY68YmMbpLgE1iiWnb
2PUZZ/u0P0uHcj2l+l1qlkQ/8NURfRLOZS+8J6U5xN8gxWENpbdNmnf5bOpVska2o859w5gObJ3k
ZcoX9qMfWnhcJgGRh6D6NqX0PgsCmpc+ee8+tiU0JUF2SYjQfWZ/UcEaX3p/X/B65NfCi4ZiDcUv
30BqwH1a+zgfNZnL216jYbPA3SpuweZiaU5XuocFNiLNKo2+TkI8hUjRFoOhV4jiwP3y6Js7SWkL
hQv+15qgsxUuC2dNjTySh4aprezwMbdauWk1RzzXsQakvqz9fRYyK6xnXoUujfNKAdtKycON8DKE
vv3idjH+a/uQAwvoZ5QseoeqAw0TeQ5uMvRdOFhJQ+nwMhZI/JriIexQjzvCQHqKtczo6b4jjss4
yZKbNfUT3vloZ3n1Op98xCrgtnX/m92KDeyHVcMCkZLl1SFSJ9jxcXDlSk9ihktoy6fND/zTNRBz
fUcU8hpVxxqo7061u8QkVwRvRa8DHutIIV0Oi64o+mbXKcd8LOFQAweuvzCPrXwAgt1BH8MDh92K
U+b06ngN1F88vCp1Hxo1dBcQxBEqOWhLy4mItY1Bke27oaNoRc12CdOhPFiVNZ3r0nRKbHZmj4Vj
4uDUhS3SxKR89kL7etJTEieJs0S8EWTlJQwQxB9aYhAQknu3hGV4vGdWdJm0k0Y6U0/CZ1sF5Q1k
tYnnbQIQKUahXwkjTUF+WfL7NCHJ6Mbgh1cj9svCznnQ4ZbtJjM6t8gybYjeym3rS4KPWHnJCBjO
uwIvhRixNnfhOJVXtuxKgoUhMcNLY3rFGBEvQ1zQvE9h6xt7uzSQQFfjYF1nPgVCY5gpmHC2wFi5
rA9TGmAroI0N7DtJ18QI4kcIONhs4Vttg4HPG0p7+4riC4EonokxuoNeMl6Zuhy2mpZpx9ABjb+d
wMaeNTmYdDBNk7eM68wCwiAOfHLh0fMKbVXh/lJIgJooGRZ942WLyTCe63Z41LvBUQcaCta67frg
mRw62AkB6aDbybavUpPMUNyUyFukIo2pGLdsawktGFacF1boaBATwj+syCIC1CjibA5JJUFW1cMu
doVOKloV2JT/Wq9YovPVH5M0L6wDRv5ZKhaa5ktllGxxVE9Squuu9co5N/XonBIJguV6PaGhRFaF
VQTNXVxT0gPcT2hpVBDKa1X1sqfuQqCnU95UY4W+Lap6CIMm4iVcbMkXL0TSjs9jANhv2Zg8omzA
SDr6AzolaOBMfKWo9pW9T0KIMP4g7YPt6sBdddRjS3iliN7IDp2wVkLk52XGBNbU5DnmI5Uc6qSo
c6NpF+HYv/O6tuACVdncT1WP7w897ADh3kNI7IeA2IKwRczUG8+hbuaIb6euRuemvjBTPVGEJqUi
a6x65Q/+eB0Krd9NTlZepFqXuCv0cdiRa9iwF5qZEmpphAOwrdCXPeleI1bbIfHgeoOWwOgFgOV8
cEewAraZ3Gv4TtB6dsmwS330IgWFBNz1ul3FO1EiuVhWxEZcJFPpfSsr1W8H3558lhR7CFei9ghE
743cgJ8e+yWYfhvsLIj2BNlL7SoHJKDm9gvRDcdGaHuQWbfQ6ItvsWs329Sayo1yNMPl7vX9uol7
BNtONl6hOiVrWvcfzaQpz5WrYQIr+ojEUzvbukoSqgw1kqSZAmu7y0ytgYFcGF2Qzc6eSW1gzN0j
S6LbUfZKBwwDfqQhBwjSdhh+CUXBBiWIASQgM9mpJsdCLOwJodl4keN2SHZOaO4iDwSYGaLW8zig
AEbzGvifA/bDEeCfnvvQzAkYvQ6sYOt2xZlhN+VNEYUxplVSh5uIaFEyd6JjjtyRSDhgCJkXruGb
fq2Sdt/naRWtkc6iM7rL0fxdEhD9mGk4jsPc3Ey2AgQ8DDYNb4qTmiUJPgwJC/fPCG+VWzXrf5nT
gotaWu7OmrDAZtEtqQcAPMaW/WEnkb4RAJ/dmEZHcqjkW1oUbIGJik+tm6QUpEc7mn5ADVidQbKr
v6TjcBOmxrUJa5cUkS2osybcpWDagxROgZnPunZyGp5kD7h4HVSAgUhIM/B9xSw2DVqfyequCGus
UZXaWuAvpJdX33tw/I9NgK9CsfEl1SPHR1tP6q6d1BmprBmu8l7dxPGcq9dACpSNS3qFkq9TpG9J
tx++KOWSWO3GFGvL1HqI7GRY2bp4comZy7JpOBLqECrImshBKxeiRSL6LahScwstmaBEGT+YZoHe
WqL7RBs0WzHQZrZ9ehbahX0Zgm7Z2jZKaatjO16P8UWo68emEmt/wvHgu3V/i425XJEgge5ZU+6K
BM0nByaR0yn3tXIdigWNCi+z1js4oJ+V52w4nKKlrNdWW2jotNkPpKVZHHvDzHdd4Xcbx4tqjH5e
zjrsVStfczFZ9kwDK02hdXWyJcrCqxG3fSdFCZrHASI8SoB7WM6brS853/YKA9xS0Prtzky7K6Ll
UAVbZ3BgPxnN65AUFHz1sSrrRTHo2VbCR8IgxqHkuQ2Rs/c21gAEoj2QVnZCdhx+R9Q6g6nDWdhY
3/h+8S0H2LfudDBzx7Kq+gVzCLnZIojkviIF4rwkfw9kfTNcQv6HawwJtdgkPmnlTqvDwYulHtIg
o1648IOoWyvD2ZQWbSArZj51hwoXD/ln+asg1XRfDcpfdwnx7SybbtSsE+irwJorClNA6NZCAgod
piZZG3H9PR9peDZB/Ch9lOJJz45qjEsmcRLj1SYFW7gTLqhJGhn4bwtyEnMMkwur0C7CQb4Woq2u
E6fJSXhHigp2iWVy1zCNEpXV9uxDDRL1ELv0ZRGu+HDyp4nov/LAqTkIz6Ckq/yIT3WcCjb2xJPs
JDr8Gz+YJRocMUOMm4aHpzQmZFDuSIypAFQAiy7dBbFfQ3Mus8alTUVccbPyleS3oQIliqCiemNu
6LhggUJ76O+HwUzFAUTIqF9hxMmDJRr9GgKVlXlkBycNSjjXMdZtOprjY1xZwlqGds8PSPAiEv9K
A1Y1nkusX+6jpHd0M3gUsK7jrW5FwCiMyEjwZLQkspROgFk1kRiwlyRKpfdj3REU2Q/jeE99n4TE
Uo3+Sygk/nBcherYJWZ0hd2J9BMnbL+2yHGJfIRmOBxV0vUH/qShfetDL8y2CTnED1E2oTMfi3Qw
v2MX8q84diCry1RimpdsSNz+IWpFvsZMQTo3zpDRe+g0NO6Xkepqj9SSwY1Jfqmd8KIwR92eAeqK
KSkj7jH2myN2EGM3VP1NnxfTXstLm2upXlDfD8vIzgH0wINmfaX3XZkHvOal/4jSu23BMPj4JzRF
mKOUtr8FeNw2uwEm44oCDxFPyg7lmsU7cHgb/QsQof05PfinntDPXDOaVZCX4OUMLce4wswmn/sq
rO5jo4+OhLgBY6MzwzTYYhKxi8Ya7uPOtPtuq4I7zb+N4+oQOwUH8YRZZVoqfCisJBsWPtVFFwUJ
WQmZ52F5CzPZDA7gV8WRo3mI6RqjRmhxitW3hn4N1nNaDaGeDuusMt1sFyFLJ9U7RsqfarWxCiJR
sQS3+qomO+4YjJNXbvLGWHeeiWGFG31BmuiZGdtrpRNcUT1a7rdx8pdTZcSbwByLizCuzPS6qoQT
4GVe9qBXJt67iyayi2uFI9+drhiw+NILQ236LiEske1+OBHiYZxPwWPlrbQZMjWcjTX0hiixqdAl
VbmJEus7BQ9t2Xcj1hjUqUdVx0coGs05GnrN8fCCc5ccMuShWRLnSHIWxsVY33bDpL/UdA2gA2BX
cZcmwUx3KWcBW/Lh4ZoIuupMd33zxhRG+dCL8l6deaZTHd22SFktSX7mmwK3tsi0xjoKk2hvEpHR
54eZvpbCuHBKYqmYzh1f26iAKKdNqsvgMnacEXNQG604sScYZRKMet8FqF5n5tw7DegLJtkcZxgB
nHCjcnTexrrvcofZHU963MVLHFrz2gN4igRQ4iGzve1PZUqgoDPnKakY1byEJF8BxYFeoWemhkQX
/9N5ZmuHSIhv/jQOz26YylUhNKT5YQ/EHMcLovvMzZ2nHOhWtstxyi0q6vH50ZMxkVLakEZrwTcH
Pk8UiJXSsb4IZRlQ0DEDBD/ElnPrDSYDlLDWXTMOZ5IcVGwbufo6SH3vVkHPFs5qh35dhLzxF9oI
ubZso7sSkZla9671UltEnLv1Y1NyCttlWRO5lKwi3Hy0Ky+MHII82LNijSI+v2NPGt40vtrYqWOF
6wCu214YlKCmXjcvvbGGe5dqYUkuKXDJ4Y5kKxz1Vl0uY8ML+lVNspYeNnd495TzvTX0APm1B7xr
IuEeirGxhAguTGuR1cx3GPUJ7NL2ra2dS1kbmyKqDn2BwarC5hDkPpF2Cvqwbq3zQjcg43m1hMQ3
QdBZtZpthGi8elA+vDi2PLqmSQRYE85Rw1Nun6uyamk3dOqJyCkohCM77YObZ4J6AkyRuZgwaCAJ
0uGyyyWzohdPnMPc4jVNozS5zr1Jv/UD+kJLUgVgfuup9ljAETkOmqvnlyDGRnZ5zRDsW6+sRLCo
RFtqRIZW7XTo7FrHqgDXG/RFUefsFiLesjQEiNmxwUWQDXaK/DKZ30XS7/dT5ESPRWRijqsjUWjk
9qWlWIeOkGDYgy4E5ChGdzwYKrxj+zRqa8zD4BOQkVuvuhyzfl1LzoedJrDfUjDd+7longPL6e9A
awQ/Ur2SGgRILbvGXw8OS+sCYyXBDnB6qK1hnmoyRLMTWhLSi7a+PYbPEjramY8ufgeW2m1IVm8K
XK4pSpg9gGiItp5B+2GT1C4S8g21a5XZN6pxI3K4ePA+6x35Q4rT6Nc+Ni1OXhrJc4oTVO0yx2Mj
DFEBGfjdJv4T9G2lprXbyQnoakdKURiw8zi6Yg9l3VMTvzIJ7tnJzDTPwNZA0844GBnAdsCwS/xg
wCbSu6TjzaIuYRT1MtM7z+J8hvdjLcqRKvyOoC/VB3IhoXuX2hOZC9pS00FigkkfeojiC2aAcffX
ugq8fj8VTfgDLHRTpyBXQ1hTFKGAX9ZNtYopf43M4Y5/FwyfdH1Ou07zQDT1HMhVuofo8qTBKIay
8a2O9gVdhWYJDBoAqpE8ysh55NAK1yziYGB3VvFJJ+O0NfNzXBu9OG1q3QSa+7Y1EyEIJ/UVtVuX
EaoH80ZeZCQhfNKkPu03zaNgpDccZEw2/zjh4YaN1kRRym2MLGc5m/fCTJSbyfU2eeZ0+6YDPfPx
gzvtC/8cce5dui5NNMSzb6+ribrRLHp6iXl2qY1nPpZAB5vXx4Oc9pzmQWiM+jbqZxdx4cnNY2eZ
o6ibpYLxnrIzp66135mQX5JPntLvBiJryacvatmm6Z902FUqLCxDCDEsasghNqMkl9WFbPPyBsvY
Jy313wxmI1igB2oYSC9P9WowtWEhpA2DgeBCSb5kn10XkOBgvHx8/95pF7iBgJyRgWAE+JkL9fYp
6W4CgpyC8rL74l/mwcap7mHokRjEboZ6ebzx7D1M/r9+N5nkuESkTrgCTi8wBmUb6gHnorSOcsJG
Sp0QGNETD5MW0IkT7ZMb+ptvDEEkZgfH5lCB9OftVUYUaat05DXBtJVQroVP3FrG+uN7+ftBHAfl
NnMIxIy3g9g6+4U+5hMD+0P6TiltLEZ4cz8e5Tfvhq+7SD0Q8TmzcurtKC0d1ro3uXW5d5nBIet/
WNENEJePR/n54fzazOW9YBhmQdwosEFOm6u6E2RSJdBoRUqrLJEPddw/sfqh20kPZpJcIerZmDpB
HCnmeLfydjJxjgJeAKWne5Fzm+FUjSA0/SsXP+7HP++3N8FDMEr73EVqeDK3RA2BeC27BupPRkYW
ACX7blT5HjY+tmR0RruPx5sf3du7YekCpSYYZgTzPNu3N51YSJOwJL4Sr062fjguU8+7SCqfs+hI
fmuzGaPqeyPTLx8P+/4yLdTSHqcjzOeoMk7eqJjVv5QueLhMZVtWjtVAtIldOzdB433y8v52KMvG
5MBX6WM9eHuFQ15K0c2VioyyMDZ2Hb2JUXHM/mQdmr+0t3eSBQFlKAudbxs8vbfj5LS7cOExj5pl
grkR9mBLbI0xrXvcyiO5ieyQP/li3sl/XTYOpvVTs2Mj3fFPvn6vd8xKc1nZW8MCaTQY2yYCGMoR
iFa5fl8b8mtd1LuQvkYJK8yUVO3M5oZI2/KTn/Lu6i0C1xGBI4Anw+7dKtJpRj3KWfVhg9Ybzeui
15e0ChdmxTEt3eWfmWbevbfzeDazBDYSl23UyXtr0+fSqwLgKXrYq+ZsWgD2Xo6Pzfbj9/Td5oJh
5tl1Fp7DLHdPPsfcoYDgcG5YUg6HbWCXBJsE442ytTs2ofHSE93qfzeiePsa+QReZUDqqqWT/qhI
/epSjf4JTQit2STZp6vkib4O+aA1S4KQ5LJBZH4/eYOQKpUNOUtcIBkBhhNcmHUGbfUppzxShDsx
+Rvg9ZsIOu7P6/xL+RN3Rcb//m3+O88FaVJxGDX//Lc3/2/7Ulw8ZS/16R9683fqf/781+FLsXpq
nt78n/VPE+N1+1KNNy91m/7x3//zT/53/+WfVsi7Ub38429gvikd8V8LSVP71SWJquyXRz3/kj//
3nwB//jb3VM+PeXxy7u/8oez0tJJgbdR6NKimucRm3nsP1lVUOHtGTqF9BZnDq/Ev4In9L/7876e
VHmeoGthQeE3/Ct5wjD+TtFxTtJEamaSFeH9FXPl200AZzbXcQSeuFn2rrPtPfniulgK9topZZUw
gAOTBJm+i8t8CD/55N7urudx0KdhOATBZfl85Cef3Og7YwnZF1BeAkFtQRu6fYZlVzwK1+k/+dje
X5OL1w/dIz4xnDK++fZjk4I44BJoyEIfonTV0kJYTUGbHn95zld/rAG/Bm++XYH+uCJXR40+a9/x
DJx80lFNiDQYMK5oJJrHxpbWgmOKo0vpQYaDXIhL6OMR391DXxApyqvBy2IZNGROr8uqKUBQekqs
Omog2MYYy82ESh5kqGH3vxvs5Cb+X/bOpLluJLvCf8XhPTowJoClgTdwnkmR3CAkUQQScyIx/3p/
ULndJZZaitp54egI9aIkgg8PyLx57znfUeayTosDZQtz3zIfS7txHovUMeVOzenvvCV/+cZw1CDh
xI9K8bYlxP74ybLeNOvBg2LotMq4zVtyMtLJ6w5/+yPZNB85eFGKbWkvP17FqhYo+NkAj6Vd8vNi
g350hb/GGvHsbwq+n30g9kwrQHwL1NT/eCkgicMyM/7NemCfmBbgK4fe9JuX6mdXoU6AeMdWyaP+
4eUtK9LblmWB8gAg61gMAXGjpKP+pgT6bmv6Vw3Ek86347GNiAC5thD+h2/HNvzKNwmJo0HKHHfX
6VlA1AjaFs5Q5YEIiXzMzPqyHT31Oe2MfCEBAzfQcVYt0+BqrbruwYYmz0RHh3SPknnYsjPHurxc
aoY5kQVgxUIHE8B76OdeeEdAMjO1uWo6lBK+CRuum6z0nfx2vDk9IQklvY08/CxKX6Gmqh25xrVX
MV7LTaVOpURjuCMY3n9JMVoNf2xz7FHsIT9597dP/PGO8KBSYwcWa+fmpP+zPJXVAAMIY2Qa3wXS
cW8RZoRNrbxtGIbciZGxMNAa66DptALZMmR4/etH+SffvINAgki/zQ3IA/bjL9Drkd7J5G3yAoP0
VcJtKSemv2e/+v7FOz52FyCGuOGRQv14lRTg+ehvuZaDGpbYHm3v3OnB1VPli6+//kB/WU1Z0jCG
W2hyTUpN98Nykwuvl54H0cYtuvrNn0dGmzVxP0Sod468r73E9n7j8/jJPeS4snVHXI7YHM1+/HTE
SshG0jyLrI05N7gzuWnoGH6zTXy8ik2eseuiD8fpiLXD/HAV6ZDi5KAW4R01SHsZPKnnqPOnMdj9
+g7+9UI4o9kVtg2Jgv3jCbgrSFfNDJIPATJnZ9bq0YZ29Xz/96/yR8FAAc2jt32PfxJmNxy8sszg
zEOmLfqdoc13TsB85W9fxeYczxfDVZBIfljYYFK7fW0PVQTxrjpvGriDYISNm19fZbv1f36L8fbC
I/Bof5Afyh8fFuk8lINKJR3kEPnErbSqamcM9vJmVW/2oKO5zuz9r69Ip+rjNanZApNi6/tlBcXb
D/evJgjYmwRqlKnqDBHrjQeEXKo2BqjwlqxPgyEUn9yRiOYd+G6Icqw0JEwID0XzikzNjawtKvMk
Y/sa0BAg294plMtGxIRvAP/vOhPq7Cnvx7gbKtgDIe2A2KpswjnJKkIGwjDf3Y0COcYuIH4kPwhn
RbMWOr3udmIT6Z15ZPO2O2cbNEN9XwNGi7ltXNvllmlVrz7s9gVwwj0pHe4rSkcBHmrJIIGVaQKe
cA6d6aSza+EQtNtVNMrAwXT7clL624I1BlznZIslTqaJ9KSFQL0yDi2w+Yh0pgJNZGIxrCD3N3su
AwUT3wrbPIcQpNpmRzRwN+x1gMgsyjMLVtay0aUQwTlWcbYO6RTGZc0+9gqfGh5ZMwatCcFxJs1L
0JwnbSbpzMtgdf0vLvAa9RiaA1P8vJ8QKEdJQ95PE5PIkgNEJfCPKY8ZLg2kVs9s/E92xgSH33BD
SPprLZkvLpbXHpHlQPlLy3l6WNmIqtitBHJFMS4TlGU91aRq2UOAxJ9zoJnvEKzM/kmqnYwAsrZ2
vjo8BOilg1F86bMqm56Mpko++83I8Kc3eLU3gtRyF5bCeJsLy0ewXFXqYRxy1/jSCnN9cClJJMI5
FVQnjbCme8wBY3ra5hM5mtCpqhWLcKiMRxXUsxcFhrSee6GzV2NpCVJACt++KAI60H3o3tfIM6bJ
Lw6uXbRZrGpfI8m3KwI+lTWnwUHkWZllsa0G5YCNw31wcAdjfO3r0WxffXQY7t4Y3SQ75CVHgyMC
JYeYFrGRHJUembASNIvQpdJrskRGPqEacjM12lFoGv6r0Viatq7I1zGas5TnPCwc5640MyniGjFi
/+ZKw17OdZU4xmngKfQoyoR/HRuh2ZeM3or1hvvOVMRmkzO/diXSq0cMQFqfDMra0rdbo2bimCz+
czrXidilY5vfVwDonVPCGbixdViqkSRJGKNRXo2pefBMEKuxWnDPQbqXyJVEZVYF9wwC2FcAT7Nx
NTZm7tOxaRx5FoSqzy/UMKRW7G6Dyi/agPxBOBoDRIJdMOsAR+KNb9+U2aKGoFzsiAMd1nlj3Vmy
vV1CVF/o2VG0AdheCEsavYwQscIqIbjWJIlaABshRe3UUqlHy05dRbeqrerzcB4D8idCcDaIzqTL
EB7lLxNVZt7VpeAcpS8J8y0q5uN4I4hR0041CQ8jSugTbN1IbHkwaJifLnvZeG6NHEkVxRkAkyrf
pRz1dJz2a0MwX2qfVrk/DzcsORmRXCMZTOTQZiT2qCjIE6970b4z9P23jtyUTRFve7nX+PuZ9LGg
OMm6Wq7FE9RjEmjnaZbX41jiaLHaHPguqVHMJ9MQ1R+jTPTNhABYNInw0pG/V67lZyJ+8y30pxvm
fdva4UOYMjuLUjnMfkTbUz3NAZRu1l7EpkjwHWbTzVSOcFJcge0Sth0semJi+pAQZMcCBemR2BSF
WeevkSYWaGJcy3EBHHHodUxfSzG8TesmQHFGNejzvpA2meRUqeZxmUdA925KnbpvC7mAGFVmRhzb
WgEvCkaIjSczmkG5N0edXxlzw5btORMBBXmfQhDcgPd1rJoAnqk9OeFNCa283ane4rfPqVpmshzy
6r6fvWC6M0XKMQY2qJqPAsEtIwPb7VmnGfzOsWhb89YozTU5a+uJuAQetfQmF2V1zYncqKmmE3nP
z0BjNg1IkzGuSF2cN2XA2mwtGrcQDX5kmhPZixagV3OuD1bbAMQ1HEJ8HWOqnhtCeZLYakT5rVfK
R2Iy2R4n1XVD47Po1PLMAVbxhVClZdi1nCScyCHXzojb0Wi/GPbgI9AhUePBsfJ+wNw7KvMUNQfx
EvinRjRBWF+OICPIZy/SANqll1ZhefBZVZ56vzdbZPid/YDtkDNka40ZEREq5SihK9zl+3VZxeeW
rbONKtOWJkoSu3kFvg2IG9SrOg0RxBF1gU0nxLMwsFrTYye50KcaB3SbZVMsRT+d83IQUpWbdXvp
kqq0xbOYSMhXOyGRMAN0L6KmxQ2NHqDSfMjeSx+HXKMVquoJdZ45N272TTa8I4/8ml5z2lUIwniA
DOQ6a7bAY+or0x/O0WNX22jXR62yYdNrgkHtLHl1+WeMxLXyIXFqi2CMjpiFCdfAAGlyzJALIbYx
7fR+mF0PPGGVBnXsd/bUEIxQFuYlMXG+JmeMmUqMrQaZdEtXvTkLUI/7sdmqodg3NizIY0hHxTys
mUzW0yUPw/ECaq6Tn2PhtcihtN0l3zdJuHivHikkLgak0Sum06pjTz7Ajl3kE/IOlexVb/MnNAsv
IdF0RlEfO6Q0mheh9tXMHr5Jhm+9VLXdlwTcR/cO8nHoj7VTeNVJyu4wAw9dWnmyamsJIhTzto07
KU/ISQ9V9tgVaaL4VsWEvUYHSbMvZY6jz0tCA81gSj42Vr8MtfK69KRBKFcghTVk5+mzLbKddnBv
h0RYDDJNyOgSNRsqtZPzIE1ncGJ7BpYZ1SVn/5MaMzeDM2NcHbIjsIac5pOJBB8kMKIxJKDTMWgc
1lCpOA3ua4DdAQowD+VsKZt0PPNCQLYR1L/ifckM5O8ZQmgvUvT/rjrEt/l+pGwhR2xl3zoOBS7M
OJ9Rriwss0EcyCx99BFL8EyyUiTIrXzIubz7BdMss21C4JQ6vMR6sTGXaRSpeLIqQAHWIvLHzLQm
Z7c62gOMWRI4vW+XYbu/pTKekAHzjgQljEnExyRmH9gbGEmUBP0c3a5XF6gAmLyG2TI6+2aanSEe
PWd5GvRoXGulArGzw068B3xpJkkna9nseyESE4elnQDKTWgazO/bZPIlMUwxPszZPBtHHGBpiRAz
gHQ7pl7X7SdKv09OkXhfgb609UXRDqzyq1mTx87IbV7OnKkeEN0SC3ZsxEToeOXJWscMdAK89GXm
TTFmifAx78oMumOYAaPXM7TrfPDhz/tspdSfM3z5A4Yln45D0jj3blU53WlKp32INHM7TAWIoa0D
2mk8anrEuxH12g+DCJMdb7rXZN5DKfLmCzDSKT+qNFnpMLGiInMr1h6km2cIMqvDYA5u/Zq+zgHM
lPavvDpnDyQJvNw7gySJpC5tdbZKwLBR4zTWg+ibFlcFIqLPI5ns3J9+JpiSjbgzYqTMnc3ncWnW
kWNUYDDCqiYpEZTzNqjOt8HElm4dWVlFRIYeSFXqpoLsRVGuuPlgKYdQnQMwzlgtNuCPZWZsRRz/
C39fkwZ7i+6GyCF7HBa4TjWq1l2prVARf1I0pI+BT35qB5OMQ6q18pwUMkyPnm7NMurdceb00sjl
9tdHKedjx4CDlGWjtQELAqSLkJQfT1KmR3FqrT1yfjRv1RmBKYToQepNlosm7RJ8Y1lvhMelJSRu
B7WShNShWJeb1epnannMGsQrMgxYdllNIuuRGB6Y1q5o++amhBdT37mjHgOkZRhTDkFq5PZpOub2
C57KetyvM6vhLUdt0OQVJM4+chrSs8igzvwHHOfOqdfXBJ0FQ5s+uXY+P+Xo/cJr+KSWecwLnouj
kSRGSAyXy/Cy6qZhfPn1PfrrLcJuLIDBIbv06a58aKpkKmuTtAbfHdSW9WiINTmB+gwyzaty87F0
l+Hh1xfcTsw/nKhphzN2otkfmMxMt2nHn7sD45L7KNRETTlmll9Xo6t2HDqok5u1t37TI/jJtdBG
mNuMC8wkvvsfr1UIBwixiw/F61AOKlUHh3Jd09NVFPVvju1/PbRDNEDyixwDgQtShh8vFdYkRwGg
aqMkaJ8Ji1kul0B2v7l3f70IIgn3+5xom/r423//U2eFGOJKiQ3OVmVD/l7ldnbTVe10+utv6GdX
IfSOgRTvDAzGD99QFXQcbTjkYJIrxxNLFmB5cfgcf30V669fzvbzaangsEd+4H+4DFi9IvQ07IXt
S2r2uOdMHMiGJTCo6c5D9TiYWt0k0lrtR8J/jPE+5yi3ZTtbfRPZy+IS1qw9JU6XwVr80wwVKM5p
v5rD3a9/15/dEXRmIA0Ic+ePD/fdCYm/4jDNfff7O6e1jFNtNP5vpik/vYjto8ZwmOvRE/zxy7XG
cLT7Fta40BxDqGtbRNpL2wa/k9v85cajL2Nf40JwuiBmfegvFbU/qq5PiWYWfQ8NOgONL1VADpiL
4eLvvoI06AAT+fTqAh7ejwOpbB1oXHkrgndn7XAqGzouh+CpswEF//pL+kurjvXL9enUmSD/TBre
P94/2+2IQwU/FvHw4ipamoms5yq/llmTXpI7FUb9EJp/97XfFk3bFHTZtxHOxyl6GnQDtjyGB7Ii
ZcSFgHGwXZ7m7x/tb43ML+VXmg7Ne/9xIP7D1Pwa6MJ933371l9+bj/+zf+Do/ONBvbvM55i5ucd
U/c/T863f/HH4NwS/7A2pgnKVs/3YW3xRPwxOA/+gaSJgTlJXcy+N0ne/w7OLecf6I+QqtDOoesu
Nl7c/4zNgRWjWQ1o84AQM01W2r8zNf/xLfPRvbIZOMxGPIaWJrPYHx/HBhU7iWbkhppDfSISTaCS
Q1p4bqzL4U/35OaPvfPfT5n/eSUuxN2wQ7iaP16px5fOKbfclTWmQhDkHg1+15TFgRX1i4AY9jcB
st8/GuMX2qMm75tvflhA1gHjhRvmuwx715FAFeJS835e3peA7mypZQcaYSQqhAid0Hj69Yf92W0V
jEkQ4IYIZT9OTZPJkhj05K42pVnudOt2JNhbusch2hRp+Ztb+7OrsWzxALGmIMT4UEDMWdLXLv3k
FsOg/ckg3EoydQ5aTpXtoMbfDBu2+/av0uiPLzIIeCyZo6Lq/FiLSQtWQYNatPNzwo1sKOs94A23
yElebXyQBNi0bgrwZr+57o8r5/frunyZSOUgIOOh+1AmjwLLUhE09Pvpqa1KxV7R4+0WztekK3UM
T+R35NyffFLwzqZtsxExy/c+3FebRncXUPlhywzWSFp+eILdpb1k1K53pVdYF4SOcJpIp+Hy188P
hNKPdxkE8TZEZJOwEJzaH15M3/Eady7sw9gbukY61610zV0b9yLNMEAYvp1cZg1e2hOfgaI6WH0m
TrNkMB+M2UynePI1cAHlieUOVUdp7hhPO98svCiPXs7sM25lN65xvxQmeWLMlylSdArR0RrqLxO2
1TAKG9u9MULRzcfZ1lb16JaFAzKhnjQYVT2nzd4LlMehaE6IPF+GGhbOlI93Wd/08w62D6FPPBZm
NHQlERw4PNozulQSZHZeJlZkSt+ZIhzf3rKfO53YJFj5nH8N2QBZGZXVNOdBKos1P8zd0m/5TExW
5Y78Htw/cQPuZ+RY5AqUzA62iXiec6QX+VCLMfI5vL0RHjY/550hxVFSIhLg5mpxO4atd5jcjgSB
FryXS0zGiilW1SHZBM4W/zIkdJOjbJEjAQB2SfJQHdTl0waHzg9G6a+vY4OSMKYs5SA65a1DhoLO
G0whRsk8giPZayqYmkQdEkl7h1bAepxay4XXoDX+scIQ+ErzAN/vXtujxxOND+nKW2hBoc0O3FNz
FT3JamO/7PsgzN84PS9blrXO1z2iGoGhLx/x1TXu6D45pNFthrK0qE8rZJ4ZYZiTXl7wIhPqMi2j
Zz2HTqZtC+Kf9qsrMsxht3STYQH2zWddZ09FpcmNiNgvmNjNWJbb27UqTON8UYRuYYwcaNEmNMTc
Qj0bRTr5BzpzWcaIwDbow9JwUOSF4mRz1TWa1qyLKpcMLdLtK+nRKEL9TUd1pqF1dOELhzji+6C4
I1hBZmeVOS3uZZaN5EFrCJLMeaRHW8+lv5tX6YVVIWp8ziruB/CamaMyvuJKBI3cBUytlhcbT/5y
EdAWLC8m5egJY/U4qjdS1xTTqwwDWrpCrOpHEouCju/lynITmX41B+Yz924wJ84hQIqEcBztju/t
PKCC0/NqQjBh7GB2amd7nZu88H7BDy4GOpK7xe87jrx9478P2INppPZFEcaLtU68jmEwpJzkyV2L
U0G6SOWrHjRQ6jA2dWTaZ9jv3eU5G8PpYcHVD/wBLCYxYO2KbU4mtcHga5qeW0equ8Flp44RoWPL
6sKx1TS1iuSypFP2AuM4OVar5RWxOTRU54uR0wOYq9C9Mls9mFHZzChY3LUzMNIKaFMXaTBDeSBf
1brPhAUxxymXrwaZtZ/DrihfSAudvio7nMEr8Tv1e8IUS0LvM/NLp4kOLJak/TzZiTfGJl7q/jAH
asQ7SoqLGWFtMW6FyuDxN4jOvqZ4Y2xyl2v3vh4y8oPNLOR+rnlO0u+8rTuBrUl0TjSMLMfOPHJx
0SF8xvS1plhGiVbaLBnkBSvpeIsT+17CfPcUak3+Yg3Tyk/kIPq2zA6HW8WkLdsDqZW7EN4C6Qd1
5b2saHAY/g1FFtJWyxNOErPZPrV0SJZY9PxflOksqXcTQcFPRdoQYIg22FA70lG2phUtVEYw6Ypx
13CTFRyS0yZ9FNgFX1xY2ZbeL4nTnE3h5iBGlCIfDK9GvZO4HDDiDpL+c8tECIUNKSqkFpOKxcOu
Qv+ulwzt4ixQCc+761aveiR6eg8hSFYHN284Kgg/MzbawgqrpNJ11ZwnOUrEyyBc0TFPRoYboLNS
snEZECwggvz0TkObBSvCxzoNfFRO1zIQciKXPcyaAilhVYaRtOtluWHS1MlTxxpaggyrwV6j1Z39
iWZUZYmjtqdQHMiiapJdM7YY0Ul5wRVpq1JeOn2RJA8hvLT1AIi7rFjda2e8J/+FIJVaiY6sJWMB
clRN2kl3bj515BkqQZOQUCq330/w4jRsCrzm6TeymdLwMW39NL0A21VMdOvXsDz6fuMRiJWXKGls
2H3Zm+XqsbvoVLBUGwLCXU4tpdpwR97opG6Ktm/dc9ZcX/IiMsJgnyYd8aQoDN1+JS2rIOu3hMyd
UA+SWxkaSPfOF7i07iWfa12f9RDMZtSnSbqwnbhET90V9PDt69H3Ur0PpLa6I5VKNxIMA1L6DK5R
Xh6UgRyDSeLkqM3MaxNGw0LgMnLWw0Lg0DiNJPwNo67krpWTvG8Cc3VOWpY++lmj/ZgOUr9nbZbd
ES4nz3u/I3kPUoTxppnMnVikEYyQAJosP+ZzRnQVTfDtzXMlWQJjl/oonASXOhSeh7eUaI7uvAk8
0AiWtSVK67Wgj0yK+qyP0PmajoBM1/86okkAtpCG+mjJ3vD2M2mALxqJxZMEKYBDeOqCr3ohJzNi
oqbgd7CV74tQKydyUytlrGEGvXuYmD8/iRILKGSJFIP8gdHH/IwCGJOzBRXw3MkH/KzanNbytDWz
Vl8va0nuX+HLdgMCkyS+E3k3XIRDo9fLKafrd+/MWfCk05mI1qD1g3WvMzq6aDim0SbSNCd2c/Jw
k98DxXOD09VFXrQjiYh5tkJkUJ2NvjtWl01taQ8dmNdXkBDSVTyzeDNGLowGwJzVwiOJpzn03yBF
ec8k9YWfvV6AhNiQNvusZ6Lh1G75zGxCLCceI+UGH6pTCxJGReMc+hQGVjSLmUnxWtCm2mEZRorf
sDGBLsMN+B2O4sEDZJUH+sXrMwGcIxuG1wSoTKzFltaQNmP66nr+ArTEWPliR4ofhBOZ8Wq3wr7U
JYNFCrzMndnTi4YgkESsb+5a6YumyCr7Eh2vnGL0L75xEED2KoKgaQV8moyhNw5aakd8mYMlrI++
QZDnSaL4co79sMLyMVD29Gc6KObibDYCFk4KDKzeWbHo9IDtPQPXlizKO1edFs2D9LJguKBlP2bn
ppxZZiJXJK2zr4aUbnyeUUrEKZlKmigFg6NRZE+0joGmSfcZ0RkjKoZo5IU6uLNLKgO/1vtJl0gu
JlenZ5uDzon7MGu/+NZKFF3q2wsFabhcrssYdPuOWQyZ3UtVhAdrWpZsV/UFy3AOl89i8DQ4i7Fr
UWeKt0nIbQxboBiCDug7afKeO83YHW0Ia2TkyUzmn6rQacnXDrl9wddQMg3YlzxiTyjCmy8GCbh8
HBvGYESLrGH2x0n+c5OiNT6rUZzIXZ6R9jnOpbzqJ2t+QVRd3a0ZEu/pTlaya3a2EVZhrGvJ+amf
eqiyRKEe8YUK48TPdXZVyyJ/FXDEPmHn6Qiud51B7AY5smsHYyqRKcxMwxK3zNwoNZ2WiOIgeBco
Sm9Dg3j5Q9h03Yuyl9xlbDOZRiTc3q0uVjtfrrNupABk/U2NCOEtGJSinXndtVuyvlqjQiMxLEV/
JCeiJsk3VC5S0Ebbn1eZr59KrFNwMBZfvgUqJx7XAmvBd2h602WmlAYaVajg8wDB7D50leFFfPXm
CdPpnOlZmaw3sqpNwYbfmSer2dAMkGE69RCrLONLNnnqdGzrcEY8YQqHxFyf8HJ+z/LzoIfwxmUa
b7ixUy2jMo7s5dkpCu9Nl2RxRKHkUrkTWbKrHtE1TWofUjH6e8HhAiycUDqNwbNXNzCywjrKE+08
N5D/P7WLqj+5ZVJcUZFZ9YFClKZcl3cvePFDDErSKi48py8fBKBHmGHu5C0MMjHCsCdhsIokSV+v
LFcO0CFnzJ6nxKr6iPmhD7B4U1RoOxGfyJvVtxr03EOfFmySzOR7GYfpjEhtGRb73KtqLzu0nUXT
M8sz56FNwqwgPZjj1nmeza6/EyopgljLcAgjZWMkBBO6LLdE3somdl12xspGzhkPjo0IhFEkEAyX
0umhnwaOASEF9RVqsArtAxGwJNQ7ZX+BcromBBIDxfJH3/P/m4P/aW9+03/fHfyv906q4dt/vA3/
cT+8/blH+P0f/k9uWUDe+9Yo2to4tFZsWg1/NAlpH3KG/G6roYVIF+Cf1hrb/odlA9I0LdxfJhZF
OvX/dNa4At/N1m+kP0gLYftx331L/9KEY0n6txpxpLdbp+NfPR/En0yNMCNvBsyQjsRHhy2VBSaE
EYGCFOgvd6k5qcizS+0TJeT3w4s9u9Sco1Fr/yJzIPQqbIazn0VJyvT0yrFW4V6IalDVrmu7uYnp
x3NEiZ0yW69cl3LgljNbmIaRt1Jw3RWu2yHN4MSh9g6gl+5krUR+LDw3Tc9sijpgEBYnCXIABbGN
94JTGlXwAh1Ex75hr8MuZZiqP5f4eSYaHJXNdr6bEyO9rQe9QgkDGiVeCc7t2zCmN2qTQptDn0VN
pZJlviZFbob5QA5gMmKRrIr+cYJd58cKQxPLUkDFcl01VdkdwQMF+b1pw/S4s+XaVpsszkf7UQs4
OwOwiDPRKD3vnLlBy2Nbc7XlcLeE8JRjNwYPw0Jtu+lXAqrycIQB96VK+zY/4eA/reQZU6VVp7mQ
Y3g5IkO1d864+lQGjN+8fN31Fd0yb1OOTemVFaiBiEo+XrO8eD1V+dkEYaH9BuQlJPixHxstP0NE
LNQuXCtmKZwKrZADvLfU2j4pMgDBt62V5d1r5vlSX0kBNDdyAMUZp1Xr5MF7MOh+OLGGZkUFW+C6
5qiJeRO5jB4nx7B3pRlYZboroWc5iFi6WWYwINma1pM85St5n80SZR65o5ZxSBqr4WtTles61DJW
G6bX9UTSlECamwvBB4RljaYm4JeV3AhZEgTG36ftd10OY+OwXNchkYxDCO6YLhAyOYidpbD0qztb
Onle7WxWT4r06uYGwhYnjhARspYP2yTtvJic4iltyX9FcTtF39uZyJberKZI5hg0+zOp9+0uQQDy
/cG9zYqCNVZAOwSQMXHCUqlBtyNNCf+e57m8ydPGdz45qZsMbMAFBFzP7vqIwTb4JeIATDSwzNNd
DF3+QPzGHGsyPx/KuaGNk3PgO+Tjut4mRt8e+FKNkdBtk8OID0Qm2DkhdaPelM0xCfWcb0OZixeV
IDU7DT08/nVchZM0r6jeOvNmMkhmTeKUyqLbmUJKhvQWrLDhQi5Ai49IT+f1C6KyBFSqB9LSvirI
/1ivSxuq4iefCv6lKBd7Twkgh7jplwp+HlPXA29Y8sJftY95OzjwKOmAEHGT8r/LELamODNphIex
acKAvgNdV8A6Qs9ls1/SCOfF7anCjGc5AhH7slRhOL1xUgqDU7IrDO/EaMtJXqqlbez3DuNOc7Cg
QEO1mlSek0O/DCDVEeyU/XUHoYXcZPSod3RWqc76haxfHj2FxHVdNJrrgVoDhaIPOMb1R+rRYTGa
F2NEXQCLBYl4RKadvV4RsLyeYTcEXriG3NRoCqjL0ewWwYkP9cI/oC819hyNlYhDv29IMw8aL7bD
oSTPaDDyi2IxN7VnoQvnHO0M1m4qH8TCKZrsLEKwGNh75GvV81gN0DIX2N7nhtONN81SGeUOm7/A
bdOSCUmEq1c/U7cQ8d644twS+INGCvu3xg7GPYcNcUfK4/OaeMsdkj3XOZV8aAvIXWIcJlsXx4pm
45647HELdWf95BfBarPiRTr1lbSOazNOBNpLfrOKANSXOZxJgZZIdL+myWR8qglEvu75mTucGXK/
MeTuvDoojy2l2VGR23tR22X1kObVdKshwNlnia/fic2gU5LI2uVIvLYv7Ro2j7k/BeCve4viGMJu
G3Ue0noAbn5EwDhE8yrorYfUwfSEZm1M383e8Z/90gZwOA+I9eUyi33XV3l5Ngiq4kQG3hPEoBkE
LVp7eoIlxFabCHSCXCs/242YD64zCIp7MSVBsQe5gYq91s78bejGx74TYxbhYqmf3dpUD6wAcM8s
lynKviL1GVRS4L4F5RjCk3U3giEYQweq32VJx/p1guZqXZRND4t9KLuRbtCUX/sq92+5zfOpoFX9
Sq4y4jOr4SQM2XxEL52abociP8VvMjOigw9oWS2dZsHpjM0+3bWzLdTRH133juaIYFX0s2f49yMa
uGDTllnug8h099KZ03DAvSc4dvvyrnUdMuvL2TzBunW2BBzTMqd9AAKsriY3nJLrRRuEvNH1i522
moim7bzlvBcstk7bn0i7tyfg5Z06GZbaRJBmeo9II7+4qq3PEMtf0D6jU1ZOXv9kQRzkqTfdS98d
roslKB/alYHIYgGfGbqV0VpDUP0oYSQ3toi9oe9uh3JozsN1KwWc1q5eZKL9M0Ywxh0N62IH5Li5
NpMi29mFkb6EdOCPqvLHvTI94518eHPGTJcPZJMbjXs7m40qTtulmaMFBzk+FLTKBwOC9UW5Du+p
zK9DGkC1UslLYtkQMQp97ypl7HMwiJ8UzL7Yke0VSNPLzlLDaU74hhEZTWW+J8BV0aFl54CD6Vwr
N3syDKYlfap3c125p2E6Ui5ofaZoHnH2GVlYmOo0sUKBx9lxnZKHOWy8Azvfm+0kcoyFj8ujrRCi
Fnlz3k7AyOsup8UI85ukdZvOa6RaE8qm7K9rGFfnFDnBCQtqeFGtuXGsqtR7ogwyxKtqEMC/zXDW
Ye+W8HCK0nQygNpq3YXSqOmk5En/ibRrxznr+mZ+8IIG+/xoJEPb7vy0C+leehRrJ1VKUXJnrebk
v5T4V74QnCzanV6y5UQyT9lNvTBhj1rvLd2p5cAiV30r2PKvgkF8Khsjf6kIZeQoodZY+mYVD4lO
1bnTjvIk6UOLATOC+Gj2MtaXgdzx2idRG4PBFhEkW6S1PU2TZS4uqv+m7rya4zaiNv2HFi7ERvft
5GESKYoipRuUqICcM3799zRnXBZpr7Taq90ql1kiZxA6nj7nDXibPDEzjJkqtOPtefjeRm80C3cl
oeZHfEdi45hVetXurdAXiEvEpJ/9Zp6/TpEB10oNcdm9c92g3odNVX/1UOHcljFZx8Uas89DkOSo
W4PU3ARiQO+SZKbSemDtNiH/tw2q6p2tNeq3SB8FMB2Q9zTQ16JeYnF8DrqY5wmxHijH5coLxjrc
5VVRXM2BN4H7nYs9YOiyWgtk5XeGRTk9SA0DdfbczuqV27KegtwNx920YHUHfWS8cnTWqYonZAyQ
oRq/qSQt7os0Lj4h3Zs+IYbrPk1B1L1HaZk8EfqS9Y50uHyUDSLXw5AWu6kvvy3U0g814NBNmJjy
urIK8l1ibHeky7Jv+Wg7YG9dE52RUaxq1ZO9KJ0cfXkMND2R9Js2bOP3w4gWfBsZ1g65vvwBUYbl
wgPR8hj51UNGQZsQWZr7EjrLd0qP1XrK/O8lo2E/KAqxUOeNVUWGG23aAZLP0LKZxm6Oj7vyAE3V
8tYmnXhMIHJcN6R1COymkL3WDK7Tsv0eZx7yZox/NGddF6FuetO5oGqWb9q+zx9dJzc2ZWFm+6HM
oueRSPIQIcSqz9ZWisJzke3dNi9uyrF3P49lkX2gcEWWjJPIBEKaTMC+myrCU7+YIyqWTb8il5YC
zPcR2sPSN8VOgcNbQWzGiXztJfaPIvb6I0lhowWfamJc7gOlXmOYY4XoRnZs/uhqo0leUfapUgD4
WpOSmMGw3WPj5NgZFLm02lUNoNO4kHJJKnRdJarlXWA/5BAFEM60qm4Dc5hEPppM7pNhN94PCrjZ
M8Sk8RrhUqLFxW0+z3ZBqTRvA8hdiSkgGrQFNqi2zC9wdYsxKEGLbj0vrrkNnQCehdHUw12e+VG0
GcUSEtK1t5k9ujdDPpHCBuK2zbO8ew8QC3VOlJvJwyBYDgesHKCOBDr/bPc1ri09xAccn1HXRpyP
keg0fuFTLUz69LrGMxV4ct6urQm21boxBmMFuQ05JtfOsk3gR8sVGU3fJAmbxtmmmG3AY/4MOnZl
1g4nQUbseIPkePphQsEx2BhzFFSXFMb8Q1RLBwl9cz7gAe8mF0MT+xCoPbelsGpy9EAy0VrPrQs9
pfetCCBxlFrTY9/O1xD4YH1YRppFBNpmdJijwtkSwni3TjAYAJxd8dWzR9NZZWnZ30qW4aM7p8nV
lC/hs9/msj2GZmj7VJVKgNwkUqjdQa/p0BRFvSZWCerPZZI1y6VHZZjyXhsPO0Vi+ZORSILATDQf
wqllKpbEjasIYOMPV3b5VgSomBmsco8hlNrnIYGHUFK6fAJnVbzr4SaRM29gcjgiZ6nCbOBdDzXw
3dgNZrCu7DL7GDhJsxrYYOZ1gx7zjZuqfhthPLNNvKiUBA+OiRx/6t+o0h2/WISU27kW7lf8GkgW
FZToAwqBQfMuY1E84obgXkmq6h8KqYpPvgwJpyu3Q0R+oqjyvqIYuquLLEPQsDM/C0rJ2yIJxNHs
GqNasf0E39yqqzcg9Md76TTjHSYtEAzmuUVLmLqF3JheB89fxF/JzIUf0wEP3NnAT6EjE1GumjxI
0Gd32vdUzJfDEDfobcyFD/kslvKia8txXxmzi/lE4V3UAhsIBOjcx8iyEBvvhvl+Dozku6BatJ6V
01/WJUOxB1P91QsFJAGP/KrIp/S9xaLIxoOeM6neKb2L0PdlgE3tl1JV6i4OzGBnT6rdCkseAYP2
V/DUwotCgf5YSV5/jeR/fS8xD/zcdZTj7KrhwD328VWUx+zjBhnzG49RbNjeIQuKgAUkdlD3jHPP
+UypPb8UFKSuEpwptoiA37cLQctqsqxyp5wkFjvWb/ghNZ4O+zEL4gsrBONv9bGHo8WI/pirZcnW
FDJMFjRwOX7OmZD1O7fuYI21j+hJtwLg+jwSwPdh6iKtEEL0CEehtHVNWbHRVou/coqIwzXZE4Jq
xGXwkjPFoSNqQobW9ly18Ztp+FI3pfvUT+0I22fJUYOYwM5sw9qSH60CnXeG06SOXe9V6hLrizh5
XkpfqUNSE+OPKk+dowuCYNqZnPHaPaHyN6Tr/U1gtuPtULgefLha/jBlMnxq48xsLzHY65N3peWR
T5IE+tTkMlymkiZ9br1mmj4A+mDiTjYUFPh04aMKZnHQNIJ7Eh/Bvo4neFmjHZre0YHxByOoCVEP
mxrPXZkwLIx1bqKBQoFwFlsMPJriwvBcKipjrcaroi/MZLuQgUv3zeI4OxXAfoFc5X0ToYk7E2yW
cQt/FG0tn2gK6E1gbFIoat/FMpMEKU17S0EJ8nBrDWm643i6jFvGuOUeK2ABHa5HNlj/roGoglgt
okRslxkqEIhar2bTwlQPDtPD1LixXOHqQdZLheXKz+P8a99ZHoYVA/KwvriPA2ycm340vpptHnHu
dUgFLM50HyWxe0WACk2myv31lNvmjZHEyZ0FEXoPJ88BE1H4173hTvc+bKYb3pSDmJGnnzBvadpN
FaLi17Q5fklgj9ObWRoR0tFLtWVfhQMqpcLGwJvn67qrS5SUSTMGa7gM8c4rm+S9KCkhxhT51TYC
E438FqoZt8KI0xYOcumZ15YfkBlMUTdxCAYmx7/oKf2aaOypgbxb3c3ZJdmOUG40NxGr8an3UKrx
HcO5b6q2DG+BoWALsGVkjdBB7DRyxXc3X0A09WGe6IJoU3d43simApkj6qX8GMPKlpgOp1HS44Ga
TsFT5/WSmvWA0rmxt/Mh6tWm4twe7rPET73blsO4ewz8JAVROIwcZDqq38FlhI7bspVmzF2jzvOv
vKmS0L4oa32eZBt42crsWJy2JZW35gpjCv+Wk4ObPCCnK9DFnZO4PbqlTOQu6stAggcep+DOC5yg
3MGB7RHdHVkqd0uXctc4zL1vBWdlgBQySVYlFCRgaijNJygAA0yBAQnfNARo49mBtQ18n7+jJm46
d0COq+yAWRN0fe7d7YS/KGsb9kN36YK1jndjzjbzvh79YdmhrZQHe5PZ5F0jsN4tl02azu7Bw048
OpAfwlMmK12r3zvTQkZytfQLDr2G9Lh5a6DssZG8aLgnUzgPR0rMeXc7G10+rxyZUvZKpG8auzQC
wH/oWtswbpO4Uvl+IX5xVmJu7fKg3EkEVxlsTYJkjlHmA7l0wbJbJD2a0E3iIvANDtq4VQtV7M2C
n8+0/l+tP8vanDA0iLt5vkKBGEmexP2iIqu6aM1ALes5Uqgcy6Atr3wrmJZ1joQqlCabsxVVb4g7
q9DLxW075eMVFURSzAHYn6hmenI6wQkIsw8xGg0BUidQl2mXfO+An1x3WA8Q9+fiGfJjuB0aM3gg
jZFTNWz8I6ZZUAsRDL8U89Icgz5IN4HNKR7SobFFf/2r6KDBy75/CkvVU3W362vyr/4Hj7ryuyHT
deshAOkGMdUc38FC/FYH08Mk8457yadm1soCi7qIq/bC7roAinZK5l4N5Zaoi6IyPD0AVqgNLyA2
11FHRgsq/GOzEHEMyBetkhos/NgZza6jtLytozDaR1NLjXKAq9W5hGAF9SWkjKFb+zhEyTpfV94y
7hDgmleWgi9IYty69bDsWw926KDsMFRRcPRazWCObTMlqcICPkNC3MLvib+gJADrCv7kRqtsz5rX
Njjm9QIG8hBl/iUEz/BAyTbfukY077Ased8CFoqR0IGDzxJ/B6HW2mNLkR4F5eNjNFf2hy4VFeBf
Ed20HMqaFQthdpstkr2r9li/UJi7tvq+/uSaQIXN1s6OxPhmsqq43ecRLPYh8gpngw2Be4nAOhZy
BYLYhdcysXH2GPZBZYnnKBmuhmXKPmZDFz4OlSE2nDb8r06Q+M9mHpOypGGf/Ja4Y2ij+H6eQ3AH
kzXcWFY2bxtKRGvyZcU2dwZSTcOg1tIIm51ZSndnVtGjKNWc7DurxmW2qUciJ1uF741eVIdWxN/d
tBDHuJ7fOSQUgev5DxbE9Y2VGizVNUxhtx+GlZqCH+4wJpp9IJ9LTybrnOQ4dnvf5srBo0e51WZZ
vMdeOLjooO0GSlLr8eNrdDn4TXULg+ULIT3a29lAyoOJtyqBFd6iPCM3AkJ1t/H9/o4Y7Dln0iKC
odh9puQ2o3yzIkgZdxbSzk9LiVDONnOtblvFVX2fdvEIlzSZsvdLOd/h1RhwaNOUZGOsjuAJjI2b
FbA7Ay2xDgmN0mV6jyaEge+TappNwJTdp1FbfRlS8/3SOe/nbn6Y0/QgCtjRblc+GXgeXya5OEBh
Cw+AOg9R4oyfCmtaril7XwTTsGyF4wYr1EOorFpFdwl/tbzO4WpeWB7pnpG49ljbBueeCvNhK/as
vVqK8CYeu11YS+t7rTrCOcSTdQpYwi2pRX/0neZr3FC+qklyXfi1j2vUVB7KjDoJhdpsZ2IkQglA
7Tk2ups2DefNIAD02q14Yg0dPvUVsKxsCI5x2gxrp0/EsO1rNLVWwAYOHTaDc2YbGy+qMrKLObI9
q8AC8NPZA5L4vq/xrrC4wcM0bnHByU379TJfRpzIRXyJlL+4cQTDtoK3eVDU2DdI1jxWwDAZb4H1
YGYWuuPGnG8oLxUXfpQTpeQYfFKcfoAN+BQ2jEw8A6YNDoYs3771mNuLu6az9IkNuOkKrCbZsLiV
8ZYT7KOVWV/BJCKSmSNJ0kJlxtOM+T3EhXcFWNT4pvA4W1mAh9fV6IO4icqHKqVLJxSd5NrS3ht1
1toXYoBSi8B/+LikGbHf1Le7GBFZFrgE1f9I5J8G6ofIh8y4zQ25XFfASxEXwI/0zmk1bDTWCzk4
Qr0RzOE3DqLEGjZuC5iRZxHrYMU4LsPqYiT3C5OuuOrToP5oNZW19kMS16CdmJSyLg6+FWOW4yA/
gc2AJw592O85zcQci7vO3VAgnMdtMcZXfS76C5KDrOERHohF1t6BbvYu6cPiO+CmgARDwSEFcMqD
2/ft1Zhk6YcIRQsXp0e0jNZxAjtRJ4d/GB3hdAk79sGeUbnr3VSSNKF0tMkzWP+L6fS8r2WMLvaD
DNkj2LbPEznko6EwlFiT6Gy77eSjYKCiYiEw7O17zBDrTW5NzxHAlQU3gwZSdzCgkL/pUyjaK7vA
XGEPLt25mJKmewzIpF6WM5sl0lTVHQJkxTo1YjxmdCptbcYjIr7wl7+QwCCIhvHMkce6tkFXPCxA
G3e4jDBoawAmsxduSErdWYW664xUshwFk1i7S7rgu7OEG3hPJLJTF7GLJOoQShhxoiDFbG/MSn6N
8b8B84qy8raNRR0SLTUpKFE3S6DBV1W3auaQhLDw0PilkkZUmwPyo/ZKAshtd0PckxWanAGclUCl
ZG4qDFcWmzUoyexhV6Fct4vMzIRHD5MbmaLse78UF4k/ZWTeMUcBKWi8Y73G1nVmayZYxWVPBuYH
+Ctozs3j8Bv+wGtGiCc8ZLoQnYItAeISrs0bvmydh6PhFLNYgcM+cELbpZAPKfDO/uonLMN/sHoA
GfwEDJBwBkxQAZYFnU0AmXlLjwxGb0z9IE/WIODc+iIXsY1Zi7dYv+PNveZiSF4DJD20Q8+xTM8X
4g2bJ5AzKPscaL5DNdXfloOPXQnVleDTUBI7bhSNuhCmqeiDhYnk7+zHLd1i/yAgXu6PBj10DCin
kE+EboifSK1jLVVQChVv48JwASqThkWLIQa4AL7OKXbS8FX1BH4iGa7NPrNuzaUi0wBgJ9hQUDfA
W6vKVNdW16Or8dIJf4StQaiW/95y6V6x7v7PuHn7/wcVbRHJLb4X3c/gGTAyP43Uf6nZnlE3//rG
CW7juX95KL45PqYCChl+TUY7wW3IwvxFfGfR1UjqoT6nB8IZcuP4/Am+ncLdA9iN5fMEfyNuHPcv
9NdMMOaafmuSDPgTxM2b6cshRQLbQQae+esKpP1eD7bAx3reB5wK72f2VcPaTp79OW4Cp+42kOwB
r5yG0P8W46Npp/8Mb82OQ4/VIakHx14CrXgzvfzQTSuE3L+Pc6Nv6JMgqJ+NweT/agSCtw/HrDXu
f+qS/1g8/nVTtGYllH4UP5FKhBf4+jUxecXUIxufmwbWzXNXw3W6BzfcG/eUJhbUTHI0vf78pjZE
LTiBSGabYJne3FQ0edI3o89NS24XmaVIr4ModNLrQsVueo0jlsWtf/2m/+pQVg6JUh5hMsYLDKA3
bypdwBocOsnwSrqQlBH9icESrx0Q0Tbd5tf309f7pztB+3CIp+7KS6KwQoe+GUBhhy2gdLGTklBO
nokQ2ZE3p+4kM6GbNuu7GLaP5F+c/jw/+/2Yev3SegD7EHUQ/kc5xEX7+Q1hD1VA6U+xckF8xBGm
SqeuzZrC5P4D4iP87o9e20U7Fm4gcFg9pHDx0QPup0U6c5Ok8amwrylclDreJ3Nk5FsPd9UZsENi
LagESJA0/IjMAZuuHepmlEz2v36O1wMbbiRC1EpBxcdDhF3r7WZBcUE5ovhs0fBrf/HJH+4YdQ4T
q4nxbxKryecI9kf3ZMlCQ0IhV8EtmUtvd+KQyohrT0nGyakYjHsHlSiWDFnky7iaS8VYn0EOi99R
y8E6/jTSWAgRLwG1TPeCN1REA6+bHKn+XqCXlK8opY/GPYSQlBua8zDTyfB9mMwETYL85Gm4x5DT
6PeMNuFzf9YEMAhYeB0g27Zpso69mWXKr8I0kQYiVRWrHU4HL20wsYAZ98bggNJCFtwQTMBf31fP
pn9mmxbO9dDUME1EIjwBM/vNbNNCUW2N3vCKuq/gvmaXxLwcpri/n1S+pn6/upsPbBfMp0d4p/Rr
vhnk+ezDm+wELsaRadPI0HQQBttm4KLxxSblORn3xTJ0/K6M+qmxbqzSbhjjyeyV5p1jFn4QfihD
POHvw5exQh4YMR4MEttQT00xp+04XHWKJiNlWSw1owZpw4IrFoZZ88NEycizLga4QKTdV1YyViPp
EkCY1nQN7r/i+16h9F3/vnnlTVzGi6Et9o+Unbq4PKSQl8rxYCPgJ6/nZKZysPFjTnD+uh9hWzFO
4kV1/r40AxObCqPqlEMBpQfT020iOyk5RAStJWl0BR6H25FZ6tL2aBmJ2RrrMFL6YlkGB4YvtGLx
78c5SyqmYI4qz7dxNqw+uYqQAvLjD/NQUV/i9N4P4B4lrltgLQWSYVwDFmjK3ToF7YFEo1GPs0BG
9OWX9mTr4d70YWU9yXrKqkcbr0w+XqN5atwHXJBWSzB553fVHEYMD4qaAc9d1r1u9AlgGt13mkXn
NzuN37FI9IbEucigeraMLAPQGk5L+rlxUVFjlG86w5VZtc8Ab2ACmyfwm/DuxoODe9utn/r1Lm37
mVZK7aV2BnTCUKNsPp7uQ27fKa/tPKJ+D2XNrbCVMLzMTcdLTBijMb2ylxFM0xrzXr2otHVki73y
AYp2m/PQObeHkPHII3tuX/C+1mlHJaCqjfulbFmXQNGF+hIezGN/n+CJp3tpwp0YQ6nKmvvogHIa
ANM12I4xA1NI7S0c1qU5JapaxYidth/VouT86XyprBn1NSjJ6m1lqMqSl+4Ds+Q1/aIBgb8+d0mI
0DU9eF6pkBwEAbVq5zAvvqtpxEZy7+FYbT7P/RCiQ1mhoMW7nD8OK6RnGE9ODop2H5tBzt1K1Kdo
WzAgM38zBihpSNnmnYF5GekzggpInImU1DDiPHV34G0Xbd54+ryT5qxJu1MnZJ6tm3MYLD1EQBu6
yXwM2VDSa11d01ESQeCzcGyDd+jQR8kbVEKTCnYiNeIayMX0kIowd/xHtcQgF7/Cj1PTsisRuJRY
DteT4zrPswrG0rughGynzUdYunMgv83ki63wfgQ1mM8PrHXQSi+cwmvm/n3bKT3nnLIdLPtLQ4J8
gFf3Ej2huNbSi+eBnI8INxLidL2elW05oVG/RXZRgcPJDRv0m4oSzY+Ym8bgg+eJfhr4oF3YMM5/
sVw49tdDZTODIOTpJp6FG7O0DGmGgMM+zEG0Nh+Rr4pAGk4CK/v5ro6k3mgNCA66h0IEza4ZhfTs
e4TaRnQIz+EIJk+d7sokBxW5PUW8slVh3e4mgqLKvrDADYThHqNIDyhfHy1xv+xSuykD8gZFJVmY
8H7RQ3y0E4s4azZLeq1TsZ5x3uDbvB8iOvHSfXInPJpvCoqnkISVw8S6ybNB7w8xaUHjPsHJPcp2
aErEKDEGPhFwQa4MWir8HJJrXXplJrAwYQQRrN14njMT2YDGsbnelIZugvG3GwjxOWM08N3GVHov
CiPG4T1YUZndDEW18CWzxnwh2CWdGQbTqoZjAPLJBSiFC2wPnh6+euanMIFIzVV4y+9r2yMXfTEA
pueKE7LLfL1KGRb+DaF27Zgrt2ocHqQCdAWeR5ThpFnvrqff1kDegKsEia0/Kasw6o9StWR9IfmN
Pb8LrNQTn70Z9zWNnGAS1Di9z3ES7XK8S4doE07uQBr4dAmk6QEQbaa2r6mRWRVp5lWY5l6uDkOU
WRU1DJk0XD6XbsflayNyacYpQbqg3JjKCDtrUzQuXtQHE8QEb0pVzM2NQ2SMDNJDANWeJz61Z+5R
lDZWY4wsdbRRXtXjZY5NrkXC9fzyqEMa1F4xBojwTI0G3coFcFaaHGI2bZbh9MgFSU+YtbtuZBMU
B0dMU/NMAkcOH0bkHOWPxAyi5BnaKUkmVVtLc5nU0eIf4gm96ZlsOgUf/IFrhvvuNAymsXNYO5LU
ZDzNsnG5sYFcm+67WcBQ3yyQpmmJosZh4QYcCwsv5cpmAOw1ldPCy0JG98XnUxcwsgf9Dmk+alzW
aFUsae9izhkTluxLFr2sppYeFBgARszIKIQe5m5jXMpoJOQVzD69qsmi0IW1tBl1p1bEfHmgub1i
LKJ3Q0MhEMJhF84MWwO6tm6jxeJssJnyoOXyakkg5h8kjL/c3SoRVXSkngj6uqcWhoGuB1sY4L+r
icYd5NP14NfsMNtpTgqA+YMPO9DdwI+tuGY+Gnocw35tUvfomAmCB89mFteBf4fOr74YhHnZMVbN
Cj4dycSSJ7Kg1Mvpse0D/cJzQGIBxHCY6F+eO0AUuX6TkkIwdauVnbcvcw8GIaBvzwBgZ29gD0pn
61YjQ/385qd+Mwg7uM3pLy0ZBi7P6hJ24fVglIuIDx7i4iiXl20TYO9WzJOe7afWLRLCTzKeWejJ
YAdsMmrIN002H5gKYq2/P0eFvWPWnkfsWEqKGKu2ynJ+GUve6bPfWvox2E9YRAo4G3wgyXo9JcHt
6p5HSKGgd5PSnqbow+l9DCAtyj7KlxUtmahW0XqITPItsN76GljX6B4ZYk93YR/HNr/Ukvn0ObLZ
RndMKETQskicw6j+AnGn5YMklfXq6IbweLF/G6bAfRAYg0vra2vPhSNuQyuOearIsvVthIukRrcB
HUOEtkKo1TCbL+3iI8W8gYJpgqRhWpouaPswT1m5BGlhFDXyLEBaAvDzaQEre72gDtP80vMVKYn4
An64ij6ZlHuNeltlgf4T9fOFxl1y4DGs0CPsGLALsoVcjIKy2Q3xRZ6b1iDWg4U4v33IQD6ydYVq
zth10FXM2COAj5tEzEUBLDnes4EVhOsxUoeD2g2Q9Jvq7nxwqWYE9msSnJK6xro14gDIc6Lr6dUO
4rJDmMD5vuTSpO8BsYPHQFh5ui5j1OKa9RIveseMURVg1/Jcyjec0hCHopju1JElw+MwAJ2M7lTh
jfZ0TePOPLUsAaTQGWBvRrCqRhHwdeaGLMANZknaJ5etQhcf8cfF0bM4j7vRCdeQFpHuXjsjR0Og
2miCsxV2iIHazlWwyABOZ53nLjot8LYG5H8LQxl8/bx7D0QkXJPlWn/PLMCH789NlkWAFu7hA+HR
uEZRAN9qSPiRfp9WzD21+gkKSTm/dzrGK9FnMHREJyRgdBTtTagXqVVInEOYdQqp6mwkLrkwfdMC
virgsOHGd751OisKgxeGgaU8djvAAlhuezIGhH1urDye7vyskQUHKQBxh8C3sykhSdB84WCDzAAG
Gs59tgtwauyqdeObDnLMTV3rd8xcxGZwIY8tKrqbAJhUgQSxKJrgi0mQlqIB6wad+S0/hczW3OgX
sB34P9eGleowmuWMGgLirUofL2B2FQw0Ys2OJ0j0Qz7XqJ3T/cPpwVmU9PLUVZN+gFjHKc+s//pS
VeZZuttP+TfQLoQmQcKycn/uStZT3aOjY8jQO6op7ZtyTS1eX/B0wgfsoy9btWPFaGRp1gmBOcax
ftk1AzoTd+GsSh0wvuS/WsAYfFe9pMRSZMhS+8ouEMQEnUFthocRiaG7rmyEPoGOp4PS+YRLyOcw
ZcxGtUR2GdOHL+QeAs/28wKwzo0+TehD8DwpMln0VhX4+gBbN+jTqA/dhDnPeJXEY4B32EpECXDc
ZsXxF+HarTwF++ehGc+QfruNexrS52PqcLp4kAwNL2u4JQX0K8Me615cogIkc9CXp3P0EMLYK3ZL
LlWN40HtZXKcv9kAGJlRf2dF1GLqxaHPYtqnOyULS/Ky/KsipalHm4KPPB/LQiX6I+CjkPEEyzDo
szaQRY4AEF+UG+T4lBolYEq3BYnC4h339GI8tGRUq5dM5zIEEddwDS9kGUXtsbUlFdIcO4B96Qlj
UCzhmV60CkJd7n1OjZ76zT2lDBu8O3WzzrZOOBR+aPJ0Ei1lkPNGaCKsiOjzhOr4GpiQ3kTqSVmp
dbSTNoSz7LtRxxdqTuGUgqOS0TBvgWTq09V50HpOEbM7jG3lgbNWOeu9WAlb4JtBqV8MXBMsrO5+
A3Sy7unTad8KlOS257UhImxN8a/vK1OaB6LrisURxRvBj/OQOkfM6ekkObmLXyZHF2FjUQPZ0rna
8+AfXqL987zPxaJbCvqebodQdcPSIVRlDJSbczMb6M+5sPVplF1ZTx3sEKrWWTuhgL5BnVZfWMx+
wnv0HL65SPuSD/cNM6N7epL1ZXR3+tz4chhCoUkfMM7LkAlaiC85c6wTXIIaNj9SeAnc65x1HE4j
aYAawuPYuprACc1e9CcVOjU0L/7b7dTvy8VuBAQz1h3+dh5zwsUsnkcQ6Rj0VwZ6RjS2a7D6a7td
DoGgAGLc1LFhiADAU9jGKiWbqk/LMBEY7j2ie5r5/LxzGzk4LfhetrT2NfrtMrqi7hyJBjVyA8rr
seq9vI92mQPWOrz3QM4b6ddiHss2OIatDfLoVk6Axxxde0O4/Qb9e/1DVE3Hk51f8zyEEX/X+ZW2
RIAK5KcWahHv+orw/1uJ+MLSbYrc17nIcwrjPL/RwteBu2Kfoa3OPahma0ZGI+Qs7N0FL9WRX2cS
X6fMpU2VQJI21p46iAH71tvcnlClsHPq2PJ0fA5OKcTzCjgTF/Aqv76l9WJ+9VP60mYWkC0ngYJ4
oG+imPg6hZuZtjFAjSNrcso6lCZyCz3SOS+jRYeq9GF8KhtMLaTQ5b4/ZQOo1i5hdJBtbWsoKZgJ
5wfnaSGMTV+hBdI4q8pJU3Za0c0tA7wN0F8ztxKldv5loKmrh9BSs3qTm2oQ5CcmrLygNfemszjy
WxMMlujXaDF3dY+R0UsqTFWGzq+S77a4mHPaCk9VsZITE7fD6M3z6bZBUIQlpH0pOXgLMLh43yeR
jjbhg+txf84NOSlIQLbE0yg5ZwjMcO7CahcYfhbjCzGlevMHk6lnlo4e+dcpbbDgVMQoian7iv1o
VHpDW34OWjDK0FvY6XepT+KCRuiHpviBPBXA9xUcX/3c59iNmI+SGwfa3gJNWIplajfnpDIEJX2r
cG6gH7yDgK0XmPMzFV3FWpKFjg4DCry6WP7OoeUE/J8mi087/5DVFrvOuRQE+Xri4TyGHG6ZhUsS
ON3PwajfIoqRvidJclrCzxFD7mb6CwMiMOMM45LV2rlQ7VTV7XY6PR99rxeQ85JKZG7y0LJ2db8h
WqR34vM1x4xaWLdJvEI/rgtVXM/Fus8R/W+tMMvcbdTDd1Xg9wEqthsjK1DAWNVToVNkQRy/vG3Y
6IF13gHObwtGQ+dU7VPoV9pelipyjiQUk6eiYCEg+UL0aXw+z/KXifVHVfn/f0vu/X+byLI4/bS8
/Kvsfl0uX/JnrXfxc+X95Uunyjs2sng3UHZFH8ahTvlP5d0x/7ItJqwSyCOjmqWoyf+tdWGZf4Ff
kxQ7KLUgLKZt5P+uvNviL4lFoG1Sv6Ywj47z/33lnctQPaKOIx1hK9fhXq/XQtNPPCPE8YN8vGWs
QqP0rnBdTe5qwo3iNyvvmyrhy70AEVByB90iKZO+vhfITAXts0LNRw3BgKO6xL8nnJzoKx41wyXI
aLTsfuqN29Oi/rMI79tKFa8nHUS1dY0feINux58LpF4q84Qc2oi+00gsSQ5xWzRRfPz1Xf7jxaQW
CvE4P1KLs97UBDPfcevA40QShaqIjr5nwT8BM9HvIjRVUWnyCsxffn3PNzunbkypy2FkFF1k9O03
94yyrPKJpFkQ+pnznTvnwRpxkQTQlt//zgP4v14QdIa0Ka7TiHoQ/9yMCSl4y04lTBWId8iBKe+b
W471oTaG6qKPG6V+02+6X37aoi02Zu1XaiuPYcL80TXBnwrbDEgTdThO/MOIvlY7P7OEVpd9730E
tggzuBCXEYvvr5v07WDRNwV3zx0BkMFHezMXog4IppjwZpoSC0HBXGiVijL7zWD5912omJpADAXw
MVCAb15tqKvcWDhZrGqrGm5iv0LwofWff/0qb0eH42n/WsSyEHgnn/0WfzHNCPhWTQX12rOaBzWm
821qi/LYWn1++ONbITfNhFYgxf79PmgEJFGCLNQqCVNzWWd5OSKmgCThkzNG/fKbPtIj7fXAwAKY
9Qr7ZrBCrJCvB8YIDYlKFCBNWIaIwao5eIyqoX9s6iS8zpFqRqg/wbbl1+/4dvzTnHg3O3hJoFsu
gCi9vmuIhFZdyQi6gyU6SHLLdJlAFbxyKozhZ3QDvN+M//8YJCBJtCeHCdKQssHrG5K5h3GcIw0b
B7XcKqxzD9LHzPnXr/Xfd/GUwEzTBR/zZlrHnmtMKOQD/rUruA2JFW4m5QR/3nhgYnC8BazgsNfZ
r98lyMhJLiZgxbHBCbNMPeMmqGM0EAhHf0TYDd/++q3+vXaA7QK7KNhaHZAhb9puJjDKywryLsE6
+XSFRgVSqKuy65+q3HqXSOLOrrF+47X8HzMOQIpD2QTgDxvBm51GV5EIu7HmIZ3ub5veK6HvC3VA
W6V/+PUL/qvb9Bple7rigbQ8bh2vG7QWFXaTDmxQ9r72elzCZE+qNPnTIShdUEUWkkqYtFBCfNOM
i4EOMSlEB9pvDNzFyI1pU3Wddf+HL6NXKWCHjHJ2aKXevAzpv1jJ7n/YO5PlupEs2/7KsxwXwtC6
A4OcALdjJ/YixQmMEklH3zh6fH0tSFFWIWVlxItn9mY1yEGGJIL3AnD3c87ea292GAF+SkyBzw4N
i/pvXiXg4CFJYd82aAD5v7zAgU1DJ3d5yEFpGDubRhCTWozcf36Vf3kGtsSUQJjo3jhJ8e39fGMW
z7JH3y+5Ma5vnOt8XW/IwJlhtnfZ4c8v9S/PwPdLMZzxOVDZCJJ/vhQm4hSB8OYM8xJnZVA0mO4Z
6Wryr4JvtwX1pwV3S3EgD2ZbayXA/V82RXBdQ93buGWHRsQWa/rSM6BzS8QmNk1YiOr2ksMTbiXA
W8yU9G99Zv/z3/68dLh4sxC7QfJFYvbz5+V9dTISf/FnzeOszmExB+bRdsrm91CPfysM/dd7KGyJ
HFZwPY/r/PIeG7AylPYC8LKwqQ6YAGSIuW84KeAtD3/3HqLIFS70OQctCCPCnz+TAF/d6nL2gYit
zbU03OpU0xz6i+X3X58UgYKXIoPRvMVa/8sLtlRKTPT9cGn4FQqpHD0Rxopk/+efBTfrLw8KfRyJ
0pNPhH7Xlv4vTyRGAvgYRM1FmUr6eV+wf3V7c0raN+n3sf5idGlG7jpNQzns+rSJhQwZy2OSVF2e
VPdCw2k/2HPbsnwahoEr3p4NiyxloOyXxJyub9IbHXi52ZLr9zgu8NC79FcwKKSdqe+hjI/yELMb
k2iTUS4DElBWrs/NOV7hTNOGQ9Ry3gVI6WN4wuPiYdCuE2wUn1ik1eJjbyJa+nbjTY70X30lnB37
GSwJb45hImf8sbtfq2qwbqVMYVWSbzrASm7yICCmz1vkcYFNkFwQGNl8hkVgHp16zEGB8Oma69gF
y/Ql0SiyrvAryzV0idQg8nEkXS8yF8appzwNrOpmBXuynM3dsua3Rkz838HqjHm+5Ly9QEWoAHV4
TIuyJmDGQSgq0ArLjtlT8y2UtUej5t3VHQSVA9YWn7nUCj70FsmATnc5YrJbpKFQdGhPsCZ6jC5W
2oEcrgha88kKGLzOrp5tSNDmeQ0jxHm0hZlAJm9mnRbA9FyR7JmJ4aLGsZrAejK9AVtwRavmpF20
rpxua0zRGu7LS55NvopSPdv5rgTg9kgOsLEiiYARsMMEDNZNIzJJb+SSiEcfWtpyqle/AB2tpfNB
y2c2cVbB01JhIWvNXRuRzICVKxNgLPGQ3KohxyQF/qq0dqLOi4pzKD/9NjFGEj6NUkykSZR0YHF7
inkKxVAW/Sf8tyI4rwg8uMFV5YiHxfW75QwlCKn1LGaMUco9TWs8xRB6iScedtPcJcZX1BaDC2bN
MefuE0bcUl9MxCs6+8ZgMPKWlssKBWXxY8asBZDqSmBRDl3WanxZdkoA22EG/KXvG7p86ddFMyp2
aF2Zvg72HlwqpzvlApiK2gE9MTHIVfS6gUKptggmubNbZY5vgVOb/aXrt0X3PkDBaYijzvtgVQd3
cZgRlX6VMFNSybxnWmNBPcrG7ltu+pV3jKFE3fil2X4YnejAo9YgsC+YoxICzNwd3PpNaxlWjxW/
c5zxG46sjLs6aMaWTMFWMX41p9Kujoyfi35nB+SPhgZRnyKs6qwnzDTTmRdqc1V+pCthzGdwbQqJ
kS1t1e1cOGTMWoyKgiscYE13TFRZv/m8VCNtOt7hbyWuWBcnaFtd9Ksyl8sCmmVxIOZl9M8cUCfM
GXh5ph0pkSPQYUepixnMdnHnF7VwD+jebXufGG1r7y0nUfNuTTSQujjAW8OUNB+bPfNJPLgtijT/
mGTMxcHkCnaweWj4GowFtSbanlhcz/lkfV4gG4xHHKCtu3c7g8e+gzCT7313HusTzmXmwMhvEPEB
P8f8C9FB5cg1Zf6+gkjmAJwUUHsamOTWia5cNX3xcrfFrkvFE5yw4ZXORdOVyr0ZYAOLp7qmEXg3
QeZpzoRf+OvRhvGjeIRU4R2g7gdPrdenV2bDwHUPZLB+N62hU0wl2o0p0Lv4h/K4gXhBPLRf3Lfa
LyidzNrabtAwvboj4/GwzOvkocZhRwwkdogsynn9gSlWE1gz2sbLSSpCYyOrcwmwhsupg9OUJ5a3
qyAxoN3hbXyupUHoN9z78rZDy2VGhGIan/Ilb+9Z+CV5IwyB1dHBlYl7HWi0ppPa5A+EHOMjtEln
0Ec1x153WBnlN9dLbJsJ9w9LBOxu7ZVRygzW3zde1pDsWs0kVbpWg2iznjMd4xgvFkr3muH+pYP8
W3+ypiA9Y6Qi3RMwDVLoFwky40uvhgQ80bAGkB7YOCNmFJP4aCHJoNayNuur7BKsxDGjc3vXDn5p
XArMx3pHJkohztcJ0UOoJnMIiKW3FhPMAXqjvWsP/XIwmSqsO1S5coyYexkWnvAtg16Zdb+eE97X
Wwe9qXXxuVdzf96OCn/kLBqv3PsMDbKz1kRmCYuoyOzHvgfItpslVINzk618CeeppPydaQpxRhFL
gJKShCmxz+1GfmVZa80rUUt1GJTntqQz+415aNIY0FMia1e+jBlsv2hGGpKfL4NScH0SC0ibmQw0
JRoQJhAS1EDULcjMNIs8kl/WfaBd9bwAHGQMMU+5GcUWXkjmsJKQaWNCr0MnzwYfANSJQ2ETCP1e
45nUezddCkggdgX3EDbNdJrHTuOnXRJ0J/WUe+rQswe8pIue7oEBwTxEH8qrWBTauG6MWBI23sCd
CItCQiW1szHIzovcBu65BEYKggyweXbAM4//cWxn/L60GrMPGzd7CULdmmTUDeXy1adfP0aZy/Bi
n2s67nstFKTXySR2dRc0VgfQyizs4mSWzeBi1R+pV8emI7iZICI7YtENYlbkUTz5fZVUZzC94UkQ
UFJqwo2nWERyy0ul67eQEtRtMaraNhr/UG/pqj3pC34kROd+lutY2cRabFGsnSrMDN/7FtFawsYn
87Sp+9vke4gr7wD0QY9UoTREtgaMJPse+irRh0Kk/x4GSwZe/Wyz9fHKVytpLwQJEh07eaTIJpJw
rNCYHNpaHXIINB3sBDaCt7E1Ir2yGew0wUUkLG8ZtYt2Yds2W3ItflDFVrDl2WpTZ0mExHwq9mJL
vJWK+fMnp7NW/0BvYSb4eQYFSpNExcwtMI7Ze+SVZAfZpLi2Nyo2W3W9JAXs4V5Ba3BCnY3jdNFW
2ersSbIy00iaVZ1c5TlgG5hK0K3u7bUcEZn5rpehTXPX8Zi7fTafVjwhCJmI2rYuUL/DEm04S/QP
VRbYQJtUCsHrXDio0yU8os6VBP16MdHoBxifRA0B7at7dWkzQva+6YmjAvur3Uq1C5jiZAIZHV0g
GFCG4zYvHFts0r9W5szQISbCglAdDqeUDbE7YlUX3ilVxgI3oSjjHkq+9JpwgLoMmKyuNkYileBz
ayxqONcFRmgupi26wrVcbv0hbcHbDHhoSeRIiIcjAHfAge5DJIJq6Ohmx6ELL24Cboyvv+Ur2HNn
PKhQjL6PMEKLW9OoR0KBtbc+EWWsEKgg6W93itSfO8RK47kHmDWNAGcPlyqGx4OqUot+m8kb7FDo
7GB89XEwPg/Kdp4XalseN/iu1sEkaw24DSOyHmMw88E9f4/0KOmSm0tY+tvmZMUJMi8gihfTaW8S
bFoEcPObNyyAbI0hUyoDyQpho1uSCxS3rF5okWNVYtvqrDR7jk20X6FBLvUSDg6HRFSxUDOgJmTD
q2ZTJwe6NewM6hcxB5Eu4umpzXB8sQzb0BMaqxFQ79ai2FcWrKjQLvJewO+HSRVxcNXjfrF9PZ4Q
fMPiLda2evCIdEHJNqIfPXDskzco7oUZOkUxK+RJSfZs26nOIt8bCbtHT0xgYNVszLGC4UzYDrN/
R8ifUe5c6KwwaUyYO2GStON70dtChUjVeA2zNuv0bkC9wn9xZP8ZR0LyDQYELdPVtwKT3Hdv+qj8
pXkSuLFPbhxzliIKh2qJWoAkIGXk3eUiNe+qp4k7Y7/pZ/jLGB58kpxlU4aCcuh1Mnp5AcF7Lve2
ygqxnwsvuZlZ6ZrHTaMtojmRHY8SQQdy1waudWBsDIhGkwomDma+luTMo4cbwqyubEimdsuuly/Z
ejtUmepDuP7upTRGqLpJVhmPrVDSfGx8m0gPAqzH67V1nRuEyqaD78w17tIsSIy9wHt2CBhrXrbm
6A7wyJYW3m3ekLhdqfpmHCgZOWKjZAFqCKcocockXrj95LVv20EcH213yOYzTOtDeUvPY3pXbVV9
FM3o4fM3OnbP1EOrvgusuXqdYaNuIRGMV0lMicfFiqNceT1lMKIklGUh0k+WaR6fOusuJKtN8MVY
1lLf5qahVn7FJB+WAzE7Zv4IYagirrqxkbhxxna03V8nlVHwVhqN2RHNxwGIP5FmLD+Xel4fJ0Kq
+n1RgLQ6DI1TdABFPe9Zddn44FIKbgJP2Ts7a63g1bVDtkDX7Ge8OPhzRghgHNpx0q2UIbytKQ+d
OYhkmUlC65N3DaPGDZvaX1/nthvesrZP8IpsKE6eU7ByYWO0Q0fFo/IODEdeXXgiThCX4yHro5i0
KtLpdMcJeC1t5zOxNuZn9DuNYrEtzPIYyGI4ZcDl8+9s3U+V6xQl96EBZy05qb/BbKyDo/ST/Lnx
CifZ9T3xbnnjgiMHyhQ8e/NgNDd2DoOYyks4XvN1SCnkHoqSIdkL3+1i7XMMPss+IaiLmLV5EI9J
AxiaxCUDxZPRSmLoYge15EG56+pelHLwHlxhD+TzcRQkPgvxcx/cGrQzsotKGj4pETI33L09boIK
u2y/WYvnsrahuyd1oh+ITHFJax/3NJs4kNe9q9Antg2VwtjN3skjoQdSKOfNLjSAozxAwBxItgs6
gr1y03qGzSCuqoUfEqE3ZKtIJzF+nlKNRynQZuvteeI4O9A+9dhrB3iFELvooaGR1uAuW52p4th2
DepKUYzVtzJAiRSiFyNmGfnyZEVDLzcXSj3Me0BNsok4gJZAuYd6eCUWWKeXE2b8njYI4W9Hxp9x
HHLUGO50V0I3tGB3f6qsrgz2qLCMgE2+ne/WniiP41qN4JCm0TAQKdEw4qMOvoSVs07iJOVEttk4
0nhGwm1a7ac6TQOO3X4h5OWIgvS50lsiVirQKYbSK+0HoxYlaY246cawm8V2disyfZGWwzzD7jSy
zxz5Fg6gCXtopGMcUiGILRDuSKC/azAsYpqwxQ2ocQZXf5O1gg+OhBcOZyatvDjO7NUNmFCMWewy
AdRAQ5UBmDmQr8Q3DmnxQt5dhtBhcTlmr+ZaPBqtv14j45zfddmuvOUzCJrzCVnuG8+lcvYOVt30
Y12IMoAtTe7eeUwGlIXwe3MD+Oj1ixMYkL46+iS0pxG0v8E5UPWa5gsyXsi+lZPlLXqPfv2KEIx1
By2bdQOvcKrPcmPVX7Azag5N0E9A4ThrvhjxFdzv2S7vk2Vweb/aAazRhLbHHwit8xd7l7erbe1q
bBX6G42DrHwxMb5ZkdJkqR471dCmgoxIrf6Qc4wjErCZIEk/Fy6clHuGitLNwvh37LxnFt1d4WB0
jjwxM3AhrTBtrtAiTx/TnBtLtFQzsHgWb6plNG7waaRIL3Pkyu9eO5YfHG6HLw26bPtphDRXfGTo
7McDFA5nCkkEt62zBRZefZ8kqmmPduH3yYPoGVbTBWizp171d1WOTYMioocI7vFoOFXDYTczKsoi
D0Fj49knvueXrrQu20pfV7X7Qb2b75JGviFKnb9kATau0lfBURDQ1m1HTsDMR1LBeuB52AO/KbLQ
kov/aHiV4rwi4SbRhlXtxi41bpDiQAjHZYYwUzQuPcPM6PovtCUALy7E9/J7d5N3/R9+PcdaU/5R
oFdqDhX5fyODomy4DgbHuqcys+DYDAnH02Xyu5smqGf2GAL2Hv+8l/ovnVSJq5lmrWuCGcHY/ktf
uApGjydTGBQggO3wrRF7AExq15nG/DebwxSGzF2YIaElEAFzs59b0N5MRNnaTBsrNs2vFNvgzu2X
+W+OvLkKIxGTkTdjEcQxvzTvO+HBoEoyiKSu1OcUQdUlwhbnL67yXWbxx1EFl8EETSudyZizucJ/
/jCd6rVr950RBpNRxAeds+uE8ehW7V52UEnT3vU/TdKkpshVazyS/wZvXzgcff7+DbRMqCnYll3E
BL/8IqMXu5ZhcAM5KA/R1MsgMsyOlMjW+N8M8h4s4dnbP//x/f79+5ih+3p4e/0pgvz7P/ihunL8
3zzmEUgEGMchrRLcgR+8E9v6DacPspKNSCCF3KLhf1dd2fZvto00nPmS7TMD2kQTv4uugt8YtPk+
P4fHihwWSCi/5An9Wb4QA56fZiWMepijyU0HZXFBhtS/iHdo2eb92ovnTq+DeKBiaKUfKTI+TH2J
2VjJd2VO1Nx01FcOiy9uj2Nj2StObstpwTphsqvX8UGYc5DDuy5hbSckiAYkRx47dwWERhad09uf
nLlFy3sgNWJIMNB7mVtEpSds+stlO6xRnTJF3BkxXbbsaqhdYjq7eHbsT9lMbEoD9yrFqwNQwaxl
fmhFaSV06TpffFV495b84Nek6PS0ZR0vlyeZU6ru2q6g5C6wjQk2a+oMaFJrisURvb5ZH/1a1FNk
Zvac0qbylkKhHlV0lXI6yJk8Z+kD+UudCS57p1XLcQyDJvfy3Ggbz3vLKvQhV7WnEViBokot3vKE
VudB2l3phTQloJlSnoEcrzFIAK/PqmbEq4fGkgaNtpDv84RQqvtNf9XWijRVdgOy0ChPs7z5QIdd
1jtmJiX9etNRG1IENGv7SSiFFyr0PARdwGZ1DgMOPj9c+YqlgFzc1kdNwcjX98/6LvPzj6V2K8qM
1FbBgJCpHPI9Zzh6LAsVKsoEx6qfYqvfwn60MRJoXa3gmZU5kxRSFC1ziZE0jDlwh3tulzc8drTI
nYvWcAGS0gsanCsmCUO6a3N4BaHdzvFFNigAyC1Fd3/YTC4b9r5gNkdf31z1sUAK+uaxKBVR42td
oJ037WZXDAn5f+Ba+4pw4o6w68TiL9IuqIDRYgr3IwmwFQBk7tDJ8MRkPvnmaEKfyyDPkl4Mzt05
pPiWb+sEyyZUsoAjXoWMnpBHs/f5MqsJaVIY9Csf2GoXPqUcqzWAh1cS8cbGLJu9nzvETBQr6KJ5
VykLNCzoeIxSm3VN4YasoQFCFG/swb8WTZ6SRmtT9czA9Or0bcLWOB0l275jno0WW9yrmvLWeTab
WjGSou/VKPJrQTfbZ1TXq5MdR4T+E1R3XdvhQKpUTSxo49i7QaXONal8bbzXq1+ryMoUv9Sa1k0R
1S7Eh9BO4wINUBk0yzH3DVJ/KWeSm8HyujeXHHC69Zm/9KEK/Bg4t8NBndRGkZIMqkZ1wxs7f+ap
5WuczK6CD4qvEouoP/XXOsn50XZi84dEXzMaqskNCg4cR5ovdFIRwOHeixFgj5ATFT76Fyo7817G
q/uyRVt8pjtOZ5L2RXVZaFVbiIgKNV0OCT4YagYbvHKHomHaATXhLIP5noetaAoXWoNGSxwGtOrW
XYtwIz2XvelzAJqQkbke8cphb87jnV8G+pksj6Sjd5xQvjRy4beuYjjx1Ipi/NKSkV6F0qQNfGpM
d6kv9Up0LtVG4b/MiYkGPexcJ56vexOdBjwElaCltKeyTZjC+x3QRpGK4cBStTg73Jhef19bvl1c
Vaqnc51Pa10GkWoqj+AoW2Tkq6EiL7OpizzHkusTPUIjuTP6oJ9TkngneIW8gMvKkEfPbuteKYfX
1KL3AAt+58S0PSJm8p462gGpqxZPaW5yGnRpFeuzma+j3AEmdqCjlVYrLjBKuv3Z5ujqrmA5+MYF
720izyeg2n67mwICUiJD1qaIDNvUPqoJf6yo0wsx1uob8uFkfJlxOtWhh+WkgalXWwQR+WNmk+xZ
NGQpi9A25oXiKHFlY30NiC5c87MqM5TN0E05kFtPwZQJ9YjYyrsGlkwN2yvpPk44yIpLhf/IOdpi
1PrYFMMMjfyZ0TYLGcygylnKKCFoNDHvBYI+z3cvbJKnVgqsnEgVYqqNy3Gwm+GuIhKvOYP+TX9G
8MIk99CDHUg/a1GVZBGnM5Z26L3U20k/BAfk+TY+pD4wnTtVdqaMIMv1t4RDeGmkh5hkG7s0svlI
RDG9VTyC5aeYVr6/q9BUvfomuVqHkoCHCohwUn7qAJ3VfHHwLXmptkfSTD0iCQK5NWI6MCrFlUf7
GDMvjUk0Kdt4L4JkmX8ayeVjM+2YmZEvjSnluidxFb+/UZTgfMleuInrNIlDIr4mPGeuJtvGFH37
3gnRPItqXZdDEGTyaiSj60qxN22Phmmel4rhMpZ5M8hOax5T0SdTt5pnqaBFT5gLkRo7UDGYKyQl
swJ3DR0BqUTDGOSwLv34SgJP86aC2cfliE5OHOCUNi2JNgFESRvooQXLeJp4ZHDYO7hIXfN8WupM
Q2ZnAyDelXwMhgmOQfxs29bBZsQDT0iHy/fIjJfKukgdbMK0I7zpxUejzLRMk6x2iCvaLnTjJAm+
0JoUHVO/Aam/2BBbXVBpZA2ta1uGHo/riQlzNx1U1ngvc5Mogt2KXDbt3pcWXs+Zoc96MruiX+8E
MBgCwxzHORLgJWqUwvE80HeccVxpPYl732wbgKizmbzRwGz9iKTe5dwmNsDfgaLx6wMKy1F/GqpY
n4PGviNroeZHllPxCWEfc1zfWKrXcuiah4lBtr+fkVK0tFYY9DlXYI55xlJVWcvjgmU22eGHicEd
dLZ9zeQP53rXZlZ2XST5Wp9lPZYrUmxUcstK4nxx6iFPT6gz03ePu8wXWmaO/Tz2tjs8EhURDEes
/HVF8Acl8rk/uqN5rOTYtqeql/QQc8x7HceB1rP2vSjbxridmfT3b2kFunyKRC+BUDPfXQldxcCZ
tLO6bx0X3aeRWOa3GNUz/ZdiIAABvks57Be+6zsmqA1d+0nLbeNL9IPA7v2mwaTii08UZksyttZv
xczjfqBNA63Sx8bUE8JRydd8dnxGT1ZCQR74jnNhIvDgDhN0TTuTU8y0p5azz+BCMBsUlYsVCJj+
eJUoq0OpoRvzUVe9Ba2lRkoTqqznnAjAmeqYaKAFUySFN8sxqbdlhM6k/VqS0d2H9Pj718Cq+3Oh
neTJGKv6zkoEOXtyIeCEVa4er9KahjRY855jlhsoUe1TYibwrLHDnnWZWX7Q700uOyQ8H8wWzGcg
BW5zXEaSk+D2Ay7V+GkYLAJAss9wJZrv0zAKWLZeG38GwkrSuBfU8RONOCdnZ2vKeR+MeWJ/mQvY
9w/Au3JZgREZKnmk/w/Y0yioFZy/qLy3mve/i9WtBAAWt7k/EEvhvfhVFRuMLTkMfCjmOnbNCN1v
mF3UltndpjKn2dy1NKH+7jVdGDYeCn68HsEmuPy5QMaF4o1+l8qQxlp54TqNf1xzUL0LJI99TnDR
X4nCfv2MXA+hu4UtgguKX6/nGTMTGR71sF7UrWC/JTmJBCgL/MUeDgIAp9kad/ZQBXuHM+L1n1fh
Pwvf+IaZgNPV2FTbDufoX10ZxHwtfWLlnJ43SkAg+j6a7ertzy/yc69muwiqSHJpAWUKH136Lw2U
rG+qZGYxD0msElGziBahmcP4U5Hx8vr/ci1Bf4P5JsKwX9oosYWFWKe1CGkIB7uerIonDP/m5UCP
6q8Es9+dlz89n3wwlwuhe8cX5JrbB/+DA8Ng0r9iaWVi17L64NetOLeW5nrSBFNEJRO5fcOpe9fO
WXsuS8f/SvudTHin5cDZKNaFyXef5rntX5uiWs5Xo9HL31L1/vjyucng9DAySd6on39HplAOoZp8
+aBJ6j0Ms+KESzf+0c35/+Bru27eq/tev7/3V6/Nr2ja7Xrf6mbRKfpH2gW/X3+zlP30f/bAX/vl
dnjXy917R5Tnf3Uatr/5f/uH/+f9+095gGD6z398q4f/2dy2eU/+fYflmLxWPKE/ftLWkdn++o/+
ivXbppAFfggFEOPH9wbH7zxZ5zfy0Rhb+gjvAxShLm/E7w0Wi3+G8hlOBS/L1tmkLdLVQ5/88x/u
b5ubg7GpBVXRRPX4t0xtqI5+Wnk8KRCU8z8Lbxu/6fcuzx+fXiaLY5EErwkzMkayW9XBLF7YbEdO
ajxqMPaXZYfjiWKN1mpUdSbzc7Q0DAaXpYa6nzgoy/pWZox7G9P5Qjhjlp10UgJ95hBJYFuWCKLD
h4VWzq4ng9y5icvWw/JrrEGTbk70bYrdQ6e86LKZoL8FktGG7cnz8SIe7SLdNWLARJvUJMYOQcNP
cypaQGeMW4Lx3FEeQTH8l/6B6ZB1myTCwSrfm+828xd1aSz9YEVxS7l5DOa+fcozZwBMhRK+v7CT
uslPhK513muxrIv5aWW00Jxw3pHoJlRTNrvZcqisM9saP2iYSELjs3Q0z0iw6ZwT2+pMZGLtyCDk
aCvyMxSPYBI4L447iLkufAYwJnt/JQ8WWFylu1PWJSiMPZxpNgN5hA2hrUZxOacTmmNvjL33yqqM
C5onwByZni5EcAYoKqgNV+/RB21BLEdHSkkNqBRLOJMHAEpEJ5l7BsTtC2Sg8pW20VhEPik2RxUb
hIR4ainvgnXizJ0WDJvDJXEZ2XKse3dVqeqdUWOxgoJQotlthiY0kY9ADTW9RF8yaDWwRldLjIIy
RhFTdMJ4pB2WUIkjYSbdbzI1z41dSO+Y1G3qRVBKNAc/oA4HUEBxuwcA0H9Fn4KGt6kzeW9aGbnI
ZmoTixQrqERRUNtjuV9lKePTiGrRZjTr9ztvy0YMIf7or33pcEBbuS8UwIGRf1moaV8aaSRj2Dq9
aYRtujhIJmbUq5WZ0F5Bp751VBgXHCoCPs4oaqeFqFZmbLs0r4xr26PQjuY0Rddm8WRdTLmC64/S
K03Ovs9qQzEO/KpMRPj2rMQgtLEd6hG3d9/lRoQiqEzpkg3JzboG2VcHMS25cK4l31EHgdtdPLv/
KpBcP2tHDN0ecWhCZWwmcb6fk3ZCzbjWX0u4Es6+r9L61kz9TEbGwpGa+A7xyfG1ogFllXMTwQGY
yVIdkWnsXM2QGTVDskQjqr0tP4H0sshxJvkoY5fzasFxJYni3O9rEuh666nYMHG16yDZ7C135lSu
gDeRmjHk943uvDEkDKFujs4QX4jR6746U50nkcrd+NnMkFvu/J5YGsx/Tapo2mvnwzQ7Ohe+mcBb
y1eX6IGZojELc5ENyXFCEfiWcnbktwMwhr5qKWIdjXnfM8wkDrRhRjaoD23mRhEpIBpkVq0Uyzx7
XXsZwzowj8oJ1uRsSvOYCLMWHBkvZzAuhC/jjTwSeKohSLKGEqDQ2f6BacamzOlFn+/dfKUEz4P0
rcgQGIcacmV90H3jF1Gu3WmvW3LdmPYSwGi5U/URqxTbrZHT1Ysl48v7NJHTB0L26SNpzU6GSW7U
E0nxyKeiofKZdueufEapSt6Jzgk806kevf1kyuIFTVZ9I2pNI2+drOwDvYydHuLVDl5hUhKtLOGl
bWlVbnAlEJK/O53bzHdxY/O9CB5JZIMOoRxla67rflCkXcQGt+XMpuNwRtuqoWk2geZ8WQ3PuEVi
EiyfVen6hPwUtGJWJM1RWUGZjrp1E94pqYiF6/sgSY9FMM/lqSoboe96xxbLF/JD8vYcur88Y9WI
0xCdPKwqr6avGdYktpERucHbHDmY8sD4yP/Iu60tWw09Qp2mX50rK0+N8eij0P9q2ZNfHRSSDIoo
PenrLcSdtJAgqw5x0uRgSEdgEDyOCWtaxcXCdN0CsRdSoG78NVYOQJAVOd4mSmGOOdAX3Zn4ledT
p8dm2nWzFA8eM8k6GiHNXKdjPPmRw4zyDuXJgitFt+gyiSuqywjdk3vbZNUchGDHbJtgoxWBTeZ1
eJyQsCAiKJil8r5MdklRVun+AU4sGZy+6HKX4s9SnwoQKt/ve305CMoEHqWyfWMzkNUutTxV8m1l
NJ09pYkws1lo1oNnEau+bwSLWtg3EoVQDa9JAICqY95oJhUEeltdJp85K7asktI1+qulzKfkTPF8
TmfEmOMrIBqcbIq8laLYdVXrfm5jw272QzbZ+cXkLuOTtMk9j5LRLPxDblkEwkOrzb6JKaWvGcY2
rxsJY3NnfZ5zlN8EwdSpR3Ae7qjbhuwOE/IMm/euSMf+ac0QsR5LMt8ntTWCjDmUxhQ3oQN09VLl
7UYJc1TyQsYIrRUQi/at6qflg/ZMCaMtIQmdbCl6Ii/orOyTZel0QHQBn+p55tdyHgrLWHOeCqyC
O+LuB0LQlO+8t83shXQ+xTHFaXwLnnd1aal6Q7fjXbssn6oeySEcVGt46OTCouLwSKSXmjW32QVF
mxBy3PuILGtrnT/iwuFXBx22JnzZMWmvA8es4MzvMprNFtDIp9pUxdcuIX++SIwX6S/Vje61bE4t
4Z33cUJT4pJx+rbkkezy3CoCB+togd5EepEVd8P0kdnrQr+Z/D/aXHV1nFpXXIJ2BFpXwpCvuCgx
OT9q1f89df8DRsufHbuvXgedfnv/48H7+7/4cfIWzm8eCSRoc5AISAvD1X9NNj3BzJN323QcEaAd
EFT3f+BJOIAeiJ3E4I4NcmNN/H7ypt/8G/Qdzw4Q/uJFQ3Xxd2ab342H/103+lT6Hnkl1GPud78l
uRA/1Y0Yr4oqz+UcVbm0GNjJ+ZHTHBr2aoAktPaktyOkFeTY9HQ5+nrNXidGFcjvk+XsD9/bzY+L
/hH+sFn1fvlVsAtunwpiufujSPhDCVsFS0dNmi6RXavu5NkCZbWRDifZICSPSkhct7mv4m8t6Ku/
qEx/7u74GIGx9mHN3G4EVKNfOx+E7hhTx1GEhTD57PfWChp+fs9m/0DP2PmLi/3c6Ph+MSba3DiG
165DDs7PXzklp/BICWKEZ7jLbkmGV6chXujPv8z/+SL4jVFG8Yz5v1wkGStOap6B/r5MLfJ7M7Zg
/KL3f36V7en44y3DB7I1xDhi/Cd7Z5IkOZI216tQuAcF87B1h8/h7jEPuYFEZGRgNJjBMONGPAcv
xufVpLCrf2FT/j23VZLhE2Aw00/1KR8FM+K/XD2qHTrJ2gdfe5APnrEQjEib5yhY/qTW8lEu6hAO
4r5iFPbvX/dWpvKvL0zA1bHZtpqocv8qx91wflBy/T4GhY1nrm/yet6WUI7eEhbmbgs8DKpALs1P
J1mW82TI6DlzE3LLzSATgb9XFHHiNTng8mYMX3jOR85aiWh6g9nJUNi1DTMjicZzAUnFBtIa+UuH
MDs5z10b8tfgkmDyG1h9demXyaGp5+UyT15gH+x+qeyVbVMLCRbQsJli9inrfNRqQoQO0u8NFJcb
r3XhvGq+snTv6N4nn9hRDb2BirrQyqVa5pWz73XTf/YC5IcGQkcDBLAJaCv/IoJJT0mjHNI+FgQM
zoaZ9BudE6H997/Rf7inAqQ8igfI2OP/Q5X6+2Xe5RMesY7h/WjStRx11DFSoY69HhkYnBv+23//
ejf16O/XogPuhAEhinOIkPkv6pJvgEntM2ABFj7Xm4cdahXyXpyqAnsBw74YanL4n/+QANLBBaGi
OLeM998/ZBRl+In8hCrBsr9vNYf4jgQn+Mnovp7z6v/xEf/DTX17jGAwg4bGio0t7++vtnBxoDKH
fQzUvl8LTWNyH+Es//dfpHX7Zf72TZKJpyzDYw3G92Ldnkz/rMZ0bJ/QAChUHr2y/gVqwyY5FhKa
ZZafh8/hoO6MnixOvKQ2s7oZMPe2zl3dr1D9gmd/HphntnAB//Hx//8e4796CGL/d2Xv8X/8d9V/
wXnu//yX3+h7+vOHLccnnVP/vOu4/Y1/bDpsiqDIw7PZsJhL/fOmw3L/G3VrKH12aN0kdod/83/U
PnQ+NgHMN25wv5uN8X/tOW5GK0YewB5cCCehiSHwf4uc9/+4bv6dncpmr/u3Cwy7Fg89NPibr8tn
E+T/ywLUc8BoOl3tGIWKFALS6DEH3aPNI0kYvrtnkPvLbx21IynZ/3IZkMcN3MarCiP5ZgXDdNXc
1QIGc8CpLrGi19LNv5xG6oT+6KGN/SH38ZQEVkzFe14TZja9P5yh56MnLD/+6y9iA55iyBxfMw23
8dx2mV7pIJRv2SS6/DC7pDjNXk2vqae6u4ZJ26M7au/Ot2ZG2aFU/GsSHeuF0dRVqsV/wbI/v04D
iknX4yaZLf5i69nZoaVLY6+6wTmPfuascUBNsTlP9SZKqvpc1S0mroqMAu0L19wjIFB0kOuRUGK/
cuxDoeh2JZTAfj4x3vJadFfZ0ZJdWIF8o3o0uBAiqnc96emDmPPg0neq/cmN/GsQRna4/UsDV+PF
xGH5jPv+mxz/fAI5jssAFOrrOPLi02R4P7QcQIvIcYaFS/HFGd267RrKKxaIxVn/9TGAE/p7OnLk
21/vMpzH8moSxrqMs/rG2P0VlEvLoutYMUzdNpYTvZK1GVkxIyTvxy1M+RZxAiHabWOa6TGU7702
K69elGQH28qmmGFsS4bS++FXxZ1gaT6EaeA2YspmWbtqvgmGFCOtOe6ZW78bxm0u+Njp7Y13Nu93
TnSy6Zu5vI6uT3JPcsVdFt/mkxi8fS9Q5qnvWwzps1/hCtMZ7Yiw+SfiSPwDvE7BiK8ks79xgAWE
Z/+qefYMItJ//XiMqsyVxmK3u325RRb6+2UScBLVnHg/UGm/mrriFZ3xW+jiS7eU1tuNJw+3r7V2
QHJELh+5xtAcO434IlBXIxbyonQE+T9hOOsfz03zgyP5Qao5C/aF034jJ/gX18MbOxva/WVLm28x
HC5l5408b8xxPbQjzfNO+0ohzb0FCpyEQCPtQxDmlEH3Y1M96aYLblUvwdXIm/JkIYbvggGCOGZp
NCOCTESIEm1eUTqI77KO3wnIZpsU+Ce9vMhwW0ZeRsxA0Ls0wuxp28HF5uPhPOPmFnFg9/ojLycG
5u6UHyIH2c7z8BlmATzjldEGlJYK7e3roJ6S2LNlsg/60Pl2zJvk0iHo2yvM/HIjEu1R6bG05y4l
nRbKsPtT4ENaB0MEaD6dKMd2tVFB1gnb68gFH0paQekTwWNIr7y3C9zSf2jM0XlTfTg+EmyWG53a
WbNCz84+04EbYVl8fQoBS++JrY+PcxoUF656IFWZYW1qDEcDgk8zxLIx00uLneYYULq6tUQOmaAF
LrlKrRuD1x7tC8j25DGSQcal1UX3vZkztS5Kb+2bjX0G171cUgKCqzGxndgth44BOKDwmWXjNqxH
uYPeOuwz02QqntRpuMudpdiQePIv7Hedq1kn45NJWf22CXtzvXhBeqwUMQ56LCb/PPal8wVdJt/O
pMkOWCh/94HfPloslRjoh8k7VsLzNsDALz4JbRx76OBW0z7TXuqMG5pJ9cYxEzIXiWp4h7XeOgO3
BLVxXmzntnswqPNBbxTjcTDcV9lE8j7rLetS+DJ/gVOqjyDn3a+2VW66Km0TTw80CottdFceBXkx
RSAydA6Wsl5a08/fIsT6N3g1RyycuNq6MXsO8lpufGi7ty4SsnoWRlqMAqQ26WfojtDCk1fPNrJ1
XnYzRQ2yuydw1e+1COnSTSBsswcruzXIjfLUWYVx9nWQPBKZi9ZmooZmrU1iP7giLUw4Bf421S85
5b1hXn0rlfzRHeGUzJj2TmYFFDQs+RMJ0WhPTIrcL+hsHBLMmJKtOXUUKmTaf0N8tg9WV4v1qKdy
j9QabEjW6Qvff4/o0pLXr0RxzeacPk5KTl7SEeyVP1neEfRIep+iqq5Jooex9tzpY4K5cMqWBOBI
20cbqpbNlTc1JnUqJEuJY4+rXg/lypQ2jA301M+lt/lMTL0wsGLCMBfjHdF5cTAOSYNbZZLlcQkX
cV68Ko1tbdsHMu1+rHPO9pqQf7karQHCgpjgWtxKjlzF7Z10w29igGcNJ4gMFp8X4+SpmiYORW01
HExi7XuVVAQ8QunJUyWEA1Jr1ueykfwcqFWEIBV2rlM2Rfo02xkpIkuzrbQJdDxmpsr2bEpGgNQT
MRew8gdNBPFNDyZ9IWM4/iaNS2XRqJ4JRecHLZV4aVW0vOIbD08zBtzbLeFcCLvZLMLubB87q248
1Hm/I9c7Gt4Ds5B576FOH2Ca1HfJLJc9iEGyZXZSxaQgatzTSbCx6fm44NymfDBrm53gjTAoCVlb
TckNQVkMaIyAYEvjHP0hiZjbRNQRIyGs1O1JxfOuONiZWzwYafqIGWi+pN4YnfJuKb/7kYZvCXyS
rGv9nFCxQ/8C1iLcq4Iz81yf6Yy9jSaAayWFy3ygX+S9qNonQQULMqKfBNtb6vyPw8iFoRtFIi18
+7bdR4mwTyHojgdQiCT0uFKDo88LrlKa7K+RKs1v/KLBqXXD7NX2JwKUrXuiCo/kW0IV1jbycvHA
RE0y+2RR82WDezdZRi7HXD7iknDJgVkexj4ABddONg8Tp/OdrbKzSZsfThhJy3VicLXrzt57/P2t
Z4j73piQpId6eKrHVsRlYYy7JBNXlXmv5RxM9xxBh1h3DLKShhYtUnQrenpW7uKIM/fqjNeei7gN
3SNBzXYtlBLXQDf3LdOYdU6ujXBrTPnGFzvYOU6mPNvKyPsVJRaXaUeridKmwU2LwmxVc4TntXpy
8gCwg45gLHkTjsDZ8G6VZwbzwq59TcYsOLHS1BtrdCwaLFxGwaocvkCGyxshByx0Eub6unjWdDBE
4l7b2mBI4E7RY64ibP2gP1acD5cfHemjxtT5hMc4uYKiNi4eVtGN29jpdkidORYNzzl/DJ0dfDVJ
CV2j9zbOvM3A2HWTjc68pS7H2aqxd387eUgdfRbMzWZ2kKerrn3xebidRTE1WOtpzj64dj8TkpeQ
/rlrbKqXhN/EN/LhSzgJ//dsTdW2ZuO79mBnbNrIV/Gc9MTT4VjTtxJMW0dO5KyHG5O8lyIeygkY
hkcxfM8tfXS87gzemAknZppNC2PtWBS12OHEP5NrwNJIoHYHP7a+GAbrRJi3/ovTibdC2+NmoX5l
0zFbOPiiUzvPm2ymfTNAjQq+R1FhT4UkkKx8Y3yYGlkALQALxMNhWltpUMZGwxKXwrnYy9qYt4sr
LOaOtOuEteZGy4b8NDTYdbEy9/vQ6sKdwgq/M9zG/J6z0t9RMwJBo3VIs0YUIKcUZ508TPf31G98
1mXT/E59Bi9MDH+15AlXLtijh4X9ys6JJvdOztCE2iG8KC+7Qget19ZEDrFoa/NpNq1r52dMouy0
Wct+Dnc8GKCnMBcdNkNktL/h8bgfFU+330k2RwfCDlxd0lysAzTs8JbhnxXreGk4565MDMA7OJns
G3JiPEWh1IfArZx77lh1sBbXO4dKE/BrrC5/N4O2vPNI5+PJTboE2KU3PQ+d0XzmdGvFxFuzfbSw
pPStZa0tORRnUY3LKQzFkqy0yv1Y5QyBV/1gNY+eq+sHERnGB0QeDfKKWPIOd8AgNzxVgnLtQs64
HwhnPfbcooJuDyf58mSZ7NkTtq9eYpYMbNplPhh5677kskYZwNq1TQqCfBRZ0wfaFRUKV6HC8H6k
gnp/6xUgnV53zcOQRcAMHP/m/27roT8QVlBfji+Cbx4Uy8HLh8GOOz/N7v3BXnad5MrLEEh2ACmC
15EJ+8bLspFUyEB3expV4oAHoLjPiTWK1S12PJGXdYpzVnpny0D29oMW6gtWdoiDXuCsgsKG58JR
6RG6Umx1bKz83g0xqYjPslBpLNp2OIUT5B7807SP+dFIzX0OsSz13qcWOXs0rBfhk8fAa/pN3Djf
pMJkzyhnFmme03d9UtIIZXA6EYtqN4SLPjtVLJtGD4Ds6Ou6g3le3Q1p91n2RIsbqze2gBoGANBs
1hMu2u+hA4CRiuExWBQzT7IxvNdXCtVJJIzlMe39EVcGtvswa4xtJBiTTYN3noo2P7v2Mn6Vvi4v
VTa7PxZolYcxTfO7yC7yGGMlm7I5TzeTY4o925+HoJ5/zVZBTjYf0jNwKB0vRT9uZpAqx4DZ45G2
K2NTkvqDldHcTQIAj8mhlHiQK3fKyJaL0n25n4PBek0ooFr5AfYSYqakdeyOAr35m7WT4pA6C/ci
cLeSdMXGjMS2MqLXRIvncpqfROeJLVGocl3k83MtGcnqltzeML5MgojWDWH3ocZsOTGvDO6dOalf
DNIh6FTO69IPH4lY6vue8iDOgSAHbG6Fs1IFT/P+O1ee3JTC+mI0Sf9lHw1xH2LWNjXA/xGExLZw
Fv0Cy0Pc4StsD5L97rZZiickhkOQYWZgwl++V0B5hmJarigITkyy+WvOza/6tpfKDedZTzwlo6SM
S3a2x0KUzXryyl+M/Yt1Z3lPyWj8gJIHRy+v0pw+5CiJ9E7jvfDwHddBO2NN8I2jz5hxu0DAqxxL
xUuS8fFrDAc9wQTrxv5hB3g3wgpflUNJtshsig0ld/bZwdW+aRZXHsuU3WRnKoJbZYhg4apqF6bF
hW2ptSpMl4h3MSUbMzPnjcKUdFhwRTG77u8cqEO/JwAp5arsTch7HkyliIdc3DHafzbSIDyFyxD9
YuLVxkPopRuM68fGtDntR85vkyfXcYQmgcK6hQd2hkzmXaOmHnYFe2H4RP3PDIjwMM5Os+qMYoaC
spCTSyKu474+FX70S7rD06LhnDAvOBOFPw358MOs9jfYlC0+riOkl4GsujhTFhHdyTo55ZLnJkrO
JYuSXYUMZDgFpXZYV1xTiA3BObnF/fdK8cfJiIqXNlfj2aXd81ElRbi2bPnjQ83pNQktEHmEhrK4
tDjJ4dG+9D2+gKy/IYfBbm06y3przOgtZ38LhbPZD7V3UhShcO6GlCfD9lgl/aqlrhJKgeE/QfOA
eAZCiK3lB2NlImZR6RLnG99Hk4Yvw4ImwrEw9UeIBOCcEb3lLnGDq6QyZ4XV3Fs5hWBG0lUiDu1x
opMt7zjSLz9c4Dcm86x4Bpi7REyvKvXEA1hZTPLUpTDNVAgA1YtppTtBZeNG5G7MY/uVVM4d2fLp
aJv9H/Q5fN8Kv0btEuTNWufZNpI34RgL/gbzA1INy9XYvltG8yA9649wMcFG0dc4pz+FG4Ip4OTi
9JzGo5+0sg6hYt9tV7a9SvGsric3e1z67hMn13gal4WrTTn91q+wNXW+fleGAdnAskqySI7DXtFM
7gIhiw15gADkQFay0WyruKxuFjbdRHueeGoV0R+6cyvaEnGTmE0/rBmV7QYljlPr7LR0j0TKOdUZ
/r5Jl+96maabhbal92E5FUnzwZf5hGlmT+7wUocA+7DZbXun4rHaH/L0ZnUBOwe9U1f7iiTitiJW
d617DGuc01bFaD0RCErRmYatmcPIXEyTnrSbDT9QjyV7c1iWazRPjk1VcI81HyufILLgH3AUQ6Lo
2VuOAjOLr49Tlr9Wi4LlRnqBtvZPH/tWE9yQLsRkEJuSl6Abq7XreduboWQ1DPgJ2Mc/GItx5n7Y
8Vce/aW44p9vN1BMLm5SHEDWjOs5rN6KtH0cFA/KBOuWyUY6avpYFsuLWtIZ+15uxGmJmkGZ1YPg
ubXKy/nVnrKjWSVXwDBr3DPmriphnkRldMjSEtYec10yOukzcPqOzE7/4SctPENOHEMt3LUvrWyv
WMp2E1jLlWoDrt4sQxKWykxWy1IFnxquy6osCxhVsERanFK2emzV8IJIaO3ayrCOGawuslumuyvr
tqk2SV20r4tR4/XpM4mAEdU3oFKIfRHCB44qo1vOEqr4oYfVCECJ3N1YNxAcUZExdyANbZgCWUef
WM2fCnzwIQlorCQ3Mn0xCsVVkwt5dKN2OLNTrb9JSlRvgDA1KPclP3YByjAaweRDGptE/RToLPud
MCj7QGJz99QN2/eMXNsX3RZQfTAEruyO+dWITHek9XQ+ptJl6NP+9ZbkKzuTgIwsxx+r4bjXslGN
4ZL+WSyjOnHbetshqPmCMbNuk9Cf7sM+qG/rRPsIEfEmGnU+R7nM0tvQXIaNFejlytw2Oc+2C5gF
h+Z91nBSdpUVvZd9769z06dPasia12DI6mdaYcvPFGzgbgplt80qnkrO2NlHU4/Gw5CDzuNr7fOd
bfVEThxVtB/4C5LY73DnrG6pIbbSdrWNXI5hZt+Nu0oHwx2ndQQHRmqcKJuPOmpQHRS+0lWOlTr2
ci95CmwVxdHYWOuAjtx96zXVlhifh1dGuA/hvPyZ0yI585GSQyHbYZtI4pVgozjwWiDMDtRxdUee
KO2prkLYcUFvQ7zVjvXuF+Nw5tBRg7ups+3sIhGQ6UYmcdLyMYvm+QkfcHoIgqb67vsueMy89t3B
t9HGQW+cAc1hJMrZxhOBXY6qth98DcW67mcZ+xZ2sqZB0dC8oU/C3vOT8lqwKx2wWKSuacc2pgd6
4Y0nX4bzuraF3ruNNqDNhGxcA6s96dSoXghbcx6m2o+X8LO7TFbkC3j+3eGLdWMyA84xLedDEcGT
kz12vbBW/aHUOlwz1DeumVn8GrEDMWfOn5YbGlao5tpVZnqnTMUgI6yfQfzZj0D8sKmFIN9WfSdI
GlUcGLag1W9FXbiyPLeoD5WIcEmXS3mnobqyzHXVPqBaKAYJZwkIcPVw4M/K30s59KdEStp5ZG9g
J7z9sLouSI3pfmCuwvfAlUmC3rfOY6sWQJ/jUyqcDo+Z2fA0n0j9zcI71AGD/Dwq5CbFz0kCWFPg
HJJ2gmlDZ+k0pMe8qKzPyeKM2Nm62KS3VcXufHWeJl6VQ+W4pl8y2NR8GYTr+m6XR7bGfMjjJp08
71rNw3Ov5hlvYp6tJGnvAyn6gd0yeJKgSh662Qu3HvnytZjL5di0nYzJJIoNxX2cQuXMlvwmrpIR
nNYqE9l6KTJIoRzZYKaQePdxoKyqgpkJAxssgLa2tjCdnsiWDk8diezNwvCGwpCxfishgW58fwqO
fcGvgWQt4zKAO6eDrIoHB2g/WgtjE9/wLlaDwoSdrnkwSsM/J5OXbHk/Z0lCFB3Rd85F7Yg7Oyx/
ufTKbbvZrQ49ec6dMgMEFM5c2MlLVsfIPXL/2veDNfbXoSRkbqtbANEbmXnj79t6af+BSbhdj6Uf
3iU1eOwcb+gun6evQZsJnZP056JMLumJ6nHz0lEG/p0WLQwcIRbrOA9jvYNGp4/S1M2ZUVSxZYO6
RePaDENDa53bW+y36yW2iSnFlujCLVFeb1OPiiBgkpi7CRXihGhJSWHm5tvCK/8MOZjWDkj0wZnU
uKEA0PoypzrcaI8Mepa24A5o3VhrH31WmVm4DSEwHQdVl2t/XEJqQcNmOym4RBSCs65nfXhGgwle
BsetzikW2XjM2nZz44atU7R2rW6N8OR5n6lVhv7XYVSn/pw7kDKD4wyujxCm6KtD4VWfDBsBTFXm
eCbVXqwdszI2hRHY+7Y0vWeAz+QYK/Ao0vfuMuGytQcrsOCDJjY5pGQ9E580uQvNlQ85QFGLNM4X
nk/+g02NkCYfTpJ4rbo5f6KXvN1JAUmnCqJ8l4GHaFeLVPVDQAdVTPLTf7EGpmZWGy17ghHdb7Pr
1QXn6vjH6JlkWsZAwmAi1rhPmBieZ7U0u3aqOIahqdwvOfRKKwgMlF94iIVVOwdfLs67tdzk1bYS
r6E3CHRXt3r1OfnElYn+zNuM7mfszfvJGaqjCJgWLtEwvAzN8J3nIr2Ilr0Mur4/vipM9ReVF8va
XNpv7MO3KS5/pPdrqgL6wMxj6Q/uO8AOdW/OQcJyZ+l3t8qje8dwhb1OoF8n2JcLvKEzzWrEslI7
nhrC72KcRyisdKJ4696Fjq7MQkIN6HlvaRb+TGyK0Ftz3nko6iluLdUdCWVPr8T5W8LuQpKRL4w3
NXTdvqYk+dj74fAB+EM8WF3gMbVyXYz0KvwZaw+khMEs/gMeSHsmReJeA2WZR6uEZICazJdpR8BG
8wCZQzOFPOu0k28DgYhXhnM/mKCGg57nhOMmA05c9GzF6NxkBGYw1VnGyfp2yV8zmpkKlrq0+GrC
aHxonHo81LA44PW65q6xZybKjtnicTKjewom6THMs5zdZK77n1s+qojFPPikxyK2V4ENy62qjToG
U/GtMy4dO2Tq7gV9layVxcFaz/wHbKl8RVM2FzFwef51Uaf7MutgTpJ6vA4Y1w9WgJ7asyYfHFO7
742tyw13Ht/s4ihKd26fl9iqfFusXr/X8OdzkA+39yar1oinkMjaakQQPi82DvZ49pZb9ZuuvoZu
LGJmQsnKhTO+VtXw7UkuFiAXvH0Ma4oEcUB6ZTRMKLN9uk/JxV1ZVPHueLwXsJhiWNtay6/Zu8WA
e19gv33gZUjseLSHrNPcDF8th6tP/pUgdhzyNbvbt1LzWe+TlrUrJrLqI387KLsd4Z57dwyZyTlf
zVJiEJB/BZPnEgjAegSnu0frc1bCaVQWL1NobYi1c6k71RdcCetGd3Cm8TtB2l1HNUk9tByokx+M
2bX3mJsqnc66qnGQ54n7M4sB6PEtWNnckXPIxzipMl6UAvlRX6JJFX8WUInT1itaVV0rcJXxGMrA
OhVzvsDO5ySZPRKmsa8qMZ02BEZtWTFGBTls2rqC/szmsOK8zLrgLttl6afXBBUledJjQW0yLbyP
RQ6+h+dmY/oypuOcJ5I962/bAj38WHAHEYDuxUJsvAATvrLbVr+bIuX0i/JdvS6ceniatovxJqCj
BG+17xZiW+JLGNnrDuWpkja7jZn4ABdi1PmgXYMiese9ZOszY5qXHnxgvIxGoj5FShvRxQU0Eu4m
GfbHMJcUA6guMa3XnDi8tYYyZzYHvKLpHFPFBw2Nn+VlkSy7KwuoyyZQffFuemS1Bm/oLgaAPmcv
8tRWjGNLEqV2klYkCAb4uHne1A9hSkifWZMFdnNOWUj3AVfUKcWmE1ucT9M4DBl7xjdNbwtxet82
xmkx8ayPFQgY8AOcixhBFoTjUpnv5kqE94jbrBHeTKFCn41QVmf2GeHRJbZRvY1tMpU7F/KzWIPE
KIrNyPij6ndIHwDaSXU3d3bTaMTKwq/AZ5ST3Womd5ZbxdlQ5E4c4lqgtFlkgIt13RMo520AkU3d
OrlDKwH94WW+/ycZqhb5fpQc5HBjwgo0g6j6qrzandfStpvvzCMAeLVLmUJZtjP1g73RulJY4yZA
J4biMSLtDxcbgCaTsLpoHqlZnsxTIZy5PDE9VT5Kj8qvyiV8telHg7xdzbvmuAU9YF2bHRvXIsF+
6kZ00UKKCeLM5XJfOaC1w7VIHaPatDYLs7lqdWSuh2AJsPekI60FoolAZcLJWYij18qIom1LcKj7
mSRs9Vozrw68MY+5/9ZRkszglyxxcMBAbCPD9K8oIu3OkF19Z8m+2HaYceCdZ7slU90zu2SHL60r
/nA8qdvV1OK2jIJ5w9bOBxhVVa/s0c4LuoF2SmTj3J8PrjXp2PDCaC0XH1Io5RgPfJvAIdr53ZBz
GAfJ/BDIAYtrhYTOFqRbG73zm3kk21/ZvTU8ie9cBuIkXtxt4Ru/erl4zNathw4B41v3LBaKpbOL
XLGzxhbjQsHJBPX6NCGCxMPoJ3fKd56Ehsqdu+HBTROIhx4nJGhK6BKwd6j1htaL6pHJeJIwpNga
xxl54xkpDZ7bCrJRtmKrsl1UH30QSibYYpnRenE5XfP7Oc+Lx0NW+OHzkoI/H0C8xSQvUEZZxphP
bYJp6DZmWodvsA+AnzQWJ0IIFNa6gK2oJDiCVpfkwKRgRaxzVCAtl/qS5zp/U4xAkJNUW92ppm6e
vcGjAnhOXwRNn9tgVq8RCu2YrCNvNCj3LPl+V6qYPXEJkyCsMvRInwRiQ5b7Nq9WtG5EKTk76W1c
aU33iAbDcZGMItn+5Luu8zZZmkwrz6pOQT8+AHOIVeHdu4uizaE6GKYpNw3Zw3VrGvhF2XaOxEnZ
/+qHJHFYB8rAhC7QTXKd9/O4xjr9WFdMc9tw3ML2gf4+B3cmfJ81yIlrb6LnRrWvtqVLLKcGR8nQ
q/xaijbY1tNUP5k3gqhSk01eZLahiLbmGiX4BFCm3BEyFCui8suw8ju2jk2b+gwI4AoRkbNNWlyJ
Q8GcL+6bCMkTc+0uJS7zICr/lDYgzFJ7PqRWtTFQBw8yL95clzwh+ac9MiCKVgIl4RgVIQqf1ctX
ZqXjp51LRLROQbkK8zcD1OgJcO0vKBfZI7yBD3p8KLptPWMTjUCm59Fsd75ONzBGt9SE2Yc59IDr
SJ5OZvKorXHamKAy9607LDuyPP2fKEi+rTJDkYK/Bm2NwSB1JK8lA+TD2HrhBVciItySVXeEH4gG
839jp00PFVSqrWsytbA9JozUli3frEw5QjDuCr+R1h2VLOa2Qn7RiDyrtMn9jZ9N7wkPqn7K5J1r
VCgd6SfnqPek7QoKGbCheO744nlWg1h+I0zNg7FqgTxe3ZyBc+fOn+HEodmpfQ4AhfvHgYWPAVzW
19AiEhqC4trys/qbpMVYMkwklZew+AyEWdzGscy8gDKsHI8IHo75cR2E7hNjo+/K0GwqJmIMZl7g
UZ6X863h8qDm4MVwg4kHPjZCPDiMIsgQfMjSDnauwxRj9vaoHwZdDe4vWkiyXa4Njg8/hBHvdB39
DnusKpCDF8wzdI6JtNbPRc9QibbufWQZG0vDijM7VG/jOAv/3ia8dWqJ7B1mCa4Ods+DsIevoniC
tX8tDTZHgOdiZLaTaYKPd7ohngvjnvihsRfdjIHGEV+BruJZpeeWBtJ3Ncg30BubOddsFEfG7Y0Z
UE6eJL+HAvzUUM3P2rOZR86POgyRtcLgaGl9yexFUihBojEof3EQjkOV/ZhdQa1KgGzjRtEGmh/F
WKWxzZPxOFcOfv3aiXaO67FD9+W1mLxiiztlPlpklpEz02QDQO59ctV7AbGO8ovSdVdUsomV6U53
k4YX3AzR1h9xybSBnRKmsb2zx6FE9NN4tf386nvVS5iGh6xw89hQ4rAgSHEMGThrDV9RodB7RQZW
zCguXlUgUAf6RXbZsdNlnJTq02HzVwKbXnVt/bv1rN2Q0vJVpdPAvKfOrklHrYddvELI2zmpwkXY
PUD4O7VWfSVWul9C2PZFtXfy7lJI5Z9a86+4YUEboDXUPQe6Kk7r/OiSxqFBgfE/Ztk40EgYtZQv
Wfg/2TuT5LqRNOtupTaAMPRwTGoAvIakSEpsJJGcwCRRROfoHA44gB3lOnJj/wEj4s+IMMs0i2GV
1SQGoYZP7+G5f8295+qz1/rZnZKmOXarddpG/0pP9c9qdm/rbvhAi+PAD26rQ2WFc2K3PPUS3yne
bXQx1fLdWWqqBsbZx8zrghc4IzazxgJAIpoGUggwy1ZVB+GuccN9X+eelIXFmmGruY+n3LucjcNs
3NHIHZ2hQTQ0R0F7GFz/Gve+czv63Fsw2rYszYNsMmvqaAg15cGoVTenCA3pxkJnj0P64O5g+7jw
0cLYK0lSomwvnSL7uOfjfDSypuNBIBLXvDAynsdDzxWzzcG9DOovME460qnb5kLQgVitz1VOOxdy
evrbcK0GP0VSxWtUrrRSp6gQNbYZM9RiumR/OX/0leenmMSsT+CEEm9sSc7x6j6NpmC4JnJeXMtq
GNOiNnfkJ5w3VuH0ErU62PXknxnhiKtpbOuzGZcP2lO3WEK/cLV9sFtitFxFrVRKmzy6zgkv6g5X
9mj85k57xvsESzhIefvnVNTZdQXCmdSjC5oTVpNMhkioOReDIoO4/85wml1DpZ3U7kTqbxBGykBd
6shcW1oxBcpv7M277LT8wk2EXm05eE33uZcGhe+045s66uxkzTLxCmYzILoj1Dtzhur6p/G98qaK
2+qa7WR8k7MOvSKOyCNWgJrwkM2B/xp61HHl0LzVMdclypMGV0tJ5R6N4s6hOk7NWmcHdLnxgUsH
oCwrs+tG4MJ9l+T/LXPC/zigCAaSf287OO9R2X+yGAh+/68WA8vxfsGeCPnDR/flAXThl35Dijgk
Xju4RtCDxfyav6c4/24y8H7B/0b4so0vKAZYg/L/N5MBf6ENKQevI/mFrDiwM/wNkwH+xT95DJBm
wDJxgSbFEQTYgDjvP5tYSLJwUMDKOxeexb4bqwS0RRXceU0kseQHFRi1jz4U8fgRNfGYpcs4xI+2
Cszr1suVu53a6orxG3OnUQr5FS66YNTUV/GlHDsPxHbpkhdHF3NgCLXddyDukAz1vimumNRH1jW+
GCB/Zp3Kz5O2hxdqFTGfN3cx+hSobBxuSguhL6tOiVRIwWkha8Se73CTTfs8ahAvcSnQ1M0lm7G0
jBhCsCzuiOGu5i1sUr80zZiGtEkGMYsZkdsWmX8MMfkixVSW8tIVzA7jIBHL7MgIU9GzlAJ3WT94
NgPNQeBn7uzsx8hGbUmwbzPe2yq/yI9g2IDHU0/FSbwKvqQon4CBhuvQzKcx1DiWs9zADQxq9IUp
UjOGDnqeq/ZoQYd67G3t3+JnwzE9DMiU2T/M/l76x8AwVEC3A9VsYD7iMB+tLj2/WI+WvbM3PUh4
4FF0tBxM4w9fTV8TK0H2jlUeQ4pagppUVTpHwvBky9RyZngeCRXdElPngSfMekHRbjJ7QWBSIXJb
DUQ/wBiqXi4s2RVrms2xywG8sbdnUJyzfKJrRgemyKQaoBQVCTOnCl12D6cORkrtgplvbHyoQw3C
/iAWa3vUa4Xa6wt9ZUmrgzqQP8UAQF84CklNosKZksIwFLuWkLr1iXkS3THAgr45ygbK/1za+RUw
UW5VNi7c0tzumziOncb7X1dMminvDKXg3z+qbsofqhu7N/1X7tEfsUf//T/tQHP9/+jV/sjyu339
9kfX1Puf+PVM84Jf3h1QNuHzmKLF7oX+9Uhz4184UDjIsCWDqHb+daD5v3DAMc8Q3MQxACIXr9zv
Tm0HCrXrwTMKHCzWvgda6W+caIDX/3SiCYeubne7BrwORMaO+xfXlJFIfXF13g9DtLXoALSwqEuY
/TAU2kfxuXoYQkOLbXWATWj6Avcm6LwYxA7P/LOFdnZJmKDTNCgnLGlX3UkGabE6PNZWxP3JCsph
lzcyZ4OQFvD8HIpqM0+27IL10ohqjRKR73xbHZcZukI9L0d3EMTaOLA+IYk0O4mf+I/hevDtocjO
XmFrY5La2ebsDuUhniwqHdOOzgnOaIurow5d5Z/Ji+9dh8pPD+sD6pBCfshxhaXDzHqDhpoMTlqZ
vmxAh0xV+UC+WajOtiLNNqVcmjEG4LYtjku9LUSUlnooUntuaKZBvjZPZrIQ8+Vza080rWRu4D7K
qjcbwfzTEJYD6XkN5WzuEiK3H7ftSgvK2DBxNylCiht6/BMXDsQO7NthgPAiwoHi2rByj82IbDFe
G9RKWVjVP6poYY6qkEfgEM60dE6zsb0Xr3KHzz15f+xR4VKzZsrITu1yl6bd+H11ph7j/RjE2Mcf
ON8i90z+lFM+Aw2ufwRZhWCFJKRt/FoaY+Jn17b654pdTH2ocs91sZLPEgOYA0tm0U3wtUVy/i1a
Sp4Tq2hXav+mdIim8WkJU6uXpDaYABu0oYo7wH9BAVo3HsvbyGGGXncwZJIhGhgsCHfosAVsMS4b
Pw7AfPPUI3WylrFLGn/drgmNdX20xmB/Ljxv8Rei3dAsJG1Bvg8S0BGFKqO4zELp5y1QTR0i7xOe
Lmc61QQawlBuyQ2C9D17CH8Df4txZpPiSX4dq3GKOvIQSJ3pTHxkq0TgXoWq6qfDot1KVL61wEAc
JmmMOWa6aGEIKUtiNv3c3saIW7wOeL1NbMXqsDiVLm72RJDvTt86nxbwrs1ZLlb5KkZt3ARZSFEe
5zGcH8smcu8xz2XGOwCmZQZ0rLn3kZtQ13vMVpA/DNnzWiMufcubASFR4ppwm9igAIVnYCuWuku3
iRKFtJ44xnAta0EGxmQIabYXf8/SbGHKCDZvH6W3eay9YZUHN8wVfdiuXJtPik3eDQtlB0sk+Q/5
CTJXySC6sTAQoc9kJmHKtbxyG7G8rmGFxmgAhOPS6ZWVQz5QX8gLrG1OcLlBDj2jwtDfM11Ej8WG
BiLdxkYi/sIGhldHalpMYY0YZyKEG8cV/f6FCwgIy9sUU01swXIL5SSscSL01YUv2RidSfzYHo0Z
/ShZezd+YxNR34Lb2tYb1DkD0k/PDR+0W5pney4UR9cQg1lRblF8MXYdZYfCjVD+gF89TqCV1N4U
IQFjI9uj1auG4b4zHiR2L6zC4FghZHgOghyHPehN77lgdvJ1aIguTxtIqgy06zDqEpHZ4ScTgvZK
AlL2DiASkeuMcVB/zuPMz26rvkIri0RfXhFpK/rztvL4niRZPUyNSNmgQWRjX58drde3vvPaZbwO
pghI6YkNRAf9JWtNcw90CoAaRYD5BiK5+xjJgI1nHhUbIooNyw+4qqm5qSYf7cRSjBx5XjusH3O9
00OzyTbDKWDG4KdBpqhGs0AgnMnaknHnTk0a73y7CC2M+hB8mP5kTCorh7XhAXJFU104ts/fQ9ia
ml8WFcg+QZ++cNQDhzLfY1EBRQh1sfwYOOcRqsTRd7ttnPsQge3JG6UtjzjJt/ETdACfAdyIv+Si
AwvEyJ7N6Y/AZl156KKtNldCm25ikTFKoluAWTFmz+aeJpg98YUT44k5Bozrh2Qh6ZOaVM1heKzq
aXvRUcNXIgK/u6Us/RDsQvkYDT4JN5qOy+pZ+clFR5azp9p3HgZT6JYC6tEfGM6jWB87mw0w81F0
e8Eorrz9LUiCgJkvsk9ndP6vVPotr8OnYfr3vd8fLeev//wHLkH1Tb8b0F+n/yKGIe/+WETtf9dv
NZTzi4cLANgQBcoeUkM99GsN5bg7hJIiaU9pDwQfxv/vCoNfgK8AHAgDFkFO5Ih/JXnsfaYfwBoH
vEtTiWH9b0V5OG78F2SJQ2tJlFOMBNBxUBM7e9/4B8rMLFritBbcruhSTHaIka5B751KHFdvnT2i
CMJ8xYPdeWSzYiU1Toaq3HWf+5AjEVUNyniSDWLocIHtMVrIVFhczjpmudOwW0aP3yBURVNpR5/Y
Vg/fwmnKH2C1WTbY3NKKjvDsWSVWijV2otg7egmEaPsyIDY0wo4Ah5uvdgE4e+ts4R3Q95Y4ACrU
NnM8zdh418X9Svw8KkbVSfmZ4XSHjcmj90QFA54w9eZls8im21RxORnqNFaEDd+5PNzCH0WRLc+8
6Vp86CCXWMnSdvI1I1IKxWPHznKyqzJPdB2yAIk3IoAIE0ZfqnBBylQJ063Hdh2ReRs1ZJ9Lr2x/
QA7Ypos5EHuzWTLTwV2j5SMmKE5eyy8nkZrRal8mf1vDA9gv92xrV4PvW/v2pBYdqYSVm3mgdezX
BCxcNCBuN8PXwYtVf2x1hfHRGe2A/2oPbqXOHIZ3IEDXFUnLBp/O1QuHEIhd9NGtG+3y+4qeSmxE
jgmfy/MwY5RUSSRnNuNYQT82VI/kR9V+zubB2vwLTeTJG9cVa8KmLuflcsA1016wyyi3U7wOLDA3
m9DqhD6BRIVKM18+lSOAt2PrVtMDuiKb1jO07Mce0+8Lwg1O4qrW4kswF+NMIDTEly4byfWGvKoT
O2LPuSlZ7X6++cvsLSscOJVtqB1hO9wVne+/ctkAri+pJ4i6jn2UHCqYcaNMvbdWx23uFJXoNJEF
4cwMZu4KtqKjSvzWt7LLBp58T/BaaUp9U3PQO4lPYk18aFjIi+OcCSz0jd17Z6Z+1sugl/WWFLNo
y84URwUhmqpH5iszXV0pL4+J0Jvt1dY3IreQIo/TliMBl1MWJZWbz9CEI1MqdpJclOIuGyOIp3wS
rbKvsZVqRFXL0ATZrUICnx2RsvBfEQO6/4J3S3kniR3RXAKEr32WjFm8Bi9IUfl3xr5ySiTVPIwf
tgqc/DVgzGy7zFTcIZ10B2viFRPvdYxRWzMhJuK8u+qFhRAFYRT+Gw0vAjZEJmv7xmqBYT4xrPbz
BzJ44YRm+HqCdAR1YA7gVKX9eSY9ektJ/i2yF+nGZfNlGkLX3Nok2fYfJuy/wVOLaFt+ICel3qCo
TkMfY+anqLiXUTsXpyXmBLq3G3dh92PI1j3bEEHNbd9P0Yz6v3WHw1JPLMwJOrcACMw4+byjGVl7
PfgDaqjUrSo01W2VqY/ICUt+jLN3QHDlvOBZWmbLjxMay/HQjmX4HYE9whF48m34nMuS/V1FDPAX
tKuhSSl+Kb1RzBHgo5pVXK8hl28V6YAoYyMdfekQDvTTnwlYvyH2j3EPmkvfh0/ZLdZHtt0Cdh/H
jCb2tvCmb2vhbw9ZVUZQUEOBWWiRwHRvGLz72TGch2a8t9uwZo9JKvBdZBhQn7BaMOJaXDzM4r0Q
IISMoiCDYXBdZqExb7m7IfZ7LylYb1NelB4fKVvRvezALeQ+cD9VzUNQleV9WSt3Set2y5m0EY+M
kG/OZ2D5OtgFqhiM7+pxHX9sRCo9+XXR/yijyp5OJlgwPeWCbVOijSJTWFdlsTwPrgdogswkiiqi
xtDzxiSIYrUOSVZKoORHFGGmlONd/F6coVSo7UROLW47NHa8WdZ7MQeWhIKMMLP1I8/A6J/L99IP
eQgraDemILTCvThscxdgY7zXjJqRRM3WvKdGe3Pfq85qEgLlPTtlkc5CNvI0vlepM2DFK4pvalfe
T+rYutX155B5mDou7+VuvFe+8r0Ibt8LYla4ng0ovyyf9F4xy2ileG7BGTz77yW1WdseHwrmiuF+
2KvuYAspwB2nCRc+QJcdxrZuRXwg2rFFtbCX7857KT/tVX2bw9JFtKvGQwHOd71x9g6g7JvsrRtL
5n+o4bbHLtejOQ8OD95F6M3osTNR7MZ2Z2oeMyTzwHCXaQHFwp1Dsx05C4t5B8QmEY5zx7x1irF8
VPtLRc24+48qXa4nP8ihvmYtkSqUgy50KSYKcj7WbGblcW4EMd+NXJ+HkYP6WBDQLWFSdXSlpW8x
hRPQPsJE0coPaY6tls1KMUWfFw8DD3KlaEa6bnm6SHlyPQpjLLMpthAN39GbWHYRrsUqsrA6+7ph
8omBmcVFjHAb4yu6402xZTELRIWyt2fMO6iRnNSnxQTsrGR0XgKgVgeNDfIRMROXJqup+J6gSHpo
WYFVkdzMbWo2trFpk+HgHF0nw+BZOd5ngGUYWUCrjx95JuyXaghGBIp9iS5i5N34TkUTWCcT6QWn
jmm+OyLC88bExPAWe0O8B2B71iPZ28UTIP74VbrY0fYSoMbK4uW8iGDAV5BGcWNzbRaCZF/F66kl
aRnXyHX5CCdnQs8YEVRD2SDMxnO/NHjZQQsxIykdK3gQfGfMwW6dAvdR3uO3HJdhbK4j2cIrVdDW
fqLBCDuU8KbyT7m2MJnlgpa8851dm2BwIcyovT9OCxYx9lNjyeked+qjm9NWpxXXdXl0l2r6lEXZ
oM8L4ehlurDjQ4+e5UQXMAdobBIFOZuAPMCD9mixPWAOTjMcJiZE5dHvSUdLshLpWUqwa1Un5dBT
p9QLCR+nnHCaawMNr0ejC7fkYELe6POWb1l7u5ES8QxLtpnPwTxvb55iU5H4YymWY0CSUXM9Lvgw
9mdvuw6V178GS2l9rTM3f8zXHIA/3VX8Hbo4nFfOyPUnU+dsOmw8mM/ZYuGANJvlXSvc2pCTVl/5
Cf+zRBUwbt88NYkgYaNIsqvKPItnVNgwkcfV7r9MDmoVcpSIgpfz1E8phDbeGyRQwUQEp6o+kD6n
3eNQDtmVHeCg3h2o+o4YHWK68qZHdVCOzcOo5PASz0v1mmvy7A72HDUzblKvfEFIC38G1Wj7eWLi
9LPr1/4TWb7krIvNjh9VFNdX+6r+G+UrcSPCMeoHt7K6Y9tM5hIu3Qj3oOqrL2VQOm+uWreHmPz3
C2M1Ha+YUPGX2baa+4nEUBjYnQQVT1B9+cNHdE9dNubxdzTv+deVDvxbNOUoZRYWod/7jey0dILA
cq09mk4y6DIgLVSX4rnhSblZoslhS8smtoKgY3STtlpuinAWV7JRZhN0baK12Wh8Mdof4s4yrHsa
DMnhMBiUxHXPiFGrqX/MWUlfNAUU+YRoUvFJ+fvy2rhqGoAabPHDinSyTLEar5cORz5iFFGbr5xp
gMPzRZK80DK9YCr77rJevN1xTRRgoI79/rS49SyKhLmlrJkBKVKDRsHi6qTWXv/sEfK9+BZmdOTr
XYbyDwMPcwBXW1+zpTE/IOvbjxUnRo8cRWMvLynyP69VrQAs4ePtTmgot4sN5RrFguxQPHn5aDGT
wLe0HoNAEyNT90XJ6COzVXfRByx1mHqteQ7bStXtEVeVji90pTwK5qHCir9F1NOpqmosbQFTkyrN
Vh8rC/Wx9ZiNmcaEYfn9FX8k+zKUFVAflzrLOoi2XZGVQP70jjnDYR+/MXSOCxVvjGEHS+Kw8MM5
/ApYlPbfC2Zo/mKmYgfE3EASQm3A5T43VfdzIW4oPmaGehfFsmJUVa0xN4sVetU3nFktoeEeEu+k
17P9sliGDnAu+jHkdNgtzIjCtGAixQ89lmbxnvic+09wpoNnRaIdu51JGYAHMdofhutuEiGhF0e9
AzeKJh/EiYzl3Y3MDrw50IHBZG93mMdmV5nPS3LsKu3HQecMh+3pgtDuKThmyBzInm/BNkLot6Gr
K1q9jh2UTwPZAxNpmXk5omUAI8PihKEF2dOcDTSWo9swb7a03MME7EYVaRdoiDwhBg4r8XFbIXZE
SwL7/x3SEpAQxZQ5cJr+PK4L7k0HfMKpqnwWYwGWLbqOfMVlL3xrcBPpbpO6tQINKEXGY3MTLSg9
TlUunC4dFitjOhxwlB30BOcjkTPoldPU+tSbOL/leKxDJAJ4HAmMe5AebOYDIyBa0shsJfMn5JuE
6Wah7hODqL86N6R1ARntOjzOs9eE7aUWUpD/Q25xdazmlQuddALom/2WxROSdAkHMvCWtj1TzIyP
VlgDwclCWyCqYALOkVE7fUiaUc8pO+dBcBtvxKPARTLW/QJWjCBnhSgch9RUxzf4t9adQiH4p9Um
jl8rZfVzOqCrw1tsu3126uk2ZFoE4bhe1ZkzlBfS18jmZT1Z5z5kwp108ei6V25hx/lnOx60fSTA
y6DxXSVhfIptJcI36ZTjge9LwUZ2XMmlY62AyT/OuYYYepZxh2+ER+vEorG0eHNFRTaCJ3l+4ZgX
zmGUjrQOtIRDdgCnwXRATTPx1IDOJnHG+yGzq8IbC7qeRtb9hSQ/AwQbEB3MDlzMQCSMVCSkCQIo
btwmK9F2NTYkAKIqw+LI1G7Vlz3boTYlXo78QT3sv6rZ0RYnNhd8zG4At+0TZTZLeJZXAyx7FBv9
qQ8ZP97uq6I2ta1cDrdLARMZPkuzVecqwNx60c9h4Rx5gXV3qlWuvOMWNDT6egq0OtbjmPWHnAbx
rbLN5pyj/Xo/aHiwHqgS4osSjWhbfJzo1eWtFbENOSzbAPhBr6sCTBasRC/kxFqWR2tbweH7Zs/X
m12e/js8iThJallnwakXFaA2K7az7uzbWRZNmNspBnfMkhKn2ZtGc2lQwJqPK3wEnGG6m5oPDmeE
vIs74gAfM4yCrMch+pvnOSBlAieUs23R/bzRbF7HngR9BUtvXE7zyhG/9rOqrgxPNSsNlxjVnYGS
ZfjQ5hLfdysmdsvbBHQWDpg1K9p0JicQEvIBf07Fvx8vWrFNyP7Zw6TNAN34KBcfNTQ9PJneQ8M4
+MKtMHZi89Q9OtLdqXwYCyDw+MvauPpeA4p9ElHTDFc9yZuI1XFrLoju9zIENZTW18obV82NWq7W
Wa85RJVtmEx/Dr2GLlP4G/p5r59bJ3XJksmptsGdHY3x+DDcza2Az+ixL9NwWEKEPDXZcJdc8OiN
WDOp8H5AF1DdY1p1Bs72rW/OUe0NzglB9rTATipb98BuEYdT5/FW7nwW7xoS2rQeyO0JuxRQQbkm
s+upe5Tu0KvbnBVNj91hQhyhKH0V1oIGdQIzh0NIjPstKKjok73kTQMwTU4vAKHVeVsYqCPtlFZ4
ZFCuugPkrL47gjShJCw6nnWDRvuBsN9MJNlWQb0hNBaST7iJ/jG0uxgHs3EABzJ+bFdMXhalpiK9
TAAqdhBA+iVaasYDGjulXELkf6rDgt0REglCoGqexbJ0iMlMrG+JJ2jWk0Wj+0Riffwlntu1T1CL
u3aaTV30gmeh/r46Kw7ioQIag99pBd0kgSIQL+GUakezWROnJTNErnMSHNhLTMhTfSXXnRsdxy/S
0g4QDoLISvrAjghEqwrHAU5mN77y5bfUIY7UsF7N8+isX1VJf3C5xvnyZZqaGZxaqFijUMEvlKL1
bKaOaVheT9UNX6YWN+A6L9rcyn4qpx0HqkYKqc6mc/YgzBV5eADrW8olsXowjtU5m1DGX2ieEnPL
dKvKHxuy0KL6EwvtzrsdLbYPVn6YGr9GEh2TznLCWx4wq4WIMPYPdh1vMgkYKIWsKKra/JgEmmlU
NX7Q5eoA5IbIiCArCaRMIKDb7aODX244Cjw+RCGGECkPuWBehFt/xdS4JqM/DSuJqIXb+9bJDzNG
ncUMgug0q9KauAFiGV7IyMNBPA9d2F/RC84bcSA0cEXiTUzFzz55xEKdkbxszjd0q/F8T65jIy78
Igt8Puwwj+7bGmboz3HGi8wGX050lR9MGQUkNNPR0MI0Qx5w89AgFxwXdW/E9KOIi9nc2L2is1No
ptAORR3Lol3ggscGRrJxXXim09Csw/esUmv2ot2wnh7rDGdijzA4o0tAhxIyGEPliaZ5JfAA0tYT
BXUxPgY5WuR0c+FNvLolackBwWPFEj5EYLBKONdd2cvERzGAS4RgwuojmBp4YlxIALgT+Jg9Wj5n
0EeCsIerysvXz4qtMTG/sPw0qNUpurXVPuCtIlblvuVvF7T+QOnJhYKkzQfXXIIDCYeriUBKTBXF
QjyUWQr5016z4Wfflc4XIIBMekoz2O3RQ5xA0OQQFj2HKwkyZ9ZwxHezlN6AZ9Vl2x6UpaPrqNfK
Aa8YL11iepZuWLR8KGKL14rlLLzS8ZE79NTJDn04pxh0wAco9mQwmnEwGqLhJBWRND7RP85Qowkd
htaBxsEi2KUtc0Y37WOmSYyH7OEpZtf4alUygGmw1tZDX3QATiqnb9zjyoQJH3TNF/uyXbri0+zy
NxERQkIHY6LcJGYwOHZMp8sjA80l+NS6HeIhxv8iZ0dO4AT6MCNfO4Ffcdxig1hTil4ks0UoHucK
Rmu+2ln55jAF5Z8QFdAREM0tDAHcZQTmY0U56uJOzD9IOQLvyLSMbEuRATc5VnjKnhAFo+wXcnbv
sX8vM+qu1flBm5afykjW93W7FCY1orAwo4TDZ9HhQUhxVUWwYrQ70ju4+27FmU0lDnYv8pMZdVYk
PM1044uHZCzd+i166RYTEL2Ru+rnHKEaPQwoTO/WyNb5HnPFYzazK8dvOJv7rI3EeFwZsd/7NCg4
U2VV/NSUiPeMQ3h3Zq0gesTrxDDQUhnWWmsMPlklIcW8uCXj1K34JqdUD1V56pWYSChrSwhFkgye
r2i48InMvb/dxOyBgSkuGwWmBRQR6vlc0TWagtHfoeH6q49lLRl31JUS36wyhmzR2X3z1iHW/jl7
eXnIGBId1oGD4trKgl1NrkjUTQoG0Vxl5dpaOEZE/exTDWNwIC4BoKi1mkdyzeLiMpZWjtOvKRdx
cB0SelMftOzNElsk8Wriln/SR5UB724nrhtgdtaxxRN7qGZB5prCArVculh+hlTGsnwLWjss00q3
rGuCPmC+4nuEXt9CMbG3Q4VRnDNF7pGgpR8O/pHMK8o2xelXXKkp7yiRNQOkrsbZhu2hdmldORvt
ZBss5zHP5Wwj/S5xBMWNGDNUG2iukt7KqfTZhbX1PqFhHRTiYOt3xiKDD5reEDSSZ5PWkMXbqYFd
cEemMpRWXW345CSTpteaw51xiBEk3bbdTDvOGMO3r1TfD1DYhuWzwzfJT+bMGW/7qXGHNAo7606i
3CmZi3es2vNRs/WapJs9Kt/JJga2HiIaT1k080PMEuSWklDc9QuQQFxQkj+Z6TEe9rRjJ7pApxna
h4komCdipXMrbWYPWnDmm/4kBJPhFHrywCgnJGYH/WQ1oftHl/RA5xZdZTkl8hGLPDHmcEuh5YAW
BR7iIi3c0oqIY0LZBk9Vz0Db9FuFdBtCFVjJV+yYTX1PMJiOca7tigjGMCyChOime91vsfUhjFrv
VsfBEiWDr6unsJH2naH/0me/91V5PfL6rpF3xVBQpmz74rN2Iuy6cImSWea2f/NJA5pS27hUGaNl
oy+DJ1/cz83YfSPpc6gPqz2MX0DEoguze9n9+D8lo1738MaQvfW/X8+fp7L95z9+/tc//zFM33Sn
ym/yT0Lt/U//upB3UCE6zq7nYOUuIpbzvy/kg19CR9Byxa7tkTLoOv9ayKPt3n/3rrrA5ioim1/6
g6oxFPYeHuHYNpIqV/wtVSM//g9ZA7wepJahG7oEE5Jogwjgz+v4kn0mORcrcrS2FkdKmznkXt2Y
g+I7bZ+syapemO92mPJXhm04hYd2OTeto9WNJLfUHBosAHzJA7PxUEYB0F0UYPVTO0ZjmQbG3lOW
Ymv6QRiI9S0YAlt+QEozUix7djceOCEs8i8sXzza5AoS/mcb9lvsgtRHkutiN4GJPyVR1m7TkWjh
vjhlPjAJZsRuez1hGBo45301Xf7hA/0Nm//v03B4YxDHe4EXe+D2Pd91/5IsQWNM9nQgEMvgQLLL
bnpyWJFcLjRpOD8s5wzTJShAInT51//8k/+snP/1J6O4CEUYRhGf8K5D/YNConAm3+PfxZyTiTtE
D02qidPf/OcfIv76wVNj8tAFPJmMtfZUiz//FDALqyLyJB1pZBkwRkyFyVyrgzvbArDvXeJIb+cP
rCaH+s6aUcVXFqI8Z2cJseIdDdBu1o0IrkhjXlUP43HccoX/DkpzUsOGGROLLHvM0WCa+lOz+ixl
nDaC+kzWO/NxPxiiz/QL7BS10oNMNi4uP/WXYIYjo40OTho02SGaV/+BTth/ZYsydAcbeIFn7ust
kvfQdZdnNUTFbV0U7htb0hAADhjxDQaUS/iMHXU1UtOVvbjrrBl3NfNMUuWG/nu8jfJn37K7SW2i
boYr9izcoda6QFtTkpHgzRICuD0gXcAoM6oZ1cOuqn3mxkYktzHz/SnCGekgy2fhHkE9o7nqqjEC
iJ6zsE+5v0IbbpAc17uMp/1TnEN4xAIGBY0lh+s8uePMEimzJlqRMp+7n81Ecs7FbIblATKA7Z+b
PuZahKRYWIegcsr4gAU0qz/UWVgu7KPk3B0ioRyMsz5aVkhmebJQ2H9nIyfJcop3NMp/fnb+GlCC
zDoWnGohwL44Ipz2L0+otXVUUCN1bNFdIesDM8WCp0dq6eAYkDOFRY8Wj3/wM1UXY0fh3TattA9m
qHvS4Yr84v0F/S3vz/9OQb2zH8j//h66+ab2K5tMkt9UZe+//3eL0C6nDwNE65zvHO0et8jvFqHo
F2ahqL7oq12HQBLOoN8sQqjwY8cn9Q53EI99xLnx29VD8lnEp415yCfXigCcv+UQ8sM/n3PkMMWs
BOzACwOINEFg/+XqEWDZUIHk39TkY4iG3OQ2t71fIShvWsSHCHhbjJis/Hfqjl44rIOkX8J4JHaV
ljeQBFeWbhva6eTlgL0+Ye1UfXbNXCUcwMwrb1/3MHR/a4DV8hxO4PwJcjSehfwMKWkH/yR03IVV
duO9n0yUu/HwlVSdTno+TXFQAAKAGL3gG6k6y0ZSw2CG6Cbx6FuQ4Ga2/wjs2xvgaa4GQcjoe8L6
W03y05pPU/CEY1W6x75bPOI/oxLdNFYpO/5WNnFTXflcl5wHTDrCY9wwwEzrKK8lcRq5bV/lLlsf
Cj28S2gzffWWFdaozpPvzuoh8JidYbk0tv7YUzk+W0NnRZeRYf10YTfA0skMCvNvVWOmYQ+yZAjA
vL4izZ5xEEugLYOXlRnlHnxtoQ8OCJI8ifeszADQKim5LtPGj9EMqhRcS19FuHRoiv8fe2eyJDdy
ZutXudZ7lGFwdwDLG/OQyciROWxgySQTjnke36ifo1+sPwQlXZVuq82010qyKpLFjMDg//nP+c6h
rTMnvcdIhdfD66tOIdtw++8jXu6kwGkeJVJdsTLQYUfGFAmXlcboyeS18ZLp1gks81oYO36VQAe7
TxF2Sf6tDEbTQrJtwiejcRAOEywBnzgSm3iPYb0cnktpRj4swhDnOTOcibHsIzO1I05OhlH/V1VO
On4lJTXXhIRDvzmbPX8SbmaG+K3u3d4BM16J+35IS28nvHr8kdk04GzbPGARETvCfDAKaLRbDA9i
6Vxu7WAbwZ1O1mWoGV9qSdgc4cKC2MYCT74zjeWPMzseZ0OPWP/Ucqthy2aSg/Nah+6dawejWFFq
0kzbyUtGyA5enC707ML+6m2vpczU7PvHiDU5iG03R8dMtFlfanfwWExGXT609E/wvC2rncpTJBNq
1NhQ6qqiXDKPJm9nmVHqnzB0TaiKFCk32wba4nzb5h4Q89nkZsbGb1jQEaLcT77FnVUmOxZAE3kI
s7zVbhbEBKHKEVtkRJj6wtnNDlHa8gi5Aa7Le+rhveLlYs1fZl9CSjcR3ghYVwbO+FQ4hA+m1kwf
snKwvOMA8F/u+9TmmzZDMYV7JaJ6F8HilUuDd4o9a6CKja5dDnjEvoxipxSr2dWo3IAVL9xtipf9
kfyBbNq63gMbZx5mB+ca+66cCo/K7dJ6i2qzhOHEkpRVni2DyjnS8eay3GNHy9dm+8HYbLqui+Hm
wokBx0WMw1/xpVTRcSgotd7B9xmeK0Epwt6I7YTm8KJk7zkTAFxXfCY9ezqVkSRwVQ5qMhjhvuAE
MoCwoJWtPK9i41Ml2JqoECU4w8Zzarz1CLKMMFvhWk88bsNHkXes4AKvq72tHQSDeEpS3NQIT3JI
ic6Znd6EQYJUMQ/kD9d2ZpnNLja01K99P/YWP0CZRFyP0IE385hZH3zKw3A3Fkrcx21Lwh0x0TAe
/arvqSMYAfvlufdhDRWsJUGUT/GBZwyFsScSnK4oDfmWiuvR2fW5o5YhM4+waZRWMtOh1ox5fQDJ
0zdIR62V7mxOaS4bT9s07c2ceXb5blNweiYFKpw7uxyaYocMncmVwJhDWxmJjo+5lvI+g04ESwsN
190XBCjoFojD6stthH3oecqXLyjKlt6ys6q8fVQJabE4yXOyiIMFAbfrbP+VkHLxJEIadpA+jHK8
ES4bnK1y4aky1edejJFVDlzwWDb8ddTHocFWRXWTJnVcCvs2Tg13YlIulf29K133wxM4SF4aw5Xt
jkxLhRA66iR5lMHoY+41TIfctSK6fRSjGvudZHcBcXYszEf4R/iEZR6r+ATrxjQXbL/9o9cObAuw
JhTdoHQlzsXM2DpsyQqR5iJ0memNmFzD5rE0z/YG4OY0rZsqGcWvCjtfhtCZsVDBi2El4bjUB/se
jlwT+Wq6g0zQxe46yJoIVg5EIlwobNnY7RKqhw/LyrvWndGfPCo79ZnK6ygiXZIotFQZZ0b9AxTS
UqZMJ3ud8lBIazoEDJmF5U/sux4UJ7MpxCdLWvOZ8y1MmtUk+5jaQJ+SBR4svWtXLvVf3SQOxZCy
A3ET9qcb7EK9PsRT3oQb3nxJjuczzro7LMnutI9yLNPtRtR9FwNatOwANiTV4D0HVCexHzLlde26
tIeZInTwGktZ1Sjnb3GDEH0UhLFwmbjk9ffs9YZu7TqOfS+8yB2QVGF1haCEDFaQhEnh4yxBPXnj
OJ7ucAWFXvKaFBQeYisJ46gnhuXTYm2vdKeJeq19WqzaX1FoTGTwYf65ZMIC0qg0U0vDaz9QYnPi
Dvi/WyivPbocfp5qsvPviJijY+Ml85QWK4cvtzyS4AMhuC0DWOzj1m9bPd3SsuQGCwg/68+i6YhN
NIiFai/oBuWLm9l6gGpyM3x3TAXSJH7CA8ITW0eZdgBpzbTKLoGyCZaJ0cKxRgxDULetfj/Zxjjh
xOvgVB25dEOeTfbku/o2BQKtsBMTwb/tLbPsLkNeD4otnhEF9UuJcCxvWhQK+9buakOdtRG3yZ3X
JqRC/GpwmWIUsY7+jtWPMT1VVFL1b22RmDOg67qijJNz0URRGz0LLi+0CFIRSwUXBCXO8dD5KmoR
B+e0GYx8K2SdBm+BL4tqm2nPfUIP8W/54NyZhjOBPcjtApgMc4WB4X2QTeoTXQvC6UxvihKniNNA
8jRR+tl/UNqU0e/VBmzMiz7tb0bFbXwMTIxO29xXYrhLsrKntodDLra/rsj1mdWoyE6B4Q35wcWt
2r5mXOlchSzM65cxi+VjDbH0DaXEsp8BM7L3zakBE/tyNsvoECZy6tcD4eeKR4rNMEPgG9HB8obI
eErTtBgeBr+QmcH9W0X1wROaLHQP2pe/VFsND5rF9fB7Evv34PMfDAv/fOz5v2n4X/9Z/5mNwG/4
m+JGzsWhDRQHP1OGTfvhX8Ye7w9FHS9FuSZ0b0nLMf/qr2OP+we5Y3p0qUYU0BHM/xcktrw/SL9Y
yCWeRCnhHPKvKG7S+/PcQwOnD8aLQU3aLi9+mkP+rLxEoaY/IYkW8GEVJk81Jylx25u0DrAcHCd7
GAmrlYFVg65xgryK96HP+EJ+nh/X8Fcli6PW+YaH2XzLpiF02o6TfUnXn8t5N8xe8fiOvothP0L9
hYHDP6s/YjrCaI5wQxOpIeumaLDf5chRIX/TNZhpcLQGZISRx5HU4tmN0oG4nsWW/xH4iQQrlXWy
x8AxyJ79js9ZpvTy6twS5MXDbqW47SdKVB6npEnIavo6/AYFFWuBJZIMAympIMz8Ra9/ho6XQnuO
Y1PzbNdGeUMc2lTwAGxKv+YmlsbGIkATHVwvD2JUfqtvb9m6GKBahMhlFb8JwiYjACxdz+rg2p2K
v0OWqcxmmxKAsB5ZBI40vyTQlG4r3hlPGOP95iCMNvHvqmjwza1u83GBTHmK9GbbqfyQeSWn76hv
k53NS54me23xqLVzosSrqs3A+HeFg1EEVkJ5gP0Nk5zdL2Taknyytbew1IUbbIgkkYXTKLU2xtZQ
eDU8jj79Dk5QU1u8Pbq07baZ5HgMrdiI+oC1fFuyGcGWOB49yMHwyW2r/pEkFuu6KnObDF9opjsT
5p4dLUh7J1UhxOXJsKy6YVYUFNSv4fPl4+PETii8y2r+3S4IDfLb+D5HehjlTG5144Enzr6ZfkSa
Ew6YPewyw584k3UJPgRyvJ0J8ymAUk+VR9bD74PEn7PhWiy3meVUGWkDmF+7BAryvPUpt07WEfgO
Oq4n1q4n4usN0FqvMfZmN4pkT/dUNh6GlmDavZX587TliWn1myDsOWRj7KAiaSCWYq3xDeXPSk3q
PpRF/EbpLY4/zcz8rGYTilqcuOXdbIAEBnpVtOzn6vp20kT2V0zXGJj8hrDKqpMlfoHZVhgjrRS7
fOv1Whxx1YdfrlZxvid1z1u9Jq5l3gQc+5s1b/NxkRcb/ALKm/hsdYAJY9MU4IaUUVQs1nnFWGuj
xlt+kmWqX9ldD/a25d1nbl0k3W5dC7bdnAshQO7MbCRoNMvQWs+9gRIZ6sy4s0rZ4pizQ5adKc2c
zW5ET7bXLT64d4tqmAZrKcurtQ9NgASI4SCJeF7Akopmar4zIEmdCQ5DK+yEcSj4e2mX0WYWlvpo
+G++9mNmfCVe3CoaKCw2mkh6lProbKCHIGzJW+C68Qh7kqgC/1hkXbdJIHE6NwXLw7cUSRXyEu/4
YW2OBJ+2DvzAD2MEt75Jcu1UO6PmiUmTWlHvJZWIxdalieo7+EnXIgzS5PDxjHQ+57hVPmKPpq10
lUMe5JKq+XzDgRaTWfSnJJorc5vkuMsJ+83sL3dqcY/vZ4qVAybAsvU+tNdn/slo5oyGssIsLP5H
cK8N26FOG/XU9aBCLgHzRwp1fvHHrsgz5xnJEY4KFE56xKM+BjAFI9SpoDWohomcUOufI+YzjxuL
VP+alURONtlXhj/Li6cjjuQbmdamcwg7JKGXJoW/fvANu8LynbRN/Tga5MS3mqqn6OzOXZG8E2zw
HKTYETb3Iwg8N93UPfxzHrmCOE545P7k6c3zwptp9xx9GyMqcbxpGk7YQZgIN27N4V6v3YbnN4UJ
rI5Ppa+C8nuAr1HsMUNpH5oU2FjydPScTFR3wWF8zQbpgDoNUvyNVssEgqOAQ2R5HG2rdV/cyG7t
w/Lozahm9YyIg3jcu174MzO4tVhgzxPjEsRaA/aEXoZCfR0Qo+uwSKQKyJlzHSLJSjNQMp7RkxRH
9lt/nTr7XjLv+mwv7gVZruFuWkZU/XtavU6u3XWKdRLL1q/g4JluOSQz6Q72kMIiuE7A+joNeyUH
5H2nnE48+deJWRQKSt4ghvBR2Z31RI4OR2z8e9KG/JcSI1wmcPc6jVOHwWSuwQbcpL/n9djIwo3A
yMHrhDljQZ/JJWpynfVrwZKDAREFwFnEgP6qC6AkoREkV71gvmoHnVdFwRYYNZqC+C0w1Fe1wboq
D8FvGYLjPJoEx1PrLajT3DvEvUG9Cadkl41+hCUNa2+IsjFeVQ6iSyge8qp+DKR1il13VUU0nQh8
KotYgr8e3UQuEoopBvgaw1VZqfI6DA+5FoilblJYTxJjGS0xV02GyBP6jHXVahwnnb+yq4JDut16
5zpG1/GuGg9Fizq8dL01UBxy1YH8oSpvh0UcMlIaK3cpn2PybepZIm2hci74IDPSmBS1Figf5lV8
olDW24VXScqOcDHxBFykqjF0OCA95oktF5f9ImzlqgWrAFUE83S6SF9M0KhgQyWsL+qR0MYi/N3O
hgUdmlnelehnxNjdu/SqqpUZ8IAdm/z+iR0TuptYJLg+rtW7vupy1VWjwyWFXqev2p07llawDYVy
lmGLf700Y5kPZV6j+qVXBdBZxMCZsdTbQc507q2x7JxTV+bYAq2ritiT22jOnKvG+uJjg25q/JO9
JU4VtgL2wxRkoEq2nhV4VCPEKhueqT+r430CxulzATkX9NmhbraWP1nn0IUQC4KfwORnMbrDl7jK
or22cZClV8k0xZrW01u6SKkmBxl/HS8Ka3QVW5usbumKu4qwOsys9D64irOJjCJ3511FWzKIoBIp
u1iAUemAzUAtGq+8yr0BvY0b7mFEYGeA9rsigh25K7q2EIqTq2hcLPqx9VtKprKipgttkZjBYiRv
pQ1/92KlpVs+2NnU1o/GVZy2nKL+8tNmrrYiZ4rF8dVN5ikZKHbdYaOit0BHzKHoToVaukabND5F
HjkA+taBtK9aZ7KKuzlGFthGBgDNV+ikTXpnE6TpiBxyekYoHTKaVycD8GnJUUDvtVejsXd7VfBj
NDVgYKeLLO5CU8eRBFEzh05zE6DMfxG/NCfGedPVe5sWtZR3cw0uCv28pRXNpOmySold4Dhy3WBl
eSOqauvT9QwNmlcilu2ath2vjKP0UDdK3PKG1TMO0SrFpjQr/TLDhLnndBWQlGOFSWYzJOZ7dLiy
FJDXidqnXtnizUs8j8o6WdgBKrDCyUWehza1piu9j5KEJ8bIohUFfneYkxyu4I2gx8jhFs2rvnR5
gwUsCKz+g1PLNO4iraH0zJOo3t1yqp9gxySLHbUK7xNQjeOG+tIcUIOVzfBA4mJ+44kIU7pniUFZ
hlsHuwD/Jkcrh891R9uG+xoNKbHnoRRAaX1mebks9uIvEDN9uS9xmmDdjUX9fRyXvt8xKogb6zRb
eiPCOvrSPieFXUeKHMYtmS3vYNH+HTL02+YPSyps6YBcJvBrQFgewfcTCE/jzvnppuBIVhCiTZiL
Cgs3EcgQxc3ER07xXp1CENSanAxuxrBeq1z06T5heR3R+ZXUrxOBSaztdqFYRNOti4dIVwLIwmj+
igN8Diuqvbt6i4jDMVUYfQdAg4yDgudrGPrfHIu/bhwFtIh/PqrfRD+mX3/aUC6//vekbss/WHxY
zt/2jX9bUPp/8A8RaeEXKlaRtuT3/HVQd/6wmOJN/zqkL0vI//OX/aTl/wEalmtISogV1xH+X+B9
/Zn25doOSxFHCQf/h1CK//fnKb2ZnKxhuOSW7DMkn7YZu62XG9Gda4U1vVF0Of3d5/I/GE74i/+9
E4eJybJNuZhwoJlJEGh//g+yfpOJYkhZAmjxpraEsWls40efc1f+7/8lW/7DD+ewdwUThfvB4Ydj
yYsO8vcWExa8aczqiYVTiXxnbVM2cdp8LCn7dqYMR9uSw9BoK9hKQ7YwsJrp2zCpU7N2WP/mHoRj
pNuEYQg0d3iYVEu+37WG5qfT0BILDJw8uMoL071JlVN+c42A3g9jYBRpCpk8UqNEIDb1RqelPUSl
zo0/cjI66tRnQtHonQtmN7NoNbTqnH6EYnBZIrkzkMcVdrqiOnCEkYCYYmI0myxJgpZctDd1ZGm8
THwL3C5r7jg0RoxniAHJLWWh42dHu+q5jubS/aCutxC3sBjdu1BGwS1Q5ugzHTHoL300UCel3SAi
bALXZy7BLYoTEYK7zxn9ksZmcFvMY+L4HJoAW3PWbPksgRvUEs/LYLGhugHuDAGSbWY6UDNA3HxY
zaMCzr1c3p9hyALuLTd066yp6sri6jxO+BQ3I1QXu0CinzLrTF3oAuSQdCXQrElWasZ9GNqqkdNm
Ca3NhHKInolxzwORQlQK0LwkIl7SlcXwWul4qG4le/b8aeGGDAoHuZT0h4Hz6M3v6OdJMyG8O2MD
Fo4BGvayN+DlwgxqSiqQV2qkrq2FEGs42iH9Dt/D2dKWUc/ixEZBl+6lbSuVNfeRkVXMOyWr/o61
H1lbD4yHEIQiiXVKd75zycLkCNlAa93sMkNxMh8CjiTZS4ibasYhXGrWjjA/huaDgpOCLA3z/zTd
8wPglOO803QwapNMNHW1ltizSZGQlccEgb9HTtWDSxYou8siQ0BbJvvEQirqGbFYCr9U4cRFVPXN
lGEhtgtjw/cIJcqJOl+y+ERc3pDpdJLN3Ko4O/QJNSrr0SLYRHY7qz/nmO7GbUv9BBhRs3TC712d
FTW2hNrmJEuaou3CC91KUUiKKchoeuOzLjY2bSSYbl0PFb8rFrSKYqtbYKUPPX+PKh4dnIHxdmNS
vx2uoAs7F7LCeORaJ+YDy1XEG3Gw5EBLZ5PJ4pulMNXckOer0nM0sXTqV6U5wdA3xazHx9hpm+YQ
VNXyS6EPwCfhrrC/KSMxmfuwgIPwQptcGgVUkpgsbqB540DiTfvLxC2eHGTRTeG5AbM3rElK1D8a
7AycDBeBKrpqVeVv4Sr9LWPVv0UtygAWicvDFIzgFfyWvwrM8KTwE8SkvXQ8N9zgKC/pCGxMEBc0
HC3dfoukZk+cp0j6lWCEg0iy2cBzjQLXlUZOibCsGpbrfUfUp45lTrX0ot2FVx2vvGp6zlXfS65a
H4bi4SmxEFpug6saKCsmx8cQQQqZ0EhTEX8vimBUB+e3mOj8lhbH30JjeVUd1VWBNK9qJBkglEns
FyiDWLJRLJ2regnGHyXTsBdVk+4e/ROMGFqnJi1HtRh8uog9NHIohMiUBtpFJI2ueinlBgQGqkVG
BZtIIe1wVVf7q9KKFx/VlbgBCixXJWrsdFVmQYksMq0FyZ5lrfgt4dquVwJJq0vwNPPbhDZuPQTa
IjKWE8aained9xMQJcvIQ5/rciATDHF/k5VRXtuoKctBaVu0M1i8n2GV09YI8EKwcW1+9BWBHMK1
Dth8Mfwcbd1k1fP1lfTvRcZ/2IpNwj8/H73/f5Dn62/4fUByMAKbnGc8zkDLWcjhEPJ7lWHbi7mL
swn/WLjsJXjD/+WAZHh/sFjAt3r9BdJyl8PTX45IBrsM01U21mH2ay5LEPWv7DJYWiw20SKdwiJf
XNJScVSRAg+XyxWFHdn9BxtpSxdvZyAcr2rewP5GZ9C/T77NkSm1m4h1paU96mZWVq3CL54M40vV
oqqKFUJquARgBpdLyoHesQcpGFYnAq7mSFVgH3m/ZN6JaKGChJn+lkIBNNcGufziOz4gb6mV5Wxy
JG2AP8X2xyS9g6DU1juyQFRKeWw/7me8MuHRN3LIC0Ew6/w2jAzqshF8sBNjOngVJQH33Wx0+Gi8
ECww7pMsyaZ1bcdW3a9ynGdqE5a+WZ/tNFNiU3LMYXGQhROluqzi88WmYxhGRg+GCr1tV5BlPLja
hf6OsiZXKObhO3XJdEDj06P9uNdPs2H1Z82u93GsafIRZTS+Vk1aniZqm/mLNdjImrmk/6B4E2XW
srLJf6bEPDbMrMMZl1dEjFYQBzfc6sM1+YhdyQ44AIF2ID6HLDsW8a1pdhcjojk6tUnMkCSlcBhH
6DbRozjAue/OqBb5JjKdt6kFEBCUpnfOST7c2ZkZwDygKZu2201gVt0hH125RWt/8d25PztS9Tgf
zPxLj7I9BRUIK1CDJnkq1JuqIS1fYMLFp+S2rzJDFSnpaVzFRUDL7JpIdslLSw6FaOm7VAnEGFYg
LFlWhsfw/0y4s59omWr4olZ1aRb1PQrw7GMphTpyXuZkO1/leWzjt6ghOIGG5YcHKgCIzMnjjohI
2F/inswKQUU856CjDnUCIvSbnIq7vDIDgkqqK4MtiKSFfdGB/GBtRzDM8uGpsfepbPVMpBwm3dg+
JYqMEVRItEPY3uvRELBqKTfd0hGNEbyuWD73TNMo8vwO6F+9sfXq3vMfoshO1Q5hubttYoMlGpWd
97PIEUOQ1SrnkU4w22Np0fWwSxBtD05JVPlES6UT3zZhVYAWbaLEvbFS94emAFwcDSfoEpYQrDRW
g1O/NymXTKFoF9iFkPXCfRpi0DkAw2NN7uX39lyTG6US6dcsW3lMEBy/JwIOR1xO1l0uob52E/K2
o2Dg+iTbzpkHptc2a5hdEu5mtUlhnO66kNYOzG9j3nw2nmPC5Ul0E6/TEWDZ4FILSBXZDDoypY9z
gwin/KMXgCS9I+0HuS2ybEZvsJM3og8fHJt2w25O9yJufzlNCRTc9BzaZSrnxeCPK14bb66Kc9nA
5tsYlpmcDPr28h9hFesab7mg49ul7EWB8WIxeE5dhTJH1M3Aa9XKIf7sEWNwgxJiNIrCSDhr9xLw
UtcN+VrACKvWSor3CTM/xYWTS07BPi5nrxseUBaC2NzwnWqvUrRT0jdDfTDw6hcxZifBz5nvhqQz
f/QTBipkEnJVBvelM/7kWVCSFsKl7oEerTnKxMwnahdmI+nEsLeBFhmz0zenyI+qmGuimTf0i+r6
B54GoleBk1Nh3fcspza+gTN/pXDTsh8wOVwdjKrX2NRpxFyB/mRohO540+aWdc/NC+pmyopbV7nd
vgyjeJ+HKacCUU9Ap9VgAH8A6Ws64U+Whj722Y6xCWv7EXM//d/9MD9D/r0Y5IFZlJTN3mbu2DGc
/MpLdzpDlTHggxnumQ2Tc24zLU5I5QatNJzZUHLIqzZSVebREt1U7WprFs7OrRq5c/0OwlDib4B2
TLhTcsxXvcTv6k4nzP3U7DS+e17QMtNc8HMnEr6uI38OWMlu+5aG+pk+6C2XhngZTOaSnJ68kyIs
sh2yHjW6L0Z4eA4ItRviFfOGjpGGWmfzF9tO/bB4a258b4byHIxWsQohZkNUNOXeJSZ2lBkIG+yO
83vchsXOMN35XeDaTTcoRvFNTHHhUUiV3MMuyU/xmF0saX/B00NHdr3AOymwFDdZS+PwMHbtrgik
TVAB8FmlioFtNN0/UUIlrteXwbMzpuFW8hgkx6bFcLSmZrhEvGKgzDBAOsCrJGYX6b85E9wk346G
u76K43v0vb3wAtpSrMo5jGmUHxKMmDelQalsqXHeOYPiQ+zXZsPfxFU3eIjPUZS639yheQL8Y8gN
1KlGEPmVX/SnP0iZiyNRwn5fx8GNnnoQfD2fRVEcitL+KK1uDTLszsg6hbI/7bIqNx/tOl8ave8p
fz4Tyl67LvSEGb7t2Y6ceUeumAoWpz3EdYfqPBGrh4RGGXZEssNmj9nxte1qMT3AioBnm6gNi5hu
rU2XBjamQT5/8d0XA3/UQIJwAn2915Eb3o4LNJG3Pk8LDUNDjVm7Dhmmfgir604zvrq9nMBy4/kt
bq3UOriEyNeZvxg35fTJjDXcA8g61pF+qptJrHLDvsgSHYOh+anDI5byRlfwLRF29wDGvoq+uE9K
gDsNYmjrvDd1vQljfWoI1Ce6YxNF1nOc9UtYDRsGlEtEbtm1wQS2Cr4vK1TMhw447zp+0G5148fD
SXtzvDXr0CKEXny3B3nQ2J5lQ74a2ld8Um5yjkHRHcektMluE9OCXzk/xxEkKK9giJWueacGj59l
3OFpMzcSuCfoyfpNOeiy0DcVFTnTQq+ZpN5GSic8l1h9aLK0TwnwTrTvaHpNMaJ896qcwilHNNO8
Ax1nY8DqY0GrzoiKsQMr2OojLTcGSZ0Ua9Ma6Tv9sJ35wtq0pIQro1oGoBbugob+sCuWkkJp/Uk7
dXqsqDyEWWklDoTQrgML1MOFW2tc/7uIqBsP68Q86znIXrzBmza+CQx9qucM1jLuskjtuYPKHeZS
50hFBQtYcpqXZu409jhRdqel3+qtzm2TZo/JZ+sa0cBGa42BdMDTZdWw3yK73sYZ+TaKRD76afIW
s5ZtcJCcY4uQDe5FmizmJHJu4bn37ksfqgrcOaHQfBv1TXhn2m17mRtbHdowci5dLYGBIivQzjFM
VUJoruzj43BlhIrULY6NY813fjyJbyVCzqZPHKqkx4SmPSgMePj40vH5+qswV9OmCVKxbYfIvJRh
a97aWjgYjeN6M4i++15wmr6nTOe+Lm3jkoQmKweHaxd+grnv7XI6U6+HF0J2D7T3vWG/4MLgCL4W
RXLhCIhftquob6JAXcKJbPNdWmaPYRNzQWM9WHtx/Z0mshrrjn9jm7PewzfKKMMQ5iZHfbtwajHJ
l+bfhsYcLiE39LoozIMZOXz6wfwrVMZHSvz0pN0+3Go3Oky1cWyocv8Apl0RMEgo9jLn9oh8N1Fb
zosTSsAA44Gt8xvmlubGCP1PtJpq11dlciga+VISefjGCOQch06ylFH5I3Z3XmGTO7HIK5uaKkCe
riQYW1TJWUTZlrtW33iS98m6lxDSU+BodzWO+MdBzsmJ0deBDeLdptYk91KN4bF3eJfIaJqeslHn
LxZshP2gXCpeCP9vQFr5mDQmuQVvwcvVb38OncOGZyyxESYoZ5n57mCmhPhlZjQJGuXWysbw049t
/4ZVv/kqdQtnvuDsR43dazTPoCCJozzMS0cgNVWvbdT9RDk6pl6s134dT29m0+/ifgBfFGbiR5E0
hK2MsntoO6veogqHP8rWdX9gSOoutRbi2U8wdaysgDV4GQbyMR+4xUJVtI+dOadn4nXQgQUM4y85
GdNOGsgxCWv4PagF3mmkTfYKd+87KJ7uklYACENlEuwrwL5t6dp+otyXuSotxkezH45p1EERLoX1
mZqgAWzPNt5EOuZUulWa9jHP2iZjF1/6ksbJxhbZJfWwrEVZZu9MBajZ9vKX3hmt/eggnlFBty8w
shCwD6GzpKo+dsLv1iXWFcp0KQyDfj6fUiJ9+xlVDyEvgqZKVBunaurXwXlkE7Yvwbzf+1278YAE
0FBWg7hUSC53iaLuHuJQdDIiI3mm/LcH7KmAf6Tugy6T5jSZsgGeH9zryXQ2hW6tzRij9cBhkOeR
g/wGG/EW1lN1NN1kG3dxCfzFtO7bunhyzAwBF7dZSMXHKlGArD1mTbQlL7kUhiO3ZV1S+wDC90M2
rMY9r3vzxKjvMsiK53K27EercfQNW34sNCQq0CLDGi/y9AyHjA1qOhwonHeo7PU54xs4wWKL0hyV
L+QYqt1p+pR+tJnyYHqikEOLbdJZZPW7fBI7SzDwTbxofsbwwLYcbaO7Iqv0A2M60yUid4Ndr/qM
KaJddzF+n5UEDHomVOTf5IFhniIW3KAOOyxzs2DmmIySJ4iY76J+6s8kEaKbzqoeesfEyjRQQeiF
EhnAyOS3hIXqrce+kdgLEmhP2pE+uQpvuRP5h2rChe0NdbjBokLiISnlQ76cf8A3oZHa5ScERu7Q
ytpECbb8KliQ3VDkXHImvFPtsjJ3Tt18BwsIFUKHzKHtgkCay+IwpSJiTCTnvJaLxT7MXxHr7GdM
190qr0RHNco0/uD7kiejvQ7K0WvD0P/K5QzVJAQTOKd6F5Oe2Bt9X7ILmlVG/DhOtxlCQb2J/Skc
GQeDeENdKGATmryLFdExkP7B6JzAYMvFbwQyX8U3Ye95+0AGt8I2H2w7JlhmwjDAi/5cROA64BQd
S9+7RW3r1mPlTeshSfikcv/eD+CSWF0fwHhaok9mxls/bfdqSsQZEuyhyyEVx9WMGz597zMBRKdC
CL70pv/dICu3ni3tXiaOsefARxNdIxCmQ/pJKWV40LLtbr0Gx7SNWPAeuJQBR9A1NmM2743JP5dd
XT4aKo5+9MvbuXXGbWeUyWMTTix53PImsIxkFwo3e6rc5AnhqPnedP5w6XgPbKaud34yH3zg7flW
WPln3uj8Yxib+iadyNthVBvMQwGBc23hzVkZBv1+jj17J7cst4byjRfcI9HeJVP/EVtKvo6DMPe4
sZDBCWXxkBFwGWaEyipwasyGvXVgCH93CgoJO9G+KjH+5BIJuC2c4lKyXNuPwWDeRHlxQ33QQnAv
YtwRqcCMIYYnhaiz8jGdrDu/pz4L+RbiF358dNfx0BrOZw+iHgcoaYwN1lO5wZGfPY89HPcYLu9d
3JTtkZFNbXjxGhvWBksrEFZH3G7eKUVF2eK7ZNMjU8ohFvejSUYenw9Ow3lxMSJBV88VnBl8pP/N
3pktx41s6/lVHPseHUBidhw7wlWoifNMijcIkiIxT5mY38jP4RfzB6r7mKK0pdPbt/umI9TdFFhV
WZm51vr/758txILDfCksKz+qM0EFrL/NoxtvmaRGW5xEjst8RFPX9TR/TUMBBWbyrJUqdXlaagVn
pQcYZWQsvpGajSTUNNUOb58MPChQx2L2dTRKM6MFQJuTe8/1iEu5VaizuiILs82ldcLQoSKdICeq
yG1D97EkXZurYfzG5AoIs4c8UPVOedKmsNDc0HdPKl7c2qsn9H72XR6H+IIlKbo1lLmV3wG2sBOz
2GWqHJ/y1hjPSB7JmT2A6GmK+aFDmLc1p849Sea04NHCeoVLoq31QrMuiagY+faYYWBgEj2tYjLu
mdq6R9hlxXVS6tiRhN7SUljqOnMG9NJ51IRNrcldg66Nupo93qXOYBjiXjb1EAeV1OFGCq/YT+Hc
HJqi1A7I6Yy1TMQbHSiPEiK9ViKbV4BbFwecWFK0y/GScZER0N18Aw7iH5cLZqQQbrsXkI+4+DfR
pvDlhQNFiU4LmDCMRTZnoCqOBu5PZz4JPsSTq1Sg5qbdcRhoNOKS0aiYhrZZ8/0BFDiW3eXCUNzm
hV/SrpM+7dFcEazicTsKBz8MZnNyg16N/dq181sO6Aot5jTDmMGBb4W1Qlha6msZa4+ceNoG45Z+
zFCmOkRiMDEv2udTWRzq2EuPjWisd5LENrqnLndH9gdq+9ZLA+SX5QYBS7JPRzpLaOoN4NBqDDIB
0W4h4CNwVreAR+6miM4i7UXxGOUSkLJzDstQ4puxhzuSBtSyttRBMOnY0QQ/H2epM5ayXnVO2XVb
xRk6T8Juas0lRyEH/yidoTkSYZucIKjhYMXVepHlKZ3XqN+paByAFo8T/NGJDqIVP42Y7M0javY2
PBYTaV2rvlFxtcucIutPROuM101cwvjLOlJSLsJ3AE6RhnqJpF5EC8aT4eK5Muf0JDF13lkHO//E
TLhRSJzYHuK7xmXKloVhTJqmn6blw6gyAgZw5Zko5Z3CexhmpqfrmibufW4M9U0CVJvq4R33Q8QU
3x0Z1dAQUn+kJvRiA7vxSpmq57B8Jwr13jD1W7eo2fKUnlOlDFN6XesqMl61lnbdpQu+XYPhWgmN
Q880MRPy+FZcwlOl4E4bs5sDwyf7/NTE+SuOGjDilI0+otLjerLNfmO/85nYNI35CNic6IMBmbk8
sga+S8jnnGI8gagD7mxmpn/epu70Rr4Mcsah15sSMetCi0poLV/Q+ff3OEknlACQ4mbC2fvJ4ZpW
nIade5sb8LQQ1aLCBHN5BRfwCA3gcyjKCdOw0W5g6aD3Gd2vfWvMdyyE4Zb+bbpzdFwSXOry6d5Q
sN+ylFYHEvZxq8ZZWBuRYUFEulef+qkiu3xd4eFdruVeg9og79O7MWxkeylUV7Ie5OiC1aSRvNbD
vrxKaCClm6gv8+Iax1R9rNMQWkOL61dKRgQjvrO+iqHuTod6ZiwRG3uhkS0NJ7OH7TBrG47O6m7s
+3tm8jcMxcMn6WXWVZdo9lVtgIsV8XQyoiNdOY1TfmmtlLtFa1+PEf4DBG5NzKYkih1D/PKiaOP6
kPmaS7uTlvndrEL3YNaevW0YWT8Iwo3eFpvIzkV4Oa1M7Fprm3jmPG0niL3Iscw+Mg40AOwDYSrp
my87jdx4dgw084TMGafeKDFtAeQ3mO5Brw/mubanpwIkktgXCT7eDVdxtIfocWMm6Cr0AUQnCrle
0lajOiRxYUjy3epGmsejSG2CIm0jbEjIbCQFhGDwQ4nsVDRxS0vw66I5I1IiYUNYlWOPcTSrXLS5
VVd15U2GXWykp5YlnKr4puENklMJNGuemz0a+lJxLYrcYTjxGvKegFYVROpGxbad/XidzOG8mbv5
foyrC1rTR9GE4E8gxl65UyX3SCgwzOipdygZKVGyk102D4gUmVEk0EmI/FxZCPh3TunA8YtoY0Mq
JeFzyJbUJO/U70nIZt6B3TZ2v0RSnueuba0bVPc7MUBaw6zt7PWKyAZpd1XAaB1UZurpzBFSdpK1
Y/TNIaxrT61qVYjjElDa41ygtov60D1pYNxtjNkcULR68dFIi7SiRUhX1mYucdIWc7WNOt/be8hg
j7rYLIhTqGEf8PkkREV3gtO+juH4BjlLhvQIyyw2bqyLdC1KHXdCmF0h5H2cCUm4ZjBwUhjGYZji
utvaaAPeQHWPO1wlNd+IPFtzBS83vXDCda5ahdc2IcuO87M+722+usAYNHhhdKq2bt+a9OOtKaGH
T8vnfibqq14SL5AGcr394jTqVVX0mHPkqyc18Lo1qyklKZ47TFqL6rQd5/YZ1fJ5O1BwpV3Sbrmh
+4eU4I4jD6k78pdiCWYxzxxfajvZTjuvT86aTO1l7fjHBghICLx62pz7Xh+dWkwH1oMill1mPtKE
PKrJOewVYx/yIlYaR/SN5oZnTDs4FCmmL1GxIGumCXhlWump04CSnO2jhHGeRMxWMNIsvzSIU2g+
u09QoSEoWEyZYj+Nrowpxj0y6PFl7qbVhrxtsSOygO5tzC/tAyKYhJ9BQ08Pyu+fQI4v5wUdStMB
nUw3IGyjSxIMxhf22+K+BwPAt7EJt44+nQPXsck0a71i8aBMi52YLpKpG8O+q6V9bTo+8d56WKQH
MRjm3kzHIQB9IW7oyr4OTnQLKI/xF987xEnTuEfcMQeTN7cEm/tnTohrKKr5DFcQ410uOp089HHh
HZqRWROxaDLIGyh0YV9Mq6o1tbPOIIzQMOrieNSaYRNj9QLcOXrade5VzXXfZ1fkPzZUsFa/9Zht
rmIjA+WLfPgQwVNfGW5RHXDG35cpUDN98ojPHIbitNAERWAod7mw1HMkW2rWLjpzlzdVGtLdUMCl
gV6YE1BEuasL7UHi3dz3GAqIp6ju4oxo3swzcP0aw9Ow4NowvCSMpGLiMh22kOPSLAtSraFPE2b5
UrqL3gQ80w1OcrE2s/7UsWNqLdSyBzMKt7xA2tFO+t4qOyt1rHu0ZDfOOGiPWFiB2rJpHY09qg2j
wzQcNECJbnqLU+w4GxDsnk2KaxJwWRU68E7UED5K2Yf2ps3HsTtuwhy64CIp11JTgeYYonGnjeYx
vn9KD7/mtttYg3PkhIVIbhl8xOk6A0+Fx3UaqjagIoxhiJIAcSxDJ0Rq3AlVH/1bqfEN+Wb9Uqjx
XSLbzzLY+Ok/DajYTC3TQWOh6/zTtDF4flNtAIMzLNc1fNMzv+Vv/6dq413pAXDHY7RsCEzGSD3+
Em2Qi2vpi17Dg9gjFkbb39C1guz5TrJBcxubFX4vnN0GTlTns9AUL5/hpLIGuIG60Yyoa09x3Znm
ydgwzzzpwR6AFJ1Vlm8GHzXZ0ShG+RDTOSPrGmVis/Y7zVvCaLh+Bjh4ujSIAN/oDAzoxAZdOk0+
C7MqrmFB2OCwp7Sp4IVPyR1RDoO/pqE5TptKDHFBqGccviF91eV2wjt0o1y9okCK3e60NfGXEfhF
Jue+I8DO3LlWNfUb6BIuuUruDGVzXGDHzTv3uOvxUd0THAkP2XhnI+O5A2HcJIZFEbbQk3sbQNia
KhmqMude+Gi1aEGD4Z27nNYLg3l+5zEDfIvI1LCLuFhRGSSnvrbQm7EeQVed36nOfadlzwV230fd
WajPo2lP2DgXGPScpMlDI2m8baMRWDQRCHW4IgPceKtagtNgGSxkaZ/GNdjyhTddJVV+Eb9TqE1O
QW9tMoFJNrOlEfYWvVOrkyoBwwAGhcqBkkvykpLJChyz0TwGGxnN7SQBhlQuQGx0ZFVF2cSLYXte
mNkwdIDOwwGQ0BjM9lFxraOVt6C22SrkWfnO327eWdxjt3C5ce5n3dqigNRWyYLuJh9MXlXvPG/1
zvaW+dBPgTu75gnhQNC/9XcSePeNCh57EMLNkjN3K3W34W7UOFDEG89J06tR9q1zNRcN/e2kB9Rz
IObUrQ/g6JDLFbirYpTH7KP0M3NDX0rnMKLVt5DMFWoAFP90MVBt9PCb6OETy7mxo3bWdpoNyvQk
y+kBnyQOvq9tjHBjDAxH6oziBUqGI7Qj2kNDlFT67E0pWIuY34P0Gc2Hwy4MpzE2jUGe+D5KTWbz
xbhw28tvDPdvPHd0493J9M55VwmzVGAnULs3DWeA3GsA45bLUJoZTOf7BGD83DaRdlNVCC+3EfSd
fD1NGndTmQ3afVI07bhltEk/QTpplJwkNVqrq6RrVHcLQAo2Mo7CafhSJCkSnjjv2+Qm1+IhPc3K
UB2Ng9sXTHhb0Z8hH6fnJlviug4N/TVvS+48pUbfZWb40HL7sN74vbVq50+JR0oBC8jeYkrBOeFW
oqov7WGRf0c6c4BtjEMygT5FRk3AlbJNDkaK1HBFT4DPhgphkdPIwvXOib6C30MjRDPBLkeVH8DO
1Y1dvCQEuHbZ0syA7JxtdHsJEdCzVJnEqRY5Q//3oIHMXkIHRrPV0x08/rgis6YY5WkU9nq5zila
izMxRuxcYWS04muVlmPNRT7s2gv/Peygew8+sBs0rnQglkCE5j0cAUuv3h6q99CEulz+qyBjHtGt
ZTUEK+SDSveoCVR1Jgx2nj3SgDw+KEgzaGfaJZxOsI7CIwTCMOhLADbGGsQIvAoya2QYoIMv6Nu9
hz5U6N+hDMGhta6tFBDKqk5gGgaKZME7y4eusebT54dKFxBIuAAlghgK85dMuPKtmUL7bcpGhk6l
mqp7fVieXjBGrAMt7vHVjXpIxm5noHRae3RzYBom8EECDEVsN3HSZnwSFmPLJvTyfGvhQD8XdosX
ykf1fhb3s/61hrbe7Jm91swWw0VIg7w+eWUG6p5l8O7f5WLVPeNo+dbqsx6C9QI/BkKKrAdhIDDI
iLSxcfQqiy9rnFf3nqE8Qd2pqq8hLUY+L1IPJZvR0sQA1UREojnbCXX5PH3xB70EnVZxp0UnPS4G
vzFK8yAhYADUjdl53kF0+kDLM7FJipCel3bbuQzHuwGUd3NiFEl2Uy+tod1gI54/oLsZqzUHhlYH
ZmiZD2h0MlPbk09sU/dJ0q/SNVi56qSbMhp8SIa7meEeiw29QdHfFoZnviYD0uDA8bvpqndVA7N/
xICEZbjTb+LYtg9OKGwyPioNBY5lqPC0F5b5VXY00VeT4dCylUarkDSHKQVraCEFBHyQtyeoa9Gt
G0tI+TZWXnXWDZ2gELMnk0i2HHdTb4qWkTvtXYEsqaAmq6FJo80ppkvEYZa1Ixyz81duE2bsRdNo
ukASTLPk3rjQG/JRFzcNj89WTlHa8XamyXgcRmMPNR5oXkLpmjEg1bVivqnhrF16ZBzcp1oCD5oU
JvcI3vMyCTL7+CErDZPNDKTZoyDhgc+bkDT60UODZ8/FGA7GziRfFN8wOhsdRDGG8FR+wQUSnRIA
apTgCcLsrJma8r5uC7KVck08ANCjAgjh3lx0VILR2iGplJ50Q3olSZjAAEgHk8Wt0ZJZBIcgo9ss
PeAHAYls8UGmadXg1Zo0XQMU2qc0nYTbOOxttZiiTT3TQ6dzmApn3UA//Iqfk2jKcXD6y94t1U2N
aJwYFPqnEXOiOkUigdrgnEtACzNPxbCBorIhrqL2GA/iTjVCfW0IpGMdXhE83GMir2DCVc80gcwy
iJ0Ri0Nimg2xMIs0h742iU+sK5eImNZIjHu6pPIlL5eP0pJWcuFYaPDB3VeqQHGYjBgW0FiKaEpu
iXlOkqD0ksZcEzNVg9nwZ2HusEpVZwAJeWdVEyPIoL9FfFZjy0cv0f3nGV3+jYgq+9iIR9JN/ZwZ
mzXm1VfoKAUWDGIooYZUI0IjwV+Mxd7PKwJrpG3dN+zDDSFPi94jcwxjT/8bcWPHNLjA4MrBsU4x
wBLa6Kp4LcaKSAG9BMiPS89zrD1syWbatI6FYdLV2/FaS3JUfCa6hT7QrLS/aERvWRvWU/Rq24QX
HeX4FUgrHJgkaq4u+nXNTYqLIIKMBLmKg7K10734RfVEFxCMplkX7TAy7qRFTQSkrzVZtkWACGLP
6NENQpjLVboBwjpDD+EwOoLfRv+TbKglMkVfxp1NHVp7rPHpRVXTZt+S1ITPSF+O03cnOEx7LBlf
Ejt3jrtUUIpLX4OvKucp9RD1NxZ1qVul4zZDZhauzBA7N1ITcvoCExLEqRYxVmXKCgbI8ks3p2mV
hRfkFCO29QnHtFDsOKrhFpJgpOSsjR40DUiS1OMR34eOmIyFmfLrwCgvbrn4Decl1wKajlk7nfrY
Oa1FWIh2UKAMTAhda8yCntNckklZJ6EN3WGKliJ0KJ8SRiPMKDtzaII+Vx4mA+DUjzAWrbu0SjsN
zEWKODvlHe2C0TO9jR+TQhwUpPjh92iVDxvDGKfXtCXqo0i7juaPk0xXlZ2rFxO6O5agauwfCCLh
+ECOXgjMvHihlksz99QEjAMB5My8UCwqp7iQSktePKuwvxgebYmV4s5gBRkbLPfsSE/rDdTaGFc6
9DdxXHHXvIyYr2K6LRoYMJ3p6QTCmw1gEEXXDaQvLqZGd+KvemwRp9uk/Xxr6HF1O6toAN75rs3B
F4sAWw9l/RU8QJdvuERxCEEdzvDfI5E1V+nUIUTGNTU9pgVxVSvc8RbBnEbiAO2yy+Iq6jjWVhA5
e8Zprp6dAYdzGK1SbRMF7MTACzz0lsMaWrz1UuPnBVtvV/1D2yhktURE1i9DK0MYC2iEUCujfps3
kgOOCCGtG6DyN54Xr6exLpjpkPOMdsDWtXu00aFzpZALPEu/6B+neYguPJIp5kvbUYT+lfOApSsG
/IYvRfeRcVqwRS4nvw2rAF0gnS6GpqBEbN0KT2RCOgRJxY5+pGyvz3ZkBEuSLs1ZdoFni+gS4JgN
TSSqcliGA+LZpMYuG4spV2TEj04UgOYfTyBosK+obIBPF07mcNoSXJBvHYzauPmn5CUhMt7DM5YP
d1h3u/vRSJtn0Y8MVPGssUd1Er2V3rVMj6t8idUgp7VZ4TvM7lO4xxH6LpYOQoTYv7RKX5xNWBm/
FABn1Bryk2HvBESXLy5olIGZJvqCYKa7gxi26ar7pkFjtXZrM37Gtw2MQQOyaK4JTrPTVW9b7RMj
2+RZQ139rJTfPkSZnNEGYp/I1p1rpyeGjEji4V+XVwQ91I+UNzlZlN7QndvSUg9MeEAwBCUQ1+6h
Q7GCsJmZiUc8biElidtFdpuNvnOrl5X2rPu9SdeIFNaHWZDbTAEsWPawR+aUgXncXckqQ5xYct05
nYaieGNWOd6PfTQ/uzjzwg0VvXrtYhIstyys4sgty7HFp96nWMSJJkb7oSx0P0iz+occ3v8jDhDb
ZQLY0gFLjLjD3YCVvwdhmpMqUzASizZzVjq3rTDlcOanWL/WaZ373lFXtCSfweaw3wZtjKMNeivj
a2LA314zX7fSy5iYTXT2VW8vGxh4gbicuQ+i0+NflIMXUXqK3CBTrMRO6hK2eW/ZHbd1QAx+tFFI
j18UuCu5s5ianHMpFuKsa3Fl41bHjLCBx1rN19ZANUUeBdxJdp+WMaOJQ0wEDDr4omDj5IsbOzUj
+RrMZnfMoepswmYmnDHpKrcOmHgn2Ybk9So89edSIR7JWsu7MpbrKv/TGOtfABOm3KU01WHJAI6T
5zP2Mq8KN+Y8R+I+ISCUrqg3CZs3L2uLk3831L411MQCDv/n1qfr5FXKp/928lqVrx8d4u8/9q2V
hqAfMxPENLBsBtBpMLJ/9dI0w/wDKZEORVoHz6Yb7v+zQPl/YJfyaXZ7whLkJ2Cl/rOX5vyxbA6e
j2PKdH2Tccnf6aUtluwP5idcVh49Ppt8ANpY/H6LzfoDqV9ObUkUsHfoct94mgqaU6us7dpng7ih
38QRLHbzT48y6HB5lP3CckBdf/8oZbCDNs144M5GCJKHDEq3W+8bpeBl/O/Ra3Xx7a/7mHnw84dg
C3NBMdh0L79/iKgF3X38nbXhoJxHb77RUiRVHz7knzzkJ2+a4fukTpiWgRfN+vSQkZN8borhwJvb
fnVoG+4r7luXI0H0Z79+0ueXQ41HxwSEpW44umX4+OA+fjyIHIY4HKpDai/aCEIOoXiTV6CCf+Ux
+PYR2tJdNT+9IAwVfu1GhOeFrXnTxTJc63rZ7n/9kOUv+fj5834h+dNZ1TbefeOzYz/FTksTxtrb
xTDtuDKw85nKafHA8VsdJrNuvvX5/8trYXmgLwSuat/BRis+0dmFotnXuebeYdqwbssJ610Nufjv
vyq+2q7ru7awMYZ//wm5LYJPVTC1ISxvTWkN8Wtg0koiOJQ6iQDs/+dxkCW+f1xeyLmfNYP+nG9v
dZxj6xZr3TkxjdaWfaS5/PXjBNvd5w/N5k1c8BHsQo4D3+LjApwd5XTVWO7RS5WPVaMnzzW6eOrD
zKBsoWs0hauM+8XF6PTcrUQofdhbdF9v9YiwdjQ2NsEVUZm7X+rCQNvvkpet7cvMH4rVjJDmFicu
tWCtYrUHP6YDR+UKoV3KkQT2fa4Ujcxfv6bP314bz4Vtg9d1HOHwBV5e8octr/WLkJl+t48nhWnG
H+RpQXMCZWmYfDsX/+kC/HHFu2x0bO8gMVySUD59rULHI3NuUvsSLfwG2ay77uTUv05VBdkV2ML4
N/el5ZXxGAYtjoej9fOCzxvC4JizwZWg3wDvi7GyR4x0ro/Zza/fwx/3JZ4EetZk0RN84HxahmOq
SJTsmr2DU2WtuCAGeYlC6m8/ZNnBOfw4MTgPPn1QNB5pR4XV3hwhpluuhrsfsPT21w/5yWqwDd4v
4ZjYPRltfb8ahMnFsHMhJbRVvSb/1KOiJAgvbXDi/QtP4gF0jHWd/Wh5Tz+su4WCbWpjtU89crFS
o9W2VVXWG9KnzfNfP+knnw7EAmZgaEjJ//E/rbtm0sVoaMj/BKqGCIHYOnHj36UL/eyNAzDjLgwW
Zn72p5cDkqrRlZvthxKa9EAxt0NtzhGC4fniX3g5XE2ErQsXH/mnlzNgU27CKd9rfjKhrzcTTFaF
+5vFtnzO359OyysRAC45MjxL/7QOHH2uLLNN95WLuL3Op9PaRWI2FMK5KkU/fTUAIj7++nX99JEW
JzvYNluH1/39goj1yBbMH/fZ3NCiiuJySzld7B2JiXWaWrxaOLKr37xOrlo/vFLuoiYMYAi+wjbe
t/wP69B1uzayZL5TDhreTY/S44V4Tgp2xZeN0L+sZzLZTq1A3Vq3X0xdps++FjM7nMwKrwo3WR1B
bTmcEzY8Uz7TY8fA5sgHQABpiVQ2kjo0mZpB1GDBEO1zRNqbOFM+ekPpJ3LdEEvlXpICZ53ZmSu7
ixSqbrI18jJTV05SEnzYNmgnqdUlkBE/FDgSV9CF4ycChEpU54mFACxh0VhrB/nquZBG+pbYIOyO
wom3eyNDrbrRRo2g6F4ovUB4P+xx7gjUJtRMpzrdeXcDx7aNoP4UwxFCbagmhod9dKNAx24MPxuT
w9J7QuydhhjSJro4hdGLQzlm4RuIf2XtEHnhPusstyURMsNE4jRp9KqBSwlC1ZFkVNi0lLZRZPRg
Y2J9OoGHViH5d8M+R4g8Ej7CLLlp9qgjsPjXDX0jFHT0KunUoP5YR8yvhj3NoWkIcGLaNs5zd0rX
lLvo4SvPHmKghrP10OsxctuMpuMbLLXsTLKd5evQbMPrhqkMujzi+7bTFGHe0srR+GphI6SJqpz+
i85Eb94YlhhPVY6ab1USMPxVm2rkRgAC6At3cRFqoJhzgMmToWeYGTGH0sQtW2cfTSDKg8pvGbyU
mh3jR8vL6aqznI5RSdY+h3zBVFBZkc5Ea5b9TTq5FZ6VEP0ordHCNvdkLUxJQGvTiPtVk9jeSe+m
SbqfVJFhNa8q83SOCZok0duodtIbc5i0jktvs25ugNvm4R4Z+LSroQ3q28YeMLHUvep2cTi65Kvz
XbvyDNBXa7MtzSNMLdndZHvzI7P8RUA4Rvfc+sdsYxHUqTAoFPaELb8sbiIHqTzk4cZ9KCbCDwOX
E51pBC4+hblHMqAVKZgLFmSrnqcwIomUAMs8CczUSZ66OLW/qjaZYAPDg2dos8jRj/Hc8xUvbERJ
K2MY87cIJZ2LnBRsXJBiSX6ax6gyDn0NvOQWExnv9mw7k7caWrhVgUWw+jUDR7Nda9SSaA1b02Xc
wpaCwJ+xm77G/qJNqwaqwmmEBwkCNJKpQ82EYMQda4xj4FsI0LgPRXTf+li7g2oUGQHaVnLVKtA8
RJsgT5tJ1Qnrx7j3E75IejftYvY0Zs6uwQDDyxnfwakAWcEc0JH3zMhx3TpjxYwQCLF3lzcFnZMy
Bo+7JeakizdOn/l3KO5Hhl1NQuJBFek0qG2d6MgAb2ZxW7v81ArZukL/5HbWuGmIH3jJAPZf58ls
g1oa+KKfEYJR5AHmZ+stn6oSY78qwRDORc2o0SRGrAp8PgvGJYgjY4ZUGVtJYpfhC2164ukQUyXw
ENqKUWPtKIFhUeQ0sV0n7sl7qMT4knomw+06cft5LScxJWsm+QgtmtimPTj2DCP9oC5grppr5trY
j2kpulgPIliYK2kYRnzqCNV+K6j/TZz5h81R+c+7LuunWrt7le3HjsvyE382XADLQNejIDPJkeA4
p0HyFz0fXB/9X5oqNld/IZZD/k/kjEGcGG0YF1CfZXAY+xQ6fzZcDOsPTzcX8RK8e+HqtvF3Gi7W
UjF9vGjoHG2Ez/ELLCWja3069fHW4ZO2FAgrXQNigTsFAKbynS/IMK2jPpvNx5o9mowPaRK7FTdk
9/qZaW7xWhZPnERHccjocaNpuHLGNFeYLXJQB6QsWk+WV4njztMLMB8J6UukyAtwMMzVvYfQN7Rz
xvlDEjAhL+6R3XUn2hguibMuebo0tfbSwKTUNRUp02nFt7yz7OdUt7Qnq6A+ovc5bCwdDbHtzHxP
8n46wHLgzCH4/vbDR3rxYyNHLO/Dd+8TJE26XwSLclkxrAUc9PG6XE2cNFlpvtEgEbemXsIUxao0
7FB0hkDiqYQZcKC2iGzmnfRQuxd78v1hxeEIFkGLomWQlxo6m4fo73QHIM5K9qNck0d0WuVVnW9S
DYLcimymiB2460i5ACfymxrwp6+DCzJbAI0++nyfbq/gMSIXRsxbU8fxVRGGr7GZTbu8xrScQ8lf
+8QbY6tEiEEs8C7qY+eKHLWJ9G5FgKZbp2v0tHgK8rA/Cm184+CFTvp0EAeP6IDjrOytC7OM00Nk
wFj59Yfw+arIhQ2yJTdiWkK6ZRufyjxJDoyp/OiNHmFxUoKZPCF8p8UI04uTZbQd/Ppxxve6Prz+
PM5ZciX4YlBYGp86NvOQJ4C/3NfOzB+0zL5lLmVssD+3+xbL1jF6UiC/uMjXQ42pj4Hj9te/wJIn
+GnR+XRhdUH9TF9PfG6HFqkaZTtWr8nM5JwJDr2qVafS5msVluJtzsMGGK3qDw5eh2TT9Pr0jNAL
K+wMNuRpMJq43xSy8E7yERxD6erMpua8eey57DGrmFyik/S2BuJcaMlxT1VabirD1bDGa1zF9Qxp
ldmCp46keUXAstbti1xG92VZRlew0KMM+5BX/6YyJXD308v22ZW4Odqkevj0sD6tUcscKljy7YvZ
y77B6+BMR5D4hgc5NtzPZqSE28pM9LeY/AKyxJjBLntBqM5yL3eugfjHMSQAxVuWIRtjDFIiUJZT
3d07mt6exQsZfDuSnOB4yr4b43E4419J6LeA6NmG0E/XsTw17Cq5wdNx6bqW+5vu8w9L2TcEK5jm
CE1O2j6ft12jQg4p7ee6cUEkhfm8WQjVK1zEyJuY6K1+s5J+9jweSXnFecJy/tQ4a4AzC3NqnrvW
Hx/sMAI7lSHdLvMWaXtX+OLJzHx335MbGQNapzIK1ZUgEVuuRM9+JNyoP6lq7paB65fOXoGdjCh8
LW2Hb849aDrUpbXhem237jIkDfMkAFh6TX/DOEJo2Gaj4QYIeNC6TnuMDMQ9RpZqwpcpWyLaNbPn
SuvLIx925NvSfD63nR7WZ7p08H79Zvy4vOgdWrB9AMPSk/WWQvhDxUlivTViwX3B2tdDPMMbN/GO
rUbYGsf1alopTpffPPJzd0JnmMEXmaOcGhDM3KfeUZyQ92bX44ueS+/gZ+0cCPLEAhtqyO82rR/2
DL4zbJJ8zD7KZnpw3786jmqU/lK9TH7/4MgK/kbdqvyLUYbrdPaJzCArYt5njo2GgYC1/DGRaXY6
Wc4w/uZXWUZJ329frG0WnE73h1+IpuP3v0rmo0iIhf9cWaP+JZtmxFAdN/wLkTLSBANc0wqKx8m9
TcNBN5nxRtpDXKrhQaTc98t8aM5HDPY5kpNuZpWO5avthfZiGE16AEFYE/Y9AlEFNExiPAOqiMjW
5AaNpCN0eCS82N98kst17dOLIq+Kby01jEmf/f2A/bB69ITYROS/T3m2EHccJF9fddita1yu/jnZ
xTQIaEFxy8mJQNrUfHteR+n5K5VYlhe4EZYhRGUZ+iFaAGdzNbYbI8EiFdilgX0bVMPb5PTsCkKb
oTHEs7i2QJGdZdFkPcyAHe6aCpsge/HSGDH2Wdgkl1ncoj9yJ6/HQFZ5vAF6G5E4IsOqhAHaTV/y
WsPIh4znOifo+UibhX1M4dctALQCB06fjqBh7dRBl2EwkDaQo6kAjQSNll9//cSPK9RkVujq1pIB
BZV8WTYf3kGzb9WgIvEkBcNiq5PY6wxwTTgT4wLqnioniRLPH4tjp3LGgxuP2jqb0/woLWSUBuQ/
6QsNDf1Mkd+7orWviAdTV8h64nhd16Zq0b843TGuzw7dQ6uqy/dX8O9K5x8sZ484PUoSMrU4LrgB
ffhwg6f26c9o5LOn4vV//ON/gSJPPtY9P/35b4XQ0v7/E7Xp/oFbg/qFWfNSwOhs0H/VPfofsMhJ
8+KCansG2pj/rHsgmFuQbOlPMsEw2UzE36l7Fpznh68xVnzLMgwUGxQ9DBqtd0/Hh0U4RnZI5GX7
OCF5djag7p1GEkke4Y1YjRmWEyg/Tlkf4sWPLM1JHoHLsPIEVDJTOxYbYeCo1mSf1/IRNZOsQgic
GStX5q4+RQFiJst9+fsL77x+La9b+franj7V/7Gs2ZcKrRohZ+3//P6P6tufmVQvH9x3f8CJB23+
snuV09WrIhzrL//L8n/+V//jn0vhZqpZCi/YSNvlbyNmovy4JKhjf7WEdl1S/p///YrhQamn7ocf
/Eu1YP7ByA+3HctF/F/uzmS5bW1L06/CWWZGFJVEwwaTjDApSlZHy5bs00wYkIRDggQBEg27jIqo
ST1EjXN0BzmrYc3Om9ST1LdAwocbpEVbQPkyryIy7/GRz8Zu1l57Nf/6F+kKC7nYCFNVa5w1Scg0
avgE/EOzyduaSROud0vESAx5TTPE0My86Bq4BSwPcqUbPEO2Afcbp4+9+2ZeTZ6xXdeQIH0Nl0RH
l7Vw9dNncFeUyAbMKQP+MKhVAfM2Isr42iFloZd9/qPudFkNP/Pua9UjenTPPZHvthqAsxr0qdMw
LlQ9OqE4aAaR0gfwRKYW3M3rEYjF2G+Hi9uGO3FMioyjvuu1LWP8684RbXdgF9Zw6NM6GQL61cOK
ixOZ+/SK2npe5/DD3DXCm8loOpt36eC1vrBoLAr36qw5hJ5mjZ2+HtD6rE0LwAXcJ7T5GFwcmYlY
TrnNx8Cg/ksnh2owH3UTFlo0aEAb+sGlUbAulSa6dx55JpXBi/UAnpJWtNYosmz42tMC9sVmewT6
cQZw3BtPOzRvGt5QiRDH7UYjms6OnNABwQAtYyKvULOIuaDOjcbQ1cZybfWGo0QjBw9pKDy5c+DY
q2VMuZZmAKW9meuxPz1iecnA+U0xNVSkQVN5o5l3lOvQlEyGweBDDRl4CqiYfgJm3IAgbOleezSK
+mU+qTfvq9YsIBIBYc7rZyKHv/f1poZ1bUgnhDwGYVIzo0Y9snqjQTj84jaW8RMwpCGs4vrg8vUv
5Q1MbgBGU4vHClHEJMsZmJSHUGFX7fdo7FL7DAJt9l6bJNqRjxxaDmAkC9LoJpG3fGaRMOqAxjNG
b9A3p3REGCw/g66tdeNZHH/+8eWAu6rXdZBZJM91VV68uV6PXWP8IdEayeMsasw+NK3R7Or1jxxa
DlFI1BXJUhg7c3uWjKHjjTz3g0/tBLVj9eHkqmbOzE+jIF4dceQPHY805TTqqAlaw+buZrBY9LW+
O/5AP/CkS+NWch2TQUIN2+srOvgZAA1k5iWf3chds9harJpkINis8fqRaq7BLSR9x6xWLW+1Imt1
tAdlaBpBQAwQ9XAI8Qymq9bwQ+DW9Or5rElHjwsqxeCPMpshLZUm8cNCX9eBsEIPguYdtSatDsyC
WvOyQW7DOKJbDiy6bhpcLzLrALXzi157jaA+8Vq9KPbDq/FgXcN3Hy+7r++saiRxaqzZMsB5tch0
m800eLzzsk0nnhH2Z1pP1+cUYiZ9aJ8C/5ehN35a4qq//q0DC2pQQmvW8ZOJQ4tRuOsV4B/TGrK+
7C3648EVvYvpxmEM6seeCxklp5uwLhET0wQ9RABG/QpdI+iD4+k9azXXrycRTTgpUR2eI1wBpeC1
CKor4TsJSMPgQ47qvxJarnbpu2zcrpNq/0p3vf7jbBaPHiAamwNWr4WUZFJm8KmeWP4RzSOTyU+2
qSPQxJ0JVqSO1M72m4k+nQEo6zX0sPphHcynT41BnX6PK3pwUpoAU+SiVv/0+jEceDp4N/76Zk4H
xcTUklFs9kaUVJNBXIyWuOi4YtPWnFpEuFD6gKpjEpha3Vvdgseqbpyrb1pTh+SgaQClBoBKnFfP
3bNkGlkuSqXX7MfL7rwaRnfL4fBYJFlws3tbi/UkmBRQHNKBWJG2KNBonBLXetgVhtGlGElPzvUh
1SZUMRM4qdOq6DcazEcPCb3laPhu+C2Q3vSu6Jqwy9HmwSBa3k6qk+r4yMWWuvS9qXHpSApB8oPh
mrsI0BaOptbM7ImXRNEFJMta7HpPwXCkE7MN3S8z2suda1FkBG3e8eWvS7+udYfu3OWfLOueombt
D29Cp9HXJSO1J/PiSESJTlDcH5AvOdGAssOC9aPWS8hjXDeHAZEMbzyfX0fziNb1gLofEio+f2vQ
6PcmDBfuL3jiTZj8Z9EKkhBs+G5jEOpXy6k/vvYn1enj6/M7uG8tw7CQGcwCIzc96ddMJL3Wq4Z1
/zKiSro9GreSu9c/ckAj4uNKhwgyysT0cvpDiGnd8WDem0wFQDGLzeFniG8abShyYpPeScvJkef6
0LtD8gEMEAZdraW35D3fUQLT9XyhmVrUW9YS4qbxWO9AZWb+DmOXfr8I6fDXXmpDiHJXoHXuTFdb
vjfrtflDf00Q5ohoHthhrqTOtWkB5zLyPvM4GAXGsBX2vAHl72vitAC7vCM2w8H1gq7DmgMBh/OY
W2/sQ2YE/31vEkoL4xbdBIdhFF4mQtTprsIFT+8wmmFI9KllSyjMqRJrjofwt4a1I3t/4LGAtIdX
ECiWVSNyrm59GIfNEC6U3mKIrzDRtd+m68RZtGpP0Id2wBpeRk3j2AN1aI9Rb0RNWzQioR2Y+s3x
tNWI6sG0ZyxAvQAQnrX7I7PeAYwdw8usXZn+lBzQSr9deutfqqInjeQjzMFdyIF+JyXbOnLrD85H
FBEiX8fayGsjgxC+Ffs9az0IrxBv/5zq8+aRVe9/hJA1WFGseCwAU8oLdmWcFjrhglB1b0IrnM8u
TT0fNWqZf3glwP2JaVHbgM8AIFX9SKCt6EVSp/YuMcNnY9EYX6/r4+mRlchMVR0pNQUmFCUEiEHK
5/SDX7XoS9pY9OLaQn+YxlAz99drH0pSSGwmR65jLoYl5hlOCVUXxDdM0vj5pM6qURstzGHYa1KY
tmoTgh98pHOI+8WIlst1d0H/o45OQ9PP8BclVzAuLO2Vpg9Jseh3g4hy8vNqc24RRo2XEQFVquDG
Xdjx6P/wus7cixaw3fVGE5IU4iOgSvf0Rr0OAKWv96j27BvgqxJtfU4Fl3tDBpDsKUk4lxZ5ljUx
2o1FBLapAc/g+wF97bwflAGZCX4C0AkKTch/5wRtTIcA+r+tIOZtrjuYoTQmq7m1I+eSlwHxSIkt
1oGnSYqglvNHVi0K0uJB0qNQWZpjjBZ38Ou1zZU/OlKOkWYJd6Ut/ZL4vVgwDfyA3JeScGIsYgRg
sozDj2uYZOswGNSa13TuMi7cCHLq2qrRvAwXw48hjTloSrKoOrE1s66ndDJ9PHLMcoFemY2Vqz2g
j8CgoQdxzzWj6I5HxL8H5Jbc12qLu1nVbHShdR9+pua14yWr9fV0EMwvVq0lTF2NAYTUMCyOV0eO
W9b/2oxyynS5gjeGKtHeelElZYCyfel7kfeREk/KvcfNUTvWzHp3PB4u2hqZ2CO6IK/V5HRAtBoC
4dUoucoZJInvSvuOqNecaItOa0aakwaLxzACeR8h/YhUc2EZ0Kwznyunu+ws9MaIAFXYn4K40b9Y
zFZ3OnRziHdIzSE09UfOWXYtv6tAmVDXVE5hpOfO2QNNurbiWS+KWjVSLQtdv53Q4+ChZZHUZpfj
BD5G2DExD1ruJ5h1XHima3h+EBAEUPMfmY5sY346dUFpkE9oNDFL+P2OgUQ/v7iukSAb6QPrZj2f
EMxz5ya1l/1R9Vf0m9YmMdu8snwTSiGrMTlPXJpd4Bj49wHMn/aR6TQOToeLDz6F/IVkMHanE88n
1KUbMZ2oV9XquQ6H7m9wQzRb0C5JPWniW4u7AIbuWXdJKIiuNM1pw5kOVvHsugorPvRMZmsOWzMs
UJcjdwXXaRXwx/zanMzGzpG5HjpJFDMqEWWImZPTH7wacCoGkx5cDoN11xibjWGnVVvDYUMXMaiE
vXFcJYhBfTgUVVEtvk/qg6ZjrBd4vpzkpHHkpTh0YySoTdSBrBCKWt270EtI3M2nPa06W8MqRT33
ZUPzkvlbRIb8E2UCDSlRyYOgIF2GnNSVdRt0QSQlpgnvm+FhVNFRptMfC4XeLCAVNG/AmNxZD8fw
J09nhtdz4SmYdPr+go6cr5/GgWfDMmt4fjr1aOKTqotvxeEAcm7rDipO63bgm97HuTYc/g6d1uLh
9S8d2GYLTlDqLDFS+L/cBW4O++YYAtw7mjMtr8wJJb400KgeURMH7gFRRoM+v2g/QmbyWuxcyyZG
OcyBrTuq1SGK6C+Tc59w8cfxeEpttQUZ7PvXF3XAyrCkqZ+mYYDRnTFv3/lrSBTDxfwucvXo11oI
/rCz9hfQkyxaCTT00XC9rF1Ea4vybTjIPfjRtcXqxZ/DenzkJNE7LE7RSdhk5Juk0Aq8GjkSdfF4
T8NlQsGGMaR7aAeuQriqDfIMvy7DtfVr3YgXn7HtyEYMx1hfz6Y5X1AOSFwpul8SuoL4lSL2+t0I
gF7UBl/jz9rr/tBKribWYD2+hHttXf2lVo2a62v4omrX1cQAngdBF3tLD5UE9MF6MqCFRCNe9rQ1
nPIzWt0/kw8wY1DNGpRXEG9TV99c++YEbhOokLp0160+JX4y/jh3w/EMYsnp7DmG77cXwEvwTE3N
wOzCDBBpZDo9SJ1W9ZVxRUHPMrqLG/Pl4mKW1CfPq9jwqjQs0Nej8wAm1U+RCaVTxwIJSS8NeJmT
i1pzkKw6a10fvzR9HYjKYq5VP83Wc7icKI+AyqiG8XI1HgWL36Y+lAQ0MqiuYSsfj2nn25wbxu+a
MdCn7TncZNCXrtetDy50ATOwgIYOVJx60eR6OYK/oW0BIXkf+2SrtPZwNGxa7dUMdHaA24xKu6Sx
qTbtLlpUwYH2D92W+xyPa/6yE8GxbZ4PQ5P3BKz+CgKecYsqj8CCQOcSdDUQjtF8PqSNGP9VE0S3
j9dMG5UqbEvvQ5P6obt+qzGk+6G1dJcXfbjQlveWD9+V0Y/46yBh4uQ9fBbaH/7IrS3OY2MBp+8c
DoE1fEeDxaxdE/Xcbk2pOWr3W+G6N4EYh8c1bszGtJLS9NZ5CAKFA6SHMsUPGkL6OR4t6C84Ms3x
oz6vQ0RhzSO30Yb5z/fO+1D8tyh5aNRnXSMewK8Exx+4+LU1CD9WJwbPpt7w9I+NhadrPTNaNtGB
/TlNveAe1wANRkkC4S+H+xt0Y3C4xTQvxVGFQhh8kR6Tfqx60kOoabmaE1WJ5fbX1eXvQaJ762sI
5FfVS7r5hc9BYxyte1AD+ROaJjRjrzOGw+eBHqyUE6/M1ghyFmOkaZ2Gq9XvKf8ZfxpQ8UDLh5VH
0/pkNqXOq28tm1YHapOAfPt8ilTThCGqdQwIWugyUoeu9SJY+TQTmoQGcJnhlFBqZ75cQduU0BHM
ghGvPwm7Q8jvjVuoFEdwsgWjgW0CeqQPruE36QC4Wj4aK70xuTDd0RC68HptCb5wRBUjVFwt3sfa
2B3ShCua38/7i/lHLSAx1054+idd2mToLw0qX6Dsm1t6d0LDpxtKv6aXhkf3Duj+Ilo00D/nCmq3
sduZWbCMLhbT0edGc6VN2v0kHD7SE0C7hdaoekM7zKHfbkYajP+T1jRpwMHmx49xYrkfljGdn2ki
Tq9KmFSS+Etca/kGDENDy+sm64WJDhnAEXU+NefLZPOk/heCxGynehDA8DWbL7+9B5EbPwZ7KIfv
+ksZLODwQN+HiBA/XSknSGeUgjFeG8CzwWwkL2AttPoZ9hFFAFIs5wX+YPvvjeaGpkGc7fQHU5kP
7ezMt9b++rL2ISL747w2cydFm0h7WxJoBdeuw19BwT68rby5O2uvWmcQwJIHJnJ2qosXCFSxgz8j
Ckz8SmLbO2s3Wmcm0VyrAS1T+oPdfGLnLmWfhZZe1a0zMD7A7Rtcn53F660zAsXwlgicN/05tcUb
xEyLrd04M+EGMIlXbZeIIO1uAfQs5PMpnsWnOK2Dh2Cj6OI5YLwU0g4g/pRVw+LcakqQDf/mxFYt
zkmhI6fKizB4DaB7Ts3JL4TDAdTViYo77mvRxZ8JlguuAKDy6Y964w39DBwX0QrQ7ekPr+CJnb8o
6ELn3zojJkO60sxeM/Wl187AQEJ4sd0AnM1T2wICcgW3wIDbnYwBIGTe9fRHuf7VJnq/oZut7LeC
/jotMSi6A1Xo7UlWgIhpEUKQH/UiUCUKUIN4EUmtbIdOawe4pwWlgNddyGoINm+XyBO38/SZFo8A
mVnyOSe6BTxQBbegfgYvmgWKc2vVS8HEzhZg+RK6hU3S2LEOTksMCMkV3IOqpp8JCkrqIJXVm/Uz
eEOgPaM8M/05OS1ALr/g4g3jjJQywWFBUO6cvHWWYoslAbz5Ob21C4yv0ENYNc8awAFp1SHMgPKj
WoH1OvYQrDXEfNMvnZKzKziGQosXlwc//6s/L/nqnfPfuPuqYjiti49LXnALqo2zOpUVGo5Eevq1
nPYz0I5kisw6FnH6sxG4UxIDoUksJAZVHVMICBJw361FrNoB3IG6zi3J3gfhkDstOdgvAvrhmBem
EIoeyK669irBMF4+DT6AjalxQicvoOxCB6+dAbPDCM7dezhcpXScUoStTjw56z8t6iy09Kp2RjwL
okeBoe7oPKN2Rs02ACtc4PTn9NZe9Lpb3GbLAG5PTCv9UUMAeL+UomAMZBbxyWk83NaCgg8vOM86
gBbwbcrxEwUkY091+7a32Anddsh9Cq8aU56aWMrYtm6/qusM80xwkiBST+7IC8f1xdUFbCXUuBuh
V5duYv4D2YTjePPKb9/UEzr+vUrpH33hWmc1vHwKSbMlqo4OChEyZIoVtnYO+3BqrzyJmaI3QDd4
zXnYgHFsD1q5/kQ86PMn4MqtlJye0b81Qzb1Ll/ThD+Q3RMedioYpLDrYNQHbxBECV0NW0QF0p+T
k4NGcXffxMSh+AVdqAiATshL2OaB8Z7aqgXpV8jkaaIAJIiTRb1zno4mJPxSzytFa6dl3nNlC66d
rC5U/FTwb02efKgTLxC2MvGBtjJ/ci+g5KMLHT/XHhqKGkSAf1m2O4avODpkAEkIbeTshJ4+qPgK
rl0avBLoAIu5Pd7824d1wF8QpoNTk33YJQouHneOmjLOXfCuyonzC6LblHZkkd2TW3yj6OKrAuhg
fbjvB8W+jsIXV5fKt6924YkpPyHSL3Tz4cMhmQuEY2v150KcgnwAbS+Q0pM7f+n4UGjtekPi+hR/
YdimP+p7jx/Ii0f2R1Sf/JzcFoC7KLgFpDZqwvYOZjl3/6GvgXECl+/0zr1oaEs8fItTbWiCENnR
emZDQE6gxndinad14Ys6OQBaRJJp+LF97NQN0FMQH+Q68pfk5+REfiuPBVwc1oi3T1FA5sKgRnZk
AC+QZupg+bKk3um5ukIGW0jxAeSRMB6BPPXWo+3xfukXRenx5ufkLn/RpVc5X6JllI6RtclEfPf4
2Rrq2eiLs7ErT8jUFQ7LQsfOewdYkcstrafSH1XyLRAfdAEC57jZmdMLcEgSutAWEMSBEqiRz2oQ
+8QHNLcxj1PUe3s88D8a4sOFk8YqsAjlLH0uhPj9oDyzoP6pXXohPyh26nVJZpkk6vGY5IcBd+48
0Q3KHRtak/Lw7Nd874SuPne24BZU5fILZI0whrJ4oG7ENSTVd3KhneK3Hf+OjlbYOqplD2idZmQa
nadO1bET4rpCIi+gJTKh5GozJKsq86Z5JryR1tewx8mdvln0qQe9Ayqdc85sXdXQI+YFNoxg/vZd
PaHrvk0wFjByJawjPSYzAaexqXLreQ1gfqftFdj201R5JGEKXgEgSsKgIzz3m5/cwwdyhciG5P02
W3CC0JXir37jTB41QCp/PW07L18VJUFwA9tnuwUS/jmtp08Ck8U0Ye1MvBlqmrO0nqC1dzaB9C/0
JZClSCGP/PyA0/sdSuNrbV9n6Hovaemf60Q7/MdH/0JWIbc/wLbyTcrboJVG1qlNE/cNxC59cr+S
VKf/oXAlbz61qYmTP/+bQp2cWjw7v8wsoN3/fLvg/al8tZf2f6XW8P3473dWCfu2tMIhH2+yVKo0
OEtle96wStTszqKVHYkKbslGgysrzmb7nobZdvg8XKUSsdquccttPnFC99n2Kw/2JLAVYmrsgr8m
u0d9/fWivDZ62wknyYsyrF7CsA90CpoEfuUq8mz/JcrmKbJplDB8J3gOoso/3zgOjFKDfzn0GQkI
F92cXhDGQyf0K3d26Nq+feg7dZRk0e90gmB8cOwS1nDhjtxshqlqKGNM5wV5jZ2XykPM/0SV4I/K
nfsc0u49chVZEk6eortzETr+87ByD6/F/vgl7P52/Icg2Rw2Alt558fcx9h9rtzm5VeC40WXdJnY
k2wUORR5hIqO+d6xw5etFFVkDXfP54Fve9m/Uy4hwJXiX7xxQ/eJYvBsJFmJJhn4okuBSdGN4okd
bZeTjbj5QAkz7zmLSsf2nJfAV+UVyyj72MF2At+lU3tu4mSjpFOWQvuie/LF9hM7TrKBNuOSASg6
bs9OQnXUMu6sbPDvji3KP5tiOmNBURad8b0bP9suWvnA44IXX8IH7GliV2QJ0hTCURQacKcyPuDl
W0yUINQ8UtHQ9ryD+yIgvaIb/2BDWFF573iOb/+3yrvo2fEjmmykyuZRbixGyotdgTpsqOwZwZXi
H38Mxk5u1yjDKmNcf6DOVrrfFd2qx2Rue8q1InlcfNhfOF43Sjf8IoG+Tp24IP6KTnzPyKQzTfFR
O547ndKa9KtFmA0pSkHcUZgwwZcQegRTT/1I9uu36+DPvrtjn9y5dGKpfEhib4W9eOiC8FG+DKqJ
hn8tC4dCaiZe38xD3s/PcXwkiPWP6OlkRpci1mnbxVM9CSmHJHJKHwb6J9QofyZTmDl1qaf3Bhd0
V662//nuv+oKiU0WNPg58kYOEFR50XWdoGudRHFoezkTsASXAsfxj8DLfLpMkYiyo0ESbHwtWhVJ
c8QUU5f9+lvK7tDh/5xzp9y/RbdX4DHQVWNawdRYWAp2V3Ncut8YM7l0gnCgHmurBL/3UxLl/Ftd
4sSvK6fNEl6LwTz++X/CsbtyspFETsBfZ388PbkwLPDR3yUJ6Cqf7dmLnKm6IHh2bP/I3zmJUNwf
EonLzkWOKe2NpJ7/dsk7gerXzv5roEEZNn3gc3L1g+PmBRW1k008E6gfG7GbhMFUkVGCCJKNL7L8
NMJWebcJcWZDbeW/VXDsd4e0++YpKzTnNFB0aM4p9Vm2iLdt8ge5CariOhTlLjT/e7gHB/nAB51n
KHNE6wD9gMxKuJjzK0n+6qtILOm7IiHIjJ0TxENvSm45b/hQ2/YkWLcJR2YTTy8osFW4/sE0sD7s
NLiasl9nJ/SGz905UTANYnuiHhX9iiCDgmtdiLwFWrQvwm/5mE3Deucpm3a6qgP5neKb2CHK/fSE
ABL7kFDoXuj+kLV77LO7730XjSOm60+yXg6IdFEbdnc1Ij+vLeXnrBIQEy4IMbufu7Q3GmbvwuRJ
fekysT5wG79TyfCEugMCdhLzbtvhUz6dVcYXBonreerEX9Mj3zlzma39EqBNHbkZK7na0mZr86e3
78jj0GEnhjYR9Gyw9E0twbPp2KsJCuJA6NV87cH4zg3p5KSjjIjWeTBx/ZzZJnWhRTc5G9evfHKm
yZPnPmdjyl5LcVzRL1yS+LLV3Ky1ZxMlf73K37nJJJ9eHC9IVGNOuiMXnfB7G/WeDZMKcxnu0TVy
nDs/qOayz7z9lhAvxztxZ7lkjaDtim7EXeDHkROSI83GSnfjVdvjO0/vnl7ZcVD55D4Hu2PTwjz7
49t3ZBPgv3HjeBNj7jlzV9UgtRIu+eYrt8mzajzR/rr4CkhD+O6L/bLJSQRPGLrZoBsNWMK1fEzC
8WZ/OsglOIQDypCuW9l3ix7HF9cn0RKnK8Iqq2y0Am61ejJl4B1oEBC70bDyxSV6clDJ62Xcjs8P
r36hBEFuk/h2Qyc7gvTohbW36L3u4M8826pICTC56LgPtmoVwbtSwqCSreviBJOiT1RhEUK44nOW
8TFh4uGff/OcySobUnYbHqzsjwXkXz5wZ/MFx89Gk8GpvheYbjkL2LwClX++CG3u2b9kw6bfwQ0+
+iruegTdn+rfbMIvRc1+NRJ3ElE272kvBpIdy9uF6Z3/EvAgZwPJ+Zbw3qQxJvUdkz66RUWz7XgD
N1EgQtJ0ufCwQURwKX1J3jvh2qGznZvPIZfwFfL0YU7hlPAathNvIDC8bILpDS1Bj507/sQOx7vD
CrN/0b2+CtkGFf0ivFxFh+1GJNHVTSgDstRZO8/D3LAl7O2F6+c3oYzk/oUdBs4hs+vVeNt3Gtib
hyA7qVRPlHCjL90nMo2ACncHloZnRQXiEn/Ajxzl9ZUKp8LjAgy2fXXYMvYhdJxnxTATBrWik+2E
AUaOoho0YfwtOu77BHBQqGxCShNQdNyr5z3lAJdY8flexbanzrYMp+raCXMCBhVG8cleE0e6s1eq
bZe2Dim6vbd2PM9Jg/SCKDysGw+TvGlCz/PiIz94wdwe56dcwh7fuuh1zOcodlzFhobisPi0b5Ol
M3kKknCQjSXqUisjEngXeC/siTJuGVB7IjO2GjnR6iUoijvR7cpkywgxfiMNAylD9qm328NkXhe2
qivKeJpB6eesHgoLi8/2nkqMZGB72UipnEnxctE7/SnglVMvHoVfxceVG+3kB5a+2UUn/JBqTcJc
ahSiDK/jYQrAN5uh7DCYtuyPbxe0B5CwT5QmZCOlA5dSY7SgDEWdbxlO0sPCjdeb5Kc65RKk7fM4
ZIsV8wdsVfaZt+/xFu16A7j1JVDdRun6UVTmvmBcSQVahxxVNlp6jMKLUnRwiZU7vjMIVYEuw6t5
cMKn3N0uoxSDeK+TljzZivRBCa+Xo5jjIYbR84HqFGElLr7jN0EUzJXdBngNmbVVfOg//6eo/0Ou
WRNaOWmR1IJ4A+IZg3bExz739wut0d2FmoWiobXd+cvdfh0s8MaMOnle0SnZXqYPYwlau7OiH3a0
O2oZdQCX9toGpBO6092RtTJyV1fEb5VBpeNTUd10FYW2oxodZTyJzHWWTS49sDLeresgfMltQRnq
6CZZkNVVZltGJcutQ5A3UE9MerQUPbEPmHPZKOnWSguAooN+BDGnBG60Mgo2H+zkxa28C+38G1VG
bebDKhcqhcau+EZs7QyZc6U7caUGWNERehl5+V+cSPJKvhKSBVlXfPq/OZOcwVhGpLcXVBC6f4oq
ec+HZ674nC/Foao8JE8vFNgBP1auIp05ylDLj4n/dOjNphpL05pl+G/vnpLKXRKpLvJm9BL26N8/
dR+6n750z/97RYRHKvb35B9sJsVdBixA8J5ZQnh4VNvsvt/dn5rag2h4D7X6c62RQ2vfoSlRJpPt
zXf9fquMU/dBMOnKSFsr6ZWc5H+JKoHBkJiClMNm119WW4Kr9A6/9Ml2R+rAJSjGdyGKUfWUSrAh
0eEDD6xZNNzdhzJCx3crW5J2yrBlTHiY5A+tBOuhHSa+4+7OVVgXi9okHZvI64t6ZmUEuR9CVzgv
xoqqLiOIQDmkmmsuIwL9PqCc90b+38O7T9mmpnafNK0ousdXYAb2KEe0MqrZGVk9Ok1aFxSd77U9
VVWDVobRd7MKB6t1Xp3RB7D4hDflPzdBmCNZKKMEf1Omc2DsEgTjBj92PNzfkhLu9a2dw4NLj62i
gkE0yQ72rki9hMgj0btBkK+glfZLxafsvbhz1b3QykBVk6qxV7miJK0MPFnPmeYSFM0Sju7eBnLo
HCb1KKOm9Z68454glwFMuIfhDtaHPaCqMOoVFY4HAt32FLWRDbUxJ0uwhB6Htpv343S9hHv9aI/c
/Z2m10q2hLdH/x9td6Hq/ZTXuegmC85ZzMK8dEAQWXzOn9dPzoHtKCN1/MV1Yl/l19LLUHUf8L+D
eeUqhjBpWvnXSjcOwiBOto5ztiWp8SGNwLN/8fZz3X7wBp6XaOiGfDL7R/fQR+lHWYIN8TAlquOt
DoUD8EnLsH3u3JcXEihdO4qzPZJN28Tcv60aCDR9V83pdtcehu6YCk2fXfv6jxug/u5HIVKhUPNo
JGATm3+tjjt9VWwOKHS9//s//lc0tlc2UP0V9TvM4L39RJ45OzVWsrmbsmyoNRr0m8r+1dul5dGd
BGH1VuIf2WDp+BDeGmWU4Tw4OAXjTNyjfz137WCFv+RWPib+iwqKt5r1pt4sQRrPg/FLwAY+2mPc
SHeieCWWUPaUEf+6sROo7JR4o1Yj+AUhcLaVbz+Xe7vqudVn0JXVKEqy8VI1sflGCWcPKGBwYOQS
dNCtPY0hFTsw+NFH4FAI6efUxEqRv144srQ7fzn+/z/pOxhM18qFLSOE3gl4tKVGTLkvZZjlXQ8e
Wm9O1aoSfSmjuIa6xNiZYJ3vClsZvHUECV6EiGB3XG539se3X+0eGxza1B5nQ6W3GtH79iv2nY/Y
PWyzqrLTjoN6dwW2+3Pj1QSI/gEDud4A6mXlcEt4D96Jw6wMWoL50Q7iCB9AGVY484v6AG3sfyWK
XYa/0saAJv6VzU4uTRkuRWdov+yOWQawKivtFriPFF92JNyhfKQMI8eZBM9Y3RCYHP9eCRJI6NgJ
AzX5fjwbdtwG7kD5HarRqzLKRTsIMbUTlXcp+9LhcvsyssMde+pUvjjhi/Icv8qD853a/HzkgpJW
S+OlUX3R29kdrKZxNoxcozLCWN0Z73CA3vMO0N8eZ8U8LiZdqoxzAd8yUHndeOgGU1Vdl+GCCJnG
JckWdeQyeIYv8QoV5SrtLYrKxCW5R+UZOI6zO35kB3iQywBJd/7837FTefmnq3mQq9ZOG74U3Yob
x18pW3GAAy35YfqMW/cpbxVoZeTH8NyDeKg8LoAyiwsE883tQhlUAXcENgZ2hP2bzTC1fct4RqgJ
CmI1iEFrouwzb7fWJUSzUKwO+ryVMmxu0BJu8R0P6XO+TqUEe+4Otnc4HhLVF5KGckUv22bkfC2F
VsYzdxesRf/miVrKKKftuZj42eJTCS7jyUhHVd8LrQzKhY0arrbdKMrzx5cgyJ/+/Fviw+eubEcZ
1Zmf8ExUGiOa0WVfeft9fnBWz0PH8xxFmPUy6j63FI97dJ/0Si1j3lQ7qCE1vYzizweaCIV25dYB
s5DNUkRaLwNa8ED8OpfmpZde9pkChwhbmyJxcGgXH/UxUL003SjB2n748z+CymMw+fNvKYPCffjn
f/rPrsqipZfR/gQ4pptLUFMvUcKu2P46r6D1MpIfnwd7F7wMKBJxgjGYocqFHSlmUdrpvuh7RXMt
N2fT66UESInDCK1YdlzpDSzjgf19zwehL3n2lbdfwN/dyZP9tFA1Rhmg+Y0Ofdi732UUr7bJhj5i
zCl5CcC9xbfj3dNKxeo1SdGDdbLMVpPqKxT1cX/q7xeHhb8XCox/vEhsB59WtSDKUFswqTl7/CRl
FBXfOcscPR99h4vL5oY4716eeSd9gu7EJqZ5ZTZ0qmvKSGx83u2eooxulvAOfQ3oHaD9TjN333ZG
MPW+CwTwlcp4d/JfqXKPjf/3u8CHGKSLXufd1cg78Xoec/dvd7dJpO8C9h9r7LnddJHRDVF60XUR
tvrLCFCbl/69WnWGA5mRGn8rAzLTBmKZYzQpo7avHdpr9Q0tw07uAPxTzIkyolgdaSias9fKAHV1
n2HDVXPZZajqbU9JHPZcNLYM6+fC9saCUTyE0WqW4D1dJpRXqIHTUkCbhJ7IaiuioZXB2CUQWZLw
K0XXl9Gm897Jt0YsIbT3OUzyk9XLuCFfIFFYYw4oB0fHg2xXvuUiHFL43wHTOfSf7bwT20fm2aMr
6b/9PwAAAP//</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title pos="t" align="ctr" overlay="0">
      <cx:tx>
        <cx:txData>
          <cx:v>Origin of authors</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Origin of authors</a:t>
          </a:r>
        </a:p>
      </cx:txPr>
    </cx:title>
    <cx:plotArea>
      <cx:plotAreaRegion>
        <cx:series layoutId="regionMap" uniqueId="{F17E3CCD-8744-4CA6-8E68-8454B60E06AB}">
          <cx:tx>
            <cx:txData>
              <cx:f>_xlchart.v5.12</cx:f>
              <cx:v>Frequence</cx:v>
            </cx:txData>
          </cx:tx>
          <cx:dataId val="0"/>
          <cx:layoutPr>
            <cx:regionLabelLayout val="showAll"/>
            <cx:geography cultureLanguage="fr-FR" cultureRegion="FR" attribution="Avec Bing">
              <cx:geoCache provider="{E9337A44-BEBE-4D9F-B70C-5C5E7DAFC167}">
                <cx:binary>7H3Zctw4l+arVNT1UIUdxB9dHVFkZkqybHmR5anyDUO2Vdw3cOcb9Jv03TzE/2LzUSnZEq2S7Rp1
uGLCunBGEgkCOPv5DgD/x/vxX++zywv705hnRfOv9+OvP0dtW/3rl1+a99FlftEc5PF7Wzbln+3B
+zL/pfzzz/j95S8f7MUQF+EvjFDxy/vowraX48//+R94W3hZPi3fX7RxWbzsLu306rLpsrZ5oO3e
pp/el13RLt1DvOnXn8/Pfvv5p8uijdvp9VRd/vrznfaff/pl/ZbPRvwpw6Ta7gP6cnMgCZdacE2u
/vjPP2VlEV43O8YcEOpyxY0wV3/iZuzTixz9//1f7UXbOOdF3Nw03DepqyldfPhgL5vmp+vPVec7
q1i1xU3p74ngl8usz8+ulvnLXSL/53+sHmDhqye3+LCm0pea1mw4brKL4sPlQ6v+NlYocWBcQV3B
9F0eUPeAEmkI1XTPA3Mz6J4HXzGT++n/seOK9h+fr+l+/A+gu3eZhXHdPSLhJTlQghipXL2n7136
iwOlKHOl6+41hEBF9uq3J//XTOh++n/quWLAp4Y1B7zt95f809IOF9MNEe5T928TfGkODOWcE3JN
YXpH/ik50Nw1yrg3Q+7pjmn0//7v8EFBuJ/un3qu6P6pYU330+ffn+6//Wnj9xc3RPgruv/PWTw/
iosvDn/XJD/oetSBlIbDqF27Fpi1W66HEn6gJefCrPRtmcbfYPp1txXHr5+u2e2ffn927+xF8f7B
hX6bmgl1oJhwiVn5F3YgpMv1R+tnVu7ly/O4X8tu+q0ofvN4TfLdq+9P8vOTL2nX14u35AdGcJcz
fu20Yb5uibfDIP1EwvHIa7fCbsbem7dX5XTR5ZdLaHXTcJ/K30/7O51XDLjTtubCoff9uXA2XH64
LB5a9LcJPvyL0sJoJtmeFXc5QcWBZAT+Xct7w6uz7t///XCcdz8PbvqtyH/zeE35s3+AZz9uL7JH
dOyCg7ISYu6KvYyvHDs7oGppuAms0Hw7sFpmEz9oAO8n/E2/FeFvHq8Jf/z6+4v8sb1csomb9d+n
6N8o8+zAVZIaxRBWLX+wLretjz4w2ghp9BUD0L6mvf1idvMXxL/puKb+zfPPyP8PkPvfuqa1ELZH
jG4cJg80c4lw+aes7RYHKBcHYsnpEOFcMWjFgJsp/Q35v9V1xYRbLWs2/Hb+/bXganqPyQShD2DW
iSbibkoHk0+R8bkuv3a+nxG/Ragd/S3a3/T8jPQ3DZ9R/h9gf64Szi5/RPvzI6e+Afyu7OQaC1yj
SXeCsscC936EoPfgr1/Fjpsg7dE48SMEzdqvovzpZRtdXsUKzSNaI3bABHItLe7NACQSYwUUQpsr
T0zWCN+Li6lxvIsHJ3R/NPSp58odfGpYu4PTp9/fEb8obduFF9njcQB1BuUyarS864kdBKJoAPJ6
kyaj/XYS8DVT+Qvaf1zEmvYfG9a0f/EPcMWbyyK/sOkNFR4hFZAHhinlUmS5V393UwH3wBjqKrOG
2TYXBYpeD0/kfsJ/6rki/KeGNeE3AF5Qt1phl589+B8t6NwKjh/L7P9IAu6UPr/KARwXHx4zBWDs
gAOEIMy9V/q1OUBxU2nUQPfKsTI/mM3fyAL2vVbSv3+4lvzjfwDSfFLayy+mvivd/FK5dF/s/jqO
30ADj6V28gf48Q3kP7y0+UXxiLCfpAfEUOMCW7qvnop6HneB+embguo6+c4yOJ7w79R4fvvUdaV8
t1rWGrjZfn/f8ykcfEQd+BHyfoMWvI4u4seFYAEyuQbVzbvhFiXkAEUhwH5U3sR4+4IPZvDv//M3
UdfbfVeSf7tpLfqvj76/6N/A8o8l+D+KDthk9lV+92yI23mfa99I4v97toEqs0soip4Ekr78oXp/
C/Z2D1CQMEqom1rbKt466+Km+RsR102/lfDfPF4Lvv9PEPz3j1zz+bGB7KvEfhcXj2voFQe6pLRW
8rqQedfioxBkGAIi+Reltuv5/A2h/9RzJfafGtaCvzv+/hb/dWfTy0eMNzkgDNcQSd27hOfyQHDs
v5D0097WvZe5dridrbu/U2DGAvYdV2T/+HxN9devvj/Vz6qL+BE3VQhE8YuNVzfVzbubKhyU/qXg
2Dl57QbWBeZtU/29GP9jxxXxPz5fE3979v2J/5XbpL+txv9j7/bfLe982uf5WFHnjz2sXxdzfoKA
H43yP+Dtrwp7PtrHxyL8Dw9wfaLnq8h/C4B6LAb8wNlun6v6Ki7cBkMeiw0/cJ6vIv1v3c0GqMci
/I/dXV8J9HzMSx6L8j8yrvvOd673dN2AT49F9R/Q2tcim5/wj8ei/Q+M5+MB5q+y9l+qm39bpntd
xAesfAMb3wGVr4v4rlTXYMOqsoLJPLyl4GpJnx1Pvu62whmun65Rhn9CHf+LJ+O+jer8//sDen+9
p+HjwcXNRXuxvTpsf2vHw8OtNwqy6nq9re3eEsveTB1/+PVnJsQVXLU/aLa84s52uHuApI+9Li+a
9tefHaVwtoNzJTXO7Rvsc1c//zRcLk1U49AZZYa4hgOdUy4wuwKb4aJff9YU22SExl4Y5lIG/WnK
bnmOs+eGMxwkMZShlqlxdvBmeS/KbArL4iMtrr//VHT5izIu2ga3C6D4U+1/tsxyGZECClcUBVBl
OPb9of39xSvcn4Bf0/+V0cQWdEjlpUuDtjNbVonKyXxS9fH8RsquSi+EY2WzK+qpmcSmZaOMRt8p
A/IuLKwoHL9kY6qfmEhO3SY1TlEfDSbPmmeZzCtn8sp0lNU7mbbJWG5Aqyzhfqi1oJd6LKfuVRaN
OrtwXVkF73nOa3UaqriuuJfTuMFURCVt/jyipB2KTZhJm1ZeOcg8f0r1VGPKYZ7T6YTlvEj+dJq+
RJ9bDL2HSKiA3aGRwQlNgdPowiiwjxHIw20aaZrHXaQi9zIYyiKpj9pcZOIoE31j9dHchG08+HNc
ZfGfGQliFuweHp4CNL87vtZcc7acXQSnMJm7488JdxtFVPwhoSlPY78tueSRZwxz6mRnxyG07cZG
bSgizxHOXBUvBsGnhvlUzGrgT1oVFU3qlWXNLT010q3R9vAkIcK354jtWjg2g02LXFGBrSZ6Nccx
ih0WWe58UI7tCduEsw51vctc0XLiFbZV6m0qSdDuyyF7Zfsyb5ZxhRGaLRvKDA7NrsatuqnUpcPd
D+EEmVNeT6qs+T0SAStCb0jiLn5eBLhVpPWiqGRMeQ8v23y2bC1cKlyGo1sugw7dZU0o+9ghY8Q/
ODrTNfflQJS8gCI57XE5xzo7jR1a0mc8rafuLG0ImSOvieIMRHl4JrAIdxkgmRKulDhkpkANviJE
q2KSTGkRvA/MXEh7WNZVHkxbJ8gbMx1Orh3BlYeH/HzxrnaXyjGOMBPcR0LuLj7SUZAlE7EfhBqg
5buJqpmmO2mHrhHb2A2Eems7UL32mqVa97YkU2/Nto9LUg1fEAS6smR6uZBDQEugqLicABua7s4m
NHMiTdU676LY6tw5GttoUYh8LCNcZtINiZiFH+fNxCpvNIxjVjImUXeWVyqZ/MKhtjgzeZTbYlPL
0rJXeR8XzbuHabbY01v2VlPKiRBEoAQGG87VypZ0Q+BaUs/ju9G2FkJAupSAWGQcuHS80fLeOatY
Wi9K0w7l8hFXYfetxKIUB3AVJ7jDQfBlI/5dYrk1a9qpUeW7IpMObHgC6zUPXj+RdpInPJCw+02I
suFFnsgCFtVWuaXyyHUSp0+9OoK1XSz/FKFXEc9ZfyLGtCrzL5gVupYxuhBJM6VdBg5j0/TdiY58
KCpTzPxdEzDl5Nukbaqse1HPbVwV/lBPNSbn6LxHWznVeTlt3HSenLOhqoLjxtgsCf18nsl0kkd1
0QZeYYgKWr+TxMleqdyEc+5j98QIk8icZKLFEzKbDG9N42Co6y+oKcVeujsCwBRdrs5QhHKJPRdy
ZTEgmUXdF331VstSJtKvcBAaohgEnTHWp7N2YNqDaW89s06grbsyJxUNXDSNQ8tVvesG/mWFFmsr
zhBtoG5rKAL7xZCsxCId0yYPorJ6W1loUb3lTeqKZ4xGfDrhTTeBHCbos/lNHo3TpL0uskMd+TD4
g3oV1nPgHNlcJPMb63SNOnVjtQQIo+jzzBymnVzYUzbcQISmXsv+VWWTdH4zZyodUo9k2eK0YlAf
DCoLE+EhnywiETcfR/COy2TCRzOTsHU3lWx4s1O6W3iXjmGMAKO+Gt64oTMNnluOCV5RInjAzGOn
WGKDtpJ5ejE2qqirnekt7c8EL+f2qbVpYL0syy3LfScM8vEoFHCufxRuEYg3PekphEy7IeKMvi5K
hCgP24a1CQf1cTRS43Ynga0LnK5EgwdTEVJTZW9nmjc29EZGdNV4Q5mU2THv6gGG4uER19aIadgi
thw2oAK+ez1iY0kTDTkf/uBztwjj0InF/LFGp3Deqq+lehskfIYQDqxrm/CZhmGBnD48jSWcvaMU
uOxCMQ3HhRMRuBGDr1Y+876rHaPyN7ko8pZ7bdlJ57KsoxrWKEqbgm5toMv4Rd+4ISxOFcky3IZu
y/rSc7Uest5rWVifZIGrzkZuM3fymoGq/lXrOiT2azmP5QmEiEReQkQQV54IUCqHskcEclj2EaKL
4yBJ20XzeyH5cwZ/X00eTy0f+8OHV7y2ay6Hg0K4gVUvd3khJ7hr11IVRMVQN/q87wqCIFZayxDE
9vMitwJBljiK6DBCbMfUcHyE7VVk66hqEWneJQMLzoJRLSLN6njO7VFcMb6YyHpuCN3VWV818eEs
pxRaFwz5ElPTyc2hnZrWUKOHl8RWls1FBOTCbcKqLUesKVmZ6poX+VwmBTt324hDt9oqXCbQOrxb
VPdKj3EkYMLcgmhcVBy2cjEptqrhaJyIIoyno1welXXapBeZSbQ4iodsoUM9DaU6DeoRv4ojvixx
CnPV7FJHW76rXNvzxp/gL7DcLyxtlQFgabgPSTAKVSFSIN67y612TKnOunI652G/WKrW1hCtOZvj
8n1L3JQV3tSW9fxGs2Lxj7lTUjBkVHkWTts5V7QNd4Y73XCOKNWCHINOOKSP9zOsSRE7BiImhqxa
rFsHs3kUs2qAWWsRkWDAuA0IviHHoiBFHgqQom115LS+zLoEKhEZluDbnj6LKUxxwODjzXQv9jHK
7VRxpaMuwgVEV7izw0XaST4LdekwCzWp2nnd57qEddiHtyxyxz71kVlGYfEls7ByR8uQAsdAGIFb
IriYZeWOSFIihKxG/brpKCSkndoWAgXfD/qIpBKl3AaDU46NpzI+geBZHxQIWWD0QKXBjln7QqvG
DZJd0AoXxgAK2b+y2B4JD5A7UPx2LOCortkW1kMBUo6ZW0BXoEULO8J0XBjhJDHFh5kS078iZV5i
JjJN4ZtShfv4vpRzXl2qdNsmYvGLE4CRoFQgClpnNggHGyck4/Q6iiaVBV7bpbzyg4EEyalis7DT
to6sqlzPMGaSyLO2jusnJOv4KL0K0Y5zYsPcEc+CPNLcr4dyDN+TOCNHQ9AJtUl1UWYfRJLN9lVe
qhzXKs40G56LnpJx3rhJYWTl14gfm243DNLtT20dBWPpqZzk9CknlppNUVhD/WRsOxt45ejWc+JF
RW/F6Idj2kMZ+tkOU+aNjkxEsjOMduJMZe0kQp+MtBu6w8oMEQ0QvwVhe9xGGpGZr+dsmGektRDF
6nhMp6Dz6qZK1K43OuQbmTvj/HpQJYvfdCILgw0XLaP+hPy0nDwVto3ZmJgNqR/KLDzSjLebuiTD
fBKYgpBDOtCI7UKncSOyrdIyF+eT7MPUOTclGcfXYzvy9pnTtIXzCh5Ddx+kVcqez7oPi9KrypJG
zUszzll6GMRAN3ZzKdy89Exachb52s5N7b6jeeIWHyJWlf24gahM9aXp2mEgfpoNDU2O2qCopbtB
HiAzdRjkTqpODdVOmh72qmJNFl1GbsFbUHmk3LXi2czLHiI9U9tU0UuuSKvItihEVenjzgRxlD0t
5JjW4Tbpw3bonw4yCON4F4h86OSroGC8PlaJiEJ3B1lRPPWqfiZw61njxoPxQkeout1EgZ2T6XgI
GyeKD4c4h7fxUzMIGNi+ijv5e+l0SjbHEI7BCfyBI2yhp12FqMt47cTdUT3PmNb4aPcPnTjO0EYM
snrrz2Uj6ndzVxvWP0mUrUJ2REfH0dqfEpl2+nAsEppnnhT94heJdGIsJ+QSTuViDCacd/ETGRkZ
Pp+Gaqj0iyRwkiHb6ZQ7rDpOu8m4/XOVcBkbrzZmwSS0bWWUvtFhEDjziRBZA0o5Uw2T/QxWu47k
icMDq7OnNK5jmr1IkiFxg+2QwBCE2zKmHHOHyVqmNPVORtiWhNEU1xtSpYl1N0VLHFn8zkJWYLw8
yYw570K3rn2LPBiUZW4Xw4P4VEXLSzB/hCxeXZslphdRg9X7VUQLrnZJNCwU41mb4qNsotY5K3K9
mHzRt6GrfTO0JQRgLhBvHLbG5vhdtV9q1MoZ5KsTjT/4kibAaFlEkWQWNF7YQysRMfm/aTYudC6E
SYAlOZ1jwQqnSN1IXNY1Epp6Z+MYkZY/uHTStR+7kewccFB0dfemTYouLkAvJ5rLw6ibBR2fuYle
phyD09V8piBZGIGjqX4XOOMiYMo6C+fl5OBZZvKFNH1P8VO4WLceMIe+aDCsf70eazmv3wFwi/BM
jlWpzlIpAsN9MRgAQF6lI9xwtL2WnmBuDF6pE2dZXNBOV8ToIDXWv45xjZzl8o03Mn3GSWyds2tS
O/uf3xB5/zsgBSx9plmVYwK0cKL+XRqrKraHccEnLLpmM26z9ULGw5icIQEPS+PJPaPKuW8hasi8
OxseF9RMgfRoGvWTem7yrgSVepZn+AmrgLFZHzBH0BsvJdMS9IY5rtOCjuqQ1O/MnoJlBQ2CXduv
KWIxcjS/Kgs10KOpc5fsnOxZuxcPFaQZ6KNEjB5bqbNl8aOaIshpSO0yTCQihYdTWRMdnc9OLLr2
CVbKF/LuBWnupg6zxCKXt9DYNuiHO205pKtpo2Xqe4I68zDjS5nxUuitQ2SRJsczk3qsDkMCRIts
h7grodMmCRfkoxnA37jXrH5HVVhAfBqJiBWLtz2C3ecNsOzlhaxfPkQfuvjICrKoQz7LZf5Fp8Jo
OO+yENeW7orQxXujmtOQH6XNpGl7wveyEieNafXhNclN0ltMZ4x5ipfAA5QYPKniFH6+p/WsyDki
t8TtN1XttEXskyYMMLhMohIpU5tVwDYzAAaAbMCmqDvWZbiocwf/imfp1KnE3aUIFsfpCTdNNpZH
rShJnvuZEVnee0ETAjakhnb4fdTWDT4QNMrsNK87/DvlA0A0SQYKqKgGlp+d9mkbABQYbILRaRSW
/RtVBCOygGCaF9kfDEx5sht5zWBhXBtlnbvNcrjYfDs6RWCaY9xJZefxD6LGBPYmzMoyTY+u4eSk
zSKb7LooQ777fhIN9ncfVUkEchzyK52pSzcDwZpgSIP5DY/ccmjPaz5Egzpq90sfTdiARLwa5xQr
SsOhkVs1Ewor11qxkI+O1SI1wKsWEd/jp26TDqAA7diy3jaOGT4sBBy/r2NAoY4XZzNwZSNYWhgP
kMWk8me8oha/UBNdcthedg3kag+yzFRmNth1RW0DdhwG9Yx3zHvoLUBaDtSwliIFXhrQFKlvniN3
Kvw2AzAhT/JULfrUiiEGCB+mbgtTyVUwwec1EyxNskOutxCvi/kCFbDOTYHFJ1kRorudMqzyjwHh
WeA8GYLG2vjU8GQBKcsO7u6ZTgOu2pcCMNYUbMcgcaZop4ZKZs0G0AVVwtMAgdRbEXKKlBzO0ID5
syNmrEoV+eI2chks4maZpRC+PSWTtgQSzWMS8/7JMMs80C/TuRucM4tgGqjCXNVGvYW9hXw5QzWD
AokgyxqCqnBg/JFeLihVFiNeRWRt8nKo3iozRTV9J8ZMZadK1dUU7AQrm9b5c4hpMgZbeDSeSa/J
gH87vptRbd8AkRzS9jUJ6yQM/UBOPBpfDRqxTf3B9HFfsz+awAU0cWjTrs+N77C5Sd/MomOi9Dp4
hxHJPqUlYkqNGwQ72kHK88Qwv8dDR/eeHlCZGjfXK9nzsq4SAMS+lHxalnVlbrKsX+yfmcLFmiD6
X5Q3bvLlF8UVeh8kbHkmKXHwiymclh8GHOhEvkXmvtQ24iyooMohosXgdG4nWm0TKOqilSZfWq5F
FjElLJGRKPagBHCFhy/m1Al9O06Wa48yS9wXXaTDofQGUgA9F9McGHY81MWi5aEzL3Bgs9xxWXsC
YVl7XM8E8i0I6g+nwC2XmacxKo1vrweS1sCl1RAV52yfsRVxMuvUS4qqEy/TvcFK90Bj7dIFjHay
egEhG6usEJs8zOsy8KJadQ422MgKa24HVPH6JzELlzAuEiPG0H22TKu7UjinTOFHvEB2i5JXbCkz
bophXGRSBzNLY09GTZHn2yjJoI27PUGAAy9GL3Vx/TnMe0Od5CRiPNPuF4CvVUIPLAf2ARLMlgv3
6GewctSihgC8mp1FZakwax2GI7RhKGFma0csGpT1AF4ir4/rZe4P59JL4nqrCrAMr5bCCe64lhTj
rxJb242lMzQaUNXeNCbAgDEL5AHQpIeHWgHo0CbctkYwFiAr/KuWtP5WgXdw09oNEEreyAhJx7L0
6yoQ4rk2qFnBIqtoYWoXJ+BwKawAy66N48NzuQsh4D4HyA9uPcHiUQ6HnLO7cwl6zgDfJuGZQVVN
vY0lXeLxpnE1384lQucv0fnzAXG9EIAD5eLCFfB6hSumkSU0y0nwqh4LOIowhcc/1lMKM3et2Q8v
kC6w3SfGLisEdkukxvXkjKIctRpwzBIRFm2mXl1bjCGaF9B+UnyScjeKxu13SRXM9mU38CnZ5F2x
2HNuYRqcZhbwR1+Y0V1Jx4yQSrm4T4ZrIwUguhXQOBniDHri9atsr1QD4jro+NilAex67PYxWBCJ
boJmGg7ngNDCiZaJJBWvu9nva2T2O5nzUhJvhGmZfJj6Gj+HfgT0NJ448kl/2Nezqr2ZfXgRazaC
cYJwIlExoZTiGoO7cgO/W7dsdPrTqEkXyzRfBUJVI4vu5eS4ndjf4PSXReX7xpO4ovDquKxSakUz
PSIawU2S3em12xvDqE48UsKylp5t4vCboDVJAPlT3L0AxcDdoOIzc8CHAEh0Hyene7eEIHnhhk4z
6EXR1IvDeJigd+0P8FkcFIOgLptSULbF97sEHaZ5jO0s0yNdODaVvs5zzd8qC4X5kgp+PhRY56KC
t/w3CijyrkxdHrB86kIVHu1DkV4CHYEcsTrHx8OrWtXW8Hbs0DAoxi83rBpctrqSk4K0UZCMlXlP
EsDU12rFVLqEipbnSzo5uH2R+yQXlmlP2wyVDi9DKNr4LS9GfZ4MBEbwC/PabxG5ZReW2240TBFg
TA7T5q7LmISgXqTjqDm0MyNRs2VyXHZJdESwrvyzmQsU2v2yCYH5Gi8PZmSxXivDluYniCKwNSj0
y7QCIvWUCWAi5EUeyDAsjybELLI8DcY4pePkBwylsD+aus6RntmEiaLe5lk3s9YnJVFNvnGtBAT4
lI+05OqF2dcZU4UkiT8PipzW47M0jHqDrTxdr2IKrCbBFpIjJEA6zjeZk1QQkevASTvoFnnpPtxB
5uDCiakr87pPgdIrag5RzuBSkLIu4cnQMweBdslc5C8F60BuhH6q06e8yZYg09nHXBWKtuAbqVw6
x17atDmdvaKxpog3qtJZ0nk3UEwNdx551wHWVWSHit8A+s61uwQXuu6BeCHnSRXbVm6JIfMU2U7/
hKCKEod+NuYN8jzUGbIkO+cIxw0/VVNrRHWcKOIsIEXTW+C/0z4/NMPU8HoTpV0OOBjIkEb1w0ui
1i0D3+nKcCC5V3PsamIvTG0qPWzDWglZv5aT6efyNeogS6UNsSlh6rRsGxQ3XscVUPBwAznHNodd
ZGtKEz+nCIb/nJASN+4TqcaBvaVynFr3FHBeUL0sjElStk2KxiHI0AnyuNbHFjPU+LdFOYG3m2Fk
s5084gAx6X2EjFS6/iSmYHiamqZtZg9l8iFGlm9ci3ptHJHmUJCsHd4pkqdTtAkEEoHCy3WR298L
IEJO57n7UuC1jaxRpw/VUzeHP0l2RZQp1iG6v4r/AMgv8etUtIsz3ItGdhWlFjpLkUpag506lddb
onIKCxuWGtNgacq8IXV68xrOpXTPqsI42S6PZSi9KAyHMznFMtlM8RAcxqLnRzHh83Fux/4ICEv5
SlvF/NHI6FTHbUaAZff2dQChPhKhLBsP2he9S2yV/R6SuNyMhgbIkTPeHiIJB9TFCnniVuRtmUId
i6FST9UQVxstogjcJY7dJXoU26SMu+dzkrVki2yh3boT4RkkVuXvo6o7Y1RUJ1Y44UneN+1WNoDG
sUEmPOrLzmwiM7gvdRXV2G9QxR/ipg42WVSF3iSKYiMDUz9xZ5bvpqBAdbqopMCr3anwRVLo3YBX
HrvIE9/ZsewOsR8j+FCbNDtMR5rN3mQSuYsSUp5VAjUDLwN01HgOL8PzYZzdi8wpJCCGLn89uCze
EtaSJ7imN4q90nH4UwH4cGfbprhsEh28BKgZYx9Vy80HihIU8ixa0Vc9S6J4V02Fs6VN3r5qegEg
BKZg00xj94Q3dko9mQ+uH2gTRO7vcc/MdIydEd37homEbsuuapF+xXk0eT2X7qXbSp1vnMCxT3KD
bRIbQdvk5djzFPlbXp7IpqW1H7hReUGSpno6akFOGkUXCQ3kUtsN++HJiDD7GdFpfwxU3nkSpzxi
GxfW7wMdBl548+zSCOl85fwxVPVwWTvO6LOYzhdNk5QMOx0qbGuc5waSG2VV5mEnl+021Tyk4xPV
hXXoEVrFpxPVMMRI9fx+4Bl/gv/xIaue2LG2O1Z17ERm+egBgX4jh+k96YLgVFCoT9907QaQJ4m9
cMx7vZFTybdCt8VpFQn7x1SNiBUJyu5h43Up9makvo5DWXlOx8UFKualx1lWHJYAMDxG8vblSIv0
ZRNNbeqnbRue19FU/27HKmdePXajH1BbJV6C+aES7AILhOKN0eyL0R1eGNZEmV/MfXKR5NXsofiU
vynKuPaqqqcvDYobxxWzrt9ZEjwRcSEuGleNTxPUIXqUQ0SHQYPWCzqnRqbchU+V65Sxl9HUXFgH
wdbGRdyYeDJp6hdqUOkOhl4p38SzPmppGb3A/iHsORkie87Kojrsu5EeJlWvLiwPzgfk7+dznc/u
YV2JyUvqPLycQJDDqNVdt0V4Op211sjAs6JGJTkNW49EfX+sTFod1oiPqRfqxpybojXv+Fjx14kN
ynf93M+XHQR80+uSPRPY8HBI4Ck29Vi3Z4h7HU8ORf/UsU36diZlccgzGmDHGGDu02giAr5shEUi
SewCp5KpOsL914FfNUVymMrOnmPPGcf8e/aEkoLvEsWbP4AX1i9MEdkjOmXmLM/tfPJ/KTuvHctx
Lks/ERtylLmZC5ljw2ZERpobIiMjS4aSSFGkSOrpe52qv/+uqsZ0zQCFAgIZRkeG3Hutb22167A0
LsOSi/Z86h/mJNAXZRL7NK9Mvao8T37GfMPiEC1+e0j8hIcHWttjGGtzdSqz5966WEBPyucjS6ek
RtsO8hNyTHHeiWJ3jHXqeY/y7nMOSefbsuf6FRt+e8LDlt3vIdFgq9L+MBaM3sF5D+NKT8VY57uf
Y9zvaj7sLRFPHNbAU+uEXCoQK8FB2WH5JrVJWjT9+36nisRcAVBxqBaTeG3jvZiwZk+uiTOen0J4
kdUm9+Qx39oYjoEiH4RFYOPuPE32vqj85FCD15mB1J7fcRpvmW4Cofioy7GQ7M4S2T5B/RkfSOLn
txHz5PEzLQToPnxbJ1Qwg8mGB1cMwEKpDPtLIWT03RBmbDV2NrgHgmQ+99G2LccuGuOkKrowuyZM
qPxQBNNcXKYulzX85WQvN/jwdV7sU1YOuy62corZ/CAIOISrJ0uGc50GVqu7pdhgQIVOhfY8J8v0
GLuEPGdz0csqdaoTTVdI9Wlo+21qYEX77jr1XPQ1UTMFqclYSI7Ztq77J5/PynTHW+kR1MXixCg4
zpqwLb9waAVqrMIMlUtFJ8O2e6g4w1rFJmxfbbYLX4lgTO+AEbKwtiFKxKuGQKDfaI+uVGEdUVLT
FIVTOwN3Om06zS40csE8vO6xZ9FWercEhblEWOyCc57AqTguo59V3W0rNS8FafkAMqgdC1UqwtqR
VyQp3Esfg+Ypoy4Zn4UPyX60aICHKsiWKLizxeDmKlLwF+6zEctpDXBvrwUUt8sQ6b5Kw4xfNPFu
HR5HT9Jij3H658BNNfSjid/oMRnR6VHrZMh17dMhHSMI/6vA85DDdq1M6KOpSUIzdne8g2tcTjPk
52rXbpnLePIwpDIz8NPcJ1Q0raX2nveQb+vB9e4Ut3gtXJ3mQZdBqhtUeOatkrBJDc18GVm48qmO
9AOhhcuqaWDJWmYJjyERQkt8CyVRH1uB0iRW0kdHIVgYN+3WRSaqUMJ1RFRgBoDI2TLr0k+eJCJD
YWZy348VVlKNbxAB6V3/E4vQkqdNJ0dZ0nYJXdHwKQuzrpGRE5Teh2RLzWeYzBM7DUue/Gi37fu+
d+3ntpPf20LSoUSbML1YMCcNy5k6Btg8AiwSqYItl+3X0Ufjg4p7c9g6VVRykbssM+CjspwmOr2o
eUxrpVJfmrxPsL5uevqpW7YfMjHCXmwdu4fzmQdV6Fa71Ds2m+SpWLv4JQPYpOp+gwaF+wE3TAlO
z36EQvJnucxr3qxZ1t6tYhYvZll12xjXbuwMNbvNSjK54jyJYamjeRkPfGH0ZeZB2BS6E1fOKLmP
uEuukYSZKtoVpnqBtqiOIrb9mE1mjruLorEMMmzCdVBsy9rIMBUP4BqtPktlWVmsNnDVwtuhStJ1
k2URTgxsK0BNc15TfLjGQ3x/2ZnqPxj8+OU4wPerFR5KW+6eqwfs8tj8+5SPdT+gvsAhsE/YdfqD
yYq0MrPs3oa+Db9DEXQHwETFUQTFdMhkNjyRIVDVNqXd12CePo8DCLUWjdshi9jwTdhIi5LGQnyL
A6YuJoqZK5lyQ171EG0vTEb40G0A5b13W4UmPH4c0JZcNhv2P3kXZ985a8OvPIzt3QZHuaZyEecY
UvYbTIGI39Y0J8t4CJb7lLEYdSsWx9tNmPxM+K1J9/N027VdtL6LLSd9M6Y9DFqI3CI9z3TuRbWq
3ml4YLuAiJnZIaziEetImZJ+oPejXKP3rus0L6MRx1AOY9blFcfvrSDL4Z7ovKTnKTVRVqOF30aF
Wou3l0kK/UWia+sqLvG6uu/YeK0qC5Lb7UQ0T2stB3LqFxp9vvEMh3DfuCl7T+QjpW54N1susT2g
8zwIw0BpCUbjO1iK6io9YJdStShp7txq5DuPtOurFfLnVvbb6H5q7fGs4KFEn2Yk1NWPDW7aVsIp
3Jp52OILxPMWKFfvdhTzwFl/JUBb2WHKOn1NPPq3kqAc0fXIFkIbskxgkYN9o296Hcdvmdxcxdd4
rceALMGDsVn4AtcvL0AroYYrU2278WhRVF2w+s22cUvXDSjlCpSeoEuIeIg7G5LKsBsh6KeAykbJ
DckHkDK4iaqkm7oh4duh3VJYPBOvBo4iTTW3NnarmF/6CDV1PLP967yamT9GIrRrja6CcSxpRSp2
WanQtKM/kiAa5uQxNTHLSx4uffxjBM5K5mojuRvYAUYed8E970QqigrdtktkafZuWk2VYcOlvu7g
q+VjaUCZJ76eN88mfvU5g6RTrQYNmHwaN6hWcemAnxfmoIxc+q9tyxPR1haPCuwdpITiWZWbW0Sq
Dy1qtflsOkOm39ZldRttOnBZ09zQBR7gCwsieEJHCYBLz7XyCQmGp8FIjuuQEGBcZgBhDW9iA36P
j/9rIkUW4Dyuw+zrQnaOfqWKRt3LHyIykTcjRI/FTbKNQubkFUNXb0gBOIabP4PncM8+2oQFLj2C
997xvC3hWvTfjLQd6co5hwBH0NmywabYIrAc6zfTQVDI7zQKSvcQDEXgk8q0q1n4cYfrhquFLW8Q
w3ucm3mbajpq4+drbPDx9hLvqY2itQKME0/sJdZU9mmTAqDt40tgzOIF+Kheo8ZB79AuBynzAesx
0aLmoKPuI0BmKN1lgRXTFz2KqDw59jqbvJdQhzcovH0F1MuMNmna2SX92EgLEqiAdjCL/G5H6Zc3
jIwpgzu3sUKaMkyWImkyv8fJEX7k9CZzM34moH50GQmE4srE4NlpQMFMH8HMUWWByu8Ub0S6Fl29
KfAzrtyjBabonhr/O/1/Kfp2e8Kb3LYT9On+TgQsrniUmvsh9H5qZDwBItsKGNSSjC9D4Wx2XlDC
ZWU8S5+UbrZ8PiodgK50ubQzQkMb/5B7wDiW1mRiZYp91NQ63v2ntSfWoUAgY4MKFB0iGySlR5Um
eqrZlLt3sjPnZRm2dgk/5bzntMb7ieefKoCxXq7DhtZg3smGbkQNYdegnFDryXSUbx8tcTfFBRV1
NFc779oD8mMbI4fJhDmgoWgp5ooFiRBN4oP1FK4i+zZuYwLBMmNRKyoIij1Fh5r59WHK08DUUUCN
/gokAzhHqSTovwqsybKhQAoj8E4Qtx5adN5TmSyow+8djEBX2phnTcbT8ULaVQCxNxShDzB/cgJS
Enmz1vlMC1hlRHdH5ClwYTLXkjIG83da5LgMlYFg9r4DpMC9wYpnQwKBz7nLQxpK9+RxseukYHnR
DGA+fhFAVRAPB9neESzD63c0l7Z7zoZJ3aquOOpPqGDSi0oy2r9jiYz9Md6S4ZOwMbsHvtl+tCrE
mc/t7oDRMQNlZN97V8o+sJ9zR82TVWOHj4B4HVzrbBJYTbMJIQpOi08h5MOsLgZhzyFEi762YHa+
2DhBvpHyNTnNyTAAm1T0ZWGtOOhoDr6mag3LIgMf2alxR3Jg3X2JXJZ/QNYz6uvIrBvCZuMMcL/o
t2I7t6kCNbfOOzDVllmHwy3GG7KBbriSc+ajA5wr+L9BjMBj3W7xhqWXIIfRl1pmwB7jdl1QFMx+
vY+NNHdtFG55HdBWZgcAGvLVukyDhtYzPiUohex7orq8LScU4I8LuVW8a57kc4ma2vdlylkBTIYv
fVdjQx9AhEEuedonKADlnkqZNnwD+FfHwdQ3++LwMy0F5gecZZL1Fsvf7NrNTcRWV1lN/bcMq8V2
dXpWsh6XLf+0UrzOAn+O0gUNQQ8VaIrEfTyy6Jp3I8+ALzE/lSpkxZWQLnr3Y88vjsj1CQzhUIFN
i34grWNm+B9Z4aueroOqMpv0vjbWD2s5qlyzxnR9PmL9VfF4HcLI04NOLX0jrJPuAcoVjyEGiMmX
o5zCb30BEqOcAIg8CJAvQZNZ6tEUFBHSFgsL6NRM4dC9cuqUrbBvoqpDfV53sVry23lLH21sIUPH
kWAP+TjFXxfQH225mfFbvE7iq9JClHhdKrRHkJ4AuNoNt/yovrXEBi1qK0cqgsrjXhnEjlboLt/n
1pCzGvBQ16rn2aM2Wlw0XZBBURm/gy6QnQgL8jcoxn2G26BN32W0x41LgvXTpnx05qvQUTVsub1V
a8EEpGeGxJOta35a425O670gKJymvnDHmUbb+Akp3r5WELdqhVs9qZaYmgblS3idvejALNrwa8e8
+1owHZZyNQEinZQ3Uz6y34A7B3VCE/05R7l/DBMWvguQ8V8D/AgticOJQxThK7JA+b0DfHCUm8ZT
l5sfAKf1kzSBZ2WuRRDiOdifipZwVDRhMh2xH6gZbcYa13g95BUqGrmzS6S+DBA76tyhUVmQdd5L
14XijeRj8jJ0cTJVCVT9s5RzCIsOBCiP45/eQP1XDZfQg9Q7Nig+bTW8eaSrvqKjFZP8pJJVJPRR
D92CVX7N8xszpRbksgEvOD9MC7wGGKHiMfFAfPzRRsiQRHUsAqe7c2C6adjPAMy9/sx6Z+lPOieC
nwaRTzqpWKICTep8o4lVWLw4KBt4beA2hiLs06AGEBjuKBvzwPeV4qkK3Nl4BxWzTCNHD0ky2/x7
Os8ai8oi+ehGrGO0C2iNOg/8RE182rYAbRKwX8CkUcaD9vLIaOOhAV6fUCCqnRS/goX4bK1htAIg
xGgy63kHJ7VvOSgm2bIb3I57cIEN0g7tHizPW5xrtDB97FKl3kRu2TbUMIhz9H2IMvVueBgGsRpR
rzbN07AJZGzW5d3wfQt9id8ie19ZkaAkK3fZYWU4McQ3h6KCYn37JEnaBsV47Fq3ZcsXQ9o9omXP
co5/A6Ofpe5K9IqG+Tr4lY1p5fAKuWw7/O/23F8dcriGIECC2+tIkeSFAXuL+/+ZkIBUlusA6YVf
k5C3bNP2B+MS01nBKF+zLjFA0rbAEQQw+gEW3T8cwF/t5tsBABRAeLeAAQwM/TYE4M8H0FOPbFTb
Zx/8jwOY/iBPJl6MuOOIgC/2h1P6r+kJ/wpz/DEH4KeQSNa0nf7bl//nvv+pxCp+07+/5OXf3/b7
MIH//upVTPjvf/2W/+svuh3Ov38T/vy/Du82QuEvX/yPaQ7/NdDgb/Ma/jo8/m//+P82zCHHxf13
6OX2G/4yy+G/3oT838Mfbt//xxSH4j8o3ooNgxlZIKQ3ETD+ryEOhP5HGCOfWmQ5yA/c6HH87ykO
t4lwmEGMaDINaRintxQH3NrbIIfkNuABLMMt5XIz49P0/2eQw83a/pPBjBdpJTnC8ClC4PDz8SaH
v95DfAH2B4suKMFKOH5yIUKYCaqcy6ym9Y5zEwT/kM75H3+RIm0dxgCT8FoJnJrbY/UnsCiYiNSr
WDfUOmqu4o5motytDYNKOKXkgUb9/vynq/Gvu/bPEaTw9ij+5VOCYkLcHuhWcfsvw4n+898UC+0x
eAItvkthO5bD5lGsryAlkdaJ9qxyKIka5GrY0Iz92H41iSBJ6dvkt1sm8N1K5AWrNo7dl0LHNv+H
5/ivCwnO+i04izeWRQBtUFHmt4Dcn84IbGMEi0Hylwjc7WsJdD1F8G5f00caCtKXSLQgG0Ax9KL+
h/Ny+9x/OS9plOAeChNUiugq/g5ZAObOhk4RgbWe/i4d5vGxHeNdwZfpTHBG4N6sZZ9G6tG0UoXX
pTfFUo3JSsJKwZmGoopeagS2hADkP2EZf13fcF5u6BUODktchBzd37GvxKECQ1AHmRkmXAT7MUyf
sPG6Emr+0JdqQV1zIork8DtT5dNjlHXiN5EnuJf4RNbvhur+GagUJ/cd6BsCxZcU8h8P8/Ze9T+d
xiz6PWcWBVkKIAfRq79zPxPyygXyMNC2KKPnvoVQgk8zXDlHaCrDoAMxDmhXwTy+da1N3pd5aFWZ
jJl+VPk83vmhpd9S3SV9CZ5nfSbAAqrBj7CxoSIt6XnZWvo17snS1bLvQl+vGw1/GFV4XQ12G6uC
Y1s+Li06hNrlRO9P1heje06KPnzfmUDwTUbMwKaWBmrL0z7c5lyQQsTx81BMe9TESsc9fFCRD1EZ
9Z1Ay6ZbWOKHMQz34amDhe2ObTbPQ8kgq6xoc5FppuVN/tcvmYJVggvl8veMmOBWky5kPZuR6MPm
6TQf9SYHXjFNMljHYSYtEHjcc2TXQp0h16zRo99m5s8gRjJWBkKTW7UOOa5Ks40o7AbW/WhRV0/l
Phd4GNIuTPo7WPk7UgQ75w0WHPzGXWIawa03h4rE4GE+q9W3NXIwdKqGbO3v0dIn6n7GYCgg9wD2
A1SeY9RWEAxbW7UgsZEpVwlOpRY7W46I1+i2FHskUAoDt3JHTwKMsUkp6xGi2/GNLZyUahylMvD8
2uUioZ0mB72DZ3iFeb9eUfDGN+mmG/yjCZBHL0OxjG9hBrSvLtoi/xj9ntmSqrgDumGcq6Ziz94D
r7CLZ3KA+tUmo3uCfoB1ekfTcYU04KZyRB8EpSBHAh9PbR78BKzP4ZEWBbvP2zw5pF56NHVoEIHo
0jmvV6gvFTBuvTUOhus52UmLezAyAdoyhxqZDaZ7BoCYf/TCWlL6Pr3phnNarlMYPtMi0uqCzLPV
JTDdwr2aZBMoxGPRFQd4X2HVFvPyRFsHuW2J9PyFAIBEFRd36YukUrgzJVsO8GVq7XPO0Z1BlWt5
WIaq6Gkzqw3SF5XySLgOL/GY/0DxCzc8BR/8Y9cJiX7KlKnDGvDhA/Q6hWKacixVKvYubChI/QZK
nrn6Pb1aqfePcDRBuRi9HmM4dz+piIZ7yCrBa6aDaa/iIppxDLvTJ21V/KAZndCBm/ULVSaugWi3
gNjDCaZe0lXdqsWB6g2f37vI48LnSLWs3TKVnIjtUHCU9+VME9y7iUSL7SYNyWLNB6zjCO/93Ntc
oUvvWfQlnLvf0zyzjSuxDeqkKDWmZNgnDig/f6W6HV7JkBS/LWShvtL4+aJa1xH1l0TrX6I27C+h
QoPoeZ7VyRzLhu6rfBkSVMvloufhCxcBr3sFz7RBU5RhmcHljkrp4QAgg1bQEm4g1q8dAuMl84a+
JIDe33vn50flYFKky4JEq5mhiPVa3AF+TgmYISqukkZYVcSSxnBSNB/0IR0wR+YAk0Ee/BIijo+s
zf0C6aMxoQTtMAvWXSx07rgEUsV/E+veVzuL+VD5DtBOyS3hT04ho3N0GSiOFczhp4DLvgqHPLly
2N2VGxAuvPeamOIK7JxX4TaGGwRil1ZrFNyUpH4tqjnAzoXhOY8YMAVRTWptv0LVwc3K0ja+B7qQ
HaCVtk85cm1HiNwBL5EwX5uN6uiZtztQi3WNTxmEkCoxgr4ByhJ91fseamcnyH4oVLSFZR9F4mCW
IT8NXZtxzI1J+gvSTv4YLCPVd6Idk3M8BwhIdAKTZBD3XiukY8wLdv7xPU/7GDqk2g7T5Bh71uFu
uzoGVrWVC4TMTxMG6agT2Q3I1TjtgiroWXqlW5Hz66bnrtm825/I7OC4BLbfS8AaWMs6eJq4i/fv
0IISU84iSQ87crDYfVqAGc/cwK96nnCnSyAAxV6csCETdt7wKEy1XV13WHDH4tnmycOaQfQvbGqb
LQpsPSCEWEV8MDVZ6XpxI32CknBGU/oqWB7d8c37gyX6GPEIGEX4cxr3TzIofq2hhIhWNCmHgNO2
j2q3B3j3Tz3RyZmqdXkE2AzEBqlSiFimxZrahS+jTO91GPSHtd/gKo0AdSaIk5THU7VkgAwSZsMm
xNP8mdnCHRagnAfAZcNp82uI/j2Kz9jpspq0/fCLSSiqYKuWI+7BrOGp1e9bsrgrQsxQSwLc4Y3K
cR4xs2B5EwA+ghrpzFMHBHY9BArAPew15LkuCvPLfKXAFlzNEMJjVsB4KiUiyIoJNz8wVgGu/hz0
9+nEja1D0gWHrIfCCKMkgsn2g1BnTJWzHIGjvm0PWJ+79twD90CphfgcPTHWBvk9mHyaN8DS1lcR
YFGNBhniDHOwkfti2Kd5ifcaGR9mQRS2ssKrTBjMsHmNUOtqerctN+dV9249otSwVaGg5lRxb90D
twO0vbwwVt3FIIiafgvg4MDKHSB9LDf/MwiT7RTmij4s6YLy3ceJzCoh4EBW3mUeM4n0vn8aGM45
lkEahzcbCaiIyTrMh5u6rtqXYA/h4rXRdshQR33GM7vcAVr2FnOUcmj2aoPoBMlGPu1YgA5DTPzc
bGs7fuStjm/nKGugnAHwiCWsoBKazvCaobZHbthOa1L5eEqjY25J8pyRnlXjUPDfZNiSz4tB9Ljh
Yz+fV0CAbbMnXFU8y9aqaHn02aVx/rWDvG0uiygwJGjQfSLOuo8Zdo7N22MXiOWUzNtcu61Fgr1f
1KOYprkDyDOMjzmGMXwzEdQhBCHUBbZa/rzhn+/xXpMv0EvXS8aT6F7EY/sWeTthCk6kQ+TysJXf
JsidWjaGvw1rnH3GBKW1UYKZnziz9JsOWXDFhcMdg4/HVI1RM5jZ0GOo3ZcU+WNYfg7CnidmrEFZ
vLtIuGZHL1dxCL+nNeKgOLmcHPS8DFXAmJDYnmDOhd8l1z3ifby4hIvIoIlvOE7k5+b5wBNYD+oW
ZNtF53C9HfC1ad2OZrG8tkBCMUVB9l+GDJXfLtP8EkwADaoMkxdcaYrYHxJCDYqrkMNDTuNr3w7b
ZWIqLRnydyULbPbuAzNUORK5jWHmzJBrOyaAhmiDtcs+iDC+YgiA+GRGanfgYfF2ts5BuCIyf7JU
h6+8o/N1Atj34DPpn7ycEo2WaS4OHGP3GgbbvtwhjxG/caDdSNivhXXPBXaNI95uSFgDBmd/7OIZ
RguGpCBNE6MjQs+4fMxRwu6mcAuvSpH1M94EF54GnyzAC3V3H1nRPi0Bv7bD+pjtbL6THrZajQbg
0mbkPA+Kf02ZsD8oM+KzQbFzHMf0OeCYboLJBKDMBHhZEiwl1KnxThm6Yq7TtJbAuKNDuITmficT
CL89GrChjfYgxokeRlXoZgBGWvJlkq+xRY8u8ng8+tnLCoxWV8JoD4/WyzuAMqAeWm0eCsxtqGw6
ddcoGyFMLXlehrFbH2PO2dmmpsNaa/3Vr1Jf5GbJK0qusFZ0JtcNeRQMDsTlxnVf1FDDUM5qr5Lo
zbfLeMxjuV/tPNt6NvS9k92EOsQsDRj0rZl4vx0RUfy1JEoUB8h8U9MDDL4u5DbzoQO5Pnc+eiST
F6+YjTDfw7VOHXaoPmswIw/VtCdwjQy3h/xmkXuZQdKDJ3HiGYGgSQyGdCXz+trt/DdgsevHZAsO
R8QVENWjNi8zzHMoewxRO8p2GI8jxFWU+91c1Oks7jC77cMzwQ6ovedrku4CCzN8dB0v8XcO2bdq
pWyx7qzrQ+bAloOnguOByYpVFw+qTGdUHgyJ53JLB1zinh/XhO/PBnOGXgH9DieH0V0HhHw7lCDz
UtyDtwKTbtRegdzDfRAjKxtg3f1ZoDL8hXgBHM0txD7DkDedVkbukXviR78m+ecCSLWttB7tlYzS
NN02vuV7izUXjGvJRkSMNxgTX0KBQD5SUxctMMsAPl2K1ircsPWPCwyasrDwzxQkVlTFQdMvbr9j
Mg0PVrcvuCau7OI+rlnH1oMp7FvO6AxKyY1n54OnNQn3JibYpEMx+wOCwUcMMpgbeMUTZn9gPFe9
pRj3EEQhlpfJb4fZ9liOONqYEHvLa9/38YmglDrnqC/Q0M3xTyTMJxiY9lOMWVsee0HRfQl68oQ8
9n4gUf4rDWh0wdUOGzBl07no+yP8Yt+oRT9AGLZXrAVo3SyZXlCv7See6LHqogh7qevvIkO9L2d4
C1PFisw0BZi040YEOJ8C2zvCsfQE6YsdUBx/mzLbHREbib9MQ1bcg5tEZSU6IIHzbg6ZNVhHePG+
FvlLtMmwkgxGk5ShqcJwFIc08ieCBwj4dxLfOZ4PH/M42i8WVCJmmrTOnXOrytjv8xOyAwhzW8zO
emFeysMGr9GUGJaCooZ27AQu8iu82v2AFLVBM0YNVPK2nZplk2O1IzZnzpjJ4JJyMjCBSq43XMJl
70SZZOiakgUtQpm3KD6CcX5nWnwZncs/Fq+HK35wesxWDCo9M6TF75NWDnPZKZV8bY1ILukmtgcy
Uv+DY9Lhk4Uju5bM+uUUUPojkUGqqxRU4P0GqfrHmATyKR2C4bIkmCADIz5+StYpQYwE7QXQouAZ
DSW9QKufj3I28oIZV3IC7NmF51mN5kJAOdzrXrln0Y3qYekLfAlkCKwFiV/05AikjcR+B24Tvk8W
ZnpAtFFHCnc+g1HG/angM/y7FYrXmSIYiv+hEwAlYZsFZd1nme3BB0P4uSkAzn3EuMOPlubuoDJh
Q0zZDMfrxGbQkcTIoxvRBDUF48CmIaaGug7SrMDAVOeAOKt1ij9Dm7emYYKi6ATi+UXsY9gjGxXQ
XxsBrQ3OZlmeMX9weIt3/KUabLJ5ZhnxYM3BpYycq58YwFScOMZAfhXCiks70w/Sj/Ml8cVaEUyA
e0XZ/oLgcX+3DOhoyzTeny18iS9dilIWvqU5BUHQvfMk57+klFjfohRlltJHMQbrZZv24k6rGTWS
5vI135b8OcjUDFPd6FMxgLO2A+w0J4cNjLIGfuhb8imy8zMwhQ6+nXnGUM7w57iCwY2R5L7nm/0W
womJsWEFGmQgnNh3TNvcgiNWJIxb4KLFOBhBABoEvWOnyRD51Sm61Bj8Sa5tirlptxMO3Cdo76dw
zeoU2QKwMMOQXhCsAqHupglCDqrY5MDyEfe7dkg1FUgvnrRXnn2So0d2fosLTQ67cu4oI5/+ymy6
N0toh3vZCtDYmD/0s9MYKTiWW0Tn8Lmdsg1ThiFrPG58pJjTQheLWTkqCC+hUcg7ZAhA5UBt3Y1d
Cbnr3haoT7YMUxm8h4VM/YGN1nxHetrww6aW4j+pO5Pk2JGsO29FCxDS0DkcmGiAJjoG++6RExjJ
R6LvGwewI61DG9MXWX+ZKsusyqxME2lalZlkBAH3e88957t7WMgaT6HczCsHQfp+LnrkJZcJLKKR
bYMt8bEsML/y5ZoX2cHqZZLuUPCojqu1dNwr0c2xwuVarO7Bg7MwHusNweXcmkAedo0Wz6ZvYFzL
w94wtDAfXbosQ5XJnpuPiTv4iemO4xRSVTeqDJm7cDJCiDy04pdKaYVu0mIunR8UOCac/B4z2XO+
8JHD09dKe4p3Fj4uhs6AdYxbG4YUTOVpHnJMA0vxezas6olQEY2IV04PHld1fCVhkL2MVV++0D11
MFNIyr1vDCYnACeu2G70GeDSnglZGgmh7JuJt4z2PDdFGnZQgKtopWu9Tpp1GY4VWuKKchEPd70Z
x/VJkmbofLxKuJ0h/Z3r8kKI9lwwAgFW0qXe126aUWrOyX0qYllCvUIj5tHKlhb/UVv+eBOaa2iw
3FE8Q80ay32T9ZzpqWGWJUiSFuUQovbYRYNS2DtHDbrjjaEvNe4QAkHI8AiTBd4hhwlCb5r88/XF
NbLHM878ZBu65Y5IAK+3kzj2/JBm5mjeLsPAP06kOa2DAinvKW55PHfGrK+bz0hQMWfeRmMMtgS7
FN6cHhkvnXuKiXrFoDWDb9B3TXJRR3JTW66dfJBbkBhyemXgoQ5zkZbiwWk0zy/xtXaBJWKn597g
tXoUteVeU5Wn10nCAAKP91Jh3sgYPQX4I4QegCHuZJAn0OkCOYHgJOBRpKTYMWPqFBJVHfvAebcp
LBfQqcFIBRZ6Tabk/WZltqx9N86cozVnFqJGa6m7RCQa30zdjX7lbEUdOPmoDxwryP2AYOrlKU/B
xYXZRmbNd4DYjAEumsU5brXC9EjwkzODhMBv0ixGFUw03G+qj9O7Afve7xGg3otjKg8NvB1ubXz0
A64wWUIG2Jb4EoBY1B6vobAPwmE8fSRStrjHpsfSg/nGbsDVKjGch640/JSy6s40SVkH01yXLxdb
3OtqLtuN10ivuliaPaytYyOeiYno8GwxbnM3Q1v42Drl7TSUcm7phTi277Zyrl5xC8YU9NUgsx98
PEj2Riqn4jAom5If/bmudsgwg3dOuG/3nujT1gd6vC47fnPrY8YAPvqWFrs88avIMDZLnj6rMBXh
oC37ZW5N/+Qm1ngD3C7ZozPwyOhk591wpH4kMUv8qrjCYazjx22TzA0bK6nwGGNRs0ghVJa5rxad
wkrTDPNOEEKwrtayxj6L0d8sj5qZ1VOgzZ3k4o5xaYcSNX4NUqPyrgDfIdW7q8bBNmL6Dcp1FKcJ
k2B1gpAr6ohejYebYIfdh46YdAL7l7Iz0yv1aI9pbQVpM/FW6DTuvHNTpR3XgQyUr0pJSbHGfJVN
lkKjogV3oiF1BsrVeOmrw9ZXxc3gjp55azFANREkDEqrFoDLBedr8xF63so5cFqNNtD883nX3ST9
xuJgOpFNm3dj8iGtsIXhcXIHo0mCZeqb90Eoa/A75RgNRJ2xfETPdT+ybizeV7NLFxJFVvliUnS2
vKyF9bLpaAH+VC864roke0POdr51ef1yWgK5vBprMahw8BBXjnqmahprHDCcBpVZ4MxvylH4eRLn
lQ/1Sb+xyXF8xjPCczV2vKBTMvKnSw3Yo3sMRwTJspmym5/oVVpo2TF0UygoLWyghuo177TqzAxz
bUPPtu0b2+v4aFMJso54icZ8M9acSJcWEDw4+VrKEw+7/6hjAFX7mlzvstfFBjFw6FOmK8CG7TJq
FGzdoJpb1UQlHwcu1LqVMpoqs7slQsqZxyU8hegcS7yjwanqM4xRdcY46dInylFuvxy7ar5WoCvw
aAYbXilZxmIhcVYT7PErZRL8wg+nwt5tumc1yhbSRNUw51gx+80Pf06x8PFU1VHfMtuCHJ3iHBqU
dzPnbr/uhsXEpqZzRzK19drksSA0RWqbwxM3q+2QCEgn76WwV5nRj7rjg5ehmxzdXtVNlHnJ9+CZ
WUC+kZqugTx2TGfkIn8bXWIvIt6WsJ96a2MpQSXQuTuuOr/ubHWOO9Nrd0S2vL3QLr7EEZW/PsyD
yc2QOmXS4Lyqz7Fh1vFV4XqV83uSRO3ucg+m103vjLy8olrgCOvL3PEGIpSYV0MBqe3QzBfPNf2z
VWLNGuMt7Hq8bvyBqv6nb7RkZHymFS8AF+BUq6Uw4zdzc7bO880lhv07GP34oWc6rGQzvlQHrqFg
ouAg9WTkolF0j8TW1pRbsIhaY/SmwGlgt4UoQFlYOwO6zxx33BkMUbL0yOqAjPZStVMxBpXkpvi0
tzTbsFWpvpruUOXz4b7CHf68TVsjowGQz7LTSaiLwO3EJG4nTSup5pIMd5N+VdSG+TAldbHrkQZf
SfVuXwDQ4muxNQbtr8DKlSXbK2GbjAp7GB5ksjWHdnUFqRaHac7ouIeCcum2M7M+NFtDb0Ns6fJM
McdPMlucrUxlJZZLZ/wiApPw+HiZ3Otp2t0xxy6/jbafydInS8ZbtcYhVPLuAcNO7l2pqXKvsMA7
fagVSmVAhTwvUEm8vkp9yQ5D3kaj6Y1ZWKSbfF+wqb4NuvSeNUrfUMK3O8gi7cJcS8R3lVWuTWxW
mtfzmgMUmWv9NrUtIQ+AM2htVbySLSibluRLk48HDgNxoK26ZK62vPlssbVygE+KXMKqE0V1pi79
AI2XH7RyQQHAInqFeWs5Cdwb5KE077SmF6zcUsgb4mNmRDh9dIOl2uIitKFyaAxCYmNflen2yC4G
SGbJUOs23DQELnezl0OJQvhhjkNKZswrbnmDWi2UaUlRKdNh+lKWR8TIZRTF0HvOz6MNUiUokFGI
+BUZgK2ETnc3E2fHoI2L9nZDb038rB0YrYpkrX3baOdLNjGuHjdRpj/MsjnsjJmOLa10PQ+QlFsr
6KsUJ9WcjuAT7cKOqGvrkxpbkhBdkaV+B2qXP6tBWmHO4uPqqZLQqju9OUQ2QniD/dnctuRoNNi7
bSN+FS7i1nEVsB8DaTRgYbdc9a+rMn7IK+Xkc+ZnKYyVq7ApohVF68z8dL1d2rRgl4ndZw/NqEQo
e3dqfFTPPOjjQZxGkhZo59r0lK62+7GWqjkbWCzuEFN58De4TDtdkM1bRMez4SWZ6UMWy7aAX81L
qK/M+FgSBrWCeNbUTjqt04RepXfpZ2UN2onBW+DOfdtf8LL9HrwY1niNHxjariK0puiOIZuLR31x
qzNOksZnYu1Kn/PUPph8Z0yrafTv4LfA3muFaq43XPxHGuTyhYlDFY4FmTNIb2R6ROxmf5ISvSt4
jc37Qsyl99WaNs+qdeVNhun3zWvhBnjY3/0cgf61NjSFojtypWakny84bD1Ld5NCyPL7qryChFXc
rLXpJCQxzD4klvmjSXM+iLody/BiEQr+OymVlT91nAMrA2fhT/ZoRnztcg1E1lOzJXFzyjNEqcEk
I1O6qo7+vUXmr94crB0wsRz6ARwJprCcfwbzEMaUOjEszty846SGzy2utniav5QwmbfplbzNlUll
+e9/7F9NUn/+WIGfBOuXTqAawvlfLUFQMRexrSMD7VqTrl+Vq028H82bI7UiS+XLGiv3v/+Zxp9c
5P9jB+Knei7IIxNjIyQUnI2Yzv7RiNQPjjeC/cCBPdsXNTNvdOZQOoeXj4No7HfpoqanJR4Z4hrU
1Jgh3PzA0J+Oby6cbYxADuuYsgdyrqOW6TSvcljaV2GOQjs6Gop5iTCTN+KTcTM1dCvs/KcqSkKe
WMpxqQi9pj5Yc2P8kl7DCGgSQOi5mb26OgjMnfc5soYWdOVm3cxGOz27dLkqqEbK2vumdwxsQDpg
gEM6VfMUjbla16hQsexCYxSM53Iao+7TW+2Lg0RrC05RXjqkMtg3T142MUHt8lE76vFaEMtWCru9
dObtSNzJeVgsHNeA3mtcYWBd71lo4KLBUlrtLFiXddAltmWHOcw1ykLc+AMaHEt4LkBiQxzdTJ/T
cB3q9eiQ3vL8BdAXp2fftSejcDrmJvTXr6yx6uqwFY32XdVuRq2xLFLumVhlb05Zm2Kf4doeIwzU
61fpLpmO6XuZOh/rOfb0fF4wBnTQFsOxRYmm0WzAL2uoY1qg59bUHctqbAu6mQLhmLhJf+VtBdeM
u6m8xEHUY3hJJBSQsG09jL6pltX7BIu95TeOZQGLd8ZpRmxIS2QBkvoc39hmMA2XU3+yjVL3dgQA
tmPrkUva//mg/kcu1P8bf+k/2kv/x/67ufmovod/tqr+P2hCNTzcmf/ahXr++G8P/+t/TuQma8yn
f246u+zq+vPf+psXVYg/XJNkLoZDC08qfPC/e1H5f0xDGkwZdZ0C4WIq/ftCMc3U/wDdLt0LhsgE
PSc5I4e/eVHJqf1hQfEVOo5wl6MbC+vfTbj/5cv8t1vF/nraupgRbTyhnLeWDZ4bbPxfDyDTBdGe
gywIa6om7UYqRniBS8ephfOChLUDwkhswq6ITkNx9RhQxuaqqSsD4iDSZU3REVmxl297rmziqTFO
seFoLKamAJKNeXmShtZebryUIgdUMOMJz3NLGcIPdEhK96l5V/eEE8MpJQxBabJy+BuV7EnmQfcJ
QKpaD/hcqNGoy0QZDKU3OGGmpgE6jLKmYLbaX8PkNF+JlslPu+6b3//58/8vzdN/ebhv2+/6cey/
v8frj/b/hyf8ctH96yf8+qP8UNlfHu7Lv/C3h9sSf3jYL+lwhbTZh6JjdlXfl215lvkHBmqeewEL
jv1Jktfov7blad4fFjceLwMJZ2FCif2Hh9uQfxgmKibWbAnfU8IN+w8ebtNw/snQ6jjCxtDHu8Lj
rbt//h7/eL9WcZ7n+I0X31tcmTOEYvXDGbeSvouLuHlJa53+ms9A2eva/Y59AuKY1tVwl3mTE9au
WV0N4HhhCGQucXCtP3WGvoV10hrnwTNYTPWngXEbGNHYPO6nZCkbwi3jGjoeVbTqrnpHXQmnMr9h
6bxVcw/VKX7Apxjxy7W4OagqHOoZX1/aF3vUV36TpaM0t08lP72dDAxo6tbCORKujDKP2uUlSciU
cru03k6t85XeF5VP7/FDr/Q6NcUu2aZouAx4VgMvI7emP7W2BkbYaU+EQSc/zbMmAvhMIAo3JMn4
+KnrPtYV5W3JxGEygeQntsPP74zHpCpYidHc4AK0d5tePS1OuU/aGs1wOwBHOYz5GHr9emgMBx+W
XrA4TA0oO2l6W2uKQnsghEfImXUZ17ZWPMdahEjLoVJ6t0aZvaZ6QayJiFqZRU1hh4nTvsf0TX7F
PjyAPOa3Pgzpm544dagTYzusAiGedNgWTF1p4f+lYltiL1g8l6RYUh3WinlUVqfFQ92nV3ZDwkK3
qqvCc7UImgM5y44RRz/pX9Zo4zoVv2n0Tqmu3bfVE6BolhbsCKhfe8Ruq1Kpj16oaU+yPHlwyaSx
8+TUjq91cYpX5t75UBAXv1hMKbeOajR+8UQxu3XnKzrVh9rEp0Cn6VtIJPtycpgWrN+99KBODPXR
m6FgiWb5TBTz9bHo4K4WJ8adG5HR6neWTV8JyafN4VnqXVaW6CR88wyMf7WqH8GzFeR2jYR/GSMo
tunom4XeOTEEL8sQ828OYG7BjjJjiGca3ue3OSARf0rm8lQO25nsrr2v6bV3xDUfeqfcDbXhw429
LLvKioPeDjcD9G/8091XPBlfmNpC2pijBb0gl07txx5iMNORHnR7i4ab5HdwkL6HTNwb/fZjssYC
cOu4RI2RfcNsZbfE4uvklwNBuQIrLntm/eBzkQ83Sas/YpbZeRVuVaJ5BoiIDqrNYkUyTlnV151S
p/5k9coWyS1xPma7/7Tn+dfsYavApWjc9golxeuf8FqHlov1kmGqzwqJAPT272Rkm40kDKs7j8w8
67sOc5qPzt0wspkwmyTmBcZgnlLtsh8AKA0e3xaLlFaeukJ8mMqK+oq47oQFBzjW1gGevduSK3JB
ATk+TEquvxqHuPB89m38dlZxMuNk306nad5tBvLOIpJwYrrOy1/6DrWmg8xWkzoDpVZtfdgAwluX
/t3ACOFD8e/4Q49ItXO4WDqTmFdreGwWGfYQ2HLCwSbShc8rHxTdh7L3EAtwBOF/cn6nGKTZqjVL
bNc4ioFHB3aiW7434Tx6V6My8KCRCtcMHyY4Jkmn6PMEenQjppSkgZWuD66+Mjad+w3NwbKYhX+J
fEYf3NmcOnmBrzJz7SNisZ6+6zk8+ypwV1nU97oz2PUt5LGqe2varDIOKUgS4D7Q8li+MciqlYd4
Ndc1mEYrRj9nrIjhGUqNGeoQ3yAnzylSPYZc67OHLnR7AZ4xUtK0+X5MJxszpID7t+QNmoe1VTOU
8nxJEwKLuZvuUzaivJYk8WDTrXrb74fOcr4SPWHNVF/n+LcGABGczvnWscrKIV4Bw7rPbSdCmu+Q
cxILM94wX2CIjBkpvDfuG+yxqNw+gwqw8uz+Y7uKb1tlc7eZQkbQwt19WtrJW4WGHq94XyZXBDrI
d2Yv9lxfx/1wLHnLBVPhXyXyy8ewGTc1fjbbzbXrZqgt7JxWwnYA0LdE79ZHi+UPPvGN8Q3iEWa4
OH6xAGkH1EC/kZ7bw9gu1a0xzrw62GhIBhBoXQ612Z+0KvVOGCJXBThzASwEP8fGz0k2P6gcDIeA
Yxk1HuY8j5Ji5otv7i6y/OyxB87i707uRCOaHnHSrodkOxmqZnlRsqulVl3P3pKH4C4v7hJI0TNa
nJUxu2/lWc38D9PwvdnlQbqV7isnPVzyIwrLPlZRN1zgPBAVLnYT2ZLOspug1NQYoXXGJy0tw7hX
e2uaxTupB7hpi5XRvMGR2HiLjk7CUColVY9xNsD5O2w4pcDO+DAdLtdn+uBk2PHbZLfNJWgJkLgt
G76eEuS587IuVmDqGstnlvuy0aqjXWJB6JmNZ/YSQ2eAjTBjXuKvuZ+g3mHcHr7jsvxxixwDeG9k
BxBLbWhA8INBtFKUSsngWiyM3daoXXj3NlVG6NPVnaou48fqp5+0s52M4L6GsOj1Gzd9Q/0cdkmT
XVVDezfWIrAII2AhxHOS76fkFpzPHM2u95Jqy7lttwenhPBNfQHVpq+4dKDp0FbugTNdYi8/+soe
JQysl1WqVbjY2x5B2o1Y1XKexXQj+xHBDGy+8CmXsyfPXj5idRsXReqTDfH2qjJ2jIYDDy6YU4Xw
K0KEddDptTv/bsT4QtA+C1rJ4T8umCC0yhzRKKydTOs6atfueZTLaUvn7SbWqoOj98DlsCWKzLyD
kgpRA38aTo7qrmIl0x5GwNOWftTzGLG5dzdv6ijxFIdYFAmStKd4yd+qTcdj6gZaQ7QBw4x3BDF4
5Tb2io2Ql0RmD4OoOY/3juRcJvl+GFzmMFnrEFkv0h9pbRf/5WfZNweX0SGKdaSWMmT7WDB6pLd7
5jhkeadiX2TrS2t2uxUpOdGNA0OmN7JF12SzDh1RtUS/CHr1N9t6AgUSvUSVoIy5UD2KV0uMB0fw
Lsb1bVHCcut11va4TCqPllj2Vgd7cFh2KvU+x4LYQHY3xOcUBmLbEaYAvahcDmPvCfnmvC069c3z
bMdRrLMrRr121nDQV6d8mVqdW/DWYw3QvhpJbbDKkdm4v2geHhE8NNJ51buPudK+SEVw9Z+beNa/
M2iM2MIDe2D6AQKojL39lGnPzHjiKMmluWeHDOAP5b0aSi8feSddBAluOfLi1yD7iKk5P+znifSR
kqbzFKcvEjBXJdpU2j/AzO2ISQk8UKJ91ToXzEqMb2xV9V40dkwNzVZoJESdjX9UfEy9tJsKeaP3
3h0WqRRXA9Exsij5LGDDZVsaNNmW3GF7RTbObqacRIUY7T2PGuH6FJpSFk9XhKGoeJoPCDZXLahV
rzA0IhP4LBaiHQUpUGb3GKcAb3CCRWU/EJkftl8qw1Xc9O8tSlSIiTaJPDVHLDJKBi7ymeHgCC8H
o5F7iNHJwQ3HBy87tPXyiy1x96UxsLagsd+87pMsdjiZKZTQdYzWWN7LNsP4ZemcDNi2IQwypCIr
A04wlmGqFJCENbBznp/VRAtz2CJl7xOPiH8m9I6aqOqfm7ouccU79vYFB9erOb3WGRowye4J5+AO
pyPOdlMrrodalSGgxae+54oxWnEHRmF528xh+8ngVODC9HXDSq9znqGon+68UT1vK6CK3DvJDWVK
MD7PzT7oEfIBDWEHT86g/Hdz6+x6LKaiA4Zql8y+Kqndb/gHfJbdzS+MMJ4qkwpLW6+wvgwR4NMp
wEUWgG591YhL9DI+4G05QoUNS/cyh5Le2V3Sc86Wp9TLbzCfvU7V8gXD5yat7z3MrDELsLhcfrE/
MEwrUDUgI3OX60nhY34S7PI5bI6AfGMzN0/6gzM2V4Ror9GjDU5/xeeI2U0KkWIW+qPhmLeV6nZL
XIebDclmoXElhNb1B3jFlCH0d0GSs8dByLvW1TDq2yEpv6+ZTWsHugdchyMGS7jYwEaDFjdDMLd8
eaTdmTTOuN8Md3m2UEAhkTFt0sfiyeOSTSugnUwVcKo9UwieyH00u3iwETu79QSwkZrgtXMn+Eup
MG8Z036JjHUjnF/gnT+9GnDcVMZQfrJoFPdcK0+Cf6m3JxUVlolRHAXGZzOer+Z4OuFGe2WVVuBk
wNBbjOiiN35Un33DAtlNSf4Co+k8paC+yN38ItN5ba/IiYnHxJcqNGYFzErF8R7LHeEf4NWUt03u
cL/q0ViaLI6juYvKsn7tgOG+5Os0ni+OMLuSMNnKaUcG9HbDmxFgR1oxEtATJpZ6dVrrvYaCE0ov
uylH7aPbsqiHn5aiVgZ55YEQMX5Po0fwopOnYWasCB5b9ocO7iBsKpxrrX2HCaZ/7ICt5X0Jy82k
Om1le1927k5tsvPJVPwkW89HjM2GI2LDTGxyruoeJ5Y3zVG3mB9ggya/Wq3fcYphpxEp4JylOoC/
qne9KEIrJktVN3CrXJoPS84VWy4HqkT7A98N54jn0uGL9dFlzXHSN0+096AwtECC0Yi93ThNO7ZC
FSHD5B0YrAc1ka6OzQeVJyR4ZCRUDkPX+g0c++Cq5dGJ218thXvJEHIa6JHqMujcK6+0gfmWz3Fz
rofqHttQ98BAFTjffOgxWVDisFj1c9rKfaZepymW133XCX/cnPwdx28fMWu7yM9p95A480SncAff
Lv1KUtRwjm021SXWtF3ndk7MDlCqceSJ0hrE+4k/MAUJSStlMZOPPQhkrvk0GGZ7pxubTkKdZ6+L
Ozso9Wx6repyCgQkXcZnhKj7leY53rbrrqLEJa9COEw0zY56PqWj5gFmFYkROlIN+22bBu4Kfac8
/TO2U6biup5AcKzI23WiWw6dzMp9P8fvrKyvnw2SxzR0ifkJkqJ7HZBQ99gfSP8lMtvXMQsW0UyH
Ixmg5o4W1riPLU0R5XHI83RzyndfddYuTV3rGd+5UAHBoI74WbKaD2KLc0KdekObg4lBPDFWTE9Q
fzwmYbVd+F5icsyzt5KqvoAAjEpRNGeulqLbYx0oQxYFbfzlx+kaO75xWzuxIgrkZtVOV8X6Gx6+
DPq1W46cQM0xwZJwJMOpnbaRgUgPg6RhlTCCQWYyavamCKTl8lrAMT0KNlH9GlogTv42N1wA/JoP
zrKon5h6KszI3+9ra44PeF6W2yWu1t+4qml69WoFiYh3LxhYr+UFEhF13/DJmnORJ2kE3HHbs319
CSThvz2jyvwjmQYHj9RafHKQnzBqplG3zfqB5Ma4hNxUyzfR//bXOGPnIY3mWE/KGVcsPbV9JrAP
ipJloEBKcRQd9M42w4pWHShQxZF5AUNvdUv/21VPLvchqNkMIN3El08IYagDPdHagE1BOiKSnIXp
X/TFlqPEsR4RYWKAyZu4ccxRErqp8icQvHxfODjyvae32g7KYvxEeqK5arAPnatsLsLKwPegZUXn
b46OZV6z+c8o8s730gYanoh0eksZ1nGmjuN2L1kkg3FDVeVnAh5MQrhrtNCkuj1IAPYMtFYw+/ZC
E1uJTPyu9RJfawbeNw3ieCwI0mb9FbSe4kTGPz/nlEe/WAq4HvOJYSabFfFmydhjqNbAvzxhGCY/
446dvSubnsAZQWXrlf6JHL7GJRPr8phh9ceOginFuQeck4cs83xYpubDvJAP+/ikij7ZY62cfWyw
cqTgGNzqCJFwrPx1mFAAGtm4bkCcZb1iWRrHSDxz+/uLleZbQDJjz94/omfxMj85mjKxBrFlz5f0
9ezoGiWWx7KOd3h+9QDCWbtnjY20yCTKGM5Xne51vpVVrKxd4x0gfjImWACKiWYnYefknv0D+a53
W4N8Z0quypXqA7DQ6zx7BmPdxaYOqK9KS123GiZHE3wwe0u8/N7YNnmt2fKhsQkruPU9htV5D/Jt
nA5NR1B/36tJXkPW6qqQjN/0mNTtOz6Xy5uq0vFYZTk5NTbatLiS2j676gBDlBHxdElRsvX7drE/
oT8ylzcQX68TURPGWMvKOVMhGxG2UNRWPHw1633hAJ2MtmF9UjPGewd3Ijt127r9XZobmucmHbJI
vAWQ4+v+XgEfQsCil6IYmea3FEYbPHM2zXH6xZPra+YCRj5jckxWr+6ftYHlXBBde+8UJ30eZayL
OpOenw+5mRxHRkVAXPXpWpmtG1nGbD5Z9nYpPTZ3PirGgGiKMl7BUjFHgSHZDtdLbBMowbp6NtvY
7DlCDG9nKTpE3q3NQFQZxyOiDPlt2sB60qM5mSD9y3n6NGBNhAM8IT93GNaMXRN5zrxj7nrJpJ2b
yVQP5ljR3U+WvnzJEouiAOlEVHktBJb5xE0DglPdkfaq+xbZkO42d8hLfgvs6qwWSK8xyC5Xm8Na
B98005mtiGxlODlrc4dbpKX4qZL+vmRU9p7Qg7EcdOrAx2uXWDhbWK4sgxM7L/r51pTJiz11z0VD
+kCMyT0xspGYo+mE3dYw0aahR+5gNxuhIb8xCIRLAg7mnqVs6s2LteZcWihtpSxPJmctrU32bpEe
PSi4YE6V3xnL+DTHxg/HSKD4KilL6cO1m7knyEeYCrXGViFre34hgfGPrPGvMTbKyMEnEZg5BH0I
jCHJDKwsNW3Y9ArSkfS/iqtzJ9/MxsY0VRr7uO+wLZXWHbw4wkqq2VdCkn5pQKgq8YKRFgDCZo/3
6Ex3Wb3sMrRVovXWZshzI4rPhfPPKHv0Xk3Y3Xmqte5e0xDTBxazRvgcyFaMFCczb5Krab4h0evS
Ve1SMzbfY8BiLPewnUBts3zOeidyBy0oJv1pRZ8HD+Zis6ZyEF71VdrmjW43bUCFPYWT2wS2yNdd
K/TmS/CstJzKoTWVt3oxD1HaxZFbWaGS6rF07BE+Yd0+zJPuRqa9nLvCfK0362sYnY8xfx5iiR0W
v+A2W/tSvjYlE4gJikxYYJtgs1+7hob42DyHLzGTz0r3rmFyKV9DAOjXOUBF3Nj/YCCmQKJrRwjW
aGMiae5mVL55aA9L20Z81J3gRIiZvlSjfqEJvCyr5F6vcPXEXX7yFEtDyDQBULDtB8mWN2TT/klN
023skeOjgT6rzdpneNxIiZrEu9byOx3mHi1SPsywvg4FddoZveHQuEl2XRgUea5rYWKo4zsyOfAp
vP7bcihIt6ap7xCIH1hvxILkmV45VuLREeK0krJnp6L0olEnOZOpAzMd+9fUzHQF7UvppDv6oi4c
3eqb/BfZuLRl96FitcQt5i3t2cK3eVQeyPm95WhvKAdX4Fo8TOgkzlgEAipyOejzcA+J9Hc7TRdQ
gKJEa2C2Jjnylv6z1Mar2005JmdCC7adg+FNRLbv3bTYoag8qwzVnLWB9wlrdk/Iz9s1yWD267Kg
eMcCzYu9Q04hazPPpA/enbI8eonBN4ca5isg9KjxGuQL/RQ72bjvF9sO2NvI8IhhxlGsVdDYQyd9
MxbNNSwfK/QgDG+Du9eJDoe60fHNxfhbTKiVRinQcpZfqygSOLbeuSBkwrZoPScz7ar7ZYLLO+p0
sam37lb25EZ0Bqu/TGPBJ9xc7tzt3HblfdxmbrQk5pM0gQwaeW6+TyJVB13pzo1VJ8llsr3mLDHW
cn9m2zMxFALPy/jb7QdxxDc6PK5wj9+4yJerpkk/Ny3O3mwSiDfxEB/qiccl0RzaE2wp+oa/Kmm7
E11R3BUxCU4XHgPbUnF2WbwT7rCeHa/QdpbFKuKyOcfT/2bvPJLrxrotPaFCBg5w4LoX19F7kVIH
IVEkcOC9G1H1ahBvYvVBmVFP95JJhv7Wa1REZoYyFCT8MXuv9a18183lBh7p97GiYEfZQ6MkRWMM
a/BFa8HwG4cXg3G5SpOniD5MQXvI7xe8CVUcRjTs20ahb6IIX5ph852WwD2QDv8kOmSbT1w1y7yV
MwRbgiIfqrq1T1JR+lJQqBaJuRk0jJN47PGFXFWB+aBI6sB13TbUo9vXuKme5sSLzj2HLJjQEasM
BUzLCmNlhnO8I9JjBSj+NIdh32ANbJmsVxE7XKI++m9WBZKmD5phFeTuwzyYz72jzrQ4PhWxs48J
9/YS1lUgOe2i2UfYva0kqM4VyIHLQReBj2aGZo7BUO3pKHtpaUwEoENm1ZXHoBZzkdSuivKcMLUT
o3FTVq2dtRfeeS6tbC/LFJh/oKHNKqWF3j25B4r8qJnjK10sLne+so0cvg5uZVFGTx4Fpq5Lx7WZ
1Sz1B/0O5PjDWGsmMNHoRFbzyYSRB1H5hVXbu5gm1oqu35mSwykTY0MNWMQEcC0bS8ss17FkK+LQ
3YgTdNFKB8MhDFRAs/XYzC1vzjC4K1iq4pR2yD3qPR9FdeMDMflKmIskMyOQFwlXsi3Q6vtlhmre
tVi3mdAWvjbDK4yBNV1jbgr4IVYpynppQ/tb3UIJcMjOyExBAyun4CtN76GwsB9YaKPp11ya/Xxf
KPW90OuvwJRLPwvKTdcAFQwvK5gDrBxg0sPtkds4dOHvsMP0hIYMv0MPy/KMZUNIJACHtRpx01dI
9DPuQ6yGbRB2K0pUPgr9szaU2b5sGR1mMmV8KCtsIACHyZyMZJy0doW/d97Dz8aKVBa6H+mLwSXp
LrMRa3VqCTpdajwdTUjHEcbUByehvjzMIkJu7DRXIOCeO7odfaPtlhZnr0WJbxsBnimiGddNOX+D
7XwTx+dky2yyuNQRL0s2MGlxX3EXzudEMIAL+14knB/800006/U6EZBruNG8d1avv9r6c9zXww/s
I9XWchIOfq3bGNkacKeXjuPe1FboJw6IeIKyaYlkX5CaQ9zwZlbc/Z3GWmM/60TYe913tOlTTNTG
8MWkIBvjPV1NLaZ3I9zPrYNtuthRU6WpEUk65EztI+O4Lm4XOzUCDSA0dfxQzQjn1WC+2vMWHJoR
YGItknUehU8GXukhBTPdGOHNDOR/NY7itArn24AliNQj+s60SMLsNbRx/xKOtLL1edhZQIr2TDVX
FYO8U5LG4lrrqjNWhYefMY+Ds3DIzswqY/sJNJoYvWwf5zBDSubqRG/SZyYUwkc8uDa51mAfo7re
FEW99gzAP+xOWBxkmAkHKsNdMd+yF/Jtm6ZcUMxy3eI8WpN60K8MZ7inAky5qyv3AaY7IX6y8N9n
kXaRl+ztY4cogGa4sNP6EUE5n57p+X10TUfI73mTE8GAXEA6DafqPGdRmD1iQzwhW8aiVrTg8zv1
JRPp1pwBXynoEeClS4Ta6W0z8JXptn4i7ZbiozrzSgQDInzCSU/yjChfswI5wqSFu5YpxAeGsrTK
YKvRLyHBolcXGdaLLrGLC4N8x5Vo5JkedtjDTLQMfbTx8mH6hpG7flRz2+8GjeKfQ1FozZoRw6b2
dZTJJo8qSnTWsEYHMvg1rjPy9E5l9jONg8s2732P7LC8H+8jYs1cfbgrRLGpjfaVWif9TD3gwwqm
h8GN1Td8W9cTm9UB+rNe9jCINbZDbnXmti0BD911Pn8N9dkv3QztAIip1LmhbLczI7nrArVZlDEA
j0nnrXejoHhXOBOjc+NuzXQ4waMT7cxpQdury7ZHitv3/I/bXjYlUzNwOuQKV7QHTsoYzlNhPmsV
4z7y+Yu8189rxniv0iin3fRGwzoTSQfg3iszrwAif8k6ZJY0/jx5lzvQeyf9NIqWpYAcAnRkNjtA
0o9yZkRXeyIHgL6y6M8aZ0D9M+2gN7BSas5j0AXMshgqOrRuhoFcfa+7GYtI3j3l7topep6aadUW
5QK2WWIFWIri8Qud+4ZaflIE6a6TUGMXxJKX3BpN9UgElN8mITm77qq3sDAwQUav+MhOrdAs/NFO
TtjjI+W2N/OMpClsw5Pani4aOEqmC26BZIxHXetPE0FpJbthuTlsY7rEY5xqqyz+bsHrDaV232aw
ZQBTlQGt3Zl9g8neoha0DYyzrpYnJbri9ayZVHEzzMKcZmbUgLgaPfKtXu3zGSUA3ne3mXciaE4z
4NvgRSAhZN+tVD72znRFzW1RtT52dn7W19Ue49JqtqroRmvyQKP/M40bR5+o08fl9GIEbJ2CCfgj
pk1CHhnvy1vdSzAnnJIBtZ5S407l/eVA04SBvWZHVTab0VNQOZIEWUSxo9UIhKPX2Ee7vNkT8+Mm
r5JLM63mB8wwxFt5EQVXyikylKcWFnMY9+xDxfxMnsJO1cmdByfcbYa96lz65Jl3Ec9udV7BS7lE
kjRfFf14RkAfS53gb4Hhv+aYiqM42kWotiA6qZMCPtPdRXf6u1CtJGowSHJejaBwrKtpiXzdAfRI
fuawKR4ryPi2r/LJOR/7EucGwgx0+cPCKvpEfn8UzYmab1HeYRsggBZcETjUwzNRioU2cBc8IobV
fPfSgCctqAlik8ny5LbKNO0nZXv3Hu9Hc+e25rClcdmAvpjt5OX/6y7b6ZdGePE1/Lvu8gyq/n/9
n/ZAeLn8xN/CS+n+JU0dJi35pAAwHR7R37pLaf9lwajFFuQSWO3oJnLjf3SXpv6X4EeQG5u6g7xS
gNT8R1NsuH9ZBqYn15Heoi0mZPYPVJdgQnlDfjM1mFSyLQtWsu4SS80vPNIUTwm25qw2UEeAM2PI
6Qtcbr3OJ1BDyFImUEesdOVM6CS8Ab/ubFj7WqnTrumCWhdsSIgY9PMQOqtPiTCQqKSi4NSAx0q2
xWKP88F/MhdmCgqDj1ZJjMxpIgwumCfpOxgNpeQ9RxqfmQ8m0wfLri3Y7k6YcCn78bTQo7mHveSK
G9sQqPoU+RIs5YwG4JosabC4XecaKzoz1L3KUlBJIVaYWp/Tl2TyUQI4aW01Ujopa/0C7zCuuJxA
nvNaQcZhkDGiEL8XXf7McGa23AZrdwpWTd2vsUC6E7NM0ELHmtSVPrfk0SfuJWRMcpK80Ga15pHu
fRMHk/pK4LkVYsKZliwdNNwjUiB1HY0eKiAXs4xvzfwxbwN2JX2VyemWnAv7ekoq+B2YzUJEQl1M
rk0a0lM+jfKFB0Lvcwi3qV3bzYZNabBmv68QCbJJQD8VTXV5GbLKxPTXu0xwkLgMcdn15JEhi8oK
v0dTzkwAY3+XdJEZ3eSRhypKD812X0rVBtdtXZndZjCz9tREoJnvY7Moz8aqyuUPO5xwYEnRGq80
JixKbl58TSr9snPgLq+Vrew7spbT86aOe/xLI+Zq+l/1QOfLNfNtRBTSc5RA5cC+4sgnKzSGfUrd
jN7uVF5a5vRd2rmzBj5MZcVssW9ZZDClDKakNQe9n1rFjAuf+E/Kqbq16WJm0EAtXW6pC7UR03hF
dIyNdHaY7X4dEAwMBMMZaA+OSaO8XQw9+ey3j/wfef4BNvlQju/w6VDEMYCb28wCuiGO/EASZw+v
CN5/TORqi5x98dYE4Dk8FngDdkO7B6tU8IjQSwFBxHuCBC3P7T1e6vIsjwvnpnQKyfaojC7YWuYP
03LniBsd1x+fq1wmgsPPnHN1TNPBvO3qwjjK3pbtBOA5TTqqKwQHrOIYDd91oEDz86TjhCRNz0Zq
rEY9pddOasg4z/p4ZpYGAmFz2WwmdZpT58S4jFpjiIZXu7XDV8C+7JCROe81L5F3tHrThVtaC7Ri
YOzPIgNiXR7liFHcC3NwisuCD5EgW0KoVkPTwaEyXO8FkVN8g2Sq/Zb1no0krM8Jsljy3VjtRCL4
klma9jLhZ7upJAHHmQ2AAIGRSR6O3vAr/LSOaNQgtgt3HVl2OjvNtM38j2+jWGb249to6w7PHhe8
hzb+cL6NxejQrjIIQUyUdVtkdf/UVfZDAs1iP6HzPrH0MPERIkwbTLHxFkCrQ5xT11w72iBO7F61
D4GItHVCF4rQDi3a0qVKthNZyJ888ndO1YblbFiM7NjuzKOlAQUNVNIaVd65NrrHiKexGeJyJrFL
N3ZeTkq9ztzEg0cG/dlteufLsLEFuDYzni3l8QKJ4JAIqlXD24YG8CRPaqIp49pbt/MEWkfrxSXJ
JZCPVUMC70x6b4e0nsCQYpsV87xBlP4SZCECvIm4Qd11jdMxkcnFxw/TWMDhhw/TZYbl5tAN1U08
fYcPEyM6XUE7YnNGWgu3KW3WXdgEdxRSmTvmCQVJ4440uuepM9ZEMEEx6s3Zr5zkyWMHuiebTj6B
q2EDXBnaZR1oDfW8Himdcqf9CIpjF+aGuBFRQCXo19n/kcvrQ//KgdPlX/0w/xN9XIuD6t9XW5dF
3f/X/w5ZnP5m4lp+5B+fi/hLWLrQsZo6uKQwXv2/9dZftmRrBckUoTHJ8Sbj9T/rLYcf4j3QBUM6
a6FfP/TPesty/mJdtKzPWIfZzuJK+YP11uGHYYOMAWZvLLsGT/cMIVgl/r5zCGzRFAPY7LUxJvqz
rYny2i4sh2A+o6SJ1WYtvaXRGz75IJdF3H+/6cth7cXfI6lFuRLpwtFYMJvwR40av6MEH/VQWrhA
GZibk9+ew/Xfv+/3CdE5XEv+fRiPW7XMjJ7Bd394dV5ORjE1KLwvQdY9UvvQ7ghvq68KMhVTRMwW
DdB2cEKqg5Aj/Igsl7u0LRtU+VWD1LSI9Fbtsspy8QI0BJSuxFAUiwzOCJ/1X3eIcNYJPeQ4kswD
+DjFYZErhAnE84gL2jhshsOpLuZNBr583DpDT+5QXVFyY7EQlT49dxH68J6LeWnpSbA+2CHw55qh
CC4BNHQ/daUyEqeGgmwughHE9zia43saR5hiigYG2NmAiu8uqml/boiC07+0ripo4sP6A4JGPduj
/zxAp49tK+tPA9B1dyZJ8BRXgiGOecqkVF4Xk5lmuxlIhLOf0WOR2Bwl4rSm1ENuEG3zdENiCcON
IHLhZKpKTECiHOpLbYL9uYlZE6V+Rl1B+v8L0Qg7YBR3EOwqeZ0nZBKssmogzHMeEc3ELfFQVKFj
FSN1VASGffzkl9f26P1iECaHg/ebPTF7koPXGlpTYQqlmevKJGy7C7Ao2FZdrdGAJb6CefXJm7Y4
MY8PyAfksvxaXjd5/B1FbhEkDhb8dTqXlBxYSqXOuVOPVNiovsdXLAmMatPOUrvFBUnFC+2finZt
F4Dj7UxJ6bVSYyjXOVXfJ4tNyQ9zDp0FBNYNw96BSfsKYqxVW62a0i0hCiXa0LI3bvvGrZdHRYxq
nsC+Xs2wPU7CPqMdMxB0DzgziBEuN6lWkTgZlxFaK+UJJBTzmK5MrypJyiW44ktDR3PEO0lVeF1V
IOMTAkHZHwAYD2BohurbjM8l/3ve+NfixTuPikKBKzyW/C5LmeUb/i1Nw5tE4VJrRNgx9PNm8T7s
VDpqW0PP2r0qPfFns+yvQYF8F0Qa5hIFJI2jQUGwwbRSlGLrMDCdH0TGx+uI5FWfqInhkoRTHElp
GCcUeFR4X0gT3XmfEljuKq/8Atgrp9Rs1Q+zVbPxBFdbQ+/S9QGrhkirJxOWSeR7WUHX0+Wn2O3m
n7zcv2y1h2/3sjsGXmtJyzGMX1vo325ZmGNpyCGwrzO2gvG6CRssAOAqQRSPvZesGhbX16nKentj
KX1mPznPubtRScZ3mskGsHAejRlNoYCcTiyFLdyYouig8YQlPXZQOc0vcV3fndkhiIpVXwYdsl2z
Rg7LkhxFskvZy5/wNdmbjz/dZeg/ujjBIpFZD6qTgwH08H1YbD9C4oVYl1z6RRsguSJcPd+DJtM/
uZFHdbPlVXDBREhk2A7cQ0iHh8dKOI26G2fkWZoOjANKyAw+LXEKBLANYXx+p43DTysyy28IT9UZ
xIMBbIuZJ+KTCfHtPEy3njkYvzdTIhC+wzMpemqFtamFG6cSFUwXIiLmSlvGTFykwBqkwqmR5p8c
9dcEeHizqfW4yNipH7qWkEcrTnoGIImdNtpIsFCp37L9L8AGluWlSVA85ed4YD9tAUH1CydxGx98
nQf0KLHkeVrV1J87o9NoSVDNRfIbpQhOao+evZ8YoXUFcJ1ydI4+Saw6LU+Cc2RfKKYbIyCHEZdl
+NhXOaNcRObsmalC0JRukGQcrRP9VecmfbVNG2at07ow1SP2ABrYZTETz0L9l2A1w1FgFEJP0+h1
uqb8QsUrL06kRm98lc6Orm4QG6s9PgU5UvIMy5MwFIp8jTjOrrLSai2fERWni5fDQrE7j4JlVC6N
8I9f6zfDnNARSQmbB6xLB9/84QNuoxm/Vx2lkNV770W1SDqqWaizMY6CrZ7I4j86Hh3JxbdMgfio
FjAyLRj04NONIiJ4C/EGxJtdeZpPUoKE+5ES2fjxFb75cIVuLPQT4RogC2z9aFwlWSO0RVikG4BG
NDGTSABAjqYzTSbD/ceHOioz8+Eux0KW6VosHm3reP1Is6wpEtYhG4Em4RzSIYoyGU+wdIGjPlIP
hyKl4PSjngzKuzmy3WbVRqTyUuTvjNdPzmYZJg6+Is6GWjezvkdUsuG9ebYosY26xLBlZKI9ST1j
uhzKxdQKwOS8JPXVL+Jk/gl6BAq8VTcPhmW7G+AJEKwmEZ4XpO8gQa7STx7JUXng7/sEKIJzo6DK
SHc0mGrCCgZ8p8nGHFUA5jopxI1LmEhMeHaL4zhIphJLwcD84A+VCmi7iTT7Nms1JFKt9GbbD6ZA
1BvD0nDAVz1uVZ0erbt3rCLMUIJQ1DhLJ0erdx/f1HfeJh6vDdTGpljA/unwewnGao5NpEDrhOTD
PT4txPJZoN+iBiz+eBqgtr14/SWlM8ly8ehYdkvHWifjdk0Bt3nQ9Jpqowyz71OoxKUr2/BbZM/2
SZl1M5o3w/1B8Kc8//h63xkflv0hLxGPizXk0deDSJOQAtrPNOhDqbYjorj7DtXgzgI9iWchdCG6
f3zIpWh//N5y0QZLZIYJYAxHYwStuyrRygxSEZVwa9eimYoJKZcEyS7K84ec6usVKQcpFQngyr7X
lFXldzZPzS/ybHHGer1jr8OuwiwNeRDvW2cwS5UmcroYpBwbh1KPH/ocs+j2k7M33zl7NsIsuy3b
pm+x/P1vq6BCtdMy4jhrpLTBuFJzAZWbtAUMSwNMR8RodUlCE/OLJJyV8J4Cgb5J2TPjbJ4bGWrZ
1tEHE8a7N5Bw8fHpOcvNOxoUWJwxPPFLTZSCywv+2+nJkiI1Ie0OZu1kRmFd1xNVthLD5BAMlK9t
3sZrS+bI03t90EDXuRL/xmwm9LWRhhqraNBUvJoirzkfY3i+FNOrrF5bEAtx5lO0wwrWUmmH+Kga
n7Dr+oXsBkhApUbvYt2i7cl82oai3+gevu5VQ0xG92CG9TiiLYqie1vHbOAzpTf91yFUY3QB5ZVN
grLi5DKw0+G+a1rjWZIG++qVekSwBuv4jqWIQfZZV6Jq3oIOAn/flBqG3TS03KtJePNdYPTjS25y
YhcYN9nX9I7W8r70wAPAbyoq7WVt4orhVamvJWH1X+fY6W/BdkU2OFpSv5sYN81qDsLsKwg7+2dC
+MGLsPKACCQ9apyVgxL6e9SkFG4hNDG1wQokHQMkb8rLDGjZXpkakSQ7rP/jU4hq/daWlNI++Yze
+XJt5j3anUuJBx7x4YMOQxqzVEuQqVp6c6FwjfiWRvZWQjTCyQSd4z8YrphdwZt4hsmMu4BTfn+z
2rKPczXBFO0Dq76rwauvu1IhrJo8A6K27FnGTw7yvNRpnq3W6bYQtKxPppZ3xg6bAZO1xTJysKo5
PAlWMzLWbCw1lBFwHmA6RNPaWycGRuu1mLyf46SiW9FYgKGbKPrkHrxZLlN+WCZaFgJMbqY4uudu
PmdeYrjBuh4ycBbCLda0K+ZnOjU7KULgEpoaPhmh+TK4pqNPGvsDXVOsCQ5/OBovrVrTPEYNbR2F
XosTSvYOMi3Cy2iPQDhgy8TWClm+TfQH2TtxRvRdpsv6vo+zzEFdFzg2oR+6Blk0BpnYYuCw15nt
jnKzgFLvoZ4mMUXpUf9RJCnyvVybmmaPu4hBbZY1YwA+CIQUYHUxGUgtsvfcXGXQDPXUbVJhy0Ep
7uUA1zK3WVTgSzyJleEOWFcG3hewKqK5xwNCcFaeju7VEBKUUlSufGlRRd+0aR1fN4kiQyd0Y89Y
gURAUl4SboPVvS+jnaPN80+L0TP1IYMnl7LTMJMhfY83C3PdXHciZiU9tOlY+AMMghIx7Jxe4Atm
XnPx0XQ+6zoX1emsAfR2vHn2TmlikBHg0FRZmZnUvwVohfS1MpKWog1ush96FXQ4+KfavZ2mfCQa
FKket9Auu9u5EUnlo+OobotEtdBUiTf+VtqyEGxRywFaiWmrC2ccXIJTEUBWK0y21hWhxqTZ2+SN
1TQGUFiAycg7imUTDGcg1RpdXyw75PUAeYcXYXdmeu5CpgaWYeExVYGKflaWkyHyk6h4kykvn6x+
gApEx7N90fsxk3jlx3JPHpX1KhIXhQrIhex6ilr7AauCd40ls7prNGf4MnlmVq5kGwyhH0dJPjJg
w19EIqkNsZ+VWvg4CQMAXtzT28IZRyrKKqXUtUBEivoR5ojdbNGP0QBGGqg1ZEXl7j1UjRGVXlwi
rrVwMa/EzKoLYmmh78qMvKVT2550nSzrLL5KHNiSKxnh6ZPuIpfCoEatEnVo2H3/eIZ8O24KWhEO
K5BlD24er5oJ4ewgiNBlJaojQn4ORnrqiukSoSGlLW8YNh8f7+3XK+jcQR9kH0ZR8BgNmUWFVA0e
5HWXlTZjhjmD0p7NmwbyzCeD49tL05dNl015hpUcZcHDwTHr0wQAbsLwRKfpC9H1yaWLss4P677a
UZ/zPpmC3l4a7QXKjwDd6Cew0D88nujNzimsxlsXpWf7blbnp6gBF26vrW0/votvaya/WhmsGQ3a
Fh7/OTyWoUJYuYR7r2EdA+YZU8+6yMkwPRligl4c1cqHWYZNAhNIDWesapubISGy75NLfmcGcCHt
svyjScKe82gSNAtpzXgHUNEZ4+TtUaANMxgADToTivE+2Ii2y81NVk1h/x8cWkqkEhYvkckpHN4B
t05FRrpfsI6mJDsdMrvbNtT+TpbUoNM5w+gHbyP5ZD902D39tZMD2Ef9AM4oOq/j/ZBWNwOUp5RX
ajRMss3oITDxzTH4S68i03PllbV9lfU4wgV840/mvndeaN5nrpUT4CSOe7dGYYuadBANVaEjn1Xd
DmwUW0LwMHkPPkLx8usnr5n7zgKDzhStbfZeRJceL6sMfcpUMmNvK7DKqi0kKP17mHQI+MlhAhfW
e9MI/AwLVL6GzxaIrYhIi7jpSYUCKIbT/qeVTIXjTwZGx5ktFwGOBM56W1dfBnDIQ8yByTSHmZ8O
hqn8MJyjaxId4h94Kdgn1JRIL1IcctpauW34pFjtF5tBhugoC7xV9ZbQXftJdwz0lIY7MtMNetwQ
Bcwi+SJjlY7McobtUcBM6NaMgPAItaiN4TLhAQD0RJ7q2eJTbTfIqiizeipoT0VlTiAsiHtjZB5i
HYu9KMjTIjwnwrdhOc95M4ET6QnJ+jbktkv/LEB4MnD5LRcUMd8B/i6+OxjLm61tdOSgag3hcytl
dkxvJLfiCapKtynIvnDBOSAevcqjCG+8R7IBIajE83aYSQztPvWSEjMbQZWApIj4oJHQRdp3ZhCS
i8poynCFjbMhV/VEMMaq1Gtbo4kRtS/F0Fu3tSniVxayCnFFRQgSLga9jddDFJSvAM5xaKVN2k3r
tDCHOzh5CZw5bEuVPzRCVqssSpAFZW1E+GhcZkrzYyI4wvNy0PWbLPBKwiwDSI4DNUJKFZQK2Q7W
4Kh3WM+aF0+JSq30YtQfc1omlC8lPG1kHIOLK8Y00OcaJowr5JMGPTvUG9Uj5vDhmZEnxukHiKXz
MRiWJ+hOEBqV2lTTA2SlUa+MsZA/GXWIgkwkSrQdUl3QOeYU9TDGy8YO1+DM+C2ZCmp5Tv9nFieC
6DnbJ502MJDFFvOAJr9IKqgoIdVW2o/Anghe4ZqtsOq/YSImiZlkiqRcRWPnPI0gv5FSKo20554l
OAhBLH8Wuu9c3vRmPY97G9r4DzzCwbh2NTE+69FoPYceXxPGE817ZXFmOacuJqBip9zOUft00q3q
VFHmAWlUuMWriUC4oRCRxefWYqqEBrGs9Os8II0nn+X0FXH0eFYC/1UXkTIxfhWRjB9bN5fPYgFT
+6QbMBIpe6TNR7BB3e0NVVntdnInOa+dJRRsZZbWHBJp3Gubyqoncy3R73FdzQAon3YnEqvKFpqF
4y4YGsy5UW/h1crze84kLdYAZICVCW0ezROht1KdgR9rjG1JxebPNxygJfGKG2zpXZ1M+sMxf4q9
mtRgDXBonVMeqVqBj6ykz4qaVp/ikyYsoh3W0c+m2/dGQRNtADVV6njoNg+PG5KwMbrTUppiBUW3
LiKN2+nluCtaTIqaRbPAqezxRgdfFq3k4tH+eCB+Z2mBrFN4v0qcrDCOTsBpdeDKcIgh01n5qdUX
4iIMcMEqL/r28ZHezuhs6lB8MqeynYThfXipbdk2oTNK7D1Ax9h49IRCCzWEPzULl7VVWua2n0Lr
k8n87fWxCgVgK2gAoWt1jq6vqJpC6p3jrAcXgzxTw0TpYCyI0wYr+fEFvp3CORS1IAv9EeqN47Yd
1LBUr3oKVgammgvCy8c1pvCa45nJlZNxR1l4290TBudPZtN3LtJkjSSRiNFhtX+V03+rRcGcD5E7
6dxaexCXxDuwH4ik+2Xmhn6yMxeSx3S4SUYDRyXEM2jeLaqSw8do5T2SSNl6a61Nw/5rOSl93fVt
ONGjTtsXB0IewVK5A1mpZp+8ZlkRDPjC9Tby3bnUagzxiH7JlpayOUmivP5k3/HOzaDmaVguDVR0
0O5RTdzBOknqkxMAfIuHC4OwpH1O7P2aAJbP+mvvvNISCLMrUdmwXjx+paPYauN+BgXv1GpYGWC6
1klB9EBVDdpl3hr9hr8AHvjxe/Z2zBCSOjYdEskWhJ764ROYTDudJ016GHfTMNxlrkE9OyWPhf20
Jkc/dLXihHYv9nbDaPUbp9bJyPn4HN67yWx/6DHxNnhvFow0CzIxlnqw1uHwv+YUU77q04TuIaNR
ePPxsd65yzTCTQNMNvs7PuTD660p+0loKmTvFFPVAJTzQAhFDNbxVkhQbcqI9C9Wi5vzj49LeZmx
ypbsKh13+RJ++6rKEHP8OJFtXEPI37S2Hr/iHION2mS44apwaHeqVfOfb/aYh3T2sEt7XLA+Pjzs
uOQCVfRPmTQt4e6cideWtRbBOA6Lsk/UEu+MWVwhxTaWrAioF3zz79eY647WEDwXb2IK6xs31120
J5JMmh5s4c9pIgHctAYHjb1HBtrm4xv8zksEncgVi5WEm3zcFHeSPhIIMKJNOLnhXd433QnVffTy
BBZ8cqh33iG26cxzEsiPyUh5eJ2J62IXMFHriHkqBGyqUtsEqcs+MqOQDG5ZT5yNhHX+x9+JweXh
lqGeS6Pg2C9TWTnQ6MWHIxrTeXX0qnjUXTfGHNhb+4/v5tuB+fBQR5doDhXhCtCbNooADwOUS0xs
soX46pPPYvk9hxOAQVNJLmUPquJ0Rg9vJWXKztDjKdlArsnPcaE0V/i3rHMtnxG3ITLbfnxd4u2z
g92NuE/XXXwoxrFihMgfzPR1km5Ib+sRsuAvgotYMdGUQH5leRmoerirvIiUeRdQ/k1C1RBvWVbv
Aho/gCg0ocXbnJoRRl0zzq1VNgTFupxSeAECsscnD91474xd5ke28nhqqH4d3iK2PDGbfY0Y0L5W
OQLTMH2IhjJqryrqbDRnSSxRfiAkwdEDK8vXzslaZ63VWQ4bwEvzZBcakfOkI+Bp120Rww4yyAP/
Vqcl/Q4zQTTcZyZIXaOpbka0QvGqTvJs2CIS6h+y2ZXOmpxOsAWGtDKD+qE3QXc2WgoJHz+dt98w
JSLEnoKXD2ORtfz9b4OkIKuOvVCkNnI01CoxMnwqbvI9wOJy//GR3ll5IORh0lmyEtCzHq+v4m5y
IAzigTQpGG+JlxfbxOzd69aNzUtq2fN1oVfDbceW6VIWyFgSSwWEpUXl5DuJyPFO5hma18ChmfPx
ub3zwCXSDwS9yLYoExzdhbnsU69Uigcu6nxXR9m89Upyq0m0nCHvsvJUFsjKjw/6S3R49CVKTywS
CZwBAjHk4b13FbFVY+lpa9FP0qIZkBgXSk/nal3mw6ivoBwBYjNlIsxtmkyGc2+FYfPT0Dsyr4O+
GZf8xIESSjANMiUjsXKeXGGqbJd1dujtPj7dt8sWNlcMHUsREzvXcWERiVZIgjE1jsahuoFBhCCs
uhrTcK2DTXNPLXDKK5F3YChlDvyRvaH38vEpvDNEcgrUFdFi88+vN+y3l5Up3k1cAdqMh5EBr9T6
F8t058ePj/LOAOmw8ESEuOwnzcVm9/snUU0NmoI5iDZFOKfgsgehbeZkUmvH6VqNhQO7/Y+P+PbT
WCRui/mCyQMlyLGpLptKo6hq8Kh6t9BpDVWm9xbkwwsU0sFWKyJxHaEO2llTWUNTAeRN/rSl0zIm
S/VuiEL9vJ3JSVcka3xybm8eu8HHKtgq6DQzpW2YR3cj7nRy9Gxr484NpSO48sUThPs63OhkQItd
AYwkIgNZhq+jhs96bYCeiD85iTffJyeBVBgnEssqj83u4UlMYatlGWEKm2LMCWvPsvkEOTVinVbD
J9hPyWkY9/Hm46divnPpJl1Evkwss8QLH70IrREOWgHAbtM1sqGOJiU8B9at+QzaAoAb5nyQuduQ
RN9bIwmiF9SWzbMdZcOPoQlKqm2mW71O41wxvJuaF5BL6lLwmqc0+A6JpSRmqJpxL42kz786AxJ5
xvu0drdhHPQ3Qy/rGxaxCql4PA04+DOUzb7NGA3NbQSikY7m+MOyyZXaNG0ortNeTx1/1odwPoG+
7AAEDoEYkIRE2LzJeUbXrJR76zR1AtP+ZP3yzjMiZwZNEF/hsiQ9fkZS66vSrOuNAkS4xo5VX7W2
GW6l1M/Yv0VbdtTeZy/GmxGBhQy1Z2Hyr1hml6MXoxmtqSqwi1ciavYFVWPCaEYHXcnH78Lbtsqy
YjJsrNNY+Zc57PBA3WCXJZEUXJ1riouOSdXXQP3vZFzLTeXCH4i9hqz0iHSn0OpGuK+j+PLxSbx3
h1kAU9/nC2AQPLpYJGIm+A9Zb2o4EhR8FPzHsh78cWrMTWLLao+kOMo+ufQ3Wwy+PAyA6F+5vyb9
g8MrB77bIdqElEpukEl6NmaUDL/tiR0F6SbCvrCb6uZ7nTf66Z9e7qIrQ7BBF9LDZ3M0PUZaZeCR
FzBW/i9nZ7LjNtKs0SciwHnYiiKlmst22V32hvCYnOcp+fT3sO7GogoS/HcDvXHDKZI5REZ8cT4+
x1edahKQMtkYWJKmxbKPOh3cuZYCBbg87tn+zwOvE4oNmX+8bVagXdLCAZqMFBtD4MfZg5UP2VK9
GftCu5uKdPhxebxzteQ6IPEHr9cm/7NVS7SmEvXFknQ4p2YqlNW0sPYRlkzNKppw/zh4WOzttC0c
v9dorfRzp5ePzQQtepforTpc+eDnbTnr78FEjcSmjcrCXufhX8cs2CiM6WLRBYqEL5rs26g1Gvwn
wGvsDfBX+S5eWhQ0PV0kXgB9bNVjl4Wpw0iGHes7ZIbu1LYa81u3MYwsoEelm3YOpwM+vSOW9Dt2
Tq0+QPulmq0rS/x7ydET3SL2Tp8mIsVvionUnxBbV8g9wbrbtYJs7r6BAK9D2EhMnH6GJf2q4IiT
76bEGce9GyEPxNdZOoDcVH5UjifNUwxn+YVpY7zCL836nTU18RcVLHC9wx9l1CgPaJXlzzS63nQV
EsNDLZr4lY4L63GB7g+EjvLVESS7kSHRRa8Z0JJhRICz82r+FbXkCIMJKe9BpzZRYnawaFT90qzx
kpfW65IDZtoYq5cJ3NJjlBiyuSE6FqGWdHNxY3A9+FxOGvl/moAW40hXAeKg0egb/ZCNg3OkoKu6
KEgK+Ud6LShHs0mQz12ehOtiOolF+eY2VwA2cHKDaHZOv3ktqCZNSQ0WRpFwiHmHME2ALVlk66+c
q+QGzgcjw0einusnBTF1c7A2dWWm9HQXQcadsX+F61F+zV2YvhQXVq2cMinOD66oEb1BczJ/JToy
9E/YluUyJDQCr2R1M1SbDiIlcMyx/aPpfaTsXVVZ5N0QCdxmSKg6N+2qTbzNAZDq91NZFojJ27QG
2bI444vXt5W2b6HxYDCoLioHZZ+Vn9Jcxaahput5AoXEtXQPzHL+7HX2tDbcmdJ9bmsk7wGtqkax
jxD8tFAhwYTuBofunXHosAMFCoj6Hh4TMFSKewigzGmwrHsc0drmyIXXe5rLrPmVJ+Uyo8YfMrgo
yB0/4NCpOnsv18EFTb2J/NDyBuVTxU6gBo6Iq3vqnMDouAN0za3TLEXvG1gVwJBh3lm+sIrqW6b0
qMyG3q7oIyriwfatyXaOHsbBY5jNVKLZc8AOrCrwEcB/DbCnpd46rTAW097bBffCMMJV3ARH0zgk
h8sJ5kJhC92n8Uf7lThxU7yaYjSs/dyrpIVJJ6s0LNt4WsnZSmtwvBSDwPDFIEWiEbNcSwrxMOa9
+9/Uk6ni79QSjLVNvq5vosLB9Mq0ZPRBigaw0ISPguajcei/or83R2o4RvK707PG/TQDoJ0PMQAu
GykPNvc7fBJNequog1m3tTFBxcsFvyhs4y7KcEPqp/yFqd1lT+3YTx9g9UDulBHtDfs+9RaKhHNt
hh1IsnGPr5YyPXiayL7MhkjMA1KF2sLdEgS2M7Wl6RMDdhN8KhPHLyDJ9opBssmbe5YCfEmqtAIf
uqgYYULUEhRrxz/WofUoRR1ARMEvJ1Knl71IzPYPNcfUDWnDbFq/yi3re5LN3kzmW6PEGcXG8igi
Z/nYgUh7bRFxdL45ChjGk+4lryuDWOytueteMm2muUjLAA2Cc6LW5NPzJh+Rt4gfNt0TAmegCIPw
qhvFL+GM0Fb5D+59Fa1U3s60tb760AkoCh+MwQaEgxUQWuq+zQAB55N8HZLBerm87byzE6wNLrS3
IIshxtZPtx2jaTkJ9G4IyDBOH8GJxTcyKn+5NNx9IIdwTWP0TiyzpvLWIiGlHg7b0+GE1ZQyjwFX
lJGOZzJVDu5yM4gp8g/ZECCqaUL6PfObEsXa0+VHPY/e4LCgyFkjGRKZxvrb/jpVpQ4KkXlTBEtZ
xiS6cABbdQHHstFRHvWz/oop13LlLH/n/XJPJgvNTyec0TeDWg33kLGZq0BxoV3pVW2BO3Pt0CXd
8yVuJuvwzw/JeMThtFpwnHib7zkMJghJwTFSlmI51LbBnceWQ2CkHQbd0WiT3MM64fKg7wVQBnQF
xC9U8JD+bIJzRVMxgINqFCi90jsBsd30R5oNTWpONikZ8jjM3GS9kNFBYQ57H8OBsjmi+7JfO+Bg
7f/w1rkpQAtYJbhc6k8/dacWdintpA0cxYu/NEuH4gP1775PuiVoq/naKnrn8F5TSPSJU7ykZLaZ
1lk3lkrqmEOg11X6sWkQRCC+8e5R3CTX3vU709hdy+wUGwi7ad0+fbakjp3JGNIp4PpqHFEl5Dc1
/+8+IowPRqvog7xJlLDv4SG7JZRwkMcIKDuA/NxIMe6rSluGja1Pxq5x3HpvyxaIvt7jGXVlWqyP
vYlpVuUzqiLdoQ7z1l/x14obbEwjrcEcg7jr8i/00YknevTkC1y2BVj4JKavDS3kQawY1idsJPqV
4ttfe2HnWQTL5T29yaCpgW0nAy38HqyaZESZlOOKZEJBKV4KgSwhyNF4rmbrsvkUax2elGOSaipd
21nxeQD3/J/g2FybpIv6cUKw/TOtE/V2Sc0JULiWk5yqINb8hyI6+oR38XJlc37nUyNh5yaAlJ0E
0DYRViUA8m3oowFIR+duQMka9GOCIyVE9CBF03+7LFlxJTpcr5Obj0ZqmNsQ92yLotJm7SgCeaTb
U8xy3LTb61bZfqlqYVxNub0zOdiDdS55pPqwxt3sGegmgNs7q7QLzw4ZprNbfm1hYD7CiDPR2Tqy
PRZN3YdgTZs6XAP0+0iLyv/hHVMNRsfEnglSa13af81Rr+CKi+HCEDR4bB7MSdXu2iVu92QoU/xB
ll8aJ/eVWP/8UOByR3md1BbZE7J7p2Mi0vA8kTNmgi/dTT7E8kdCu7Lrc9uLgzyOjGvko/VvPP2o
3GvZdmkbJououptNI81teyhUfEu9Ocm1vQlg8hDHSzXseaXxM2B+FG9LpiPRq3orISNmxtpjQ6b5
mwLW6/c/bww0aHDl5kRcu5i3GwNZhCJqJFBtV8QxbWRsEcbU4xUzuQi0OjABZamOD2m2mlJRraJ5
Ccu/yz9iQ5NBMUqnKaGISjRAec3bKls8b2w7qWBOO2hGpwWwjDIK/kXp3UnPzibaoxR+iEufs8LV
uW0/NItcGUfSNT84wtLBh/ZijHZq27ZfI3vG/yrVamXew8Jtv0olojEeunh7kyVDDnumzRLsNcxY
v4bxOK9jsMdS1vPIta+ct+2T4HCaJmJspoCGo4Iq/9IdC5fiHPEVrn6J1Ga22Da9ychaBpWSaAba
RbT4O/qlyHWq4DTqPqlunK4ubpNYrQFYGvXx8vs+34ZBvVE5psuHbcXcli/qfobnUQxzYBG7U+LJ
aZIHRB40yGY/0ikwP4+4I9wU6B8DfUzbK+v83eFJDao6hCP21M2aI0+WzkjCZGDHI8jlMTVaXCic
wYnuC6dS3JXRuUg0rrk17UpzRg2K/DRSrgShb8XWzUokCl0RgoQLBvTS07W/WG5Osg9lC6dQ7WIv
tqTxfaINg/aEGpU2JEF17Dkimfu1VmJMwy19Gisil8JbYZ1ldrRjwwDJUE0DQDnTBQqRawsAlgb3
G0wiNW61O0/BotWfKbHqN0aEAIHuw9ho6PtOlO+lgTUkAJaVvzqXZoHcNqpIbGuTQtN1kbnmLh9j
vsI8oPKVrRWDEs4HC7YzXeZ7LEzFEd5eF4WwccHCOJC/b4CNpSRnYdl6uyqLl+4W77gODxKMl9to
NLFKirPs8xSZOLhwPWh2tiQsdvXcrA8SzOG9M9oldl20m1wRzp1HZ+hr6EcCGuUhkthGTKPsyWCN
Jgvdlgm0ca5uedUxyfWqDC9P8rf70ubzEglTKFlFPRwq6+n613EyeYunjuoq2PL0xsRySeMquq+R
bOG5mJp6G8RkN4pHDW46F3ABZ4emx3lxfmpdC5i9tPFPfmEqUrK4/NPeOXSoGdKYRdhI6nqbRkae
ODRdp4PuWhLlqxXj2EZXQvNjGrv/AMUs+8vDnasOiFFZ7qvEjaQ1AJbTNzE2kTr05ZpjEgY9yTv6
J5mwuB1Ap8f0EE8zJ1cr4xYPnbrAGKeR7R5XuBzq8NSNReDRIjL64IlRwla4m2J6shi0imVtNz6P
0Rw9jyi+zSs/+3yuOHTLcVZSCiTfbm7ScNioTTb9mhllhoh6UdpjKzy003RXd3Fk//tgDMWmhFU7
JdVt8aTjbBFSX8AEadgQeItsA9fBSVJQVrsy1Dv1Ew45guB1AyTttwXheS03NzqxltV+YbxfNA0X
SbLQGEbYApcAhj1OhJkhhyZo9DiJPyOWdK/MwfOAlmQ9Yqm15M5NyV3//K/VgSuTTmXcWwKL6Pon
IhLnZfYqMB5tXDuBgjoXw1VsJ5wrZ8/bEj9ZlsDiyHhqqOBo56Zj4nTgGNoRYFOoGC14uP52EKr6
2HZLlj1YxazWYdx2dXqIScd8TePR+FqOZfpiaZhMHdR8cn9T4I2f64xQLrRw3nE449Fj7tKhBl2e
t0k37EZsW5GrR2zkCu3dNCY3nYhAgci+3skFA3F/qEzU6WDprJ84CbuvVSsFMEqUd8ttUqjzx3ZO
sDZy7aFGn8Mv+22TuYeIGY3DuCM5KbKbrnPiz1eW6lkozpRHfrLel2mysLf1BpquZhrkXDMYYy6t
rVip9Ylat9pdl8ZJFBjYKh1VlzYwbTJrbAMGNb4zEeS8Xv4hZ9ODr8QHogxPQ7jjbRcfCszY1AV+
ZmtaEGftqqjxtuxgpWfToDm7flJE6I4KXJPLA693mu30QB+u04nMm2AdnE4PWWIjSE5cDWZ9isvb
GSMnjjU6ZxD1D1b2uY5t7EJQxWoTEvNZXnnus02H50bihjKT+q2F79Lp8JmgLT3OOi6eOWYOElNb
mhLBry8umbB/flISYKx1FgN9fmctuqZAGFW2SyBcMpC7GJcOGK32PAVxO9n30uRWIj26WLwYMOfl
sd/E+JvXjOwWjB5MJnJF2xpHkqhc6AQGwRY5sbV2OFUk5728wURXK939TPm43CtuZB3zBItd33zz
0QKAk8ZHDhqLRHKhqvPNGAla51Tgq3sS/HoaxLOJixasORPzBi9y9xIEHN5gDu53haNV6r4HsSsD
t5r02l8gxz8turS+JWVMoz4GBOJPHY0Zxoi8F/QfbdFdW2TvfGTTXInBqwZXJwF5+pGtSauNIbK0
wHOHqb5VFWwSZgPjzcchFlQ2QGJVIsSIcvkxlh4mOviyk7OBhznXQdtI51B0rSnWlrLlOBOfRtis
52S2Ln+kd9bgKp1VEZR7jkv/+OnPpFG+jKSxFgu6GFgA9IFlZeS4OLeRnLWng6CFLt65+hIlV1bh
efDEsrctCDm8H8e01U1sPM3Oip8GvY4LurL4Uibu53Hs5Z/VsZAiTUIO3DVJ3iMRch5J5na4TY12
9hVPSkDVPUXxyy/j/NTkFyHUJGENIZEZu9kYXENUqasyYw2KiR+rcpQ3CyeFvnfK1DtyccTkgIhh
j+ti9gHKvI5PElHelW9yLk9C+Ep3C3rINclobVXGGl2yvAypBhkiX+W2VsEu+kioxho7JiP6WTtQ
SHAGQ6o/lnitHuMeBepOpfEQn9Io7p/Z0iBC4AZiqn5Lfdi88hPPokuDux3UTcOgucE5S+zrAwTV
onLMQIPV+QiAGwsSJ9U+Ds1Sfs7zOv9x+cu8Mx6IRYeIZqXBIqE/naY04A+oOkcjcBszKn2B8fZd
qijZV0eMeOw4JdmtK494fkgg2yVhtX4HA8WFfjrkVFkJXp6ZGbQDdkdd5yXZDn9M8HaGpFkjTSXF
yDTCPJqehuVfU0ZsmHwVhCDr/d7e1hGabKix6bbMoB5olexpgv/ecYfOiSxyTGfnRF+MK5P/fMOi
EZ6kAhUThx70swB+8SbDbIQVzBS9bknlDVh6561y19qJmV25OL3zPUlxWisZcpU9vHW7/hUZZpVO
YX4uGMwdyEtjCQpUMBcPMil+IQipr8j2t8M5vMw1/8Yh6K4sqfVb/zWc54hZG5JGhKllQJyEA3lL
Rwi2KNoUWbcxqrZrs2e7r76NCLqOnoT1iIdKezJiWQl2T0tVArZs+57u+B4SQVN9UCG+0JauV6CL
h2uSUTLt/LV/H7nrsDYFfgozoBwRnJ8OO+pl5MyYQgXQM/VHolivDvO5mV+1ARHcrvZ645epRgrs
qroiOQPhT7v1KANjTRJF3toMo6nP8D5o5BvtzsCKsq+ymxLHsg8AeWeu8aWB6R9+LOJjExvlJxt9
AFhONRt+gQsvcZiqxNpCWsbd9z5R8TSee8i5qrXYDpZI9oAPG35xORJG3OiSiizk4+JWze+lyHEq
FUPs4I+X5eptl87DrV42DpCKMYm/xQmCAoqnNf6walc5NTY7Ezn6Cidj33Qx1Nu5GCGMCEIsOjBc
pRu/CwT97VowFwDSiTb4q5C9/2aWDJFfLATXfoIVVygrms782Oyr31ncolpJ2UWbXRvJOQ2yOOXB
saaMzD06JeXZo/AbB5F00ntpjWLxp6TE9VPlW2OhYmIWZitG+pMLAqyMkokW7WbPbj9HRH1VEDU6
sFLNkhoe1VNL3m4ajOxBURNaO+j7BXit5DrNuNC3URN2Wit0iD5KtzxC/8FedtAb3M1m01Bw6iFV
ed/yZx8AckOS9fRREf6M0S7RXpE0kgtWY3xYJsQJ4VjV42+7cwnG5tTsXivqsb/7seL2wqXXRc/W
i+pVxwELBOokmzu6KqN8j1YFMzQ7xUCHSwXGXSmmZLo/DDMef5kRAZOThbnUkEkiaEgpQoL/nEHV
BAZUanqMdGeCjamhYtsRZdQoSFt1Rc+ZsF19/Kz70ueUn+WO+mx8S2VEGIxGyXAH1kWxvkgq4og9
Rmoz9PrOJahi4VFbTPUB1x5j0GwBeUvBQMnDdMnxYe3KX4sa0Zc+0c9u7soiyR8GpNogxIblTxpF
1i8XkQiu8a5Jyo2G+nnPzjjG92Rxs2+plbFytQLnKH/gcowNAoyMn5UEHxpIfXTum8pLf/Di6Du2
lIR9+fJxd5biBeJH1tSlkkw/BIeQebqOh7WAkU5eEdKsPyOUkTaGrks8cltJRr32yEJHBPHcfes/
oNpmbMI5j37S8CGcvdlNxXPSJHT9yrpyj3W9SlNj18VWSI6lrlz5ted7HZo17sLrZYr7/rYIbWVd
kRhRXYcUADW/atDoJkhCvw958t8Ym688pPpy+QW9dXWdbnRs4/CeICKQc+KCc/qCKhdcwVC3daja
A0wYo4qq45w1ahXgd8YlvY01u/R1rnpFYCrliA5NKWa5L/W+s/xO6k27gxGcv6A1KaGPTb0dPdnN
aB+maGZ7dKnsogd0cvdzgka42Nuz1tTcM2wqiC5StOcEhXj/YEhvoY4x46PWAT9ZPg5VbCRPemxI
OnxMB7VonNBiUygzBDY1ysCfmOK3GISFXe0qsUt0b5a3mZ7X3xfKUWBXRU+G3nF7ErvqGFO/cVNR
PibK3P8ocPpVQhILJPrVVOtfEIKb+aHkFeMoveYrPC0rupuoK53/OOynEXMmqcKkoPz6dZhGMmhO
OiUPnomqkeVYlH9aPLtIJINxhoArJL58TVmRN6TT51AgHFLQhy0xWTx4+ZWfN4h7fFbx+Iqd5Tzt
YyMb2huttYcYPXwO0kE0Xv65XyBkHCZEZM0OC7fi2h3+fNLZlPFUklL0EK/crdMJYElTlhOV2rVS
qOKkCCqo6iiJW72e+S1spUM+m+0/xkgcr7yGtVa6lpeRGpwOana0pemwAEMV95WD21FZcKUiaQZQ
56+XZ/g6gU8nOIxKMrhUDIlcoOCeDtUKkeUixg4wa1qFgo1pjfdKbTePl4c5f40mZUkouzTbrcm6
TWDtUixa7LwXoYGKQQsUkUVPKB6cxsegHOdG2SRPrWZfk5C8E6fQws8dgksncv/ttRN+jULtJonD
fhRloIpFO0KZMh5JxHSPGERa13bUM5Etnw60vuNaSGypQ257zByjkaUwjQh5q+50P4Zl7r+Sfavb
wEuU1LtzGxEfC6OEx9cCfXiFmUNbuKpB7PD7JoryLw5WXpZfULx5zEpaS48WvJMGS0PwCHtddErt
d72mfdY8vDP8jnrizwTBRRWW9YzsSSJBAF6V0LiPNQ70350sM+NOYWmMO/jV8on0sNnuvEjHkseV
lnofZzWWfTLNzR7DJJqk0T0WZUjsv6S7oojGarXXtiyOX1WzfSPNjc+DonNjprV8+M/OsETdVY3i
KHtqiTUFQ3Xse8qAItODHLx646eyrj8NllyGwwwqbAlpu9dg5sha+1FXDjZwc64TJaUyxeqVqnXS
7SFiahMXoNIhFBAwW9oMLdsu62JY4XWll4+RJuZxr7KNwO8oiyUNKH1M8sCB6f1qceXBU8eiCuIv
wst+SjUvH/LaU4fj5cl91ljIMfqGieAkJRfDVfV0ETmNNUeaOmbhYsS65bNjYBTg2gpcfgssSW7l
ut+Cww+HuNJusApSfG/IosnPKxccrN1O6sILTPrfZWlIeovrCRg9eYeiT+QnIzKdO8/FGntnq1Wy
n+Xi7rxWGLhtidJvbXN+BAFZyj3webp1qiG8/HxvipDTTYJTkJoCwhpKXtwTT5+vLRbD7UcvDY1U
ByqYCd3ghqGa3S6yG8ST49xgWQp/68h+aWC1N9vW5woJbHnQY3s2Vj9b/VufY/JwPxqtXjzO65GA
aoswnxvZWFkP9ITiu8zEI9YxJFjjnZ4VtE7yvXDxsTFUqp68UfQP2CPIae/WRir9YobJzrpWnN99
myvPhdfavwx7NRW6/ArONxKootB12CRJl7jbHNJMW6dTmjILrbkqb+UC2i0VZJBL1fYO5PXElRPg
fFtmvLXDnY4FmiS2ab0R8/oRF88s1Is41qAaaWX34OX5crj8XNvbODOXbZEUNYORAdryqi1NTDDq
rTQcoSc9pE5bQRZtuyfZ6nL/z0NRncZBG40L6dptMxzSVtJz1pyHHSLOA3BFFO+d7T6Th1GutJic
pYR5LNou1kQOOX8K4pvjJtIFTakublyRGQ9YbA12fCuo/nuP0zhTd7HZU7lY9Ojt3XSwucXlCfbK
qWpJ+jMXOz16nIH5Y5S6C42QVm88e1k+sAsPSOH2zJQ2vu37poVCoGgCn9jR+jPq3kADnzbAACKP
M3xpLHNtbC0WKjuSgnTvq1bXfpZVZ9g0eZH4vI86+6orxvlctVk4b0VZ1JoUAE9Xa6NU6G3rvgih
68+lP07e4H2KHEW5U/KWG7jijpN15eOeIa9Jzq31xjdiDWqRreApKXJN7aapDFMlwza06y390KWd
dVcMinpLa7R1LJKq3IEVG36bipDSb92kxeS8tI4eHLcdjsrVQ1su+gBxdyWHe0WOMlpTMS/XO0Nc
2bTPIxIaXkGoEt45hAbbGCvG/MNeRjcP+XbOYeoNkFF9ua8bi5Kw0xZ3vRP3VzbS89XmAYdYzSO0
9d/tDSaq3awgxG1D+jBa3J8zy/pcOjmKsJpS2OXltp45p3s2DZU0HaEEc9m0t3BCk55BsEFdFS5L
7QVElIFX5SFN+xbRVuE9VkKVPq0Y6pWA8uwZqQPzZFgqWBqx1RbpIG12rXqemrCV7mfyCylZfTMz
QzkazcfLj3g20RmKaq/l4MJmsNFuVrnizrSJzVodQlLLfhtFZx5IJhU/qP2TnXHEck3vtq1oIusC
K0edSYdW4XExPF1ZJluy23ZVHfbQPz/FUdGtUmQaAuuumQ6Fpa20nbjnzzkwbik5liHwNPfK7nZW
PuBnWITQOGggNOMCvymmFPlYQyaI2zBOE+Vnqo2uj+bCDqRFgxc5ssm8M6sUy/pZuvluUJFDSbes
ryz587dPpY91g/TPpYqwlYdJij3qYi1DqOaafBhaXM55ee6NlotJ5VcAZ75yCJ9NaaYzl4KV3MCJ
yOQ+ff3aSFdMlCRdGGHbdMx1Eps0y6SHQszLg+UV+KsMsK0p0eVX4BrnkxpqEYVUpD7kAFAfn448
DobZLpCywsQeMo0OOX24rSwu1wRAaXTlMc92Jh5z5cOzdvjSpHVPB2PNKpL+4S50O8P4jrxAO3ad
Wu0bU5/2Hh2ZNzOt0VcGffcJEXKCukNgQ6R3Omg7GpTI8cYKXRI4e2zo46CpPf2Y11l/JbZ5byhO
J49aCelFdLqnQ5UZ7Eehe11oqLG9G4bxO+i98T+zc8Tzv24QZKgd6FtgJgnetkwU2lDyop50gshY
cW7lNPcf6Hv/Eaex26PSI/FxebzzCYo2aT0E2XENKKWbDYn+YIUezh5pgzLlP50oi31nwWV251qU
fnf6XBgtnWktHHlpuZ8uD36+HmnkpfFNJehZuXVrSPlX8SFOO69HcUiIquW4v7Psv8CjL24Vdopn
WiL/h+FY9RqttKvwa6t94SKEzZZW5OHSLeaDueCcPjfUrizhZF8n2ALB5cc7XxWkA/iMiODeQtbN
rFkjuhEnSx6vo8/GHuz5Vi0HLHCHod5pnabclbNxTUq1frCTQxQwHhefVTyCEIDWotN3in+pOiM7
5NwcpB2KYi52clJomm2b2icbZ3GPo0TamVV+b+PxfeWZz1cKwzOZqA6uFLmtn1rtSM+tzS5HHaRn
T0rtwgRhgu09iihXdvP3Xi/QEi55Nnd0pHWnTypaR5/I2+XhNGvjfZlx/8IaHp5qXLg/oCVNCCmv
ApTPSvMI+BADEH5Rb6UevlVuIcJxFmWx8tAWU/VBrMzsw1JQBUEMpd9Yi4GfAtBSChgQxR6SPB2w
t/esHy42R3jGp+r3y5PsfAGjZSPZu8Lj6CFYrSH/XkPIuUQ5gP8MvUKtnktJ8+lgcCXQzAIYldvF
gdMZyt6rWvefP/WaRICSTc8CU9zbTO9YKUtXYgUSqnWWfRk7MrqWXg03SeJecww666sCSMZHRhRE
Lf9tXp0+pdXj0ceF0sFyyvGOFgCfR2pHy/MK6j7mo2W0u7Qa3HBKDZpErIg2p0zLv+Slek2+crZn
8UuYA96KSCGo2Z7o4H+curBGB7U4WpxKn1+ocicfZCfwrypM68oxfvZ5PRrY1r5EJCjEi1vdRZ6W
xiQMe8Yjbm4+otC4l6NmvmZTVhyhEkTPZjW0PwZHV46X59X5c6IvJoWicx+jSmutP+yvvZmXjU9S
uqhhM1QW8jcuQiY45ycnE9+zUr+mkn1vOA0FAyEL2xdL7HS4BNyrXqW1FvZQ5HYVXccH7DkoS00U
ecahVn5efrzziJRsJg3EnATg0NFgbfbJxCtVaSuLFqokYJ5Nb0qfBmEnB6yx43gn87HZRZ7NPTnN
ilcZF7PfqSa0vss/46z3YrWBwuibgv/bBWS7XYtasQp8GdWww2uw/NxBgLYf1TrVXmkLQYLmTVY8
7blx9SYg5tINcWaS9f3qf06cnBvLF91h0QdNZGjLTmnUyfJxjWkQXEsabnZd2di9XwLnLeA+R1hN
lYJWLZwWUtjvlx/mfK6SIF47mXip3DS2vEwYMH1udZOGUbPNZVlKx/kskXg9ZYodHQ0lT4MEsBZ+
xPM1VcgaKfx96uEsQtc5MTblALQp277DHsXAgFvV4meTofuicu3btB6rK2KJ7YmzjrLC4/hiqJBo
lDqdpBg/6WYbq4tfavryM3WSb+Vs54994ikPJJsp1sbtNfbP2YHz/4NS7aQXij6xLb9+ck1aEEZz
8QVxfEMdAlVuFbnNfjaF/qK1ENPymg5IH1FY8qnq0SovniwfTRyED20yNlc2hndfAsETkTdnLpSo
05dgznYW4yGiopMo2WedNz9c3pdEJ+GClShG49AgYrmyUt7yh5tPTJUOzDvRKnfZN5TDXxuSVURt
VUb94iv4Su4io/AOSpt5L6VZiV9pg2QjrYEbdKM6H+j0LSkANuIm17lfAh2Sj0i+mtCLUA6bTlkc
4SaizCr6/HUWGGiI3I2vnI9vvlLbX/xm9Ma2zPG8dQtLq26G8o5erzV75942KIYL6Hyw0hRBk4nd
OvRf5J4KliGewtbM7D12rk7g6KnygniSgKZPryUaz9oRmE9Uzd+64Nh22ABPv5+mVCSNhL7KBPvp
m553Ix4scvS+TEvl3lZJpKh70Kua2MfKQCrRhOyi7IpaHW5m8p6UVLioY7ekKuqTAmDwS20nxjOp
wWTclRZyj/DyrrKNKNffy9Lmlsf1mdh9s+hGpD5lP2YSGV3SPUP8Tm4H3FH2g21fC17PDoW3sejI
ggSwNiNsncKm3CZKy5GGwN3rX3TFKV8UBfGVyMfhRyNUc4c0K2V610kgFacLl8G+BsRdn2c7a7ho
rjKlNcTYNs7YomPj6qHvVsbyS9ESCn4t3sh+i/b3q1Vm6rVpuuYgNgOuURWpr/UMoifgdEK03Jxp
eWbvNJaB8n4nY18hrXCk7olTFzZFmCdUmXPDktMPBYLbXTbPstnVRjR9uPyt33n2lXO2NsUhtjuL
AkYP1GQlmsUvKLzwxP2yF6lZ3qpqJ4FaLsaVK8Rbk9n22TWqFVy06YWgDnr67AoQsYjxFr8HcnSj
T2iqH61q7qj30wg67NwuQmWYKx0B/lAOqe0LpOvfB4s2wp2JqxG4KyNtAY1Eivwxpgo8lHKIgYs6
xqIcZrYb5QAQpP2GAbb5QeRzwaQRdX9j2b01Xdma33t96AaZvCQy2Zs3QZSQnWdBApIoK0pl1012
9ihdp9tNaOD9JYvMfyyRs1xQGlAhp5eRCGobIzYDVjwQyqXfONn3wZvUEFdLCyFEUwDfy9kk8ma5
uTxFzrYD8i+EozZVS6JvWEGnX6xZBLowMD14CZru3bgUdAC6mYAoo19zYj076dah1qSwRVWG+94m
BG7EMi2R4jKU3in3+HZM4MhLSeOaZQNZq+xgqbr+yjt99/m4TK30xdW7bP3zv465CPNo08i8co+Q
pflOaTred60KHndFnV9+lWdBE88HKG9Vm6Jx5zOeDtWmTP8ZOtbeqezqNYUz69sJorhrJ/e74yD5
hwvN2qZ8cTpOjbMP8Fx6N4soWm5JhpB38Xix+2xJohcjykofCkr9zR6L8SnWJMo17NH80i7go0S9
Y/3sm9EMM8gsV97A2YLBhJ1+KJTM5A84qjexTKs3kx7BlSd7aHifuPTNAa0uklZPCWoN0tGVdPw7
HxchsWtjCGRSV9z29YyYL9lJhZCoqRwHIpCGDg0PHl8s3rWP+96jMWnfHo8lut3VsySViKZYJ/hx
I0ZP0Wx2Iq79vuryQy015cqrfO/RuJ+v8A9a2RG3n35kPVKz3KJvYT9QlvwUF7jWlU7d3A2Oey3x
u01xcTRYQFZ4JjT21IA3SXWXAr1qglDZ04YEDHUCHA91fDZ+sFiM+w4XlkcoVqMSNoqVBmrW9/vL
C2d70Vl/AI/JlkcTIeK+zcZQ9WrkRCW26LbTzA/oOpSnsi2a42ra+bjIObmdwLrFlAPnIrw89Hn4
to5NCLymoVhOW3AQd9mq12x6Vqe0r6rANod0PNCvgVk2kXd0bFTuXrdkIijsxnCenENkFhM2y8hv
zT/ZUjaho0Hdf2iW3PzcSFKzu25R4m8C5CIcU1purpxK72yjJ79487lEUSqi5W6/x1Sm++TYcryh
tyyl69VEMAhi+tNoEppffk/vDUqhiYXGlYFJuS6Pv7ZR28HvirtwtR+9KPkj2xb2lpbB2ym66Qk9
z/9xdl49chtrGv5FBJjDLcnunhmNcrJ0Q1iWxZxDkfz1+5R2gVWziSbGMOxzAMGurmKFL7xhPMcg
Fk73B72hp8iNwbakrcylCk1mc5+g5kApUCnrMGk1L/mWegiyBmo/RNkrq0ITFCwqYK6w6SbzsUj6
/Hu/WkN6guQ+z+8EevkISw4tHn7GUoEzdyGHfbz/E/e2LutBqEP2zyndfIy6yEC1JcQ3kyidM859
88md0BvUaH//mkag8Wprlme3KY5sePcuJIARUsVRShFZm1dAy1LVLJaiwRnMGNAvVFGZ4UNYX1wq
4XjBtn+/eKbSQJ3v76KscoMTaTHyKhLA0GGft3rYu2aGf2AdBdhvqqdyTn7WqpH9hRrjkUPAzkTp
aKDyQxlC6oxsbkI0dtLMohgbljEee5o5lI9jkY+hrijmJdbMI+H0nefV5iWX4QJ8HP663urCMduo
jmIWloBPP4+uVSWP6K0caqfIL3QVLEOYJDwnAadFBbB0M1CDPEzkCrqykSGRruuS2ZdpjPpn0fUC
3ZpZubRKkwdRQkPVF9U4vLbnEe5/FZe2T6Ui8YWmZ+/vf+edkw4gQqaI/A9bepO+ZIuHpN6oIWsI
+P/NqA95oACNfai6qP8Aztd47rL68/0x95acaAAGl2yz8NxtlnzNC73CCwVP274Ki7iwXztK0h7U
0242EiBuMlGECuSFQgZ8PUrWmJookSoNxjjL3mhamKEVlUlIsj5p48HFsDMY8jNo+4GH5BP/rsD/
cWGmGWVBhc4On7VKA2Dh2MtGNVTUeVSfRuBJB2/o3njcQFLuH0IXVbXryTmN3uvq5LhBjVE7ONLJ
u9AXtV+rbtUGbSoOEY83uxdglWTmsYHB4oN3uh5wpUHh6LPOgLoCnUcpEucfgCZzfOoxk8WKWHR1
Elprg3qzHiMPlsDC0AMNnoF3oh5NfanWO+OkYEwLBJi77GylY1KdcXVNfs1AOj28yOL21BqIWvtN
2uTPIk2b6YI7au/5Suw0RyobN3ufOZEIIQoC5lozt90BAxH+qmpKN3AtBfKbDmQfuR6YhqdqafSL
hqzl2bAOtfVuYj2GJfihQkHLiQtyc8MVxmi7ygiGQ1uMHgTkbGNpNlQGcApdeAcJ381Zk4MhqWcR
f4AX3l5v5aIiIG4xmCmdyx7czMHDoq/m+EhZe28g5EAoMGIpxju+ebwbheS9VUovmCpwruZgiw91
bZVf7l8de/ueTo40h+YeZRmvt6Gwa0MtlgUgse4MHzSBD1s9FnWwIqj2OLRoX90fb+dbQZaE4Uf1
mLtqmy93yTjBPivhdFU59cax6uvnAeljza/1uvtxf7Cd/cj9wdr93pPeVsdDwABKM2y60JPU+tea
sfxaDZH5ZpOPj15VlM8FW/YgvNxZUKmErklpOwqb267DgkAayY3lBbU7QZibMYzPAbsGCk6dP9ZJ
P4IW3xbk6XeCWKD/S7tDskKvv+Bs5RhyAOAIVhSkIMWUJbYXJOftWBLg5UjgxwWOLUNHQ2DunBZm
7updbNFND0ghHomi706fYE7+HC7uLQoGAaOoHvUkkrCN8VJONaQ5WdgtE+cvYvn0fP8L38SPTF7G
cBR+SD4oNF1P3sHxo1gTblGliiz9iTjbeZN7YnrOkNP4sZqr+tD2hotLiTYaB2Pv7S4IlibmsjLc
2cauJoIpw+SAwc8iLJIt9Jef2xQWXlV2/cexzMQHjITnI0L3767OVdjDlGGMssMAUdNp39x2PR0E
nNGKKKi62FpeIUmTj9+gDiGwPdbK3NcB3NkFnQDXK967PbDzQEza8I+y9jjv9qbizJAKoWheXAfh
rUCfI/dDFOmiC1Kyn+qSJrS3fW+IhzbAhMUrQ9YWjl8bzYn+Yy3V5FM2DRXldSAkU2BONnK7JqpA
p8auUQIG0OFVr3Jl7go/WyEWngfd7dP3iJ5ND1Wq1sLv+rL8bEcW6t+L4UbFQWNs90wQYksVP3IK
XqPrbbGoUdrX2YxqVbfYaGag1vjLjuryqQXKG/b6Wn5H3wZNr9FrHrU16/2s8cTHQqE14xfx0hyZ
hewcCzAD8LUJL1AUucH6jO6Sjf2sB2lUjV/XVtjyScymVxnCxlJiOY4Pajs3VQmqW/8HYiYUhdl8
vQRt1bS18DI9GObeDMbVngMA49plKYFa+pMyUGXOmhaOJkFIR30vhVd7/3DuTJqUgyiY6Bzr561R
eo60dDfFrR6UrMpDY8QLQ/aF6p2QpB7fjOUCreb+kLfPC9B4zFg4dnQngUZcz7rGf4XmcmMEdVav
z8JsSx//iwLO6HhU+b2dHcB4Ss0MgtfbjRuCnugjmQ2NziIT5FVqtZydMfuRuVl60rXspQJYXKjQ
77nrMP00iVE317ytCNVI+TsANoq6wjwll8Yt6i+LRsH75YsoY9P/BcfiTXi9iMukd3Hd2HqAiY6X
+3Odjj/GsbKdM20qSIz3R7vdqCSJCJsgocFzQUd7M5qzpOQViUHQmFNBr7Pihz16WDjkmaZe1jTx
+nDIFTjCWt7UP/RCKEeP1m2oJfmJKKbTQMD+c5s/eZ3pjLEpgPs2nfpqLVbjI5tmPJjo3oaRZoDA
jiFwoHJ5PVFh4WbaFJCOsrlGl8peIiPMDfjLFVWnz6vHpXt/ZW9gSnLPSEEFQ/Yp4cBsRlS7Fr2s
tIQ91HhufdZmfTwNY48lFeLv74AvQBkt7LwM2nJqv0Y0Okg7quhbXLT6u/u/Ze9gwpBGJIVeHenc
Zvv2yzC1s4B0OtgJVox1mTykg61epOXCwTrvDKWh2URBABIoC75J5ebFMBQHSkoQZVrx1szcj2Ti
0XMfz5/uz+m3/8j1U0yeI2uf5I3QTLfiH7i5Ya6UdWbgzF31gVJb8yki/mmICJYU+SKg0O8AJ5jL
KW/jfvbntHOwJ++hLfmJ3WPRlDjVeIrHtrZ9y4bbF2gtLP2Xn2dprEqUSEFcp7l4vfFcXVH7YgLN
TmO1xY8ciMIZ7YlSoByh1+HBosi3dbso7Dm6GFTDJfTyerTMQhNl6EcjKHEkMdCBaLRxxeBJW5MP
br6YcCayuPs2Fx49ADR8xL+lS0NyNfn3AtUUdXx0DOQH3/4iNgJSfkDeKRltfhH9q04tu0zFMS8p
TggoGD9HTDbOWCMp/wxwL3sIFiW2EKAhUrwuKvW8rEN/sDDy6dn8CgD9XN2E60AetrItSbVKDcoY
Xw4xQUScSSMfkSfKWj/2lDQh7JiKb3Rly4MO3t4ulZEQqD0AolBXN5FAirKnEjmlGkRVIZ5Uc8he
FZnafbaGeHmiCoqXVjnXQdKuhICFEuvfJ1WtH4o5nS5V1xcfQfrU30WtFk9WbWX/3t8vO3cvuvjs
TsodpIVbAKNrIoBa1rka2A0mUgYy5GiQdHZyoO96i6WQqp+gVMh1IWBy8q635eJGdbvEOIs1rW6j
4idASnQDrA4/npsW/rw5f2rI3HSpL6G+zVYofUjAxgeh6c4jQEMKFzCpRSrrwdc/Q9jm5DhppxKM
lcknPU/br6aepl8Qa7BfzeBVDzb/3q7jvUH4iWeHZ3bzumrST7lxsR6xIEu/rVwnPo2iKJ90TzSP
g9GB26LP+Xj/m+5uORhsHDqwmigHyV/1R/VOMJtmJWMKbJ68v2Uf7KkRxfIJKHZ1qdy1SJEqiKJf
tr10f5X0BUxA/dK8hfxcfWPGs734Q6yWoATc4b0oawyW7v/Eve8Agg2OCL17MApyW/7xC+uVdhNv
ByZHihqfx6Xx3sGQQ3MPgYn2vWOu3cE+3xuQzUfnC4Q4d+MmJUlzbxQ4mWrBpNcxfrLtkr7PYewZ
SFbaaRvo04QGzf1J7p0tEIiSKmKTd/xu3v0xSaV31MZsFy1QF3P9iNXcFzwzxbf7g+w8t4TA/z/I
5nrJq8RtZvpewdJBoQohtK1o6XlxVaKMOcz/ZRkByGL1RqeVauP1d4vWjle/wpwK5VmjPJEEjuLE
/l/QJGxpr/XJke7+bYlB1nGgrcEegKu1JRMpq6kpVZMSDad6+diMeCrOeW+dR7x4HjE3+knJo3mq
wHc/vHxh4WtAX6LAASZCLvwfX88bsjV3eoRaQARDADVwQh3ybnoDga4/2Ci7c+Qc8CxJM8mtzmYG
SEKxufmD3ovn7ptWapF4njMMpWksVwY6WMhInWMDQ6pA1+b4pW7SBKrEC7AXgJgB895WIbM6LUTi
kqzqqF2d4wX9l05dq3ctsg6n+6t62xRlLBgpWLgh64UP+uZGbOiV1Vg06cFq2/P8yp4yMb9FsU3E
ASowLDIe5YCZKzXvlNf5bKJ93vUVSWyx6AoIf0P5EZmLNlycIRm/JGpnHukt7l0VCALTsaWfTua+
uSoAMaWYJ0d4PMXQyRotxStkTfpnDIt+QndbDwKEvSdCUruQF1FlfLQ5UsMI5MSaKWEheg3PsTS+
TLi4PURjUVxc0TohFPDhYG/vpSbUCGl78CHIM73NHCvHSo1J42qq1m6svrr5nDyZndfOJ4CpDbjP
DOX0ZVqV0R/TSjGeRJ+LylcSYIo+mXJS/4d9QSIKyJKMnux3y/4CeKDV7D41SJS5Vi5qbGnDGXhz
m/8FoNnxzl3r9MVpaIxVXJI4hQBHVJ+xPFNh/pVppT6Rm4OP9tUZjx9g71p8tHl3LnTuAV4R/Fmg
+2x5q4OulGTLvUoZr8UtIo10jLHd5Xz/iMiLZROp8l9HYhRVA9zdt862tFXHCRt3jDxJJh7nerW+
lOP4Xs1a5fLSkbhY2QGy+48F1PYV9ryo64a4sdENEOUljV0kiCiU/521U/Xx/lC3u5yh6EnxGeWI
27cwAcBg9EZvB6XDg++minpmM2HFoEA/WBRNnGdrmQ9WcndQkIGyzweAbqui0K6mA0kSlzmepYEC
hk0hnhqAe/ZQsH5OS3N+9Fr1SJb09v4gcKGOAZKMV5Ir7vrhKLCnMfTWwdsuhX/KG4wY1KxaF5TG
yotT44h3f2l3YmuIqHT6JUBQk52d6wHRxBFjTn0n6JZl/ZyUDU12wF7FR/jG/QkEcfRaQ9nvlHW6
8TqaneVTXy9Hz+UNd0ViB6mHS0seWQTc5jkJ3pECLTqbCKvRnBwFH6mHE2fzhCgBzO7W1/TBeIpH
Z/4+1In+tlilZpAVwSPy9cxuf6m17X63qqwZXlulaL+inICgZmLNS+33kzL/bFu39c5eYbpPqWl1
xhMUE+Xz/dWUi3V9+pgGFVOWE9DsTSdaSxZzMFD0CRytFerFLrXUxf9Pr6nJJ/jtgfSe5/PIFZaf
8tFI66CmRmE+3v8VtzcN5QJ6j5Q2EEZGtOX6k3a63auRAUdQzzqIk1aWvu+R+ziIO25vGpkPw2mX
4DnKE5tRViwmG2V1zUCdhVZ/aKemUEJTmjc3K2n0waOzOxpVMLIuqQpjbbYp7qVjHtueGXh4lXZP
dI5E9nrV0WELHLtHj/D+Eu4NRxEKsQPkWqWc1fUSojQmSV04h6xD6n633aw6jVGS/lXrhx4SO18L
5W7pwgxVm3t0U/IacJKThhYOSXSX/KMhEPalidODOGHnWpHy4ATdbAz67JtrBfCxC6qSQVa1UQzc
F+r8TFEvgeAzd6v9WKIm8f3+Eu7dLFdjysD1zxhYBwjiTpWDIwccKlANyQlxovk8QLb/QGUz/rgu
mpvhOCnmSzYn6qupn8XX+79i50Ne/YjNvrGibjWnhRO5IEp5ynGZxVq96ZDti4+k2PeGQvCe/ilw
BjLTzVBgB/uSmqIbwF/pdJRn1uhJWVsuKGVej2oD8j+2uWnAPwO/I+KROeJmcRuaho1XNOAmlKkw
Lk1SGO9Mq1+Ni6eVbR56qY6CrD3kq3jQbQGhFlhtVL64ZUNlTgOGTF4MnsLcbCs1is2OvjR7N+/t
nxA9y79J2ufJzwxdHGXEe3uYA0L6DWaXushmsIm2fQWVgsEKhAen1ajeaIKoN8nVPtDdZTzgy+59
Txz2GIu0lGdps8RmnKbZpGUO0BRH0UJUDVzha6maRkAAp/rv+xv1dxFr+0UduowUuMhXQY9cHxfE
0gDnjxxR0nX+aQoxDkE7pCMYraLQP6Zrupg+9xVWO7BpqsvUGZReKgCYxTAl75VITOH937S3Ajg+
EkdCXIDnJb/IHyd4RYUtTtD5hcRjjp/LuJuChmY6tGxLu9wfau8WRI6IpWY3m96WLuUizp8W1ECD
NBPd94yq+lODglpycK/LRdwsMmV/2V4liwRXu1nkyFnwraxAxiSWhec2lsnqTxR9EbMcFMPwO6VU
v2f4fR+8lTunFQAesAVSNFlT2zwnZm0sJWGAG4jGdCtEI5L2nBBXmmfc8NbYXxYbFxldbeJPQzcX
mHiLwdEOfsRekMV14cHYg4stidjXn7Nd53pEdssLmihzEOeeFG0NOwfYsN+Mq/IhUcoyDWbbibFt
BpkSI3NvrSK00iH9pIp1/XcpivobGFsWcLQ1vKDN0XFiH0deow9ctYdg5ixZ86i0iQC2YjTY8WYd
EM+XH02LgFVK8EgrzG1XRElTo59aqfwzG15I+x+vh0Jdf9pZqx0Un2/PAN4hjARkgxYn8dT1ovXC
mOspGpKQzsDw7KSo0CDdWvCUJNXB5ry94BjK5WaDLO9AUNxsTm1w8maJO5CD09hecluKNbtGdckX
3ItBahyBYG7PHFVUGWxTLQUWugXgKORU+CNlSlB5qDXGmNX77pgdgZxuF1B6bUoDW9JEZDzkr/jj
EmnXtCr6AZKIgqorpeKcF58S1RujGbwXbwuGogoAD1+mUFuAmjdPLjZoM43RGkRL14wjIBapUOIa
9fn+fbU7KzkQywdWYwvPjyYDA3FvgeYU2dG5KOs2QCxPPekN0mb3h7rdFija/c57YT3RBzGuFzAb
oVVmSa4Eul6gqJd51nJKlWgBseS8LVXz1/3hbmSxSTtVgMIEi9TXoRZtrgkVIVXUy4D5rTnXiU9b
BaXkIcKPFQ8BBCrReFcH2RZMoP9CXuu80R8GS/3mIgSNu4ljLIPv9Z3VQn7KRvGGloLQL+ig4Ybj
r3WL5czBT77tEtIFIPGiMS97hdsCfUQgOdIQUYI5qu2PdjfPH/M6nf12xJCQnzaFsefUD3ZmPOmI
sb6OUwST7/+G2yteUgTQIOL9Io3dIsqSxRIm1SVUT4WNMWUtEepJq5+zrqwpgzX6o8O1e0LmN3su
eshU94ffadswPqUl5k98BDL5epc4CWb2wEAR6c9dCQGDnRNkyOL/1A0Fywc0o3u/jLP6W7Jo3YfE
XNMzZd3pJ54CHSh3Y7xYaNKe62KaolPmYaR3/wfevrz8PsA2KMiRN950Mn+X5DLVUejhee7JzKOc
vEBLMAdKxgtiE0uo9WV3MKgM0a6fe3pnGpLEfBaO0LZjV6R9h1k4Eu1kWdbXqKlr3qduCvXGGcJF
tdfHMU2XIFOm5ABwv3c/SO0K1BVpVBGyXn+OFjIweM0CuVhNQ9kg053QKyP3ybCqo+LJzlCyMU2g
iu6W3H3XQymJnlaLycpCciZWc0QOVGuuxRyKuiuP9tnOUWMwIjRYmHjaeJt9hkNzyt88GrHuLO63
tKmHkDblGKrjomanQi/iX6jmeNFZmGhTwQi3PD+ZqyPJpr1ZSyFC2AzMntv+etaetuY4m8EzxYYu
jQNPmzXcIJPIedW7Vnm5v3n3BmPz0kpCxIYsfTNY3TtaNI5lHHrF6GDlp+KT40/4q4LGQ9j6CPWw
N5y8yjjLEp+6balMta62dQdbo/UEUBilqP8qVSC5iFQMX18+M+4MgnvKbsQ4mySHEu4YewBfAsUk
Zy1Mp3zI+hQLjhnV9/8wFO0/qXUlEcb69ReLetGgcGVEQTxnHlYTqxEHfTaV/yqZffRm7q0g/Re8
6hE6YhHln/8RdEBqH0pMYaPANONpDCsI5d0FWWVsEUu3HF6eKFGpBcmMQBsgNPbJ9XC50fLBhBIF
OsZprxNb5EFd4HlAZGzEB8u49z7rAFElXo8SFayh68FSHVGesU+jIDOpZLziPRy+RJatfDQarfq1
Rnnbo9jTmm9IVR0q5WjMYuCmuQ2KNuv8z4heesQNGM8YOBBMYBJjG/nbEeOLn/c/+O4vldxkF6Et
bn1zc2ywU1sSFEjksSkbdAwKFy62EjXDKWsd8wMR3Kj58Zo0b5tWTZZwQYXxpIza5KdRP76xUpQt
U0yfuaGxLTzh/bg+OJQxjgAFO283x5q/gM0h+7MlLMU9KmfVYhHMxY5y6r3ceYb/4CGWIYwT5U8z
REsQf+d26i2/6CGN3F+onQgP/i3Caxx4VmpLA4jTUnhmBqCv6svx3I3KBPKdZzGa5zfQRl6qx0WA
BxqVZwmuH9zCbZ7RWQt1W4+rE4viJx2tqABTcEKkvhAXbX65KIgcTg6ELwDjbh/hclX1Xqg4D2bD
kJ476mcnOA/JozdjmNIaeVNhvWKNn9apaL7Gjlc9Jv1kP3bT6hzkB/IYbsIBQJWIAlMeB/F3g6tG
O2BEf1oJjElfn6TfLQq1Zv9w/2vu7CaSfO5tQmcO6lajgNhH8eJIT8IR28SHfE3id0omPKQoyyYo
AQqeB360vwwohqXa+FKjGL4uMpxEPPKtokW+uR4qQxldYwF0g+Ggdi4R/8dSWkNRrkvM0Got1XeR
HDkIC3buW7hb9Lt/w9SY9vWdNGizVPUhdW21yDmBDs1D/OmcUySO77+dCAQxAiqfYBQ5LdtSUccl
7nESk1BbuzUNwH7YX8xWzE+dqSYn3cvnZ3NOVx+ZYsoCIofWMMTpkd7DzozJ+G1SZ5fAkhLo9YzT
3mtR7LPjMF2FdhlqAkoKJ8WPkUDt6MaXGd5m35pSVQMIC71+datmnWIB5dDRT+DEFfVjQx/5U2cr
w6VK8+JhKvv2ryIfPPmwVliTQ+B9NLsGpkhhRX+PLZToeYBucpDw7FxacFkkzkH+JIpp1wvQAXIw
jQwAheKlv4wedIkRJ+7JLqfsUnv9fHBH7q03+Q2ZKSVZWCGbgHptTRCQjY4BxFzR+hVYIXE/t5Bg
Elqj/2FulDxBXlH3pTmzGYyaao94/Mhgda+Suc7es1dk7mNdwa8NOmNYDwbcS9+ojoAwt+hxcTdt
thOwGqW0UPQIhZFol2kwnIsDqzWMrOiCyclbMLC2NBUqHmMCEL/B6PNt301a2CPL9pQZaFVOcYN4
nzC/3b/O9haePAbSEj1NQtLNI55hXLq4uZGGtVq752y1v3ZosoX9GMUHn1jOcbvN0SsmWsPpCgC7
PAZ/BG1UFdXVsbhEqEm/tZOh/DFgrEtBoR6evUqz31sObH/PUYp3L54iDQwqYNB8+OrbsxwpthlF
URWHSoUs3jyvKPX3Kax7Y/oPkSIoekAqNGclOXqzmsCOvHFo2jisp2q9WJizv7ITiEt5Xx2JB+y8
dtSnDI7m77bftnq/RKjxl3JWbqxFr40kNl7X9Zq8PDVCr1tKJlJ+ARi7mRDsoKRorSUOq3SKMb/p
Rq89ZQL7+T5Vj7oEO3cOx5LPzwrSJdiGvsY0gNJJiVyoXFvPXjnxoi3VnPpp601dGCnmcLD790Yk
ZpAGsZI5v6UM59Vc6pXBNb+0dXRxmrUNoTP+SmwjfgVu6Ij2sTccSR+qGtJpBrfg6yPQxeo6tY4V
h33bKuHQauaJe2jwkzVxP+e9m/6HryezCFQPoENBergeb0XMJ+prMw5tQZSbR1Rg7AXHeqyF/kNS
CwoT01OVQJCUfbNRqhYPw8mUtkBts4ZpVHeBU6bW+4jH6eXRCHvkt5UtVxaU3utZOesA5aoyCuSL
9dWPo1F5UGP8HxKse15e56G8xGDSRQasxWaoNk09p1rNIlxE27819NJ+wvBdPGerIg7eiJ2LmLaA
TVILHYC3afNElK1bgq1P81BPGnQD8gEJJrPtqtbPp2k+WEL5uzd3sWRcSHtc+Ac3SEtjGt3VoTEW
5pbafgHV0r7q40N9E/mO3oyCfhVVbYRVbnh4gJpoSKVdHvYQPC9L5mKX0SJnJVYXQz5Y5b7TaSix
5nP5MemclxqkESpD/pMUNrn3ta0vW8vnbLxM5OFiJ+ICavX9GKXlJwRAh8d6zqKDvXKr4on6AFV1
02E4Er4tAHqmF1EYWpuFedkRXNhDZFIbtiMRzpFXvh6oJz4oQ+WcRjNt34IhrD72APCe48o006Au
W+Nv0xLpP/dfv51PTTUPXyeAEhT0tq+fVuleZ5R1Fq7ppIJJVKCXJPkRlWXncWcb0d0GRo/IxLZl
Fy0EUSOWJXzqBXgo0H1s93SSEvQt1ty+zMKxX9mCiMadnfaoELxzdqijcRmQGlEN3oYWMEIWIBJ5
ERbFkv1bOUr8HIvWfkrd6qCgtjdPWuagrigkIEmyueb00ZkqPjQIjKqzn8hL8kdiAfVEzd44CfT6
nyNryC4EAebD/e+483bw/tK30Si3AECTa/BH+DT2idpYGXOkj5n+GiyrP4nFmPAYttr+YSzFEQJs
b6pUnCnvMAPI9PLP/xhwSFYb3hEI53xUpzN938nvsxR6XFLgqJi17vtoWhtfR+v6/X+YKhw1jagU
ONMW806yk6LEwyKbiET4yFiLz727fF/Ueb64lec83h9ub/dQNqALTG4tuQSbiS5AfsxsRh5gsqq/
5s6KA8rNWGMlg/7r/lB7H1G6dRNqyAhnqyLaVMgFVqtahLqobDhmlfZ3NRTlu0mjg2rYhXeA0ro9
/FTZKM9ArKKgzwN2PbW0W7t+yhWsV9M1D3DWqd/003qk7nm7gNejbMIMnOzyqi5QI+j0Qvs8VRW1
Na0a3s2ClsFLF5ArBpQbLwofinT5ekKa0i19UqwSNpo4H1Fq/a6stf3ggVp/VVTTEV739gWT3Xoa
L2RvgIS3pUNTWFqbq3EVutIooyZJ7f0cktobdV47lF/wLfYtIXO3GTtanrM87Q7igtstw0/wqA3Q
xwdY+RuH98cxbCIsf1QEgUIQbm4f6pXZfLLmfnyKDE+5FCjUvFigEYscKZohey9QPrZR6lSZ9Flc
RlTppp3yJtUuq5t4NKDMIymEvZ3DYJiz0vgGgiEn/8fkerPpqO+0VYj4zECfmX7Fa5h33egXkeUd
YD32DgNqBzKZwU+LxOl6MJBggxt7AkFEE8Ir/aDKx/Y5PQoD5BNwHfXIGck4jtuLtt3mNORIKaLd
g9pX2vYmtSl78gt7smlPr3qYGbN3Xha9ODX6sFzcJKLbH+nRv/ePye3dzStAHw8AA4XKG90l1ckT
t3b1MpzqyfMNQSZVAQV5xJQ+CyJzXh7Z9EuoLuV0UITd265SEZvgiqQDCM/1IuMbvzpRw10w5O7y
xsqWX4WlT6WPzKgdYHwiTvdnKlOm7WqjgyAldnj8Adddj5cVYJRjlfFUZ/0ptNUc/boS1fOcDE6A
EHPjj8mQHFBF95ZXYlB+m91BW94MWiNO0hZDWoWeSVeojwinkERAcKW08tfjqOWXPPXSL5oyxi+v
/zqIBkidYVShZDn2er5V2gy0iBCGVZoxCQyl6t8sCd5AA0pRYVFZdWDb2XKQJu9wgniM6bTTDWFL
UQ+9HlWp3MaePEQyKc6imFR5SmEGaWEb37ki4uEUAyCpHhWUQwe/cyKshHDk7cAjT1JstRf6EbhJ
bqPNZwcOglGaZCgD+NsuA0HgmKlo+a1Wp/lt7qxPyOqjXaUP0a/7O2x38p5J7w+hBpg3Wwi31cS9
ZeJrEha5LcImK/PGTxAuaHwiWR5UK52ea5GsX0GcE4WRME7vFyseL62ZecHBj9m5XWRvh5fPo/uA
5+j1l1jyoaSMhpZ16SQIKA5r+W2Sv2LWovTBxdCeqNstHy0USMLa0/NzZ5tHrJKdi1RmOMCTKXLJ
uOn6N2hDhGS5wm8ALSAwRJhwY+7rh5fPFP8kBvrt4Yp03fUo3JalEuWk+THBn/q6TSzx2nQXD92C
LmediZOT2rcIRLtnxU6TL1GRdQLpFZM88/5v2QkDaDVLPw8WHi7EZtHnTFkwio7zcNX65mkUuvuQ
a6V4qmogYooRGU/1MBUBSg/j5xmu8sF1c7vZQSbSEKYhQghAOed6JZbU1NpmQs5qXUqw0FgCBrOh
JP40Kl14f6a31+lvUgmdFxyiUJ6Tf/7ng1yMzZzicBuA5PNg8mrNl6nJlzBq5/JRwbXlqznbavHy
XU09BwUMiNCk7Pzf62GHutNmTBs8/FIG/aGH2xPmENJfQ94SId6qXG2rrX+EX/GwCLd+pc19efAb
br4xC2vLthovJ2CQ3+Jef8xcKfq+GAxNBIuWAivLU0Ch6AHUBXypSXF8zV2tD0m9pAOF+m6uTpRf
i8cXrj6/gTY1rUvSEBLazYcWCvAKHWwPEgRW/JQvQ31xzDY7JZnivBdj4fnecmimevNi/x6Uvizi
B1JmcJP+9Fo/xFPTIGSo1A1aJ8n4EDXmeOqX8qsSR9Pl/hxvyyRyPKm0A60QVMU2hIehPRlIOwuE
NUvvS13YzVPnJf1Ts65LaKAG9TB4tngiYHDedWMWvccH1XoYB298rmfV+N7Gw2IdfPybB13WEwHW
0aKXccsWFMl1kqO22EnTcsU9V3Wj+0lcDYHZFbNvebkIcgdRMn3ChvX+ctycbTky8g+/6zME65ud
b+H66Y0gBIKh8OJT27VdCH0+CxanO8Iw7k5SFmilJ48c8/qQlXSITcz1psCxO+UN8ouqD5lXe+jK
rDkLz1POnd52vkq39yAm3h2ZIWU+T5S/FZ7x7LVSvIZJutYEba+bW+11BWrsx6Kv9aXW3O49JpZd
hM+6ahxE/XsLLL8tGAX6ubwl17PW+2bo7JqxiV+mLqhTw/hnXDK617Xp5Uedvpv7k6SUBwKnMEg7
gBM3JxhphbnqZ5gUbtmUl3VKAGKmGOt+FKIXl9oo2/fOMmKSeX8X7Q5LbELmQZv+Rk4TDXnD6+Z8
gkJbrpfIEPaDXs2YuWZrevJ+G7WUaXewdXe+KsKO6ACDRgCGtb0xwV+TSNqIGPZ5l2G33I0hLvKG
30LLglUwRT8NR8SPw5pN5/vT3fmm0EjQs/2t1AIv/Pqb0iLXJhgE6NhWavUI4z9/6xqi+FdrNP1g
6+7cjtRyeQ9hr8gO0ebQ5EtrDES7U0AIiDbNhO0SNhtN/1yMhvm6quPu8/257X1K5HIp/BLfSmDr
9dx0PUYPp28n3DAT8xRnS/FYGB56GmrVndIuQjFwTquXMr3Ytr/RDpTAuCG2dzL3sasB459AYiXz
OUJm7kk0ffwKxnfyH74dnVhYOmjM0rzZVHBUltPmIE5BhwzqJc069bUrujJI3TH6dn8pf6/VVZYg
pwWdzKZSS6t0W5UeegtzByeeAiXTxrejkmegZnlTrABSq5f4CCum3XkxtdH2W8WLvnnxlH8oTC8S
fhZnIwy0NoeGEhn6EiKyWbwzFF2xgkqoifM0FL3jhUoRmX95hOSvs6qIv7do/uMAONBl8BfKwC8G
k1GPJQjlxMH35KHaXGda3jdqMnlcpWNmPo/G0F96b8pPveb1r4CFH3Xtf1tUbNZQSirLTSFP+hZr
aWtLvBotIWcHmsLFGgTv+H8pmhWWnxWRiJ/WQeTfHFZyfZiqsizfZ+1SiJDiKaKaoxOl79wpKj3f
0iukPSjBDsvXuZhndCwspIz9dVynj8WkiYOoeefkgiORHErOLzfxZqVowxZ2EilzQMIG5xwnuvhn
N1otzpSpl8Q+Wh6pc5Ao3GRGfB32NTV6ckVidvmb/ggiNfzGOtFrWKY1S/M+9rwfg17rB9t6bxCs
XKnISwUBai3Xg5T9mmpDrxMyJMXoJ5VpQ4ap8tP9w7NzD1H1BN8GkgFQ0xZotjaNm6qDQiyqTesD
n3R6NNdBqgfEy8NaomGeJ5538KTsXOwGDRzKgdKt9384O48muZFkCf+iNIMWV6BEK3ZTDsUFNhxy
obXGr39f8l26ULCCNXd2bQ+0YVYmUkR4eLiTDlxOLTHmzs0X4rC0aYr/DfMSLadA2Dr1BhTgdoK+
rRlCokPbhn1C9LtCcZRhafUkJOKvqhjbtHw2qg8dwnNfG6Qf0b1ImpPThNaH2+u68WqCJ8Npp6CM
Yuia7ZW0ozqWtJP4U6l0nR8WVvwhmZF/HDDnReIsM9MnxUjjd1k3ip1vurW8sPigL9LQC8K32p6w
9WK1cLk8ZFXw2DezEp6pebSLbAgU486jsrVP2aCyyx4e/1V7RqG4E5ylaPLtorC+8801zVMSaw9x
3JqUdJ6lMwZ6L93Zl3tmcd26ManH+7jhzZgtV+3jMFX6A2IbSDre/nhbY0nZd5saL9jmukg/8Tor
cw/NuQfjOpjRRLjTqkrzlKRN+xdnQarL83AR69hr6Y4CyUh4jRgQNCrq4QHbw5+p9D7MiprsnISN
L0U6xqVN9VZyL1fHrh+XER1SToKuIEDeVkbwmBZNtbMfNi5kAEQcQeink7Q7+SteXY66UXR6Po/s
vjqikjFWqk310Oxyzxyisn6YM8vaCf6vsTuc+uADE6GiYAgWvnoEgE5qniRnQGetisWR0638pmXK
eIeO0/w/vPzgV6hJW8GycKdcOaRxmJ+VWrQa3XAlYlNv3j8y+6XRRN6sBJaXSxDlIUSrIuHqBkbx
kmm24Qb05XlED2Vn6htbFeYWLx9JF8D4uik5GSctAecYsPQtrbPZdtaXvk50WuXSbGeojSvNBKUz
qGxy2KFcXM7KAnbrmx5LIij8xsnt81+dao7PwtamF3NJlTunxrcAjV39/ZuXkwq1FAzBUlDKeVwO
HHcsY6AzR9Oco+cwq3TCiXisMk/J9XlHZGNrQclnpKI8jwbKhJeD9TZtyf2M1EJht+mXNKH5WRG6
+QRNN7m/Pa+NkyJ17QhagWXgp62GMmrTqhQMCejRFOPz3Kra6Q97tGWHH/Rm3OOlbbyEjGfLghXC
sLBBL6eWulrrVqqJxm3RD6cQhMwTQ/3FUiP9zs7c6b5Qdn235MlbxZVca3w7wiVME9fEU0soCJjG
Q+/PppHmXkiNsPWM2bWeQzQ9Kq/Uh/xrxr9reWFVl581Jy33fBs3PiloG9QRTgpNnbbc2K9upN4N
VFr3WOfQTPP/IkOkH2fFnd9ZThfvBe5bawzoRY2T2iryT6s1thrTiUMjIq/DwPy+1yfzSIvU8C7B
lfsgxeYgdGd7euFbi/x60NVG6tREXUKLBKiyChzDFnu+z5aQLuMotXEtT+JHYRW/cpJfqfb2Fy8Y
hVDqrVSuEaa5SmVTxWwjOTriPsahHNXqRLu9wCm2aE+3T8zWl6Trg6oEWTNPy+pLNkYYgiWxulM0
zHdqQd6V0YVy6BJL3RnqTwPNeudKNS1q1vQIXAUceP4UTYf6oG8PVntcmip5XISWPDZqlP4obbQL
PDep6491r/lm0t/1VW7VXm40MT0MmXmWwTsR9GL9wglhSci5e/PfqEdT9faayI+7/p204smOI9nP
aa3ePmdaNAsaN9p3cyF+2VM0aR6uwPXHtqL9G+0R9dPtATc+At0SXFl8CJZmHUbAGS+6NOE40ZmG
VaWTte9yMOWT3YTL178Yit4mSU2iJLM2MNBH8L5mUHoUqxvxUS9SeFDpnHNv1YO+k0huPG88LjD3
WUUCpHXKTbmgzgtz7v3aQX9a6BQcW875575IBIqYRXVXQab0mgmDvtuz3IjLGJmoTKrwgF+u4jJt
bgG8zan3M90Sd9ifWr5LA8HOPrmWcoIUAaYg6R6u7PqVV9era7CuyDQWgw0tci1/sJr0vW3X43F0
QnE0QhF8HAc38SaFfqewMpB6tIs976bNrSM9qqS6pkRQL3+CO+tGy0LwGiicWiN0jINwSHHhDc6H
24u6OZTE+JHUoIF7bYXVhgptUonDLnVn5w43gRQNz1Q9cau8mZwgF5YyPV1EUkB7zaRxlDCLFoqC
vlvZwTEegIu6SAvPYdT1fkf+jLR4uddKc92X+WdUiNGIG0qHydWuWSJLyaNC7/0BLfXTktvpEdnB
5dlBje6O4rE9n6rSqE+pk+jYK5ZZCRk3GJ4CJRtPupaM50GMKPPZYR8dM3gchwJ2wZ6w7MZ7KANz
WXHi/zhYl1+8bpwwCTOVU9WGw0sfzwnPROk+0BeYfEKI0T1YVBrvbn/7jfeQKh8JFREc52nNFjHQ
SYBKxTZr+mm4p9+k+Z4my/xOWZbkPPR5anpa0AdPSYOMgIh6bc9HfGvWnDLJWtfBOdfv1JR0wDoR
UY8uJuectc702ITkeKER94da4LWxaCLb4eRsXSNyH6BUACbFXrxc6rjTWq0EnvcHs3TehfiVeH04
7rmFbJ0rau6gRfImAZ+8HGUytArhcC4ro67bo1oVxX913v4OkrrbSSSvxbQki4tsg4qHVGhZExD6
gD1DY17vV23geIhLipeq6L5ZVlc8ayIsqF0a2kEJxYzWawFnXylbXOFr46lI8+j77T21OW/JEZRA
GfWXVehRDmM0pJp8HsygO+md+Inq7PCZAki5U4vY2Dw8QSZKGyCtkJBXR6ZoU43YPOj81C2V0GuL
XtwXWtIaHhrmy0vclPoHTC72yGQbE5QsejBAPG4Qw1lNcEncfiiXuvcn4LkfalA73mR21suUT7vd
71tTRFMexip4M6IFq5glQtY/4B4m8+kV41RV0fQFMROACW20etnkah/sumgDb+zaDuMrlA9PaWzX
9/DPi7NrlPPkOUWSGMfB6N17N6YCdQhFKY6jWU9/seWh19E2J7n1ZO5yNq8ezipTmyoeXcyQI0DY
zI3iQ5YEyZM1NHu9UVsfweC+AOX6U6SXf/5qqEnMZS/qioWpaZqLpyr4GfVV/GjZpb2zzTauC5nj
yoiATX0lv9XEschDhqNqwoq5rZUf1aDTPt8+NhvRKVQHqTAMmR36nvzzVxOq5xFnzB4j6U7RZsR+
x9x9yqDNf6+mznlORNr87/aAWytI8iU7zAia6Cy+HNCYzWacS53Tgy7cnWF0n1Uh8LqJ2z0pts2p
gRDSz4O9MyDLaqQoq+p6ZCT01QgOaV7z4zBAryhTpvs+KaKdV20L5ZLRoYyDQQxwdrgccI6MULNr
1pIKSwDhUYm+TihYPujGgHNDA7XmiLOD8k3pTf0p7QPxLHh974a07pW3I1zE/gSrsr2IdGz1Wdt6
bAY8HdE2HJv6JQty/VDjZB95Vp/s+RlvfVEHbjaxOT0ZCPJfThvSvE5KyzpXeRjlPtoD5kNbIpzo
6SKdPt7ePls3ExgBmD2kFfjuK5BrEk0mFopXfokQ1Pc47dNvNaSUDyU9W91htJa58DSqcDuvy9Zh
dFUU4CVsQAfm6tMadsvfbBqdn08BPrJdGpxEXyqn25PbiIukKRvUF6ZHdWB1NvS4t624YZTE7cZD
MCaKRzsfjchzbvo0mKZPQZfFT2OJO3VgDns4zPbwFCbI3ikzrqN/EU4iQNqLuyCnM7qYzIqmt1k/
6kvX3S92tzx0pt6d3ckV1GmNYOf8XH9aSJ2cGgJ1SHZXQibNONVJZ0AnSNVl+T4NmXMMUOtLDuXk
ggzngT0KbyhtZecKvN6/ZDv8FziYqAw+7+X+LRyrLIsoGn1MdoBo5lx531rNS2NyVG9/3z8R0SUW
QMGQU0mCBZMQpO9yqFlkk5604CNY1jbmcUTF4r0aY7fqRXOTflcaSzsHmi1+TEtSvFDG1B7cOIke
JQb+rVIH8YT0rfOpUII9qb2txaf0gPwo6ZjExy5/GRySQk/toAcqCej2aRUMlxrsnkscqNoIg0jH
9OJ22WN8XW85DjPQqqTacYOsDWg7zK1tA88v33XTvPbKxZkhqbdW+x3OoWr5yCwkZ32ohh/Rglbm
KdUXzKhuf5Xrd4LfgNwUABm35VWBbMnbyqYbbvCjcqjPrZINz3HYVf9oFK4/U6d5s4yHBDn592jP
g3dHC/7lUi92VGpODMw75sBOGBylh6jB2Qxmi7VzpDa2NjOC3wHri922Zuj0qCXbTcbfnfEc+3U0
hPBZHAuppmKvQWZzKMTR6LsntwOhv5yVSLrCqg2gIMWNnktHOirlrlo8Wlq/a0e4ORbXFHwg9IgJ
XS7H0gY7C4uK1BqkRG0eJ3Os3LsyxdRecYv5nzdvDzpzZUcpJGjqtauTEUVurAwug1U1HghBZDwn
+hLEh2i084M6j+leC/L1W4OaHnAWQSY+nTwGl7PjFYh1zIgBNiFwPNPlCMO74ia4Pa2NAy83vNQT
oKoJOeNyFKNJhdlNpBMzosDTIXLQvfCqqE7v5sl2P8dWox2TKij3yv2bs7PgNBCfELNfgf2hZs0Y
WXPRBMIZfTcu4zMcDmWPZrm1R7higey41OA7yt/xKrBVetpxQI4BePQGFm0LiTdH9sOPgd4Ot5dy
cyj5t6HpKeO/1VBplQXJSFXK1ysl9ImS1Id8GP4z+sLZwUA3MEK06qiSkHBz0gjYL2cl0IeQICKX
hdPWfmO05a+yWJxDVhvpfbkI68nojI/hMKo/kzhevuKMtNeMt/UBCVI4E6hecD+vZosqttm5KPX5
EV1Ufmgtywml7mRnTTceBkp8VBBstNcoTK2OOI5oedlkOQzOOVp4BsbgfjDn/KiXTv+uq90Ws74O
HBbV7nOtu3sOQ1ufFOYopWE46MDbq3hPrxo9MgeKNf0SJ6dJpPUBXQBKq9bUHd++eyBuQpqXsQdP
0OUnbaNJOHlRYkJdJKbf1nNyGEzs/iajfnNLIX870Qd1INrQuc9Wny7sqDzXCqQ/VNfbn8rQVl/c
KMnvI6hhOzt1YwHZHTS9Gdi60K60ul7yuTMKsVTU2chCDkYe1Ucx2aOXj6379vcblTWL4Bz1Ue60
1VYZlWBAHgU0UVl4AWKtG9DXlvq3Dnhb6FcpJjK3P9kG8iXbflArQXANYuOaz9DkZjYo8l0tEmzN
vDxbSvN9L8ZRPZbtVP9ndUbcQR7vC5O2v8T+UOe2SntlG9gvU4ptyDG0CrX/d+dnbRxNyKp04Lmy
L55ixeVWSiYzFJbD7ZAVU30So5XWp74bcWXj0qh+WyZ0Ep8GxEj7p41G612KJVPvJ1lUPBsJDgdP
kxnZFAezXPnU6VNa7YQjG4da4iaIwlPjIB5ZnSqEciZTiRPQE8jQBwuAyEcX3ji6dfoS17gs8kyp
d8Nc9wDgurFTYNnakppmYNkE8qtDsb1cndI2ycgtJlxFeM/CQxePcaj+VHpL3UF6t0bSJdMFuhUt
Be7qnCVuFoqaJI29h118WQJ7wrqJfHOZxp17cuMZl8kiyyp7dyFEXE5KJ9qKEHoimIzq+bFqwpkw
tnGgXsR6eK61GeftGhT99k6Tf+sqj8F9x+Bx5cEjZ1jFRDagakuD24AaWTz6ozZl3y2zLHYILRvb
hVFsyQnkYqRB43Ju2BOpyWBAaFExyD3kS6c9Rm2q/+smiX0SnRGdEK2yDrEbal6ptMbH25P8wwFc
z1J1uVlgY0gcbrVh4sE1MprqB78bcMC+0wIacnx9DoKZRjs1CvygpjHmaPeVMI5BVHaTh+tE+zuh
s5d+2175URdRfS7xIDoNQRDdjyi/fmlFGlvHMB2N9qSPkSa8OIta8KGRa/QYl61VnWbQMPoIzWzM
HmxTFMdMD91yZ37X2SghhOS4S7gBOGUNN6S4fXUWkRE2Zu4/cTWc3cCSBVyZjrrCpTKVYxI1z7Qj
5TCxVHnVoZf/LY+tD0WH/p3Zfbi95Fe7We4oVNX+9PkTTK1ejcQc0piSIVBSOJuPHWpQqafUjvIY
gjud7M6hlZqAb09jQ37Iiw/9Z1hKYEQzgOtradDKxocs4+Hww9l1yc3d9mS0EF2XYLYhhKbtzvtx
dT/8OTiQSRgLmsT60ObAVhVa5gDWte2eq3oY77Kgz/3O0aadMH9rKNrVpICIQ8y9Jn+Q3CYQ0ylW
SOvmQ2caDclEP+M9re6xruXtvV5FqADU9UgAJQn08rj2hWa2cT7QruU0QUmrVmf8m6dq8JWmzPaA
VyaqikkyPffzYuxEG5tDo34qKS5QEdalc90cy0QxRj7gYkXo3mqG51TJcHamMXyapHR1XjeZ107V
m/2I+JQ02PM/UF/mvbqjUtFictLCIE5onPO6TFvQBrfGY5A1e9LOW7tUgxlKfyYKQvSeX65vqjdm
Yrpzh+tlm3kAifNhcpHgzE0zOyyDpe3U9zbHA9K1GI0gfF1RA4nkI1MG8BVFKMc8gdteGwZGOA5W
mxT59tr5N8cjI2Qt6RHhPrqcHxFXMo1LLC3e0/Fj19fuga7I8r6xQggmzbznBHJdoefb6TasHJg5
5DPrBdVEWQOH50RAHeoaJ0VgSnOKBD1Nvt7b5kueWLlz0F27591xRfhSKkY3vleifmH9k2gcvaLV
C8dz0t7BAqGgVZM/1D7Rf2++OSORPxax+z+mvuTDq9Uh95xUdCqom/DcH93JSZ6DmKyZxDb7dvsW
vs4yGQviEAk66t4kmquTHI5xkS+VoHIiFPGNM1t9S43FuLP7Wf3ZNQUdsGreUPXiEvhoCGf5rSpN
7+zEa1v7gaSa3QD8gmjOKtcNZvoQEmTTfSULlkMaxfM7o9Osr0oQx98qR8n+uT3trfHwZ4GdLD2E
UNG63H9IN2Y0szXA373ev0xB2qF1vwwtrjdBkh66uNqjIVyFUawzFxbNgjqIK1Dn5Yh1mFaq3dTc
mG0pPtMGqX6IomAnitqaFsqmcDz5orJofTkIfi3LMtpV54/ubD20df4paaGgmakgAZgG7e72Km49
OK+Hkz/nFe6iqvBJFafsfJT780MUa64fIet6aNvEOt4eanNmAB6SraRTvVxFC06fD3ZOAdoXTjM/
gUkqH0rC8W8V8VzpiZkr2Hv7iKABUoGCCxG6zOXklMC1AvL4znecerxzna71wCgsrwhN66hBK9w5
Atetc+wQxBWJ/OCMkOGupkg/m2lOOm9qNEx6dDS7Vv+ggelYJ6rczScxVl2CdVo9xUdMmef4SIQT
2p7ZFN0XTOtm20N3Qs38iAK8ec/1Qcd8oWlD5JVZZelerGTq+yRqIUKZmZbeJ3i9Gd6g58mv0cBD
2BuQrtR2vtvWFgEn4w5Dz1+KsV+uYsuHsUqTVXTtBdto4NxTp6fK2aXcvJOobG0RMFugHAWVRdCI
y6Fsp6jswqSkVUzpfGyG3PwJQJb6o2UKVIC1vQx3a2qysYfKNvcIGeDleJGy6LEaLIynAW4Wotf9
DpmQs2EEe3txayiEVyDPoYBHj/NqKDXMDEBHSrx2FsToM4/1UzLPNMK0RbyTz26EV4AK5JI0NUMq
XVfSB1NYgzFHvd9jcP47QM2+9CpjHnxLEfUD3Mv8OFZKeRjNvg53jtzGNMnZIcTrVEs4e6s7smmd
NC6rAsxAyyvPqs3uLoUm6dnqmJ5un+7NoSRLEF44xai1x4utzo1eFwQbcRz+b+hK/aRV/UA5akx2
RpLfZhUq08WMaw2VL2Qx1/BilUa0Yys8sGEhymMiO/8Ns9ozBdiaj8m9AYzKa3aVZnD/unRmM5/O
RLvUi+pm/FZ32jiQa1bZz7cvHs8YdVtYZ5CjVt9pdlvFxDKu99G4i33Rj+1Dhj/CM+Le6pfbQ8m/
6mr1ZHcidwj9COs26QnLRCvJgFdUF5tITSvds74M/SlNR9NHf1oFmh7fjDJKaWIgRuIREAlSqcuT
jYRvs1Q9g8JtCZ56ngGEb0ftNAf0mQ4Qz3YSt61JkrKRy7D3ZV5zOZ4W0eRiIzPl91ZXH0ejHz/i
Bm7csZ3sgj6qpryP0d/dSaQ27kupzs2dwgMni5OXoy6T0ZoAcbw3dWMfs2J07l2EZ7B4RlEPIupw
vP0pt7YolROKUDzfwIKrXZMmcVgiK936Zb8Ux9TulbtSjP9B5N4rKGysJx3bFFxxMQIDXDe8yypD
19qi5Z2D1RwFlfY1NTLE30tFoVXAVhqB5WenGT9uz3Dj7pTat7J/iNEptV2uKJdpUDcyxpsafTo4
iTA9dcrKd2VuLNI8QPeS0owo4OT1Tv52LfGC2ilpqXyGgHiuHA0azHHcpsfg1Gq68mNKC3QN4jCM
L90AAo0Liu7biZKfkr4rD9rSdB9ad0TsHv3o/6pZaY6hSMq/wFq4kvhZaALI52S1HpU+6b1ZkjBD
fxmPwqy1+1DXA69wu/neCk3lfHv9r1lZchVc/iGIoklhHSXqjROBOYMNqAKY3m9FSYCUanns3Imh
Xz6qc9Eapz5xwwfw2VI9jCIdEt+o5uZ/gzMQO9z+QRtbnt/DqUa9VoYI8s9fB8h17ISawu+Jpp7w
sSpMnF+170AVfxEfS80ASuTSXBbOweVIOmxusJYEwADRiui81GSX3mzrHZROM4+eE1fP9mjvGxcI
VUlAAxrjiY/XxWtbzc2KJrnWp1G2Pg093kOz1F7Oeag+LhnCaLdXc3M83lBZiOHZXjc9IrxphbOj
tb49ldaPrpsqvxOZRsEjpKYw5W9W4mc3SZFD4GjEQa5YuE4X1X3WmS0SL0bgGWOr+DpYz1nrxN8M
xWXu4sMiOxfWz5xY7Cwya7WlM0mnBJrU8btpdn8Z7hh+fPsiEh4jGM8jB84tF/nVltSCJRsb7NER
GbCiO7NFuBE36m/CanGV6sgFbg+3dQK4CGVPOsRMeByXw8XoNs4teYU/hWbv0V3j+kYZd5417sJz
G4EWn0oyHAiAkANaHYG+cU36mSMAZcdosXuO1TvU3Zudm3ZrE0qyJYwu2FO8MJcTqpYYTzyVip9W
aPpLLbAv0SCUeXZVKh5V3WInHt+804gf4YLD8Ze9qZcDurHZJpnDKaOZpeAOARSMy849ikaND0s6
9qe5c8SBlrdCaqxYXq/l7TlsbGPnl2zNXLZkIdlGURne3uUP6ZyGbgmN91t1itSvF7zJtcpuvImq
1KGuUce+vXW2vif2Fxw9FhrXs9X3jCn0dnHM96yzUD2loW36jeta72+PsrVBJR0NU0A0KQj6LmcV
k1uoTpd2foP/+RE47FflhPXHCpbHzvptRQeyGIqVqLQ8XPNKgRWbUdeJtyz0p/0Yc/vvwdiUT8Ad
OeBTvDy6KWIyxA7hp9tz3FxJDj1Xp2RtrWux1pQiLtyB00RDrn4tyriCy0EfzO1R5PdYheqkwrLF
h/wDqY1VPNkNsJysCoiGbgJxR+0//h7rRYU85Dgd9bFFEQDBpzslHxRfnfp4J/ja/JCSa/f/w691
4ptqjK3cZZK5XllUvifzPeINjU+bW3x3e6abX9Ki1EKojlDVHwGfV3eoqkVCUwU7syF3OJRqqJzZ
o2hVOgnBTbDoPtW25tQ5y14fzuYZZI7E0dJOeJ22iiTuF+aPN7gIEwhqs3IwIsX0IyI8f65pw/+L
mcrR4BPK+3uVmSRmLfuyGK/Mo+zZjfLgPA+y9dPJsyk9Bq0hPiZL331cVKfceTr+UBjWG4pADsIm
gD00KPnFXy2z1XWQFpwQeJFSy3w/1vqgole3pP/AfFC0ezJQG8E1TUTvx6SPLN7pLD1mQxQgJYEn
kOV3Sa24NDpAhvSC1G1Lb5omZfTa2tbEcTZa5auTDGODL/ugGztrt7UhLTBIyVtERHzdxCNmTW8T
DEZ91Pv7IxG5GnmTsiBsVqGL/+ZuFYKV16Otbsu5TNQi0eSeRH7rNGWpQpk5zuOHeLGNPTxqaxuS
/qM8gcUi1lKrR3CE99aOLmiD1tWLTxaW3ynoo/pONpcnt62inUt662rhi9IZw+POY7jaCeGSJ/ks
KNpCkBaPOhqRimdY86zQzTkPlV+jgjceerWP/kky0/lvmg16Wm8fha1LlBY7iT5DmafL/nI3pnEU
CSttAMaySHlcqsb8ZFn5Xv/qNRGB70gaJwm8NGPR8345jMbXS4LWoemhjJb0HON/+itsRlTwBTsf
2V8r+JwX+CShvZzlh1jNot924NQxxSKMLkEIQ8oo4zTl70ShB90B/dxh9kahL73nNPnyo+qrLvcd
Pa9sL2lFgKqYZU6Rpwk1r57jVlPpJM/qIjuMTle/mZnD3qCGCtYBdIRO+iogtOsqbXLZGTn1ufUy
OEFFq66SnrpO2XlvN84fz7rsE6NoS8uT/KCvro96qfHbqUBV0to0PAQtzDtCrMDTEljRt/fGtUCB
ZHri/sk3AxO7aqZGTZRAxiHzd4MkKXy7qujeXZBH+REnmvhAcTWxvTBBfvWefqHe/NRVpcUeNsMx
92LTwtRgmRP1nQMI1niJUvXxU9M244d2ZilPVYgj9E5uugGSyIgAkrMsu9GncLk8C6zguU0Aeg04
A6d4NqujI7TCtxat/TWXURV7VV5a5s6tuBXPoowAmidr+JL+cTluZWdWHUek2o2eGc+iHc0D9Y0o
90pgEdqEEYWms38cUt9JaYkfZuF6VuOUR474njnIxhYhmdSAagDepD305W+B394t9uLWPrIQ+s84
GrSjWjvwXdthTvfe0o0Fpzscwh5vN42La4qRI4AcVGfgLQ3q4slJO90f2iE8kfIhc5lp+Q+8zPud
r7wxQwYF4+Y+IQJcF1axeELbpVmg0I418uR9r90bvaJg7939RalHOiiDBPBcA97LR+P1eUPdTWud
pvVbY8iPTkUJdcgm7Yg26h6usrWU8lRDSYaAckVuXRxnMvOMLG/QEISA95L5LU1LZ6uCIlyhNfho
G9Fe7LW1lHIJyRbIn2lpvJzfMjpWqGFKhg5krfpGknQno7PhAsRttxNgbg5FgMd/eA2u+kGzUYnN
IS5aP8q16By6hX7u3Go8FH2xR+/bIgBQVaU/hXYYGhHWNPM4Vkoq/0APRcxJS2kT9qn/RMdJmzGx
ydCVNPsSg+m4mg6uS4VcGdN2J3X4I2m5CvVAPaDf/RErgy96ubaGXSnVgAirL/XW61PJZ/0MUBF+
WZrKRuA/dbgnq1Rk4Z3TDvQ2TkpVVV7edZnDjWWHj7Y6UesD6rPux6IhLG/Q+vpy+5rfCHtwJCcQ
/VPLB2W9/JVDVJfIgmiN76CkTD0nWo56r39pGzV7CFwz3AHoN3YBXXIYmoDsEROsqaWlMkNascCf
YOdkOHoHJV2WQfhUVYuy94DJBV59ANkWhxCIbAPHUv5yagR7Q6BPoAxVPQXWUZ/t/kCRW0foa6iL
u6nAjt1TgwBDa30W5wQ/5NyzhClOb15i2uZkjEDXA6Ybq41Qgd/Y8QS8ogwzhsQ43B8iLZ6Ppts3
j2VRh//cHm9zjeHLyRYchbLE6tKqFBKEaSEp193eglKGBSAwR/cwAAm8OR4hl3F17i0UG7g/VkFz
Oc2q1lk6JkZh5t5hKoLPlxopp7zu9gyOr2clh2IQqS8IVrPaqC3m8Fg3W43fK8V0MukO9pQh6E9Z
sNsLdn0mgNohgVB15CWFqna5cebaTo2gDCWeuKBkbgzRPUXw6LhYWu1RFqjvb3+wP1Do5U5lAaWI
KEGTLPLIub96ZhBftUsqZMwNMF/3i8Exy9MgSMW9gTPykhQG9GvsbVMCGLMzHsvUcPEOMJywRWJ+
JHXQRxw0vMAu8vSIUpT+kOTB8Ctxcu0UBHGXHpppUp9YO5wMK/SY34coeETH2xPZuHhBKXm84FVT
2ie/vpxIUIrZUlLR+KlhjL8B8PP7Ep27+yKn58yzRdcd00m45xob33vXCZSvwO1NuHPyt76fdBWR
vc5slXX3eIymU1pHKZeMsLSjCG1xUtrePA+BpuFnv2u4sBH/ITMBrgepkYYfgq7LabtNpOtC3mr4
iJvvimkETdC7RNxVGWaVWXKKLGN8Srn5/C6c7EPHvlXNXfmj6xCCn4HwngbdnLmv+yeMGffUvuOJ
1UNjxFzG7s9TFg2IVbdE7iCPd6mR7MH8G4tNtAkVGwCQuslaFqYiMZqy1mx8t3Ho+rHL+SnQ4/Z5
dNO0p/V7QF349i67hqoQa4RfSQstR+YqaBltpSgD6ZxWZwIuQK3MfjZqyJrX1L1iIUx86kblYA9a
/fn2yDJ2Xp1TqU2DqQm1E5Ww8PI7AwdO1VgBwM3RZPhVUSbvnGVfiGFzGHqq+Ie0AlGYy2Hqvk2X
YHIbXzFqZCUCay7vnXaevS7Q0tbrEEaLjgJpw2M4A7smsUg+j3msHhQ3jT50zpCVpyaIotMS6c7O
XbX1uenHlXA5pFPKO5e/TbToVGoxZ2tJSu2zbtD+0ox2erJDWC4HNQDjO9xe9K1dLRWeaA5BcQlv
xcsR68BSQMkYUShdccwjw/CjzrFfOjdFf07wfJugYzuDbk3z9aCrlN6syyW3lIhye59aFCeS+uAK
IgfDCrSXIZjerA7HisowjFKnNB9dJ/aKMiZjmOIsYc3ufA+5rPHqoBFHTIoWr7en8QhoaZyxft5z
AL+aKXUI2m9AgcBCic1XM61ie7Yo8NMLI2K7vTOMJkQEQ1pgIO6XKem5WKZwz75F7uCLg0ReSkBE
EkeXJPSvFa4eLFGSzVTP/J7u6vys9Xr7ZDaB+lhYarCnCnd1nORgtMBIdQ+w1z+B+qvXdW7TrtLK
kgw4XLSXvJ+0k1sX9ufb2/TqVmIUmuER8JEI+nVpR6GDiYAOgs04RB/iigIBVMsKBNtePOIIGiRB
MA9tOe+1JF8TJRiaexAEjxTVRIzu8oRIIcmyFEBkc+Oo//ZaGf0mqrVmhFChBhCK6dJwWo9/Yd29
/IPmUeh64VS5z0HSmPOxyjDLhAoeNB9vL8nVyZW/ixcBcBHaEmt/+btsJ1cn0aFp1SSdq/t1Fagn
exziQzgQszVtZQKFqLgk3B5243ujjUwtkx4C0sB1NGVL5rMrqeZWHqRfi8KJVLBCY5f+vDE9cA9Z
dAY5haQmT9arfUX0WTdsBsaZlOScGZGTeqozxbo/1rPzBdyYpE6Ifvh5e34bO01WhDX6b/Azo6Xw
ctwUwUHaVBh3CSnSFm3TnZy4NLwyUpeju6guXleO4YFJ7lHMr1cW0V7SNlAKGYGvC8X1BAWKtwel
28Tu36mBmD/Vcdfu4DvXNxLBI5E+/BoCiqtouI+SmYmTvbdJ6PpJOxh3uOP9uyzdcBdN4Ly3l/P6
M8IWY7NA4kLnGrb+5XLiEOr2ukE5P6aPOfMx1mlPqdaFd4luBh8Dc9QeGpFUb02EJUcNNOSPFSD7
dPWO5tVAZmrC51rQYzuFZT4dylyP/Tidqp3zcH3ZMhQ3kuQskQevqY2dMZhJ7MCj6ZH5/hmVU/Br
SjL1JQH+/foXaym7L/5AkMRKl2sp1GhkqSlYmoho219yLQyjoxXGJCuFko42xL8sPuPHU+xZGm5O
kgBU1lJQn19X9Wah1w3wL4dRqYNzZRnpo5Pn9lkHnN3ZMNfnj8QQvh9nHoYhAf/lJFFNM4XQAHbo
6nfOlUHT39ltluGs67Xz2w6V0vHm2bTfGUVk7VSErzMs9g1NanKjKpQA1qQoIhE87gVnLmwaLfVy
R+lS6kZ9jcJ/WC1fY8Ma81O4DM1n0ymW/7mQVRAQzvpJ/XT7W29cBoCiEjYkdpBX7eUyiCBKxymg
jprmbY4tDo2lvpoVjr6z3FvjoCdC+5/MMq5s2UMVJim8bPaUkTePoSbq06zFe9LPW5fO61Hkr3h1
mYPgJ0OFbg5ErD6lYxeHW6cNoIOXXdWd0Pj+P8LOpDluJUnCvwhm2JG4ooBayCIpLiIlXWCiFmyJ
XIHcfv14vVvPPOu5dvOJLBSQiPDw+Nz8+e+X7/8u4d+c73Au/CMsY6qT/edv5BAAIwao5gEj6PQN
GZj52PY0rR4ZhuzfDc7gOwg2CZC5xGYXYEe2K62z6WXt2XpXjRmW6P77X/SvlwC0AyQ3oLXBifi/
/iCAHKblZubgC9XvZcTpnV+q5Lska9USREb/f5L3vz2zqIFuUhX8TSCP/OcvLPZtVVuAMNYv0XS2
mGa3vfBLd8Mq/T9ty7/+qpvoCJMKTqf/MxnaqmBLAouYxF7YMVSMXmA02No5scX5v1/GfzseMOzE
2iF0MWjQ/+u5KNdon7eBaAhVFa3agsz7n23s9w1U6fyGi0Vacqym+Ihli/n033/3v3zMfzY5cUag
SYNn9z+vaLhtUDAwPg4GtMqH3cv4ebAVNkexOHP8778KbN1/eTKhW6EUQPGJ9ux/C5u5RiaGVPDM
V4hsUveRWwiCkiVmtkiCyfiLGiN8zKEc03BSyb6/YQXeQcUmKtqafKyW6ZjASvsaLWX003vXv3LV
92UDNsGatD7upW01kUndIE3T+5NPisG0E62m+CT2QvyWKsvFUal9+1Uy5lyjgirHRptJP/sYy2mH
qRT5byLd8jvZ3MzPyALKaSO1cF8QK7PzBkrarUifM/oLNX3yzohSJWYEgnyzujL65AOfv91ydDnc
xrkusbnaLy9TnqFuVSlyqRAzr8e5wbpw/KBnU4szJFcsVaHkhAtjjoP6bYwq6SMtIUTBTYruHFUr
kr1qhFz3raOTKk/I5QQ9JUNS7XGsA5nOfd3X6O0Jq0wLtiUbD557TTvMUVhoI55M7ghACD3XglrI
aiIiWbOuXg7Pygz8G+yyw0+m2P4NWZwFh1ljFRprn6DvtbkJxQOiaBGfiW1f8whtKInaqN93d4jq
1CX3/byKvMEhMf9ixTZGD6Qakxf4ySTCt6aqf02UQKG5A7EEIuVIYT7XMavmF4MQmLkjBna+hhbM
f2ANYJyaNN12jx+R83twwWToiEBmLcAdgVJmRv3AQoR0j5Aw/E17kfTutl01/alZNSA6Dbv7wyF3
i9NPYsM6IAhgIGgdB4CzoDVGU/oYIftlugPhjT1OVdXjk471cjcU0VocV4Lb/4AXVP6Nm3n8abEI
+w0GxBop5iD7x5gHzP604oWadVNSYDZA3QyKXJ8P6IIpmzEnYIgjfMjj3Ntu4JUEHHJKHGuGUSFj
FaZav542kSGtiw39h1lDUsBqADhOq2wy58dq5zXFYg4TywOwBAlMD6sZ72QSw7iGT5Ech60Y87so
d5C4YRDKl0Zn6ygaYoBhORemiqN223WKXFVoQXfR2JM/QCQh5UqMUItwQbfaXrBWMiMUZ4irn7mt
ZXEse6z/NBSpSaRJE6CxX3bHFn+aaurIhfkimVvQKnlxyvoe/1gUOX9n86mIAIyY+TNJJX9CJrLY
GhorfZ37MXuxdorBV99X+6MsMeo/pBZO4BPSuOgCQ95WFncJ6fsM1iS0mIimh43/GDQJCUJ6Cg0X
20TwMWllHL3EJXCq96i1WdZUSBB5KaIhAi8yHjZ+pF5JwE522f/ay8ov51z22y/ep+zDFYhqgNvd
5hDGkDfMj37wyd9xLuerj92Eo6gcpWlyVyns01dDXjVMqvpVDxFuV+4ltDRc4+XscC9i4bLc6XM/
CCCtHVqCOwdicHVCYjA6ScZT9lfPmG/ADm428AcQOLs00S71papoVjQKhTc7UshR0GtGuu5nS6u+
rWHPz7tlJH16gTeBL7eHwvyCTJztjYVe91IjWoO0Rq32MhTEflUmguvW50v/vXS4VVqGJFd1MYMb
/6Dd9t+LXJayNWtm8ab0hQPSH9903ApSR+uBkr1+2UpjWZcO4zJcojFYByRmBI5RyoQcuozYOGmz
Yo9DAz9GHp+XDEPublNLLxvOsRZ9sB7o7U4lLEISZ4gD0oN7MZBWx5zFjWLjDHd8zPf5cRx3sN71
tHvT+oWt5jz1s+vva8atuptibPs3Y4VcxMOwOWMunEQU6VCbhqLnHYgV58g7IZtqjCP3Y5wGR9/Q
4ea/E2JHhIyIUfEHOBhSSOlL4Co8a/w5tiOZhyAG7rxbr4nMKndCivlA7nHxAagvPZzn0aGWdN6e
PHHZdN+HyPSdBCiO/y4zU67fhpEynIney2hADnZJwHw4lYWqq89yGjT5HBK/pRNkV6M8aJ7A41Yf
6VIArdnYIuzRq8yLuf7jUS6KliyeqegUj71LoqbwPQagjUtSjS2rSJBFeOzZKuvjA4+XcjkBoa/H
n0Akx7TZskDC7ygxRhYINimFPPdDAU73fU9qnFmHZKq3+G1ze+LeYUvsgQ5LeGIfwU2ctt/Lno7p
R5TPmt5HeKtkB7AYh/6vypAovx8FuTl4TuiP/PwM52xqH5wbfS7RF9QwWjd6TSI+twqKI/8z1SFl
DDz0je+vIJ1P/H5xVlYY7ZGA/G61bsM3UNuKWOD2iffhcbZS5Aj3Gxy/DlDsYbDZ10JnbyQF7xZC
fL4bmEhtJuaXiJZ6GTqeLtmM95XceiLAZYD99BXXLc5a2JFS/UQwvxyiJmjQLYGrCfmQ+wPay4Kb
D5ph8ambY0a8ODgI0m5q/EBsf97KZRsft7U24s86hRsl0ma49R9zaX1xTPBswIgTg38L4k0MxWb+
g5GJHlRrMkRyX0Z00EOb9uX6aFK3bWeFeD2OUX1uxD3hIMwOTb2C15MdSil4/wQUoABiMKmCz0nD
hK2B8pnHfMecLud0e8iDF/XDSKtqaPy66x7Gn8wDGNUgrbQu31Y94UuBNy2yy9Jsrt7FyS317M7L
uufpmZNC55eFuwIb4jGv56MoYY9rcnorZnmUUXYI677HA4IG6mH8TapghkcBj2PahGIFgW6QxudN
vO+gRuloxHwxzbx/0jcMRxt6isJU0IwjHCq1AikWINSux93xLD9IC+KVRIjpNtUt4gRXzMeXKYmx
Yc2Q78GQ7HR7S4Z+bBE9Bph8kez0CQ5wQJrDnszv4wbn94GbrYhOGRyNTzUrh6xJeVTvrTHp9hGH
ZDMNxS4gsjriwV4wowNOmqnKYWY1IXmmnZYye/LU6W+Y5ttw2PMoUQ16od7dMVGXvsVKyw6fxyTT
qQPzAmijstoo/Gd9ip+PLR0+1wKIlYOozcDOvgj0iqjRdW4zJ/j9FiXx+NBjB8B3wfTjk8G5hwsH
S+3X4matG5uQLiXBCwvzv8PGJMU0osJ/e1jnHcVBNVdwmZkRmuphVgDyAQCEGIqGxVrHP8SiV4zj
tlqJBqUikU3dVyI7IknP1CcCAEbRWM0EaauN42RWQoJDLZNdI3gg3v32JtbNytM0rcF+onRM8wYT
Pjr/GSM7wzGCqAR76jXWwdzjYMdsOYYh2BA1tmZWfiOMbnF1DIjPTsF66wvVSV1a2slkqKPPxKj4
u1DY308BvZf+EltlSVPCf43napqnqouRVB81Hus8K+Y+JN3umS7mc9wXE7szyG0jTQI62v6cxDaO
UX8XXrRD3LPQlejo1L3fnHcn52S6obCt9hW3+rzlLXLyEKCbrDXE2XJ1AUs0ibGAJRckXJDvNIa2
5qxIOjMp1GUNumk1POIwTpbH1Jbj8jxtLGFPnoMP1M0ZVxz7U8S9AtjX0zOcetVlknQUB9FPIpzy
CSLbtcb3eMppKHBv5Kh6O8BE3fLMS59l3SgkudNzFP5UAjZHJ291KaMTe1yKVX1QRHPpppIxShTp
MHCAUdeuZUOyCWbUKmT0E0/N9llgByNuUhlEeRVhE3vH47X8W5J90F1WWrneZQuv/hqT67EdcHhe
uQLirR3KBbbtFQXuekgKTqfWyXp9tTgmXnItNyw4wjqI9/Q6sf4ReQWZavS+gPQCBnA6tqCbpC9O
TDNvUB7zL2HF2+2ixxRvWsHm0N/hPaxAMhwZqthNDTf6WOXxR5BilO6hRsDYwyJuECmlIrM0OFIl
P4yRZAi/mFb9g4h1ecZZTgKG3Gx9d8sCUQ9PwvjaiwL/6F5iJfPg4OhFZWYirzo7T0CEmQExg125
efx6DWLyGSsHtmowWsau3bLUjLVKR2jHwGarD1oWFKvQro+fx2kuZpRVCTLrNqL5/eBMvH5AntM/
+15yuA5NItQdnsnqFO2wHn0vRzqMmHev89wgO6R/N2Y2soHJLui2HqiKGxR404+tlNsxkjUTTWrg
eH8LJVnDVecimg5QgbftjrpdfJqsDviDsTQI02s2EnvecpwC68zr/SgrZehdOVXhsih8Wy+8J+M1
MTgZO6/SkNzh0ezZBWoHX5tcIlPkavcg9YnkGCEcF8kQ9RDVUylROGwm67YKSfffdGoX9i2xccka
oNjY/G7XqKwPUeD53Cwzk0CUsKzuYXGS288hovB3oPOZp/yw2l1UB1ejvoN+naLABUwiDUczU0vu
RpUty2EVY6y+AarpSTNUU/8txdkK5gYdzNd83sbv8RLsBwm5fJe+Yo9+FeEnxlszvRAcHa6ZDO7k
Nl0Ls556PrKv1bj1kEAnXDwG3s/2M9qrzDaZgsXblpK8y7GszXnYdP1J+i3oUzH0Jn+p1ZwXnfRp
/quPEle29cwKcsExjiO1mFCpqrDQ5FpUnF/HEkVVgxcFgctVivjFrGjYz8DfJNnjaNWmzxbx5zhk
qp6zB6rDvpxtLubk6xp2ob4sCerdqzCTO82rmwUMAya6wzfpfuVBGnHKI27ZlxWFaXbN93z/O8Ka
qVpFsRLc5OTGIlsI1/yw8xkZeFsB48vDOFEsnSfAJSZPfUqiBYS5gvyOY1e/UeTKbReIGVPa2Jmy
+GFHcNTFTgvp2yLKiTkZnfUoxbaCntaM2eE88Xj6EpnVuvuSpZs9a5L0xxGSzHZldi4upUl4cRhs
GuL7FVcHceM32h7Q9wm7YPhazpeBZdlbNkiK4iLbFjjqFck+kjggUG3jEG6baIOSeNv6odAIdJYu
+O0wojbYykZTwRFo+m23vZwRTIN7dBZxn3YyTcQLfKMZO+CdGd1LJdXc2ipDaEIu8Ysb4DzUn3SN
elRt/Tbl8EPTaUdpu+XfC+eW9ZIqAVZRX6rsDisec3Uw6H2zL07v5KjSivSnIqwpbZQK89YZhCza
xqy4mVqcoDjcUP+5X0k+Tqzl0kRxQwYy/eGz8kO3l6W7myw4bq6hyZBBO0Zkq7tS3nPV5PsGqSib
pgIvFD4zfow9LBUnNHkbyJMkCqPlTcKQOIT4HcIf0yJa3Bm5KVDSYuDecZhgLUvdspXpfRrm4t7P
axU3MbTq5HnmWoYjRK+0OBqM1j8yV6f+IGdgO48xlILhLp3ZFlp4bwEi6dNp/sN6IPEbAAOj5ITH
Ok1OBjXKenY5SLCXfAh+up+9uyXWYB8rb+gGWDJ6wGgkB4LvSJ5lNlan3WdYoMSpk2C1AuSk4jj0
+ygPcPEn4QFwTbN1rObp/r5FqBO7gD+nQ82K/fUBHgp+MCJbRuhvaHTwjNZDAZhZDO1E41fLZoqq
6nVIelY10zisYzPwHUoLGQeJdaOF9dEhBQb/aYqQYd8sWNdWT/noq/MS01m10K2SLzjE6TeYHMa8
SV3OPscoX+/InsKEG61TvFyERZ0IWGNhy3ZeQv4yY2fqB/7aW5rEgnz60wyN4jsQINnbiqfPnGgq
Je3AxSk+WO0n2WSZVQ9bjpfTX7vF+VcArhPdwYk/P+6DIQEdSQntBxKa/4FFnxyJocal48HOaTxd
I4WL1YyG24vgmeZAY6bJ8z4vcXQeFSLYrgWmAXsLwnN5z7B9srScTbU4ws+WvZA1UjV8x+msmrKM
eoWm75/vNtg6+g2VTojXQBKhn6ocyZad3PPBdnmuCW13lejXAofEn2BQqR4AFVuLS0a1+RorUM47
Aed73RG8bhKc/sRcHXYTcefjOTktrqbRV86W/TOkleXtRsdMHpPc0tu6Vh6eNik0vRhsOm4N3p/Z
+5oUYWjJuo/9OfN5/xxS7vA4xRFqZBvFsuVmBEQJlFBs6Yx6xFZBtrnBNXvYZIavdcDXtveheoKj
Gdohbp8tbaiEkaX1sFeerQGspkkF7PKdY3Gs2nzB0gqqsZ2B3rBw/9PAcCsOc0/t0kwVnyAbrtv4
AjB9vwDChQL6DAIxdJyl0MvzJrDUdoRaq95UscBaBjPipg7YY8J8cxoV+Y3exl2qCP1jAy1BnNYp
hfZQb5Tvn1udSn3kOs7EPSsGFf0MyAz8W6tp6w+ajvm1V1T8JhCGl272Nv+67/10CWk/0A4lQzE1
hR2RM0sgIf7NFohn3bgrwK+V1BZ0CtZjGt/g21/2F8VTF44bFphMG3BSXHIU07TDZmH+VvfcYWA3
Rvq9zph7cSVePdRDJzrIQSVv3I8mv1udoM/O2z5+KVEU7McothhueuwKqBMmnvqJYjuBNjha2VMU
0Dx2uVTsQjAETA8uoIZ8KNwaThYQQPQJIaFrl47z9pHC+6wvwLPSR0F1z5pqKDZzSiJNz8TxdLpb
bwYSNDnFyiF2UY7SCe8IbEb3dv3tIaZ7SM5qTQ9my1DO295i3Wotw9a3PiXugyCslTYLqbIvUTmN
6AcdiR8kYii3rkpr9xO1KZ0P8YbWra1Q49MDkEbum6j74gvIhvN6GpYq/6pIDrHOlOUckP3ga8jA
nMw/dzPdvuo0FF0ZOfb9NvYYDyKwOce24B6eWb6ihQPDAujdEPejaXQY5BesuCK1dLXVjgdBrNWR
2Ly3j6aU9QArRdi6MO+lftxJhIppIHJ5QFnjp1ZPU2paV5U2aWpI5298QJjZ+yKXFZcJsUj6NUYD
9h3gVxIOIkP68qPw037NAYQp8DRguXzGkSfyrFmQl/GXcozZTt4r8YiNsTJgGoBYjadsKnHDQWwW
zZzOt2J6sJKfBqZ1h1IOdrs0WxF8m4Lc/brBUcbui2HqzxpvlFceWHrl6S2+LCU7h0N4rfvwHNVj
ipUcxDo1DnomwENxJNKHYY+KT4iDhbigjy8eguTlcLZBYs0S21/ZD9jkl88eJxZUbOy4XX1CJ96g
4NLvNJtohBlOZB9KyyM8+gjmAGnYyzw75CuZdEv6IZ6xWbHi+cSjWtuuivBZILy66urJUOVdAtg4
zM3ITX5KigL6hK93KuFT0CRuoDjlUZOOJLwJVaCykN7DR9BHGeYxOrI94PZ5SA5DIsTQQPXAw4NO
Cxooak5Af6sMcSwoHzDIuBSzFzE01JDOZ4jU5hXv6ChpFw+7aleOwUzXMtF47zjUbfIRCqWfr4bX
aH/AHU7FZU2GMWuLOfVP/RzWH7OssCpjCsSoZgRRiI+5nnHZwKabosMiNhoe3JqtH6ZABfZO13L7
Sc1UFC80yzRCBbdiT64EibB33uWT6SySYvBE9dmUQ0tl5W+61EPSYGjGx4dRxPZh0xpzFK3q/Vs6
TNUMBRIwPaTAh6pRWDC5FyXk2nZdR/fI+9nsr8psE+kAkFCsybNBYHKDOJq7wS0j/Vr7Ot1vX2sJ
Xr+1/HtWyXW8GHTCUZeB4P8mnTO4YxHvU39mCmIc8pXi4d1aSj6wjIo/elrBDWzAFHR9u3O387Z0
WS/OcnWVu6dkYc8eN6i/y4TovxLk3OVvjK+VPIwYQbvvpZjVHaiDMMCEOFujw6pSB33OqBrZkjjz
N9RL+Cg4UShQ/NgciepzD5k4OjMdZdEDneBBeLhJiT/LOSsdEBElyhIjdBpaz2JlW2sK47somrMf
2b7pqEmimummd0ZOR2kxTWtDnql3SDp1dN4Wrz4ThnHGo8hW9bvc4vlpoybD5h6srelhSz0WO5fE
WXGoplo+YxCPTa1qGOuLBzksfVuKCcOkJANSqwXeoqo/HKZoyxmKsjNXMpX6la6Ymn3qfN/ng0g2
joO+XH1L0QV49H9owBsTXFncpzWep/NgEPl9nYIoBGRHLBZePAjd9E2Po5oaFDFyxIAnQE7VaPDq
wzKabMJVrDzE7HJ5tIXN2XNtN/4X6eE5UrFg8MJpug6ROm+YE4oz0krxgfDe17g0sJEVZ9hPKn/g
qpjOPupz3tagW91GSH1/j5FPgX5gYvUDEDrlBL9ZPQOFUEv5N8vRcbQZ00h9LcNehtsWCn/GIo57
kjNV7iAAPOzxBhVIvSgxooL6jUN1bwfC0/PN+QX+v6j26QtGruCVYWje/4rRsQPSsVYRprtbqcKB
lIl6nBDVqZoxmcJPjH8xIkRwaNE3oJGiUoGfFDXrDUB5z0vDs7MWy/xRkhonxzqH4Zdeeb926Lnx
wxbGXoBwsZsXGrFDPT/OK+l/h3JVf/JJoti2SzKhTmfFcw7ao3yUgKbsRy2yqEM5GY1HOUm2PRfG
inOC+i5AfaQFb8YRHdMR2nshTvgsVQrpa/WvmYFT+kWi/5Yn42z0XtPNAzZkZJ2cwPKW4rKAEa+b
JR7dF4Kpy9xtaeBwWk+9t2CVBLQsUJO2GAFnCc7BoHXiv2XeSQwTa+bQnBKKZQCHaHF3CJWLX/bR
VT93OSbzIfxzfzAsgdDWwViNGXiwyQI+eVp/i1UYE0wyNP3Fkh44aB5xrHaOa1yeDNHz1OKfnF8H
GcnktWYIGmlsqqk+1kpmGjChykPh2TOMERbksJVHjMvyGTJ/jMUIC5tWaAreC3aH8ROoiMgSc+pI
xJTH7TLwwT/0wG4+hczDioPDKf7LdEWvFGbv/UTjGelxS+nKbsaRcpMiV0nhWcFjPtZYtjoIZdMZ
bLIMEpbYN3JdCiKiSyYSPneIBGLiAa3nsDfo99HIZ2u5tJjmOXFXLwTj5xStKWbVJDW8M3gJQEAe
Ighz4Mr9VFm2YOpL2Ca6kaUSncqeirVhRrjvoC5ovPdcRk+wfQ4Bx+uaT+d6GmZ9l2O+ieuQ3G5Y
KtzQlgNKr0sB9+10yCoLfUzzHsQi6CigEIApxnKw1dKSg4kx1q5Z+FgjTw0vKDhJsoCHPmLY/Omo
3MWjXCbMI+EtGUmDxkR8R/08+waNOi2bpEJJ1jL4UV/YhKzb+9lW6IIiXSDPAQju7IglnFW1gVV2
vhaFFGtXDz2BgFK44b6uo8VfI4RAXrm22IhSW4oRXu5GbPDrQe78jNdU/JWna/ynSD0iKsabQxVK
Dl+RBE6TBfdb1Lvl8A9fq9NDpo+9WRj77hhFEW+WIn7U27DC/+4Y1m3zVCXQVyOvVUOwt+2bCnEy
F5BCMFnIbUHzBp7N8XWZcpoct73HLAvlzX6PUbYdTzrJMbYLyYCfHjR8OBcHE28Ec32+iSaAAK0w
4fTmZcAwSh/oOuz4H3qDWXwWgEL0azVPR9TMFmzcGFl3Dfose6n9UlQHjNkWeWN2hBezwNTfDtgI
Imc6YgPjMoEJ9S4xn7yzYfP8wDGrH1Ay7ZYevWBR1FA0E7dQi0R8XaGrvLPgAxBq9mZRMKSkW9tP
GggibJHP8i7CgPpVomzKv6Ib1OJLnjlZ/YHuPsImUE0Y3qwQhFxL7ZhA44EXEVXvYPnnsistsGer
sbOGfZb+0q8zyHHaL/l0yRKnfQsfJ85qTM17/7eMAn7QoAl6hVODol7PdMgamH9itEayro8TGYsK
5+nq0zOlYnmdBzn9GHbMkcFq4QMMC0ltAjY72fwHM40EA4aAWdyE49wRffRBbGkLrQBGCNTjsC1i
VlWC61lv9T3zCsF4FUJA4JBaC3iKDBfiE50CSoFAKvqLY25mGjdBheqSNTHh3i9L1nnkuxssuqSy
LWB6Fxf0Grvu6IDNghZZhOVdmt/cB2bEWX6A/cLjDVeMDpNyUbD4QHke1BP3gENAG0POXMMFjjZJ
4Tk4m53jvCaqZF/g5pH5c5zie/pRikDDecdZThodm7F8nYlIK2yazRhhO9BaxkfMPXDWYbIMES7V
eVpj1RegtWaAzIWntaQMMsuaWChvNHvH5Aiv/nWbB/VeWhz7HzSfKFrQ2zsf7/fMH/Z602+w+vdL
d0NijS0us/iQdq/2h4nF6XyByoKp//rPRwkxoTm+YNQ6z8OUwWzgRJg/vPCjbJbVYeeuFsMM5u40
zRmWsIO4OIeS52a1XsghlT3QLhrglW85pAzcWTCHrAeH2A92TNYcr6oK/+dPaYvCQlUn8VvJ3fQ7
9uM8NDCdxJ9cV+V43yuJnDkM78rtmHgh3qzy6x8iqAodqE6zvYp93WvkmhEJTmg2AssbdpCB75JE
D3/XSJPxAHY0QI5YZoxf0APBf75B7x5w7dFkmZTAiTUXyYb3t8aRfmAIOrEdkHDDrx3WqLcNTnqL
DzAnZUtyCRlS5XmUtqpmg/0hKs1fEVVfw6QU9ECPyKdO4SsYp7JdOfD0oIhICShRnCj4B4KsN4Tn
5WGcrppWqWvmBaytNhs0xHsJafIaYASAs8i74q+sDDC/QK/Lr8hxU4CTKOJf11IkSYN3T4bJ9QKc
4jUIHIltFbYSIaWQh/sHqTQkfi1dVHUCREv7Yzcszg9mVnv8gPF7IrucAd3WpVFPn4hmqYNSRfEW
6/UezHNpo7JslfJW3s0uQsmgFpU/lH22+w6oq21sg5vruMPxJuJmJAWyaCTGNR0nQoV2G2Fxu+mz
/sqITsqj8SbJsQolhe9YNJcl5nyevkcG9kBIBDuu+WLhAHzup6rGgb2L8r5HnfDaZzkMX1kN26qB
ToOFk16W9ljXqnpCGcK/Y+CVqUeil/m8xamzZy7xTwOOQZfHJOcGDDMpxFPElupvGSiqBAxcCTti
Dp8/KZS+3zEs4EWD/RgYbAACByhUCleRphhhgLj0ORSmaADS+s+SjcE3M9whmI5a4ZYWVSasLzpg
BCJWnU+dlMzEIMaC5lXEw0ww8IjRMjXw3aAGjQWs3x2CbvG+RpLOhkqUYljTsWId4ADDOP9FYtmo
OGw20797j2Psft5gz2j7hCamFbdOEq3svKOw7ofpadduVW/TAr/fNUIC39vNVBoakvtwLqEq6+9o
Z/UnRrVr9rjR3q0tXDN90UWoXK+BY456SGwUrpN2Lm/gh6iLZoS+v18BhlKvY1EgSwx3Mo4gvxU4
/hDJKx55KBFVCv+Fp42xfv1Rrnux3OF9Vnzafp8ePQA6b7X+H47OZDlSHQvDT0QE87CFnJxpOz2W
7doQ5fItQIDEJDE8fX/Z277RZTsTpHP+sQ9JG18D1O7IJep38v1Nnvk2iCtKJjt+AuP3p4cy5OJJ
u6FMyOrTofnZKh9InoSeYjs1blk/rLaoUEnB5QNsDCNyiLhv4jNDulfuSgcGZLeGRfs2GwqxDyii
B/sqSsPJwy45/Mh1Edd2yC0eSclpn015Ux+ciUYWCESQ2I9VttOYGosuZ/Tw+fqo5m0e/gZqW67a
9Ux8ZLjPnf2UTyZBw2glv7euDlgIyfsHVUJV5PyNPLSC+9p46njrysCf1nolo9+cJGXGUTSPF+EV
ywR7QMxdZsLKu3ZWoP9w7c4rnTGeWvbu5KiPQmw1+qORfM+TTOylOHe1HmE8+zZ5dDod+tmax1DL
BIE17qlIJvnO7t1CSS9VceUQ6KNdicb3u1sj8eWZAjD+Bo59+G1fvolceVFWgBnxN5Pdw8NY1/Eh
j+mZ2EebXbw3dqlIi5yQHKEeavICkZziQC2WsX+B+kjSfKY4GCXp6AE+jahaGR/i8rPRVTPu6zjp
3vIq51BAMRA8IY5FyOXw9z23Y5AEHBWFaFM99P74oFur+AJgpXTXripFsGjSccyGRT2ePX9b1mxR
FamOBOYt/4HqYdwksn9rMi0guPdEohEe6/RhMtx2kch+qXWjXORqi1MSnG61j1tSe58af4V7NrEz
n1naXO40bhVzdP3N255rwK8/Il4XK+t0xFbBmlmEh0qb6NdGYrR4XKrNLdhgG/kVrFak90vIR8IZ
W21sJdWo7H20RhPAT9kIfRI6UVhoC6+4A4sW8iCdUFxCD+UxnHjDldqsKyj/tjXuH2vxE+tYNE3B
n5P07oMAZLZ4Sueh221l7PFzVtf9XEevCY/o+ueTyxJwW/eH/imeLbfcj0HAkxkjwvoiJQ5YdC48
iXS8KV+qISqKrNc6+NuGEYqjlmq+d6eVzmtVW8ZCJRcS7jMnVMtmfcTocbDaKfiKzNT8rSrH/CIj
A/d5qPh4mdOsDQRLJCbVQbT9M0hN9NENe4utTWrvvkEz+Fmh4usPMzROhLrjRjtDymm8jHRndwi8
mdoq6XdrhjirYCyWXXOZ8miW2TC64t3PPWfNZtJkrOPW3ih/un/Mc4s2Cu4kj5pfKHh8hRrB4YNy
qzCAMmaPeKqCqaDKtUrmP8YWnDYkOMX3uY3C8jCvczynYLXFV15rGxWtFTikTXlNu6aWgHlneCRW
qiuqTuzBSNvPFiEj0qzJaegb8hWJM+MtV+cEQDpyyjujC2ooiuecxxpxeWUBVIyDjJG0+KEk41p7
7qnUji1PvRMs1xBKQ2QTYp8oJTtlESlBM8NwixOJTFoEK6SL7QO8PkV1br0gl0KUUYyTeDcGjk6m
hq31TFJCLdFXzRWiZwzdrEyMihBHVucfibL21900REnPP1ggp0P/oLZUISKe0nLIuwPg/wBhmKyl
zy5hCvM7IYPqr/Dz6D/0QNHFGwKAZGdmrkenU4XJLk50Oe0Lb3HdY8Rn8BYllevvEcHpO01azvRI
01b9d+6t0n5EjBGY86iWRl9Lp4uf4TuVzDozuE9iJoPsbJTT/paIvpFc+Tbdca0160cKDMM5rbVX
3SMymXoK4FvrFwxhie4YoXrmdiE3hTu3zbPqrOh7Jjk3+YvY0JsOAtW5D585iwcE84CPnfaTH2Vi
YCUPZdl+wFJK9YdbqyqLzeRbp3o1YkO/um7yHEz5shzb0Wnb3YC60L+HDMmfdAz/f1gG2QHDe0Vu
H5ZRQO5bfV9TW+BVwEFsra82+tfmwGIRHoa1tJfDrYsEh8jWxQbFmoZYrCHd5H6JkYK8mF4vX8Wo
zFWHcdEddK57CIJw6HOchDZseh34PkiAsbyBAEE3uBQz0r/UHhNF2H/D6fNrln49fBPrzj23tr2w
dhuytvrBi1fZvwRtNS+p3TEsINw3tZPqetG7sGfJvRXgVE4aTjDapH+juzhgr41gYrqgeSziW7sn
ojj7QFuKiw9CT+ulkIajnkQIpGGDaoufCmN0yNANPHPhufD2cpachRCwnYvuuOcKJ/y9WUndDvrv
2Y3xHOVqHvwsxLAO6BMbXXJr9HX/7kwusA6LKuzifPMaICXvp/ZIZZ2qTzmN1y8F3bv1/eBXWjJT
i/mCxqX7tRKiflmbwnMArCqONbvHEgkltc6Ls/O9OXb2VpdE/kOsZ1seJ0fP8tSpyl53cmISBmkC
CE4dWpG4sHHPnfoAGTcGY69GmKWc+pulyMdcNDjzuHcqtC9I8Ut6VlFalpegseCEyqgUPAmxtzy0
khy3PUI0uberUCnW3bjjV2mW4csfV/Q+nWnVXeJ2sMo8EfDhM9/G+Dx2BULMofG7h6TjtkgLay3D
FOHokF9j41QIhvLVT57KhJqbfa3pJXiIDLtQRnlH4t1NTdFKxo2wMbtyCdlGa8RL99DNSh3ZYPVz
oH30aYWP4Tp18tgd7ji2xolVTan/4ghgC9H9NHGQb0ksswA1U34IKDRCd9LYyrnToBO0PsScJIYm
sLehauqfKIIn21OWxssb9aP+tIDZPU5DFr4UFWaxHhRSMxrpOkGWVe2Y5t2tyrk8tLVnO+Qscrnu
rbILIKZ7M3PTyIJ2+FB08a8N5QQDeRKWoB9iQdo/oxtgn1AIcyvkuUBmuYb/L2O73q0mb4NsDlZz
JeWhW/a406sh2za9QhCYSTYPEvKoS6vEFWpXb9TCphuf+8J7Xa/LDvIVLcZkhdbRcKqZw0hRTnko
N/+mMVjm/NFfTAc6bXVlnvb2bD6IuB6eZzVMrI0UnVZZh/Q+gLLEKJMGbV0tmVfrdrubeZoBc9s1
/wz4kU+eF02v7UhX1F7yQcAYRgah8dBEQ3f2QEoeQLI0maL+LWHB5eq4DvNWi0NcdhEx/mu1YMFB
/ThkxWLbYnfz8UObcmp+R5gGvH3YTXNNkLMrWMf1Ql9OrCidTStfIZ5NfA4FRIZ9zoptEEX1aHA0
cTOteLVMFQ13Og/se+nqGGjNwck4onsEOwiUF17sCBMW3oZZvNDZPsKwRXK8LLWJeKlBqb7r3Fbh
AQCa/5bXXKoZ4MT0OjF35Kk3JdUVQCGI99USePU1Cjr9OkvPXj6EVxbu3UT1ZPItTbjcNaM3WJD1
eWn/rDBlw6MciMTaoX73ibx36mY65u5SH13E+uI/h36q8J/d2YtKEQYQkCrc0aExPO7tJyoRAOq6
bQxet8Fr218ha/IAHFsNt0d9uz0y3doCvVtDfOS39NYTTgh9bry2CE+h17iIbKOt3TsgYssel27b
wD2Rz3hXYHNa+HsG2PYc0O6zKCRni4Wy/p8sfPuHzEHER+TzhtccDxNQ+1rgYBRATclRz8DamSaD
ZoKmbTQyclv4H6BnzrDviFNfoGFN8JNMHXYSZJOopx0E0V9T19m/82FIwoehMZv+mLnoPrlGtmTn
h8TWZag5ig5Spw2/ccYA0w5zMFSPho212Aunb9aMym8r5mup55PfQRehiCrrcCf7HtxDjp39OpRw
nEd+GZSQLCzdR4MkeNyB5rrj3qWNSexZBJr/RuyK4p8V5vKnlig4jmKMvGmnKAx+CSrYNjFs7P8e
sEkwQTWX6y+bx5rC4IoK5yxJtu0qkPmuZ97uvvtVLREirnQ2yvwGJumnow9BvrCg+hNVhBh7pvdG
F654mbqATH0dhGjr/S1p/+St79x7wwxEVEcMrrs2Jhk+L2bQZGe1nfWCBLHZMrE1+mWKJEYP7s75
LH0jCee3WiSSMIa8q0PicyJ7uuHsGfQUPpVhsyBlt4r4YfTUFN8emAmmxw43UWeFNyTlZyvWQqSM
kLQxwN445AtVfBtkQRWXCknhcDeZqEfLPoYsBHksmUMpyxoYk7t2nXeWj0MljbUzrEwsHrMFv4T7
tMAuTUdT2csbL9dgTkJMwj4WXHwnmDKEVFM/uQ/EnDrrt4E+yPd8yAhFfdKp0Tpp3d0nNcEmOydi
H7pbsBr6KH6otU0XtbioxYSzbX8mnxLCq0vFVX40sHT+fbe08aERxnUOLlGpPzNu9QegJsTYCwjQ
PhA3poeP14Y0jub/H8XClGDNSv+b7Hh7rwekrKkz6OrVJ+9q3tnNOFyt1V/VUYYN8J+05pY03qAA
o/M2XnRavNEL7OiiV0tWO34gv2U09mCQTp//A2SpMZe4vakP/YhjJKsrHjImnLr4LBsbEo2ZdU6y
Vm7gLSICd84KhWDlPK/gRLodQWkXR9jQDB24PHuhaJuTgMvyngZr3q6YLHCXzVO4Xhp2dK5keyq5
tUe7nNINlzXTmt9ipqxAE8PHxWDywG3HgRD3rv2CMGJpdg63c/RgukH2dysNlljLfB7JPfvVcmUm
FXUqKnBjFmvciGC/5Byj4Uo8vUN/a/s7ktsid1dPhXmLBSPz2alLFiVvtvJLx315Z3uh/ujGHE7O
o3UEH79oEaBNMSfFIbdc+2MeGNHSVvT6NcCV94QTHvxEmrz5siaTv9lAyOBw61SrrO+H4gdsj22q
noghebeZCf7aHugq0B2TPJRrsz7122p46GvMMcfYlna4q7mbnoFdAuBtjX33GMd58L56QlrvifBy
xuE2ij+U6rZPxdyIymKrmLpMsBDaYUsCli1jIy0cnHZ8bHhQm31UYIFkL5vD6r4oxhXOiN8JUILC
0jMoSWAffB3b+r0J2qi4s5upuH0/bYllpFw8BlgmO0iRwKPEuY+qV8DIvDqRKlF+YY+xF3A4OcAf
BliWDpwRUl5lawePdOdU6EeJKnxra2l98tXINUMm176rG6ebKa+I/jPUJP9Tg814r73OC3bTFg/N
j5aTCG4nqDsrSOPOfh9cSvjOaJs3+Qr/HhScPFMMdiOIp/oZeDNh6vKwZ/wVpcOgVttuRhyZQZC1
WjTGm7iuL3lkvOUF6a131gNpjQTHoSw4SdlZ/ckdAeKZXmPtH0ARKhTjM4ohqFSRwEgP/vdkew33
DGlZRLqV8/REABIuT4Et/W2sbPuvNxbreSycGlCzgTtHIrgtT1h/u2fkaoUC1iBf5tkv/f69Uq71
S7fN4GWauePqjLaVn7rRsh7QeObTuyvx3e0IKjUneu8Bsa3WiBemRK/n6yuMm2Lwti9xryJkuQlP
UOqCPhEZECz2KWp1pI5eVaz90V97s+wLoZGHxt0UiKeEntLqy1PJkFwBBhbzMAwMl7tuCY+JRZrH
pN3f/ibcV2gde2TmHtfgWOa2W51GjA3qRna5/yjVyMFQOzE9A4/V5QlRY3Wt182UT4APcZlWWzj/
R74/x1OJW32xUmL6Kn3wKydS4HSy2rIxj7ihpcQdlnV+5UfHdQFoOgVtEHX7ZvX8YztRln4oC/o0
vlyiI0tCssQA5yzQjoFvAQXs9Brj8kbhwIq4W2dV1ndNp/v/OLqLt82bLLN3GgFV1XkjPhlBO/M/
iyn8gmx+nS8qYuvN/Gom5E07m7ef3S6od30bi/iwEQGJm2IBsW9qPlcaU7iBg2BtDTRv62B0dXLH
u8OpXn2gIYlrTJYxXCEDUN6/Waslv/FsQP90AKMEA6y68zCKDPg8K6XUpSl6h5SmiULD4zzi1f5F
Wvc8QYWBYcPdqypkiA98BuVmRR7U+rSnILib/hag5wsru6zRl2NaBh53LcSJeAyQ5PaOy68yLHF1
oJigC1Bem6QAK7PxaTGO6k+Ixea3xyXg8ICxUCNCFsUh6InFvSkEojdoiPJxwZRTprLpfXWMgw7x
rQk3D+o77vx7h8n8nyuj1TlsMfxC2hMU83dkvS/vIOfq/9wqQJVYGGO+OUS6BY09Y+gBm5z6UzlV
FONz4dBJ8bi5Q7puGGJ3DXshTp5A5hDLfhL9xibbkgtStbEDk9Sq7yjCMz2At0aZYOC75MUUU4k2
+MNfRgE0ZGr2g4SUC6nknYdS4kVSUs9L2SxLAE5Zq39G2/GXr7E8EIwEqesWC+99YvncjN04dvFx
WG0krUUol29obdGfEM+Fj/jPq/W6TUhPTizzEIyEzm8aF+Vk/+A7AxzDp1CcWxsvCUJIp2mypfQW
Z4+BFVNmNIXxxQF9aw7NlmA1JIEAjZ/vxO5/3eZEH3ro9CM8LRC5jKV5n3iPW97ysL1ghkHsJjUu
KdF6cBb2WlfXefR8+7COhc9RUgwo7UvE3Wcr4MbZ0RY2XEkI777jyvH/rV1fX7YVPwB0ma9g9DA9
/qPYzXvz2EthS6k9sg5VNFG+VRtQRteTW7szmvxv9IoF4ht+QXZbJBPbE2/18BfFI/H/o4SJOtVO
F54YAAhSkMrCjWSNEh0iaZFiV/aeG3wlrFF6J4pAupkvk3I9edPmmru5qeVZBnZVZoUlI/8E963a
rCBqkPgIZW/jZ0AbhnOHnBzenXSDFvESgrkRKQgPfjpHcrlny6uSs8OKND4YJMjPavHbkCSCtuI+
j5lt97FNJF8qhFkfvPkGwThiTqLdPPo+/4gVyfp3teFjOQKM85jHtWMNL2QS+Srzc5FcSsu6AW55
KK4BfYr/2YhIbP7vVXSxy7j4zSaQbGk05014R1SbbC5dA5r94lS9Vd3Jbai2XY6iH4GrlA4QETaX
SIiufhrqWTgpMI363SYJtJMvJSzi7NBAuJ8Kx5S7Grf5IyZQ7IqslT5m7XBe7vFYwr1HDB5u2rmt
RpKqI4Ipx7r1l53rLHXApUlZadaN2ty7+Vj9uPHkq6+oXJw/C7yQFDu77XO5x3tUPsbAW81xVmuC
qo8ChCSbOKiviDE89y/vU5tf2lK5j5yTJYezCubpXnEgYGhs+Puc+wZozTvXBFGJuwBO8DqXk/kT
oUb6sdklXyayFf39sonxMx6rwuxLf5Lzi0TwvSux3eLa72ldlLGOkjNlmcXJVu0M61kM5b5yyQre
RSiqi4OX+3F7B+Yqe1q3E05ffv9hYdya63edjPZ0bepKXCKenRXeqgdryA21F0cNCExgVFM3mYOi
Hk8egfC/nPkmfESJnrzLGB9vGs5R/7swpX/joAWlYyqkBi9LYJGr1A/q4o+SUDKoJ8A+6dOArthx
qSyvSoS8X5XAjplanGvDXS5y8xkwrz4VTqOYHnx3/gmcYX5bBOUbDJnaOyRYtH6LoRrbHeIx62TL
sf4TDxMLee3JKYXNcslQR7rs7UpIbHPI/apUO8qb7U8UT+qPFYjxwhPRcyOWInppu8rOLy7FBxdi
TRbvrohJ4z6gnMUSSUyQfiENudt2GPcwpHTkieQXtickN1EL4Z+uEA9jOrih9tiDVPAFKZeUJ4fH
niuwjtpfwEijuS+Q5zWHkKJRQ9yjLf8xuAceRQWJa3NLuaTO43aI/dPABoSNbuwVlhB3KdxMiJta
TVXCae9JnzPzoU4mDwZXNuq5hYUEGnJEjKx/yYPtQQpGaOYZHXp3sncTxdTi1vlhDQAq9nPkuAcy
u2L2YjgIxHF522c1dl9aO+tpxeW5utbdPDOg7OcJeiq1wUdQFFBYQdCEmRXbFklJw2UyN0G463Lb
kCQ9Rsipcmxg6DPFlVJZuCxPLANRNLOhKa2lofNALvfGXduQ+5ISOTf8nuexectHubbnZpXrdaxz
/cgcDFnp+e6KbHL0+/sc3SgWaysfGcI9S19dnP4uvqrAXEapku0X7v/tMbKnrmT1d1FOM8wOAG5b
jJGcV+JliQhCOljhRhYwn0ocEfHCKXQWMbf9MZjaZj5YUI1ctgjpxJ4cg/ZK5y8vLVef/8Ku7MtT
3pFqQgZXLz+HJo8um8NxnzLYtr96T7QPhthltSuafDqwhcUY2QB57hh0UTDVSpGkT3tZfAgYw0MW
XBVCW0dRv/10ykc10W1Bv5uqPH8k0GQq7oEKg1JkQ2sn/Fm9+WXVRXDuMHnzqUKhHZdm9c1+RESo
UwVcCjBfRW77484UDFy0wPBmUqvyF/XRELHyt+091GPW5CwunnYi72fjB0sqlaeiAyMdw48gRKBO
ySbsocvqFV0iBL1T7FuT2xflhDerEEY/gaDe8pAh3FSPWb0gO8cD5/qgtBNJg+nQLWuwi24wDMCM
n+Ofw6e+pT1KpOnRWtGKXLs6Cr+7qfPQ6DMgDPvNXxL7gxuui88LxXsb1DmHb1ouasAetoQWeohA
bOewho+RqTWbyTp0PRPhbrJ7TnCJpjOz8fYXWYJ8Efswd2O2VLF5BC9PeLF65rrDUONTvSWYL94F
ORXl4oADPZLDSgw/eain4h3laDkeAp6jPJtUT7pQDLuFub/WA85bDITlk87d7gUZkcEPyy4YZ2R1
JH/9Wcf1XaRK89Mua/mgYxMS6tO1wdXygsD9U5ODhDq6RKmSdrAbencb2lkKyhrj4WDWcCYxYL65
yNYifA5tqgC41K0OINTV4/jc1rjn+WES21gcLtW4j6vef8lvVlgmbttv9+ywPu7kEWkGDqZS2c+I
K5DGGbtQjzff0d3SIvUAWmlBONqhxN7UJ1U/snrLqDoyNuFr8ML1NezIR/29FjjAjEni9mlVfinv
yrwc5H+zBeqfYqGA3Ffw1OMJfW70gJ59ghnrXbwNCbAaMFCe8Oa3SAefYf8ZbAZXk/sTEsjzMUS4
R1JvDdY3sHD/edDD8l3Bgn6F+dZ5j14tNsJs2IABZzrZMgVEzT+nKNb/bDicPJ02Pb7W/EI3VAT2
d1eXuBPZxSr7c1RR7nopFS0xr6bgrzVQZl2bQJROKkC0z5wEfUvccSaIzICRAMnYOwXlQSWi3emA
c8g+F1voVOrImTGUZ46SWyMcIuZw76Ij5Na0ve0bTZHZdhQwx/G5roEgM98flkvfcn/ta7cuesKp
XOW9hk1fDudY5vqPgvnAC0Wgyq+bo7UiSqFaHjkRmbeiisv5MJQtsPMwsq2TtoHOYo/aqmx/l1bH
mattMSR3Ypyd53IldvHk8N4UabHW5tHSyaqzhOgFloxgZPIf+0GbjL0e6yicwIx10yF8GK2/kv85
JZGDaZvUwbT3JF1VRHkX+ML4S3LgLzcs7idEX18RhAakQFWSPO5PUZnsCrJSqkzUYnlSNAZ8WO26
jW+TxxPCU8objyq0a/U7C7zQH1GINB0L7Da9W8T0fAD13Lz7fame8qLmr4Em1fckc/SU6FBV1qWJ
nIJXcgnJIJgrsXErsNyjh8R4EGeJsONr4kwDBvAFta+BN6jUeO9HXoxSwymmJy+PwuHgkFHxQRll
+IeP2wtOfr7ZLOwjvtWDPdRLeEJiK84O7aMq88bAATQDHCAYakLtm23UzEOAs/bGD0mzsA4bFfPP
rmG4xpderfO9Kop+PM9VHsGgxcTEZIBIMdAIyAMWWP4XICI4enXAB4BLyNA9VWVYQDQurtre5h0T
LNEd5erytq2myP1dPZYIdPVQIAEASmVk7YhNRitAXpqzX/ADHVFb9OHewsrHUADKZ+8wWLptukkf
M7mnXPu5H3Oc2ByRao/3tbQyrdEoZNW4bS4+olgMp3kOOV9Eowrxt2W3msjcoXI2NevcfZXrlqgT
2j4/TO2pL96q0BTvBhM83GWQTMG+qOTwB6iKzysu6/FrbGwbdghTSZTiIxruoeVhBaZhJYjL9ZYy
PuIt7P/WmphqwjziNU91JfF95DhF14NWZn7e6JjNU1ui2CXzpK1fSZXZnCPx7BjS8pCv4dzkxp0b
zjX7Fm9M+lyDLskKzjHu4O5cNRERBJJpfjyytYvXdeR4zwo0bBP/AFDyPsLKPx8aSehKGleEwe28
MslfdWsL5+qoNrxDDaCrjJyd4kACc92cVllO1QXRHRfaiJLVPieE2qoU5mzCn5GQH4goKTzCRg7D
vUPAmpPFg1Fv4+wnbw4mav8w8OLcTO/KOuqu6osjj+ftlNfWwCmtu/oAq6tRDy1u9DGGLTLDcbEQ
MBmfdzLRrn+ce41eo6ncNj4aNepwN2MpPdzoWnwu2E9vCKUPFIrB0e4OyzTHL9agEH1UvpyaXYJW
/2sluSvaNWiFX1CiwzblOI6RolPdOKS6c4OWQJQSDfMyDHh6LJiSBJEptizGr4pFbQlQEGIvWshl
u4kJy97pRToRx/ZjuFPfF7WRNYAAye2vMz/r0dnwT+wJz7AKfm4znlYsU9YFiNYLswUX+ow0tw7u
cgyqetfIEsCUk2NOUtxr/z+D+7h6aoUL8NnDTqUOXGN+mVct7YNuXDIRyMfx/P/GyI8f434aZuh4
0nPQzImxc1Lcy5GdVXmin/nyTAOZIdV3Qg/wZ4egJzpHXi7sk5PYa8LY7Lry3lv0FvK2Be5v7F3R
L2742tlrFJ9su5WTfDuD5bwSDsD2O6oZnKNF2TtgXPxJ+nFzs5Y4GX3e8sIpjoDYyX9d2HXlnePZ
BcHngPBWNnu62/Y9BUTLPaETXrVjoGIObpUZPrYh98t0sGKFgdkqHQQsccDMXqPBMHdO2E68PknT
LgdPYSLYdQXo/j4MSPUgb4/iXdj/3IpeSWrAfBEWqG8PG9AioF6w+HcOEHAHEeMTvBaQpXjWNH4H
GXlj5Bwsy7hQ6mf7MUcIgsVn0S/Ch4/W4NwlMuGLF2NsJw+WV3QnYIwI7nOt5Q8JK/m7F1qyOuEm
c78hiwjmZDybieHUrrtfwd6cLIzHUcFzBZiHa1OTN1fik+Eutw2FU4G5ZVAjHGbgi9B7y5QIYPnP
x96lzlHAbJaJlqt/T9tXdEvxK/Fp8l4lLP3kj+h3hi2+JUVh47bz18gRX3YfjguitY5AlKLc2icv
oRLyuDAF84SDC7QvZHQqsMrNB0uoORY+rQbN+Ql57EieZBsBKNI+ItFhSzfM8RpHNl/67PBRX5sB
auKOwYTmdLappT4j2rFvjdGmJno0aMoYX29McAKmbOi/re25yTkstu0SNVriFWm3Jn7EOjvJRwDo
8CvqoeTeLFJg4v0KbscPtJB1EWyxdVijvEZsxxCHKliZror+O0H2eG4xb633yNzs7ejN+IaPJh4G
c4VPza9ahfW3LaexekEEjm6RZ3AFosRpzBbRe9SY2NoE0W8PyF+cccxVYje2BRNFzReoMHi6SMH6
UU3WuXRz+1e9Ut95qvUi3mw1EXFglJqxEdQFPqE4rpoLH4x5Skalqj3Xj2q/xcjMsx+tauuPOqjW
B/TkRI+vzhB+ljXywoX3m9e2GMYSCWxULFd5U1eCQMUvNvFU2H1dTxx60P4ZygUC4UUWIeILfAS1
vq8Tb4kOttXK42azAeHRtXsiKfg2Lo7TmT4jDy0J90b4Jj4YslTR6wek9WO7EFrezV48fJH+2UFR
ePBXJ7mQDLmfRxabkyAUYr+KZFLXJJjkZ1Bt9UdMZCA7kJOvb+smhLp3F+R0e8aa2N0XLvrlXbFs
Rb6b4hUVZkkgE+9GgVYLZNmBKWIRhN9fYhcZYUtZdUl80HZZCBDSR5UUtZ/x+dUGb2+x8LCqQb40
lpitd+TFtO8mgq62+4hOzHyP+rhM4MxsliRnnmVzYoerh4fR6scne/E6szfTbCpUCqIM9g7xl581
yqzqEI3JpI+QKyXltgkL19K5qDwgSVouws0SZq+Tvrv3PNX55MhEW3Mc88XlLQ5Q8bJ3WK3+MyUL
6qsuIAMQC3oSHzfkjGXKPuGyT25O6xH+WE/qY+FOQu7hWFObYhCSsGdg8gsuK1+0xF5EukuRtHrL
E/Og22VkQgLkxrUKzq5A4H1nBjVXdx3fBTAB0tfuHiXoPO83VEwPdWyK4DpPdVI/zEu1QEbX43JE
Plr9zJYV2ZR2Cb40x93cO9Azwp7cUN5e8NEK/snS9Msj3G80HMamHZPzYuEEhDyYMYFDrU3F3iHu
kyCs0bd/WSrQICFbOHH9RytgD7k5AttoWMW4FYL25lGzqCaKJ2mTF7jBRoK8uYVzHbukmMkpC6Ng
35HzzZHwP87OZMlxXFnTr3Ltrg+tQYIkyGvdvZCoIYaMjKycc0PLKTjPM5++P2ZvUpRMsqiys6o6
FhAIwOFw/4eWrGuvl9SMUCxCmG+W2vALtIb1khQ1/Gsni6Edy6KY3sB7C3+RhZTZQntvPXcYwf8t
sdzj6TPSlQ3H4J+ijqnvAt6gIihqIWOabHn9G72y6AePLBpIPvneQVEDCB9hizWYb4M+63DlaNPu
fTQUvOvaUPrvkkovfg0t/GOUHCAW7hK9wfo1zGaKGrqjowmvqHa6aDkYyGw5BA0uIugNn8KsKpx7
Pyi6T3M+z+8R0UB/gWz8N2SpguCj8DdGhKFxj7IBvYVYzzx9EEllLWCGCUSgze5618gwPmKpFTzz
bKIBZbcQ5+9Tq+GdtKiOFVvkwZBRMGtdizdO2+vqrmyT+ldXDVAkjRpaPXq0Fdwlh+rDdBSwEcpP
ZYoI7X4xCPtuJWPb3eec3QNsZb99GNs8eaGi2AjAZfieWcA0WuRH4aC8uD1sKSp5IH05vwGJd+9k
stohSle4m1r62cGN3QCbqIxCyP0Yx6lO0282qNtaMBVAzZTJE1plQfqESA2huOgTslxbUvL1qpQn
4/KI7f17R9BY3AljVsVO1C6atVYOj25jIicLPhN2e/tUcNK+mbXb/qpU4T8i/CNANQ8teJCmrPRF
R56XDbm9ncy72Qn1d+hAA32q3bR8BzqCFnfDMh8bpMBo4PNG/CbAvyceMF6EnVGORX599ks92WmJ
tF9YrFrf5mhwh3dmNBpUa0pkELe+lSbWA1ddFxzQIzLDAyxKloD/Z3904jzlZrKkah59INENbfnJ
Zws2ufM5JEepj4FAxlrPc+23JfxkPs55Fxn7Me7mYmHTZO9AvFKLNQet/S5QCJLANNr5JcuQ2XuD
fEst92Ev2p8I2Ye/ec+MTxHQxnfmUED7y1O9/JQ4uvxI0HOfoi5rv7jwJLtdoLkOFPnMhK01GJ8D
EslP1jwPwyZAB6HlmTbHuJujg32XgGoCERcJk+tcTG3jJbwzYLU7Dqj/tuyQZfZN33qbArPXCKFx
95P3Mt3LdIj07xEYzW99J9VXUfb4RegxYkc8tgPrfWp0AKMKPHy5phJ7eEAfy5bblMJEIb7SEsv8
u6IInGGXUfYytzHk5XpPlUt7P/vR/M0QdV17GFRbXymTs80xJeKlhPBs/TyhY4CEAYIttL6BI701
AwrhG5IYg1Qp16MnrQKPuXHboBh2rmanVM7oBXlNHTkdDXU6EMBVjeG3OcXpM+a+PihnrjCUqnyz
ATjn47i8tdQwxo9ocYqPbU9eoPWpj5FsP1K6FA59tsFSubb1XenaT87s6qhuNpb4asNzeAd6Jwy3
CXBUDEhzXOTRwvK7Ix0RaPx5pTmfcVJVuqeRA+4pZqJF1KU9YiOYPI3hPufGAzcAFm8LO6qOd3DC
qGNaGVJs/wC3F3DlUBOBfVZ2dK7HpRWR0+SFapHCLxpmQ28PIbCCRRGgSXlzRfSAN41FbxDlMMBj
98gXGgeJgWv1tlExgg/AczTjkOoj/ko+BUgJOry0s0+djXQWmGbGflfbzSKdm/GLpqpufwURAjo0
7ga9vCeXKh7jodUR2BiH8vdka+LRoEZDKZ8G+RuZGGW3dyYXZHXCgZWPlAnn2LNk6RJ1JTf2kz4B
mdjNWaRl+zLtnM+8DbBlEzVyixsaS9yl0TQj4VfFdYtYDBngsM+cmbTbl05RL73lIPKsAUaDZ8bG
0ubVLP/jZE/pS5uTpb9YOvneHiVSvXvIKgRuNoj8oZHfV3QRN2Y8F/YuxzZyoMdA6WQTRqb1cQjL
gn6DY1Dbj6sICjn9oPLXZM/ZiDpj0gxeBNm136BGVln40Bv27wyM30M9NeJlARYFG73nTUD0ofqw
6VAXXDhHQPaRhJ3c93oW9MnzoDld+BA1pQ2RDxI/x7GG9FoVRQwtqg7aQ4btK4Kippvy/tTm+UdE
SQfxu6LW90VgtyYlHccEH9gipPzGr9DR2eDe3qTHQVlUtOCjiXrjt5r1PkIu+Fdro4mMhIs7vE3c
2g+2lmyIsH7E+d1bIVCFfVpbk7WZZFk8obZL/15DnwX92FF8thvZ/GiRIQdRY5CGHhy7F79j3IzS
J27b4gkyE9bdjS/0bqfVvgAonUJQZAJBTP0Tle57Z2jjD8if0I9CMq/+WJoVBp3QgfqfKHRVxabH
oPF3bRbC95CdoJGB4pnz3KZ2SHZAtEXLrjLjF5cjiPqv0cd0nczBfhxIgOEohZ36mSFh26M3hXbO
JuUpqDaoMBEE8lQMA4z7Gj6dS9v1fq5IN3h6jWQGaPPYv+wGiHcT17W/NVKf26OQtXoD+hyCC0gk
9zOY8vBo1BFqPHU2QEWOLQS5d6wHkBAEy1sAO6OjljZbCNpCl1WSvxVZafwswASUdy6CkRka5Y34
hbOHJrdTkEsoo7ndxgcBWv3JdMasPbiGP/fbtKa3uZtw0hEHUHfTk+2MHbSVMdBHL0us8nsaBNFX
HyDjR9N2R4TexprD9As3Q5Ed0H7qmo2diUAAtum6dxF+Ef4xrpMkugPrQE4NyK69c8xCR0QK+Pjn
MY+czw7S+uQvfT8Ce8l6VKb1uf8eZZJsfW4b0HupyZMTQKT1YXZMRTETWS5oiBZWK/Rg2iR8q2m6
9VFzU7jAWmKmi5snNe4OBQMbrERW2+CJKTktaQD+zsV7q50JimUJ045uZ9M3e7vPra9dUNrQy41Z
frBnAIU4JgRiF9OnBqmBtoZB79nkdcoZCi30RiFaeMCRFaTLEn7gRtAQjXb6pCgzmT2St5sgI7R6
ITWw3YA+U0e0oVO/7RWg7ydwIC16ZTSBULYWkCCMaMtYbrUT3ZCkHwKURnxkrkeaj2An3X6H3i68
A99ORtpxvjNlRy7kKPAoh5jpUUrQdLvS6OUPtH/r6FiKEDB2qFr5iJp9n3gdCH6iu4kfBJtNk1/0
OrA/+LxtnZ3M9DkFogS9zZMKLIcHaoc0FQZj8Thil/IpAw/xoytqLaf155gfs2bqUcmAe015Iij1
L2jPp/84fT0xfVBeb1ykKGp8lB+SdLqvhL2Y6FCEf8mJrROItyJ0EFPsS2ruSGDjq6Gc8WPWd+OX
agbsrjlxAgS5mfuHOhqpMUtTRGjhgu/+mILDMx5GPAjghZFjLbIC0KwOeDLVz3pvsEEGIHUfplIW
2BUWfCUwQ9CXEWkcwFOhLQ4FwwbJqe0BGKEr1WKC+B75ucD4ZtkNNfMB66+nkCj+09QDY9rbMeLU
bzTYJdSKJ9eJCa8ovFMMzKTzbKYh9IMOAke1m40QWmUcTnLyAiCYd9woXYogaQFyutFM658uszpu
spTLqYRD2m0io9IS8km7vrf7yHW9OA8VSQoKMXKnxrb/NqtJftLDKTe8hq4sHl195bCtAwztPL70
RPU4h1QjgR1lD5MlpKDI4vrt13CAvv1IvjLdw1822n0tqekHhAQo9rTv0QOHzls8g/3kiUrrNvzY
4xUK4rsLZOzRDnIozPvUPDyeVMkXDb2Paotk5aT2JT3eL3nY2CPiM9p4/5+KhwmvIbpMKrW4ZUSB
UEdfV4iY/6cK3WGo8hQnGkdm4rHGR+SH1MOYKnAm6J30PtwEpLkr+TNoIZ1CQwO+hk7BEPxTWnR0
cHWJKfflGRoNlGFEC9ClQxfwG6Xxznmu6jDv3tDKNsjhizrwP+jdKGbPiGbzDq5RlMG0qcJ88x93
kHLKye08sDXxA30FF91wtnqy/49eUrEoKRB6ofLtX/Tq2o+5jKMlgQKGJWAmf/7PPENmFL2E/Ws3
hk9aKwAraqBbqYWUmb3/D+TJ1hXKT3eFbYRyK7g870WCCc8xBsM83bCFuuBnZCy+avwVJRCqWDyH
/nLG0kWAuIss2y2YpAmlKQuQy34c2lEexy5IH2cwdt8mP5nuHAoH3n//1//6v//75/g/we/i+f9b
gv5X3mXPRUTl6//89yWLIZPeN8m8aQpXX3kdDuQ0iljH0wd2B9AlJGkp57kP10e5ZJuEVJ4JqBGE
ieusLACDeKqxDOL1pBk0V1FhfNG6tn7inTHeXx9p8dA6MT4lToA6N4Xk7WPxQU8/5hCHQYGmFpay
tRY9DHNnHLhMh62p4QthZfJ7bQ8InGOw8dBY3c/rgy/TWA2+rKGuTKxebbrSp4NXYR8k8PDxjsjr
+K4UEX6VSHXsm6CFIWj2IRo8Sbq7PujZt6XrR+eP4QSAOsNdreA8lUMbWqDe5qYrPwmJMHZeVtpb
5PCj13oqMjHXMqUj0ffBv2y1jDTLxhZ/AwhmZdnsc+XmHlTV1ht9XJVeOytTp6aiW8pEmdAWK5Mv
0zf6Eg18xCaV/b524/TNKKsXM+uzp9cPxFvSxIVe5zOKlSlbqtsWwCbUAtDJbTYjFYG3BlF1Tw8c
dub1sc4M4JiM6WAC6eKz50DVPd0fMGwxXMlcc6tQG0VLejI2iSxoWIAS3mCI0b/2cC/juctyEVcM
uHKn48VlGyB0xng1aPwDmo/azuzm7N2rZ4Wvp+HSpBCUNszVUmVVMHObOySc2JFt/SJ29xBGUcZt
BeIncrBv+CKeb3iktRXcXtdQdITWR1zX4MFmAgxeKrpma1g2zdwKeSJzcOZPr54a7ErDYr8rvqG5
WrB+KQ1kEXYTc57aH+Oyo+GgSvOlRaDwAF41fG2cVCbO52D5KA9wwIxl6n9dBRp+AFyQoOg0xHiP
c1CQkQOh2nJ73/JjvPAV2RZY2CHRZMKOWa0aGgftQlxAcAYd0COGLpwAqjNbuGvdDYPJy0OhRLv8
z2Xnn87K8GGmwCFazrJZbTQjEnc+AMJai80bAerCAZPEDGIhUFui/2q9SgOQ4RgylRocAwxdHthD
MMaH0BpQXJur+PVRivFcYdq25fIpV7EXr48h7V22Yo4L8mEcZOCZeIYd2iZ+ub4TL35Dw5VIjThC
cWGffkNI/njnKIjhSU1bfu4Cf1cXGNTHY1D/m0lJ6JSCT2hbcjVUQEpv6tFIlBoMdPJQCrizfGgX
CD+oG66R57c1/s7IetJXA6CIp+3prICSA7rxkRRGCycHzDygmrMPyMdpyGMX+jLUNXC91tDogszg
ku8nV/Lg/Ref1hGOa+qOI521QXvB4z2vR3QeDF+r8ECCbU6xsj4KZ4hvBOQ/f+s0Q4C/LDCxsAXd
X0NfpSciyNqChpjc5nMeftFqOjibdsTaqARl9laEafIc1bX5QHOsecQMT7zlyp13tNqdO6A46veU
lP1vYNm5w/sebBbd/eQYRzrFXQ36y40LazmZ137uan00DZhqYjtym9CvCPKQDqw/Yn2A0cUOuXax
zaY2QmsYoZDra/In77w2snG6M1BGgeIyMHKDeCOAB5TlMuetTeFsW+l2/+AukACKBC9+LetHEWXh
ser8G7/i0qEj+LNe9hK4nOW//xWOIQ+ZsQTdA9MPbUk/QmO8Ae5/h0h4dWOo5VCdzRcBBU44MGDb
Xh06Si5xB3XP3PrtNwuM5oGmTE5bFx3ZEhGh61/30mByMRYF6QH9wVjlPG6ZtOaif0vbMQ/0baGb
5aOm4vpgDWNKLd6EdXZjfvqlb+lQKSAjMWxlrN2MXTjWZBF4cCLg0qDtixcBCGy/vFOk63cTbl+A
UQx7j1zg8FxyU9DhwhNgR2kk/qgZrv0wgfquPPgzYl9RLD9c/ybL1bBaAEjFOvIpDrU+rpDTtc6X
z18goQUqDmKlU4G3N2m97a6PcuErcC25JLRcUIYQq23tzyPdV2QPts0kkNQ1EUhRlrGBez/tr490
IbQSvnUudoMvLu3V3k0H2YO2I/ejO1TfzWHu35V0d7aUUZYWhJ0f+kYP0YJ0tUecQ+rXB1USamKd
Tc2bqLraYtkI8zMaQmvraoX2rrUF3AoxlcUjlOv0y/WpXtjOFhbHJi8FNpa+fkCDkIQDXDEWQOHF
BUDiU0udDjT1XEEsw/rsxre9sIo2NyNLiEG3RTfvdK9gooOYp0VJH9Bac18NCdp/Zes81obj3hhq
+VOrbclQrm6Q1vByXls449LTYAzkcxmnihZQ2kQdEqVRiAg4pmq7wRTGG5yxtBsR4uIMHcOxLTA3
lqUvp+WvyAeIs45RZ0IRDdLFnjonKJISTXRYHcXx1atHZwI9cs6wo5AbPR3K1tCSh15Kkjv74r1Z
lTF9A3DHR1iViQsOr6+MG8Ho4uxcm1cld76unNXsLNnqxEA2jAiCttppiIq9QdnEir0Iavnrnyt8
RZbQdmxDkgGfzq/l4YQaHJ8SZRUbpBF5jsKve1eXwDuvf8pL8yJyOa5hYger5GpeCTLaBfhjawvh
zMJgCPVhLcWjtgN8eGODXLqglxPA44GSDlzP1bTg6gu765gWJk8q2JZO0VvABFRxRFhfQ8M4RHI4
Hdx84J02Db/ruurv8PKp7+dOJzl//cxt7jKa5wRVy1qFmybFFUoN6GRiuquOHQyo/eg2H7sBUuy/
GMl10cMC38NtsQSjv04GrzcMSvkFZIsGhgLQw5A6MsC94oh34xtfOvtqeZ/hqkbf11ldFs1YA9Fq
gFOUwH3v0GOky4Z7lVfTw7lHOFq7g5ro/IvjyPsC/i2RmxqFPJ1foNB5nBDOBlGcBjBtgWFkoa1/
nczsWM6uf+PFe3GOtI+USYqFnuVq4Qo4Do4xodvkR0X3TkVmvMWDZz6iqJE8whLEcgKtwtc/E4nd
coFW6aR19mqOMxJ04OuQbk/Bquq7hTQKTrBVxpPL2D+sKIy+Xt81l6bpKIe9yQ61iXanXxUlNNMf
0fHY2pPVfBxnhMbrAjhrjCPppyF00sdu0KZf1we9FA6oK6Mo6vKcM61VOBB1ripzQCkBKszoFZM2
be1UgyBAt/jw6qGoe1KToSq4FIFWXxSX7YVpRu8A+q/uhVQrHykrJ/u08vsbN+KFWVEmh+YkFG9G
cpzTT9lBX4KU1aAU6wqxT0BW0gtJbeSvnZfrk1r+0uruhebHpiR/ohojVos2Ct9vklJvthJYyVON
afUI1zPHo/P6OMsePxtH8giGKieY0iqUOqrKkxhpW/AutXvkrBQHe2xsfMclglOzrT7KHsxCyXWI
CYJKflwffolY6+GVsAGW0CizKQqdflCnzjsrUJITL6zhvfLF/A+obiRLnT7fV1Ou3ai4XjgLCq9T
KuTUuKSzjqAd2EQVJrQUnTmAeZQV6nchmmAb0d5HwGSxpwQC+c+rJ0nMRv5FSikED4nTSSJ9jGg/
WO1t7yJOV6AS8damO71HDxJNE16UN9b0z1dbfVUuRfanIy3OoFoFbzcdJtqkDcJqXZL8sMJM/VxC
/A+hoHTCnarRZ9fDMYTCNEP6AM0VfMioQNre9Ymff21L2S4ZhSTLwll8dVwgcyDfFFEoFbZmvMM0
MX2hJYEDKgSEB6QSLLWZINiYm+vDnm8qS3FMmT+0EEQbllP81zVpoy8cOZgq4V+I41iSL1Im2Eze
wWf5zSaMbszy4nC6s/SYXN3l0jwdDslCHeoSIKdFA/ADOB7zrk7hxY/aCCk7LJCZe/X8li+Kzxck
eJ05ng7o2IsqcTE00H802pKxzNr3c2fad7HlDxhoFu2NGV5YRwzdGFNxj5C2ri5KWfVRhssS1E83
a46RLFGvx9rB03w/OYah5t/Nmma8vT7LJfKcbmJq+sRznji84nhenc6SAm1BG4mjiqcH6KZ6xGQw
IeNReln+ssOq+hW3Df4BkIxunJ/zKL+MbJMZ8B63gV+djmyiLDTVlcWFiX7pjtazuqulYzyi81Pc
aBle2DtUcHVJVY5SLkHwdCjNN+IyNE0gDiWajfU4zTu41YCd5/J94ePkff2bXpwZK0hdCXSdaa1u
lSRToTZHQE+gOOf7ggwSmL+v7ZHOSW98xEvLp1PgcW2XtpNQq00aGyMcj2zRj5khAPa1FuxMdHdQ
+JafaPwaBwSNFpuEUbuR1S1B5XTfkF8xpOOSRvJFV5s1GSacibK6hQJCfUnDpWgfUfi4cSTOF473
B+Vj9iWh5uwM9jqaJBC/223TxEjqQArwEKEp9yh1ojiEM8yNz6kvO2E9LbU8zug8GWTHq+NQixKR
5Fa2NJ0q8ylOeUGGcY6pmSmrCNcWvz6IsoEsYIvsWFUZUqWR2+7aPpDIegzVG4Go2sfr2+l8jW30
+wxKeXSeuUFW2wnkdQAFjzVushR1iJ4g+yVI2vGATpD9uW1hYh7jEXahB44bkOX10S8sgcs7k6yP
f+BtrMK8q+wRXm5FY7+ZvwXIH9N4wWR6gtJECNxfH+w8TyIK6bRpOTeWNNbt58UUF0FE3CkE0O4j
hlyI7Kh5OPoZlrkU1tRdEWSISXZtG+8soAivrwcrDhHj8ytsBNlX5ymlRCoQeOq2ThL/4kHUvMGh
3UdINjHfXZ/q+QFiJBIyKKTc3cz3NCZ1FdZ8iQXexhhzGMdV2B4i2p03NvSFUcjAeGAuqQE9idXq
VZqLjLbw+aCzC+0X8597zUAq9fpczgOeWkqQy2ygt7BdTudSoFmLkvSIPOsi5zWFsr+z9fiLHOb5
8C9GssnwJC87qmarTLZHtAz2yoCxK2Bk/EwDdZ8hPozeh0zvrg91YS9SO+cRoqNSTWd9vUChgy2N
vWjH4PvYwJLorL05GsMb3aBev8lkk3zIJnh7jeqrz81gv76SjPockCEDgIJNp3N17hHopb6TAaPC
vDB/pB0+74oBXcpEjObu+lwvLeAf0IL7Z/nWDUE0YPpOdcaAHE8FTSqBTAb3PX5G7fBWZ2L5bKcR
FndcZrQAWQSC0qsd6fiYVOkTbMtKzvI9enfl51Kzjc+GBr5307eO62VFXrz6umJUkGs8KHVqZ+vF
RK5nHNPA7LcjUMoHjJVKTx9c61+cAwzuqAMueAIauafnYJgwhhYmEu0wDtEFnSVarXKut3j5vb5I
xVR4TxI/aKxSETwdSjdgLAOyBvaksCxRiLTucMKzNoFEjuX1m2OppSwgAjrg1urMGXWDKVAv+23l
N9NhdlHGDmkU79N+/HF9pEvRikYc18wCr6I5fTopu5WZO6e4bVR12d21NS/k3AHpf32US5udC1Va
cGtRxbRW0aqUPqW/GO5l5WAbgio/UtC1VR3ntuhvXJ5nQzEJsmpewph8gTBZZUkzOkuN3eHtKqxe
HbBHmY7V0FFjgIW0uz6rs3O1DMWXsymSkumaq5tLw8gbXhFyR0meBUfgzwESRG34jCdb89XtTSip
MY4dxY0ZXhjWJsvFXoguAtfMOkrSymYflHhhcgWQVbdfsE3UD2mWGL+RXHUKRKCs6rXnjAfD34Ou
Nr+FFE4WhOOMll0BOc3AYAdVjnY/RUN/vP5ZL6wgnTyXGUogNOIMihTxBDLQTNiWCG/eg1hGmVPh
5wYA3Lxxzs7yvGVWQCdp1/ItAUyc7n4fcEkkx2Qx5kxHrNmQdjUlAjzAF7RD2Rv2N/Kw5P2omhvH
7uymWw282jpougCrN8N527b6sOcdiHpRZEHV1Oe4vEdtPfRQ8oKBj/nwI43l7MaBvLiHuAw4+HRQ
qEyfThyRvbmtXaxORIgJ1SYSyFp6QZjmjz4SATEUjQplkAmJixtX/OWBpYXuFF00Ms7TgWulI8GK
0xZdvqT/hOpH9d3AhugAFUZ5lVDzIcEE8vUHdemRUw3k+gMItvraQ6m5eu4Xy2wB8W8pWTXZY9fm
+fBz7nPtuQ+bWKOCW9Q/r2/ls+gKrIhXMNVbCigSeN3pbO1iNqsJBZwt8gvaDJukAxWPY7H68Ppx
SDol6aYLmHTde+O6MCqnhj9tU4ZaHHWm2n8IQ3grN5bv0oQIrVQuOHIYMK4mFLWzMlM/EYsmMuat
Bf4Lc9Pf6s9eiADq71FWxzJM0GhH+ENskQNpD8r2UXEP3UWFSL26JMIKkazTI4GcSYNmdV2gI1Vl
fWgAurEL42uoTfo7o1N0u8ATedcX6cLWVyS1uNbbS+95jaPDKMdx89QXWxTfUNtDsxJV8GG6q3vh
HAOcdTc94uw3FuxChCNfsW3aBzrim/YqkxAqVBomWzoSc1n9k8rLdxQR56eBmPAABT/3rHnxlnMV
ovLXp3tpEe2lwkU1gXr/eqtgdhe0WcIu6TJ7OkBLx4gxhuVnoLVz43K6tCvJ2oG9URmxz8CyLr2e
OrCQCKEAXhwKUVSeoqhwI2YuUeIkjWarUCwEwqdgLzrrzqEykfysZlzcgFdPqEeq6m7xu91Xi93l
UE3GjYbapQ+4VEQWcKfidbyK0e6IZRw2X8a2tvJsV4TdtMf5azrAa7xVB704lCKACNJ1i+fkaZwS
FUwomk3GtoKUuCNaIkyIQRm6k+oWRPbiV+T2o65IaZBWxelQSQRaP1OpsW3wxLyDxGDelbin3I8w
F98OlgwO17fhpVPHkhEZDTI12lun4+GcELetzdSkrH8n0BWPUQtrLsEh12sxjMC8ei5ujHlpjjx5
/pTNqamsIQMlgPcgHwn7k9uK7axXSexN1ZDlcOjxYUSEOn+8Psvzzgib0+VqAz1DcIEvezpNq7Ax
BJhcAnPsdtEmjf5IXo+uvk+QT0a4DtUw4pyzj0ILNTr4hvreLwQ0s+s/5FK8Yd484YF90aRZxdNE
6fhEhRH4t9gxnjUMWQQYDXs4UE4bfuZFa0FdQpa+b2p5Cw53PjbnnwCLkR/lfGpJp9+g1AJ77Ccf
u64irrzONMcEnbyN4e7hJjVeZYbDrs0abXd9yufRh2Etnb1sLpis9UMXwj51reVix1vd3Kkp9t8k
aN8dr49yfkSXAUB785LmphDrySXOPGEkN4Kl9S0CT4CZFnIv+7GsPr96JGUSBZY3NTnaOpnAF50i
3agM2InS2LnJHB4Gx60O+jzYNyZ1fjhppC/AXccGjHEGMgvsyNLyJgKa7yKrLvMC9XChIUuVO/4e
QKyG1EBzC6h0fjrpOwMK5b3LY5Q2yOk26RRk7s4CxAd3MzqaFd62NTZzx7GFedtE4Ihf+z2XchLP
ed6J9JrW3zPvk6TBfwqZrHDu4PqONZGh4OHxmIGvubEZz8/A6WDLNvqrRVh2fjgMC4JI1S1C1E6D
VkTQSU/M1oBVL7x9VRDiM1y9b9R7LoQgA9gXYgpgz5dEZxVpC2G1VkDvk457rN5gY9hvtdD8kmsW
bkUlsqcIk2IfOyJhWtU4HluZ0d8Ig+dLa3NhQqha2CUEgGW//TX7InKdsBX65E215t5rwxQcplT5
xySrZhSGplsp3fmhZDz60NBYGJAKzOl4KRKOSAC5E046hvuGivOIGVoovcDsbhUbzhdWCYKMoRs2
z2KIGKdDoSYzzmhlDJ5V1j2qhn3TfoxcNNv1rk06KMOj9Q3jlfohwI39xqY6/6yMzaKCbDaprKwp
Vumko6c6FoPnYBX+ZoBBc8wpyKJ7ZTSHUOjdjUz5/LMueSONYNIfBwyjPJ0rjjmjZkdqwBCxIni7
8bhBTgOjU1F/uX42/7Q8T5M6tQBcuTpprS09r9Oh0rB2qdgHk4d1LDKNQwaeaFObWKUC9ZPdpx7N
rGcbpZ23oHIntP5jmiObRSAajwIMdjdDmtk3eqfnF4oyCMCCpHm5ytYoQMSjOgGMGBUVX2A6iJxP
uJVDPr1cn/tyFa+mDo/LWhIVSgBncRCeOK5buom6QtCgIATVXWwB/VTRQcd3FGyaBOAAU8rxkOts
5Sab0M27/hMuLDRFl2V0inWIQSyb/q/zaro+2rGJw6a2RPJIitAeRW2JewDz8sZD6OJQ9NOg4BDz
Qf6eDtXEkiyk0QfPmLUWL7Q81M1t2DQoPis5dDcePxeCIcViHlwSJNzy3lvNLOxZCYFkCUpIg5Zv
O0OHL42mzr2EsrrtWx3eupyiAyxh56mZ6+A5mPVbfM9LKwyNlQ6RA4wbRtB6zmgIGnox4i+k64+T
IfGJiajc5dmMXiFusChdGpqXpvD7yWK6D9dX9+LwnCuCh8V+Xj94zbTxw4TA4el6YqFBqdNQTnpo
0U5sjeglgo8HZN2h8lBiE6upV+OtHdaAxvJCClpeh6s1aG2gHd1Yj17QZ+WPEsfCg/Q7azN0VXfj
yF6IkFw87GU4oVRF1qSWQO+c1piHEZmUBCkNHJSPwwjIG6mbCNUboz1c/7SXdjPAIzq3dDJ1kqfT
lY0xxUxMxfaqenf8YDOAB8OxfYjL6BaS41I0WoojS7oE1mu9k9tOYBwZgXVMZGkUd2HuILeEERrG
A9fntITaVTyiRsG9DecVhu2a8qrSqS+DghuuqKTzgDmqtfMLZIiKrp3ftxai18htubvrg174kFzc
Sz1mQVYYf9AJf0UgdE7VECQI6tlBOWAihleQV8rFJKhuEP+6ERb+IOLWc6THDtwIFsnCPzhdtwng
cZaLCctm0MeDjt557mL4N+dC7eeq1+fd4Edtge5yNv1AlMFCWx65VQR/q0WOZqBCOmxaESMHmuBq
8QQ+u50O9ET1YD90SMnPaG1864TCYBbpNtYI2xh7fqfpgeZvrDronR1K7WN7HxtR8YaJBynKzMar
OaPsFUm+Q3rkwnQwVmWnPCzqVFkdonyoYr4XxXAfDMgt4qGl7lMTK4VXryJ0OF6bgGQtCibLKv+1
igj79U2apiZP3M794rQqeCwQKPgqjX6+keZe2DAw6B0Yo4AJoI+shmqGCp2lsDO9SmbOe2RisodW
WPnRHhE6vD6rCwdiaWRRlbFJTs6y2a4J4ZN1DEUjfHwguXY8vZ3D+zilQQfv0ng0MD+6Mb8LkYzk
kj4nX5IWmrlaOTkbtfKRJPOy3M7fRSq6w8aCJKweQMa37S2M4aU5/j3c6kDk6fKkpq7hzfhducfW
CRBcEzNmiRu34arq6ZDiRGOWYnf9415aRyQy0Qzg9UmJdJVjRkinIjdIkXeYRvE1oVrzpRJB9TFN
svn5+lDLPbM69HRYeCGYwKpA9azm2OiongS06LxqmsWOIiJm3p18wWQHE69RM7YFBjAvVUOD4vrA
Fz4uAyugmyymDinn9FhYMTpavd/oXtIqdHgGQ/sAauql6ET/NLbgKu1Jz2981wv7x6XwQ8WXvjsx
bjXZwSmRTlaM2fu1w0WBQMmbDBBgvGkMXJryyVH767O8sJLQxMUCGKHbQoH2dJYNsmBuNyNgOqCF
9FUXbfM0mTEWvrTybrwvL33QhcTNahLEKXOdDqWl0MMyJB+QHW0F6qBtPTjtO9Xmij5Iaxhbo3ac
56GELfT6OUJtlBINJjIpa/nqfwW4qKL0I0kivdr3sRBqUUn9UKVajbyam9U3kplLH5TNSkFxyZaJ
BKeD1cpok4jmupfnvvNZFlOBsUSEaYTtRNONHPHS2bCW6xCEPmCRNeImwb6vxQJG95Tr1w0+cHr/
0KeOhVoXD1HKMUskoOll7FAF6G6A5i8kqC6AH3INqsOMvkoQia1zXNUm1gZWqfV3k0qDo/LRmt9W
UwBOrE0N85/Ml/aHrLe6l7yhPnV9XS9Nn0rlgqKnM8kPOf3U+IIqa2gq6dlJhkx72ljxeDCL1Pqe
JrW4szAd34Ug/7xm4pF2Y/BL06deA9ppYZSe4RekMXZjYQ8SsbAwT3eTkkGF2KVRvU9coLRm4ScP
GAbYHs/VfgcV/hbe69JG43mLAsOiKsRlejr7hK57raE6BKJT5gjhtmITla551JDn+BdBAobwgp4n
PzhL0EM9iUOFXrmXDSF6jqHTHTI8Xu+yEqeT62t6KQIyBKAnHvBklqvjYwS5jsxZLD386mWwHSif
/M4HIMkbvF2Ghx675tcPidQC54caI7hktGlOP2RgFSVaYfVMXBr65w7O5A7fTsxr+Lfj99JHt+z6
HM8DoYOuFeoSi07SIvFzOiAC47WNUODspboRfwGvgcqVr+mbRGDnlOGXuEGGebwRff/cHacXKWRj
SRdnEXugNLI6LaMh8IBO+gkF0EAU3tiP+sNgWv73AVb5+9Sfwsc2aFDEnsrcPrZZPLxJcDw+TL0r
fl3/AOdblyyQtIGePnS3s75qj8opIhEalT/MAD4IaMQ/cvCCb8q8yj9fH+r8mJIFLmAmrlReRev0
wZD0huM6nr0Ote3dmBnuLsSvdldmjfXB9btsJ4ao3nC7qmOTjf7u+vDn23lJQokQdFjJldaw8wCm
tE05DFUMRBRzVBsSJPJiUA0kZ0ZdPfa9W99Y6Au7S5cLcoIyGCh0Z3XbObCkewwLJ09faBl9atc7
2WnuDpuW+QceSNX/Y+5MkuRGsjR9lZLcIwrzINJZCwBmPhudTnpw2EBIhgfmURXjjfocfbH+4Iyq
DINbmRV71ZsURjqdCihUnz597x+uct15f/4130ZiFJyp0rucsmSa29IxJmXa1LdIFHYiTZ+LUn8U
kVs/EQmVa21M0Bzl8h+6JMMXwsWplUTwAysMCps76OZl4xLTTi/JVaxX0T+Skx7fKQXY/lzm8YWD
/S3W3nXJXIBW4PfDStoWVoXsu2K0MLgwAIUCqB0zFOZzjATdLqoPLJ7RL7CYDTN9nG4cLZ6fUvKu
j8it4oUqi/xBb534+vzEn/rYNC2p1gPDIgPYbGrcxTLMDAgl6QLZAFNQFzA6xk1xEGFvgbkSQsM3
lWeh+3Z+4FNfnFSKag18ORDU+nEMy2rMvLJpXELRNOM9hkH677i1FjeuMMo/5qlT9zWCB3stN8cL
6/vUliJ8gRDXuR9T4j4eWavRx4padJOp98vDJLSad9WUT+hiydsuiaMLEeTUEmMTs6cssLh0vo7H
KwHqjk6KPSX00X4/oUodkPphFDG59YWDYf1amxBNrGI26bgTr7YV3brEiHd1yEQid5LvaVCYCM7L
8fmXPx31mvVORV2KfHizZ1pEAGdXZDPuneXUBvgVOjdthWCOpuTNHslNqkgilbiLwvJQLqybEwuW
TA32LzkyV6stDphybjsIqlXhEi8N7llte2M1o37osSa7o1ze+5M21b8ehUknONtXsBJrZ/MJLVr+
VppWq4KqwNPVNLHcwBd6rw7Ws5un+tX5CX7FC2y/I2hd8hdkDyxO3eMlY6Bmq+eYO4Y0SvMA8ed8
h1XlvF9Gy37fGH39VUP5OZzxTNlNKq6Iu65T7Ss8NPOPad+gW4+ipBl4LZeiC492YjXTbifaUsXH
jX1bkCSVo48p5BzataM/5p6y3DhD334A+lZ9j3GF26kzcqr52CWfG26NPzIsf1REI816j+Nlulvw
D7iXxKJrNc/GC6vjROWf4gl9q/UWbFL938QzCOHN4hjDFI5WLZDWacaxCFNkdr4I1VCcvaPgk3pr
o5LxYwT7Hwd1XKn3aDOjRHBhpk7EGXagptK4oykLiOj4I5YZxeGkpv5vDbhU4q6Xx/sehee7tdO+
7FBzMW5n7NaubTySETz3qh/9PDfprkarLGwdpXoAF2tepU5T3ufdiAlfnyvWhaV9Ir8hCpJIoUm5
NgvWn//9bju0DnwvdQqzqJ4o0S9meqfPdXnHWel9Rdoded0atXemspobX5Vz9Pv5iTqxo1fyAM0C
0PYGEfn4CSzE+nCMVNlcqYW1X4xd9i2+BsOzXbg0bwaJ8PYOtz73188BGFcMudIWAa5szoFMtvpA
xx6vPqVvsBvtsIl+STpDgUKtA3/A6N0p9Ztffln645oJ3QoUm7G99FqRhjlWOqohjkNd8zVW5uQ6
o+vZXrl4BaR+LHCLusXpZv7lyiLVRMI2lROCGNvteJYBIZrYIlVUhrq8afHB8XBqMfK2gMUcKcs1
jvVGfSlYrHFxE8dAma1KrvToSXs2hzz0Tx3KdI5+fW2jeqdFY47FYN/cecP83QCDtM/U/nHy8uFq
QmcloAHcfzg/4W/jFeUJCHac86BOkMM7fm/TyJYxoVIbgjTTP1EssmDTWQg4iQot7/NjnYg+4FpU
0tgVhUFzd7PlE4/7jrqwWRZ9FPVdSYCqQqNInC9m34nuoVzm2d17Zjeb+MJDcgxEhAY3njVlfYnO
/TYXAAzivBK6yG/RxTx+8TE1kDaBjIE1O2HFF62WXC1Y5lzYvW+j3PEw68//Fj/k2MAtcY0+BN7m
xjiTuv2daHA2wNNDfPOywdyfn+RTA7JhqRyBG6AhtllTMrN7ayrzAS86KJNujWMQVqaQqHBA9CPg
Nhcy5FPzCGJ+/ZwUFFCzO35BTDY1AAliCI2hix/qRVQfdWu6dOS/DcOUKlDLMJBuIkvUNtMIZs4b
q7IfsBJoxR4yZm77HhY0j3SqusfF8qLHNleMh7qJy9AeVPPx/Kye2CaMTXZDgmqteJPjt6S0kZhj
xvhJKaoQ7y2cxqUQD/Myt7vzQ73N/Kl6GUA+CERkTlv2A2LWvb5AogmxdcqxSGky5VNW6s5trGlY
e9OOxwmk0qMXbgb5parbW9G+teZGaQj9IfpVb9oBrYLVQKxLXjTF3CLAESS6c0aR31WqtFuEj1Cs
fbVU/JzglRxEZtP/Ltv+R5lI46NIl2KXN8mEwODg3NMjkk/nJ+fUOoCMC2R25ZfCNj/+DnUymVgK
lQOt7L6hoo3I0JNi18nVrDSGgW+066B3N4xIGGWG+gFRd+tC8nlqvZMHoJJKEOOatHmCyK3MqPN4
gtHCgdVPohLAbuaKC9XfU9sYjifQf/im8Ok34SnHWm/QcZkLFUUdnttazXGaxIR1vvKWpd0PtI1v
zk/tyRejcGa/cjTedu1TYeIkULGROZg/qZMeHQybS8r5UU5tJARC0GAiaMDw2YQL6NxVXSfEw6qQ
6k4qkROm5YA5WK38On6HogWoeComaM1xfT9eK1GaEG0TB8GMwc2u6nH0QjtRk10Ue82FXOnUWyEc
RI2EUhSDbhZFX2t1kRpeH4IoRem17+VOT3SMzZPkUkXm1MJwiOuryKJOAWo7gVJ2bmMR32cMzu50
VWYhxt8VZs+ZvbpcjL8M9CcrAOu14lQA32/PSRobVdPjRxRGkIjQ+i67q25q41DDxm1/fm2ciHy6
SpINxoILCkng8QcDAGVk1NOGUDoukrPR4gVxpWSARwZxrccelwTFBK455tGFTX3iRokyESEPLNJa
f9oKVic6+CbaQH1oKol4rvLZSUNMOR1fSwHmXbeNp31BZhoHbBUPtTlIRsqp3ELNajVYx5SK1dzj
VsYJdh03kBHD81NzYoGt+FUqnFR1V92S46mpZ7cRNNPG0MTp4Gppiy8N9kDohdsXAuyJKHA00Cbu
iIgr/JiAplzADUwhKiJYlhjSEheqfW9vNVxB4TaSNoCDoiNx/EI9Btxjr7CM9WVRr7xh6Lj5asqu
M1ESdNVKPSjoCV4Y9NTpBpfSpjPAfQrK3WaF6bQFekNgVNpndlIHizJjBGygGRq4Y6V/V5pSRcdC
lUaYcdMcsXoxzPeV0TRPTTujSE3k6HOyqCi+y7h2XrFjpk/nv/SpiQFFv3bdiCjmVoAnx47QNhuU
UzJNsT8WmLLujLRXdnHuUVrJJifETNu+EJVPDbriAOmqUr95o8iJqj7+q040hC6L+TpL6q8FMKed
xJ70BvMw/F4j6J/nX3SNiceXHzoTnAIW4UUjRG9WWpSJBbaNQqbhxdUXux4+5whkXqWNrO4VOUQ3
qeYglTV39V0e5S/nBz/RrSE7ZjuCf1x9ULbk2sYdI6nZ6/kKpUCEpejqQzo7sefP9WxdpbUsgjJS
x/2Uas143RXAhUZRAXaliX6J4XQipq93MPo1QF5XTObxZsDnsoiHQuObl6K4IcROhzHWv0mnm2/t
qRVX51/+VJxFmwPrlzXDAwK1GS7HOVFp8Z5YFkv+idMP/GVZNtbOGlt82XEwTe9iJOIOi9V4F46T
U6/qUvehpU3DiCzleOzFULMaS20Zau3sXXmJilO0hc6J73ldueva8ULnZH2X7SpDC5jDZD1aYP4c
j5eXTaJ5PeORmk67osTzWLG7ep9bTn/hjnBqWiHTUvYFBs8fNvlGVi1zXmKmGqaOPqY74Vr40FEM
xb5LiGsuKvIF1Wc8TIFp65/Of9ITG3jlMa6gXkCKb31a9LjOy5ix+0qx970iVwcy7IMfXP7fNjCr
TN5Oduvuzg97Yg8D3qHpSfBYKwibr5lYbcHW7mDAxqldXeeqOmJZplBDSCNlepocY2yvBl0xPsxg
2dFVEOalG8uJWQcNQhHYXptyyHgff2AbMz93USIRKq7M995cfHCaAXvrRe/3auM1N4jvJ6Hg8L6w
i06sLHARK8SVKI9G0KboHaVO542ykKGSpe5XvGnNq2LWG5pU1SUpQ/3kS0KTJQVAURja0/FLVuri
RouK7844Odb3DgPjWzpT+lU3FMPNIvskTGI7CRwtrX7vsUS0IUMA01hUEw+k3I2G2IeeMN4M02SE
VQwckcBaoe4M8lx8bhsjwTOpst+N0ZIaCK4vw9cSNvfIfC7jbV+kbUCYsFyfohSue5ndXidzeslb
4+Rbopu4Fv9gsW5xma6bYGkrRokflVJ/VKbxtkCVbYZiqnc+vfVZwbdyWh6oubYXLj8nwhLoJa4+
hCagy9uFrONumHSOkKHEruoLkfNDa9SxAPwKOsFK9Ofz++ZElkUFbOV2rPH+jeRI32ZuQh4pQ1s0
3KLhK/a6X1aX9FNOLVEARLwXPDbU0jZL1GlFNFSJIkO17THYqPIyxUCuEfNt4+Luef6dTsUCILXr
KYbCJ13q4zWK62tmFcPCzU4x5+fONbvq/SIjKOX9KIyHkXrUjOWRHPC25Ha9G3Ms+s4/wgnCDLgL
hBToXCIwTlHz+BkUvBaGwdDgV2pWOyHsj3IsehGNiO7tpQLv0sVG9zsqIWb54CSzvlqCDzGKIVL7
kTdz/qKl5fjj/EOdCM3kuLSDSNzBOm4DVCK8oi0MXIyBWo73ZYZ99SAtuS/jat6lndATHzWdS8Jl
J0aFT7yilzxyK/pRxzOR6LmH96TShkMj7E8eHDM8B9vI/KA2ujn7NE28uzzp619/WfrGQFYpYBmc
uZvjtnO7AdwquthD5qoiyGEL3ec1DZzAwwllh7Y0UA1Oqgvb99TbrnKAwJ4pD3IkHb+toaZaYkcL
fuWV5X2yWn3iImFGGbSALm72qqz6vT3F04VhX8uOm+wC1Ak51NprxaZxc4tRK63LXV0BlZ+ztx4M
TeBJPxhe8X2mhv6UeZ2R+wU07+t+Nivb13I6CmE0Zq0O0j3BaNZFGjfUUP1GlRHaAhpmEmsyf6mV
+OX8OjwRDF7vjmvzm0+zzYQ0K0/GxhsRuuoqHQdis/DS+dE2UOYosW3su0sB4dSAhHHajFysCa2b
kxkEW0NRHWUt1WnA+pNGF3dd0aS3pUQQITj/didWAJuLOsW6BFjymxXQT65wE477MIoy65Po7Oe6
WcoHF0fhcGqHZp+28aUM4MShgc4dmd5r9ZsFf7zqZhqVZt44bTjXCvYwWSEc/MTVAv1Zux0/td74
/1AGh5IMjXy9KKylgOMRcUc2FynLjkJWMubwJ7JFXifuRBM3Tz300hZNSR6c2BzL23FpTSXzq07X
v52f6xMfFpY3Atn0udecejPXKd2HqOzaNtRKAMaz0xm+EjvEsQRDu/35sU7NMXI8NMHRPyHF2ywi
r6AgwHZuwyTrhqdYK+bnXB1Kn6Hdq2ppkguVvBPrCOokPhEoLpEGbFVoHZNSBxgUboSF1r5H7g+n
0EnNkgl5S5m9a5uIDM8dhkvkmxMZwapYA9GQRBodss3paRRaZumC1lgK+maXoAkRai6X4/OzeeLL
IS1J+ZregoGc6SY8p6qXOl7eiLDI+xqKuTnfZri+B4mXt78+kXS+aCKQU61jbl5oqWdZDkYvQ6+y
2taPc4BdeR27T8zAC5wiZw/DId798vt5WDtC06K/iOrZ5v0ATKu17qLEHFXd8jjMuNwiFaqABdSy
C7H/xMJEImRVyvp5tG+GcvMcOf+2IYXrZfLnWJbdTstU9R4KkPNU1folMvCp8eg2cL1bswgq58db
vy+qrkPyWobtZDpyx8GaLdfMsXdHSqV/mERvXYpvbwlhNB8gn0E8hi1Fi3TzjhAj02KYB4p0eoHc
wegg8rAfqYOXmZ8OWp2FrVCNZy11lvxGGyjq7uO5lVfxoJJomq0aGYh11Zb+vbMmp7uKVSt7cSOr
m/clGpbkA2OXle8X9uMqGGFEj7Go4j8S2Ujs4BSvBr+5uJ+K2i3LwIsqPb5yCxqBF9LGN3uencAJ
DpIInDnV501U5eo29Vba8ZrgXt5nHFHhZHSqXzTmcp1Zww/m4fn8Qn07JIR8yhKruhtclK0iSrKA
gMyr2grbTLjDHaAkrm9mgXe9T42gW/ZKTppz2wPluZQZvok0dE/pvXB15QShkbaJ3iLD5W6eYysU
GRoTu3h1uk8jFsCv7sV1HAIp9wEa7XhgHC9Y4UZ4KLTY0KBsMs7+jJR4MCqFcT9Pbvn9/HS+2RyM
BeMFROJK5vW24irodFROjz57mBlRdOUajfO564zHXkmiXV32HIO/PN6aaYIB5r6oUqo9fjfdKTtM
LZlDCkql0vutHXl/Jkk6YL5dsIQ/eEaF7sH5Qd9cj1cMLq19us8gZN9UOjCq7jTMoRhUjdFGVzMR
Lk1Whl2X9uEMXCew8Bp6p8fGJYeYdUkcpbmMDBNl5aOx4FAOPn7dGofhXqSZHYqkVZ6HGKDadYZ0
RqDHzUUzytdUbTsa3xI5U1Ir1udmcoXeFyp+8NBOPHRZfSET877FoHz0yTqy96oLydGP9Fjnet7q
yFxbSaa802rLfcJMpvxTb0ukDxixNEI4MssK8qz65CbPOtJeD+uwBzVPNGQqomS67TNIU74uVeCS
TiTrzFcVhPgCvl/21a7z+cv5r/i28kzDQ7WB+1A3W6FlmzuqmVgkbHikhU2cqvdQBfTR9yarrHnM
Luv8cXJ7a8fVrrnrrQ6tTGe2usxXptSR+JIYTnl9/oneVpfWJ1qp8FSzuKpum+qqMJOO8mSNbJiZ
jjs+ai72qREvyg4VRp2Gx7JwJ6kEyAQff/jixeS+gzxkjH1esGSqLYIOr/bOV8HAV76NKHcdLpNq
qvsUGkIepCLLHqtWLdBMN+z5C/Vuq/ElavX5rsbk5OOsO6hgFbmJOwYGzfImXUYvxWbA0iD3QNT/
cf6d365ohDuQUIe/iiQLlejjFT0XLYyruWpC2H92MNd6cd2VErzDMl7qdL2NTTCQaOdwFaKV/4az
2nbwQmIUSULd7fovyWDaELhsDWMetP18lcvghThxcoXR5eKOsKYKCLIcvxyedHG5omBDXWbjjhMe
jGzR5TsSIzidQ9WFSuuqfpIt1m4BwHFdzVEUJE6d/gR8/fuR17x49Z7/UTdzl6L3vvnP/3jXvFQf
ZPfyIh++Nf9r/dX/+qvHv/gfD+mPrhb1n3L7t45+iX//r/HDb/Lb0X/sKpnK+X3/0s1PLxhOy9cB
4pd6/Zv/0x/+28vrv/Jxbl7++Y8fdV/J9V+L07r6x18/uvnjn//gQvu3Bbf++3/98PCt5Peu+rT6
P//7RaGgLb71b37x5ZuQ//yHohm/cUJyCFM7wBnyVWFqfPn5I/s3OjQwdzhB+cNrm7+qO5kwtP7b
2iBfjYM48LgXEUAEMgPrj9TfPE6ktfgF+hhE7X9OwOPP+Prz2zAhf/33v1V9+VjD5hf//MdxhgL4
CBcOrrRcFpCTBmqwWURTG82DFmXvYlWhBGsLaSh+p1fqFbwx6maT0j2rkEIu4dc3GMGf466kQ3qD
qL7QGTxevCV2g1zX03cJzhVa/TBYwk9KWfndeG+n5Qvwn52I0sLH1Ofz3z7RiTc+NTSSKADnIAhQ
rtj2BOfIaYux7d4NqdHdlVmD9HnmVcvew21XBmaLYc+Du6T1fol7FY152x7HgL+rx/sLT7Iecf86
Al8ngZ4GPu4rwR486uYIHDUQ1+acvEurGLA6F1W9CEWBJqE/Lsh5+K5YtC7E0lP7PtadcPysxKA2
0LwibwLO/+ROz+DD+zb15Uu+tScWBqyytZVG75YcdhM6Ky9XbOzMDknWayNVJJd4Yg5d+TxPkGV3
6G2q9R11XoLr+VlZ/+HtpKwNW76RRglki+exZtcskzp+h6K6/r3Gi+f7VHt2GOlTeltopfZpKC3n
UfHa+nfVzuLg/OjHJ8bPT8IJSbFvjeUwczbrUjWFbQnvkMVd8ntqT/I7B0yyjyWXkvMjHSfof42E
NMzKbgbDudXtMpJkwtYxOkSJoT67mmivtbLXLgxy6nVQMqFnY5LBQgY4fp2htuI6joxDDIIvLMx4
ep5iFUBWK+Xzr7/O2uFfEexgbEz9eKRi0C2ZGvm7XrP7j62w23eOl13q35x6He5whCt6R6iOr4v2
bzDbPrdQVy3Sd5Xmza3fYr51o5qt+ZTV8hJS/NTnocAIrIwwsZKJjocCRwb+I83fmd3S7wZ8kztc
EtDAuLDeTg6DOhJhHDjIG5yh9MbZgenOZOXLx6xs4nuRVtWvpQqva43iGmLmq0Y88WaT2Y9NHTez
m7yrUxWtpdZpMYCrIuEFdDO6z9XqcTXqC9zCapI6kTdzSzfoGiBEV3akTZdMwE+8tLUWONYMmdvV
Fly5FHZtlQWaU7LqbnCFVK8HJZ925xfkcUL2851fr97gELjvb4tEDa45XdRqBx1+g49YTe/3dfUJ
I/bvk3dJreDEC6EeBubIoU60wjmPF4sjsVvxLOAcYPRunD6aQ9WIL9HHXyPfJjLSgGeZAGSxYapv
Vn9WJXgZYljogRm9LYUNebJrkpDFVQctFBWcGnRzp9dzgp8v9fHPlk1u32F1fr/0+IjpaRF9bFuZ
fdCzmKS0U7spMJQse7J6r7oQedaH2T4sOr6gjehkU9DaFJXMXm/gXekHW++Ud0s9NN/t9TIA5t9D
xS1Wr9VRtZ7Of/ITRwfnxr/G3MQgmahTn0kMnHA/VYN0zKYgmabyrnGxiUuMxo588Kjod2tWMd/b
wlben3+AU+tgxXPDyONiQXHyeB306NmlBJUDN8xpNyideEBpMr0Eb1tDz3Zq4dqvjiOQOmBwHo8i
aq3VKqkeyCsMY4d+gt6HOlJyKMot3vDZKkXyRWmE+NB7MxnNYlTIOnS2W+3MTFXisDQKW/F7pVQu
0Vk3AMvXTbeaoFK1eDVh3h7e8FezxsNCa0WhhVFXJ0+aTIvvdZLpuyXv0t9bRARDTQij9jnHp89T
ZWk7Kiopf/K8xzSatD+L1f3m/IfZQAL/ejASmbVQxQba8iUGuAOj8NRDn2barZPUoHaLfBhuERAw
r2trSj/0iG19sZGYvOu6Mf1kCBSc/LQVs7ZqvtPIizv9Zmqq/LYqlebj+ec7tXAoEuK2QkKMTNxm
5dpNL1B2W9GQVnUlKg8gRO72FwqgJyKiQ9ecTACA6SqccLxuYiQ00zweDmWjDXnYSjN5LtXM9tMl
kuYe0GF5c/6tNlfU11mnprwK37FUUXJaz/O/ndfNMozI84jDpPbyTpM5itvIX3/t7FF/HLsKsMKk
JXA8ZnXUHkzInddUp4YP0UJl/MIZeGKG2ZIUQNZiPiSPTWKX11ltINF+KGLF3i1p/6eqT8Ul5tMa
1DY7k7oKtxpqhZSZt1cLWelGlCfiUHaYO4+Ac4IEwtNVDxT+KZ27kaMXOXUSiQiSW48ytxIss0x2
FP3VC3O/HjlvH4X7HQyGFa62ib+d7JwOFsdhpKoSlLr2pVn6l9FVv0e1F9g4dAnH2F/43KfmmPAG
UAvcOreHzZh549oCGZCDMZpUspqu9aPMtAJkSqQPnfMGOuHIa+v3U7F8UtY4afTvrRkjPa3+Gq85
x/kHOvk8ayBiydPd2OKpFsNFmlBWB2+JuxuWdxV6s3VJ+untIJBUTM6d1wyAMvjxGlequBu7uj2U
k548pyoupVqC9eOvvgkFUtjzYB9otCPjdTxIrc1F2VrjoezN7ocx2vntYsEyPz/I2+yaQaCfsmOB
OhAgjgep6MQolj0epDrqHxq5yBsqglUcZINVXhId2mAq1tDApYQOKPWNVcduqx4522o2UpA8OAWM
ch/Afvw+maz0d4O+LAqEkzsFepMZz2pU9jcTN5dvs6Ynt/SrHwC2WU2oOIMXBYWcROuPcs7znTBE
M4bn5+RNtYDpXiV7qJ3C9OWBt3HDQvUXeNGhzibaXHLstSVUvSG9oy6HFIkrrLQMwN+Who+2q8L/
ynm+jkVtXTL93C609Um4J8BMA8FN0Xyz0HJjKtyknQ823POANDQHvJ9e4mtv1wCDICpDD3Dtr1Cx
WlOsv0XsGfaiIuP+MFZdHnQj6jU2YnjmXGUXmE8bEBdZ8jrSeu8lgwGTty1H911pjJIFUE6ye78o
dmYFVFWd23T0jH1KH8JXZ9u56sbkfVcNyWNljcqL9FrvtnHa5eOFz7xuoL+Hy83TbOUpUieObb2W
h9SE7schUj22+tg/gnR9aBXT3rXxnDwXdhoU/bzcohE67Gd30q4dO9aLoNaV/JJw3jaZ3T7RJpji
VptmXdQdllFRW4pD2h9RIYr342gLP8oBdUpoBbscuI+vNe2vRrV1dHiJq/Chjk+Mt0lIepCSfWqJ
g1NqY+C2Uqe4b/2aA9TPJbCGmlfla+gIm3Q5GpS2Q2OMhETqT7W0oz0WJg96N12xvLtwHqtflG/6
OeSKG4DkuRYR3M12LpQqw8quPQgU9KQ/jbp+j8zE8sH16hqbBk32VaCrdUx64KZP2dSlGlgNbn6+
odWadyEpObkJ0ClkS3MVpu23CbkGkgK4EgpuLLF3t2AGL+m4m3YTAN3/THzTfBBezo1XmVj2eHYZ
9oji7bkYVI912bTfLuyCbYa4fnXyFsCEZEkoIWxCjBxKt7YNeZBgKpRQx+b8C7bbjhsAMQY/0lfe
+ICoqWh3E6Wg1I+cxn5pYrqSt0qTelBtTHewfCXq+6ssnY3JVwpVG27NElGBC8+6rv/tjiUwExIJ
hqQ5m0jFqaHWU10eBqeKl52Rm7TWXRDUfK8ROUq/yKVCESOmmRl4QpWPPbahL8YycvPlS5aX/NhP
hGeUk5BAW5VR0EHbfEqoI1NsD81BU9olDZpeHa9sregveQueXDLQk+Gj0Qtfdb2PIzRipRW6uet7
A0zz4T9pGXA0oyCpyis3iPKyvqna2lj8we6XNliSXCvDpjWKQxrFbYlJ9Nj/atmUhQMih5sfbnkr
Y3fzUC5QP32h4yrc2buHDVG8H7Qk+Zouzfjh/Hc/Mc0e0LjVC8DjtrQN1E4SmXlUKA/1jNGBWZb2
bspb5QKq6cQ+oMqI0iWdf3ovW2FWh6Q86nX3oel68zqKJtDOlIvf53nTrTDeqrg+/1InsgyontCw
AWustJltflct0VCibfIgUl18VrtGmsFSjVXjj24P+XBV4VX32LJqwJwhTxZEo3H+oxoieckLm7iz
3VjkZPSbEOTnjF5VTY8XGLenZOr75sFIzCUJ8nFosUWhz/B56hbvMwrf4zO5Hd2IJCf7+mGaw6gG
CnUl8ThRujL8OKb7/ZCVUQSV03PAyi4R8qg3pRcv+RVi8IvyCYcVZ7md20K9VeDqKTTsJXPbd1a/
+MVSxrgK23I6aEuTf2gzq/1BP8CUAc3XsgnE4na4iCyVWYbmpCTDziod5Xtf9fn7AWmb1qfx3/7A
wj4+1OM0/7BsEZu7ui2E5qPM5Fyj9zkbNzEKUeJB2sM07tveKn/M0iiUQFIMzcLaKPsnYWpdFHgF
Nwxf6/UItokT93Ow6Hr+h1PpbeyPg6Y8tctQo9ICtm/wVZIXYAj1uLI35zxMdWUBhpfnBZ5gg2F8
1eDeN/6ggLvy42Vx36WpUbfw7Q09D2pVrfrbCQsl2FKT0V/Lim6VRh8X8UigEHZJoWfSCGlXSNpq
zW50EUdNQ5Tx3PSHzNVqCkTMKRImncl5ogMDqvZG7ipzUHudW16VQ50DvBqGJLcQVXWRHPUrbs1K
4ChG7153IL6th8i1k8WfvSmd9hHKd9Ojh7U86vWCv454h+yvhRFpf1ZZqo6hNMYp9oclX0W/o3hs
8WYmPPtug8CQH7ndciiNNudwRV8g92UNMCTsUPbhAyL5YsG2JPo/08ku+jAzzfyjPlhdH3qDSG2/
jupqBVRz8fTbxbbanSFj9NEHQFRRuHhx914pDY5N3S709/ZY6NrBFJNDDIwGuwxKS2jFbhF9311r
fNwveSZiN5A6pou+kpRVFGS6pP2oFD0iRY6Xai9CoZaLW8L0te71Yrmt1HpWrmJkAX7Udi6WQ5vO
VRloiwOHMI9l/UEWcY3Ciol2oC+NTKP5n2rW4yz1/ClegCKQ0Rat8Pu2cSs/8ibHA5zp1XFIK5RV
7UWNUANDILjq40KWTft6RseTKq8x6H7SUEoNhmkGXdGP2uztYg+kzC6BLW3c60Wf9SEA7PibKfGf
2cdG5Xyo7Xn6aMy6Xe7NNEuGPQ2vKfGnbMo/qpNwOR/VPE0Cbq3D4xCNw3sNPSvD7zn6y106efof
dj412r4bPH1XLulw51gG+kgFQi3FCF+7jo3EuImwzkiDFi6CP45N9mw7s1b6gM2Tj2lbafdwnZW7
1o6TykeWeUn80m16+6ZWKvlR9l76bpKrFmCaIDLstxSLfpeqWxmYpCdeseuX0SSGxK2Iw8Ycpr8Q
V7+EX/hvUQlHSIazKIf/H/ELqyrdv/8nPOANfuHx20xk/SaOkAvrr/xELji/gTIgGVx7GmzH1/z8
J3DB+I3iNn4oYBpXGvkrt/Qv3IJl/EbeiGUuxBzq4BTq/gu3YKm/sTq48nGtQNkM1bZfQS68Oof8
KwF06N1TdqF9SisfnBxVruNzSnMXMc155/k0v5WPs7D0Hu1mdc79MWpF6OSSDkluClC0TpJcZaaa
lTvF6TDyGVnjOs2CXZKN+q0LrO/Lkk3VJ3ix2HhbJI7FfqnWymTceNFHXGi6G69Rh6CanXn/tyl/
/PnAf0dgHN/zXl+DQgil6dUubrWHPX4NuHtua7id67vZYuwbY5C9r8amwDZORsAByvapnszkelSQ
ClYXVQ3Oj2+sA2zmEXYa5WV6txRItyaZs9nW5B6z64uoyO67TM0f5IhFi0+XOAM9Z/SJL2LsERvO
kGunz5E8jJUPhR2Lm6qZd8PSOVRAlmueUrxbhrx9p3uTuBq71rtqXNHdILipcfoKBBQSDNWeqVcq
QUpf8EvWi8V8MEE8As9y8mVvjTK6/TnV5UWJ4tcO2eZVaUXRFqHbasCh3dxvqthRBydvI79P8+YJ
SzTvICYVg4tlaTx7n9QLPTzXoyaOZq87BH2DJlWQm5ERFK6XfPKGsfjmdJENBm4yPIFuT8xh48dW
bynhmGWsuPNf56dC1fEzrxpzIBKQhWUfbollo2HCGZcVtae+LQ6aNr3IvFl2BH1z5+n5cFfWY3Qr
vemDPgFkdspR9WUsre9zOZTvBmPi5KzR2gu1KWmvos4pmkOae/2dmWvjM14d7o9YNBRh66VL52Du
yvbZXCrFLxBjup1To98bdqU+kmXss6gyaU9k7V4ppR1WjTCupjRvvyO02T1wsew+5box/1kbHimR
Vha3Tur1+yhq9EOjCAU9b1PZOcOUB1CqxF0zCefd/2Xuu5Yk5600X2UeYDFBby6XZFqWyfLmhtFl
GgQtCDqAT78fW7NSNVVZucqrDSkUExr9KCQIHByc8xlPVd6q7sfqzrUH/6NOpgfQrabHuoeMcZ1W
1SNxCwdcP5CsHFo0MaOtv0r6Rh1aaIYrqBXVVRvkpdyXU+ZcccVbKFRV1bUwmjQUyWA+Ab2TXNj6
JEPfz2/dYWqvkDqPeQRxO77OoUh7Z6ITmkcp+qQNYJqwvMJggTuAXO265ALN325H24ldyay9Hgp/
LYU9hb6FXKjXXtDsBIInmzUDMkmQCVXE6FbgXmk3OkMdI5BwNNxIaaP7Jr3skqaUR87AtDDxa5xt
B7g7ONLVeeDl/MlTxF8PztAdGrfNV7nW75u8wS0sy1Oanvoy/ACXDswibCOtWXELhLG/ww+H9o+s
bUVDANRHETiS+yFEI4dmY3AufvfS0MA/0MnMf1bXo5aLS5TlnjpiEGCS80GoQDbE0SPdGrLIMWkF
0FbNtgCQ+hsgqJEQ+a5+4n22aCyhvYpwhdcZQA2zsgOoWX/PGg1NoAvgex+WnGhRxk0v8MdJIqgr
fyuxg9ySDZ96MoybgurmSqOqjXx45b38fDznv/P1cM7zQDV+LprMfOJl7JSQSUwncKKQlw3Nvc/w
fWEnziIY5eprQzTOvcX1U1Z4/xbGYOAxF4ItC4wCtB6XvXUQtqhB+pGgkW7g7ZMOY/MMIAd973PT
7AMHnNNxY2dT9ZDntb9JNLvMeYBHXfIyNArJaepbL03fthdwM3ICjmZh7DRwV9JKpPw/rxCQCcs1
mhFkuN5mqjeKfEuhXDFC5gedKPQZ8XIO7R42dqR/S9Ws5AUN7QTyEDCVEY0yA85gywNmZAybWFqH
c8E7bFs4uZLK+MUtqz7gySSuckO5K0cYbEPsAp4byMnfKpNsGanZfhg6ERZ29WQqCL5Y6JWHrGqT
O3CJyp3TlNrGLawHAVN7PQIvU20s8DujhHLvTuCZGtUj1YNWH6sqTDu3v/Lggwc7V9QiAh0qhRuf
otSSGl1ArNINpPJUMDVD/9QaJgQ6rdQ/AO9IA9EnWhLQxPHWkzahFOK7al87oLNldSZA7KGwT4KE
/RRSr7bXZGycu1bB1ZA0abLJyxYUbgbRcV+rcDM3qfVip6OdhhNoAcGU6c6zrMlUBE2dZajP5+NF
RYiFJ5zT7sVoiIMNCb2bjlTDh0WZvkY4y6/ACqZJlFjDtId/kJyCjBtuRGsiI1c25mVqGzd1m40b
bpj82UmaOqQJta/stmcHkpnGnibQts2Q/O0knF1WsgZFDgAEmEPlZbpvHTHtBbSdNqXp0+uSDy1i
NnRN8RgYa60IuGvXWwfPgbe2cfRVR53JC0hPzZWdmaBV9CZnm4qbYyDQLQ+VRdot3ilq5bGcJTAD
EfyXTmuO9yYs3LQp25WU9VeKQQfYA3jgIuu8necw8K4T+9kAMyk2m/TRoRlMv4UPM4+BXXoKmWJT
GlOgjfCvKohdX1hQqdnk9uS/lbhtNhVENIBQKKAPE0kKVLc59PjOdu1ddp54mFSRXLZ1510DWeKH
Q14Vl+5Q5SFesTY6q9pBa8lr2jJ5q8RUByRrkzHgw2BEaVM4gLZmAlve2GSob4ChkzzT3Kzn2r53
XTiAtkGibXpIGqU/Io02djXNzFij+c40J2+jq7QLUy9X9yX8V0JaQLioUzKPZeUpmC87TxUZixBm
GeNBOFwdBp+wPak8azuVSGdBtNokxTCiSNl5Ljwveoq59SVqDINXYYdBJzRj1RjRVnav+IbjHQSK
XhNesL3fSeMwDMy+AMyk3uOac5/B/rGCzHDqteOUSVRSiHmBDP0JGWICRd9euiEKGQPgq1Vh7KfG
b9dlKpPQyWBMJ5r0s7Y6owK41WVrmdsSk9Hvk0qxkOHZfNlD0kKthQG10g4H5mbUp/ytquklUPgz
AVzU78jFNBYO/ryDUKTdm1Zp3KIIJUIUivrHqjHuMk6tfWm06KUUcMwKoeieAAcANYPA4GkXlb2t
tgU+wFUFx9hfc6HuiThducUj1Xjwiolf89aon5GqpivIRaiL1qQ5MuOcuNnGyWSB5mAxVit4Cafj
2oagMIX9mQ5Ni9xPk2fSOc46zzL2ica8WUYdqg6XrCXQUKmtcVdQw9hgjzVvRDbvboNKricMLySu
UmGR+s5Gz6mK0abqYlaw6bo1hI3HuNQCz52eTOb8rnHi15nTbnA1+muqGShOgI+BygAKIL70owSU
i00Pn71fA3O2cJYzQo1LAXMDP3cfXT+Fzc3gVz4StImNj67Rw6tE+nYR2RZosmtG8u56bGr6rvK6
XwFpmAa8hasIBMiHadPTBjAju01WPswHt36mICaFVOAqTR0NJy8fydUI5OFdClIRwgJv2aZA7oD8
WqPbZOrLwHSyMhgAGYI8l5Jvqqde3MDl9ZIwtLtDr/CyVTfI4oM5PA9bMZVPXkVlMArHegPsrr9L
e4LAr6wVFGW9X/5gjZeQMRFbHGj9KkfBbIXmAL7MYLsERCcPJh37QVYQooX35CzkYzswgIE/crJx
xyJHSwiS3S+qUfAvVs4o9jriWBaiCE5wAuazzzkHsahgcqslWnnNitzIVtzWE381JKYB8QdZGfKB
AaixntmQXSTtXpNhB7Dmx9hPtX49ZC3j//hL8C12Limsta0gmY/B3JDdl43S7KDv9ZQHuEZG40Yw
x6k/ej9B7xEzvhrgllaGtWUWQ0AdbbpAoq4ilP/9Vdt23my9jAs4ywa24VUvD3Bybb2wcWq2yeSk
X7ke96JJaOYusxF8+9IBFXOEhvyhcmsDgTiBTNuKgwbG162QlrkeB9RqIg1odT2uWV9gv4KlukKC
yDYjq9hGgrp9gXvcf8QfL5pbkLGy7C2RFTUPltMYfWghGcmRBevQnWYiAYCR6qgLBag9dR8D10Zk
Mq1+xTMmtn+mmvvU2nHRsY0yRv2ea6XY2lWhAxaBbawLql9p6NgGvo7LGI834YEwh6sqwS1zoZdV
i0ri/OuZHP1VaeXqVvgKxoaeUdcP9TQRFhjo806BWQ/y0NlYLdK5znArSalfpVBrKAKkk9avrIFx
QwAtekDEoIOU6OsMD8o2GPORbVoUDVmgVYXYtlL4F7aNutVkmhDzS3zMY8jZNOv08Be/F10Titrj
twb3XSD7C9p5oT9k2LB1au161uOHQKMZX6PlmdtFBnGdEf83LxN8zpqEaADJQyHwIuoLMtKVSkex
hdyIfV0jT6zCAq2uFBenX8eF1BRMrmziP/rQn93aMs9gSS2M9sOqXf8RKrfolc0tNAcZhYT/U6Jr
TzpKsAodMyn5mtfWcADCL/k9eSS7tPzaW9sGdYOa+9igqYw8o9xz4G5F2Ke2f6h8IFArOGBEo2vB
Ryp3umLtM5Ku2kGpNXTBbjQxWb8K+Dde2krs4GygryAZV934jUz3lEzjVQpTST1qh0kPC+km9yZ6
xhJYRvu9TjsAxUa8pvZmAQ15H+3ka9fM+E0PSuDl5GvQrCoq/HOdKfZjocO+EvoJeKm1vh/BsLJe
e27ivgF9D81dyOTX26YtOKBqyohc8E8+WhdZR2NscmBvswtTechUeF9uIRJa/a5ULS/LpNPueZr2
eZhODtpuTid0tq4a3r9MHXQxOpPrYHTUOm6QJGd2wMpGNwLAMtVGNOYWVRULG8/lrQireiq2TpcC
QWz2JjToG1zTLqrlu6ywfHDuuC6w2nrSI51w9GSrycqN85bIT5Sd2wicCX0nTE3u9WzQbzNLGE7Y
4uW/ra2JXsLvtnRCkL0fgRR+Qo55B7LLjUgNhgYOF3GrNH1T9N2tZbpDYJtqjeKPeKM1RNE7F1V6
mFDTa466cKDsktzA3RxZusfERk3kJh01P/RTvCWJYyvAcZIefwsXfWfY8pp2Qx/XgOFdt+Ukt6gi
eK9mWhmHskPjWBtz8zqjM0ZVlPpqNpoIRwWp6bbIkysHUg03VdpkDwMxn3itWVuz9eors+p/kSGp
H4XNmQOrd+4HLGMsKlTHthD+fqR147z0kkBj3KLiQzCLQQ/Pa7EPOuDTJmf0kBh61sYgfD15zMKd
2XU3XVpp8OCuPZQI0bXfoAVg4eubH6yyH3xDXU5dWoN8Klb/i9W0HjOAnAK79dA5d+iqhhfUCpno
Q4W0kyntWssHGVQSLzZTF2+t092C/Plu5PoTkC0cFW9+K5L+LifZfZoqqCiwX0aqPfx5if1HZe77
usS/l8y7v2rc/2+V8M1nPXPg2uVQ/z8WwedX+fEi+O3/vvuvbV3R/4rxH39Vwud/7h+VcCh0/jeK
zfjX/NYHuQVwmH9UwtEd/m/AksDjh6URfC5mmvP/VMINA5Vw4CBRP4dOEjgr+If+h8GH/xfw+5BR
h8WNAxU0T/9PKuFz1fJfRQgyS07hXyAY/F0E0WACO6Zi0GJqQ4Np2vtVEYLe8WUxvilPHxt87sN/
AYINqi0R90YtRm0qcPr2kTO6m7tAPw8/D/Pd3NEl+Gt4t0O5N2+12HfToCFBop0SHv0bAPuvVcGq
fx3Z03hm9GmvxQ1gIYUhg0G2QTbVGyUvDRt15+HzvJ+wAGhVECAzkLVqsfAudXHhokf188DHln5R
kkOsmQwGoEXcwzdIwsHGQPiqvekEj+DI0i+Bd8z0BlQb5gWSkcMfXH4CRbRozPxz5ZcmEygQJkrj
XI91a1pbJt0jywDKn6xHt95Cy/q6z9F7gfSoKemWGM3BFQ2yRj/wbX6Bd8Y1hSYOKbwYeLPLDL1C
Q9sjzc0B0+InABd/1+3+NcVF3bDmtje46LDH0s6eVaIFPEujKf/tW+Vet4fNzx/w2ArPCIsvZ0cv
8ISBbbgW69WrCVK/zE6cmiM7Y4mnh0y2aIsWJ97VHoF4RbV2XXonWAJHzs1SqhnmwLJzNEy6hLkr
N1cwOAoz/d1NrzVhbJNThWd3PoffnPylnBYa5YZbF5MW2+anI9u4KZB8tGylihHu4Em5KQge8DXk
0upiX2v2GkzYhzKvViqHUPh8cystomScbWg3fcXXxJ2uGyeFgSfK9zaF4h5ZMau6zJIx8jzk6Qky
YonUZDCK1cDJ2vCKYLLIRlA/NIcCOIlHqZ5QDFkDgRwn/LJSNCCAYthDeqW06ronADI00xr6AWHe
o0WE/gX1AAm093VtrIsmX+m0W7m52CDwAO/h7FqtBtdhvCL9K8oSkSM+akMLBqaQ3zjAzX1IIEzc
JAsntww8MBgnNHhMcfPzBjy2TxYxEI7yUJ+AYkOsqrtGvFrZhV6fonD/Mer77gMu4h4ekaKEdoeG
kjH8F6AqZ3WAJJSjG05tBmDNTnXtiloHZqVhD+4sr+wVEudoZCkaPvmcVgZeQe6h2bf1un6f+9Ve
4S6LCM1C1Q8nzsrfDY5/HfVFFK1a2uAFiP08DMDIGM85Si1CvaIdA9DFM3JA9IbdUxF7/u3frIk7
T+LLicexxCuadFoMU8Mnlenr1js4yOcT+MFNPtmp4hOO1Dha9nWHolLQwdmYOm5sMohYUZQjOgpk
sfZEC4BrYLmBFLBaCd2OudMEnokaUsFhC1yiDm2FA5uAOPbCLAMcvglclIaxt1D5uMC7N7T5bzwj
A4GHg+544BE1QZ73YVXWG0NCzcPxQqrdjfpjXV8mZgpNwHsv/6x1YLVO0q6OBMCl+EkCI4GxL7H2
BrwzMhQ7WHKia20cG3oZwfVikiUssOMB4oIpVFX7ykAzFg7F+J36ShKC1iLu/SrU9FdPbaFZFSrd
igyAtkTqB870JF2G/wp1P02/yNhN5dCw151VZXTpif1wbJKLC8CpM7OBtp6KIWSxpRZuM/L+88k+
coEt2SY+A5OVQ9gx1tMLKAugDQxpgo9yJo/rJ/KDI8HDnX/Ul73MR5oxf8Ql0xHc2I/D+Msknz/P
/ti6LLK+nJdD3irsCyj3NMMWCuw/j3tsVRbxjhe8yriOcR2EEYCP0amRaKfuvC7dWuLu5z9ybF0W
cc8pqnbQW/yRMTnUzlXWvDvZ9c9DH1uXRayCAbYz1VRpcQp3enPb2dGJcY/EpSXTuvEbCGkOUotR
ggjLTGyqpFvBNziqND+wM2/nshfRovYoHoBZbHXg4Grrfuy6yOU0ZKRFW7cICUtQYs23qPuv/dbe
M8AuIda8hrLAepiaDSnHsMnRPhDOjvUHtD1uBvfKgD54W/5qrWpF1A6qO7zjO0bR0Vpz+mTR7ERO
d2TxlqYeZHBlCVEPJEWCrM1mLXxy5siLWIPWSSsYK+dHyi0K/mZ9Sg7yyH5dwqU5zP1KUCanuGw7
IObytTakUIO8kYkXuIV26ut/fykt2YhNh4omvDARKtMNMXbCOnEQjs1+/hBfAkRfsgwnDgkAPD8B
y7uYsqdJ/Va0BwZDPy+COotIgVZvZ7MsmeICXW09Tk5aHh/bLctQkQn4pJa4qUW6gl56w09M+Eh0
+NMF/7Ioo0yh75MYUwwtFhA0xkhV6TU55Z58bNaLAIEGu2hNhuUoOyB9h7UJEufPIeLIvJc0Cppr
CVyn/Cmuk7sWaEErQRYOAOrPox/ZKvb82PiyKgCbUUsogWTfLwI3v5faIbVYmOHONsaPn//GsV+w
OKWgmZS9C6vk2Bbbznpw8zZg3SnrlCMLv0RfMZT4etXjpNZV1OCMnnrjHxt3/jFfFiaduT5eiXH7
X0UWWqfSo2PDzv/9l2F55xHW+PYUjxqk+1fJFP28xsfGXRxHKGZQib7+FIM0Hoz6XeucuPmOfbzF
cSQAGdn9PDCl1wPAUniDmSeYhsfmvLivQdRj4zBiLSq+m/1n6tvz1mJxFuGimZFs/nQ+3jXT1j6l
cX1kvkspXYpuIu34PN90496iwXrWdK3FEQRwpRVNg2FzdsnMEI3a88ZdHLu8QZIoWoxb0htpvjbj
53njLnJngBtZAnkmRH73l8wvIQh9ItIdW9/FkdPk2FgF0IUxlFAtGqX5mQsx/70vZ66g6QQ0hTXF
lnNnTHfdqQfsvJDfvCmXJKSUjfDu6LAQaGc5eXfTA24qRxppwtuh63PmqiwOIEWviWU1/go88wJF
9jXAi+d9yMX5A26kAc6Sa/GUrjq1k/LE++TYd1ycvzJlOf5tYkMXUO4IM/+8g7JUPOsJz/rGwrgw
I7Z6yF6el0UuDYPMSYfdZo54AbX2ylpDbO+s9V1iIMeu1OcGv4zhF2dXW9im/DzukcLJUmXXS6va
m/mD8eT/GsVvqy82qm9DEH8iX9xbFECQ7vDznzryKc3Fkcx1AYimcCe8k1FK6u/16u3ngecBvjk7
5uJMls3I3Q66zrHG0VrVtI2hcA2cUmQ6Nu3FbZiXiQ8UHnI9ie6qXlhh+vrztI8NvDiM8DKFv7iL
pYdPnuNuwTY7b9zFUeyAfqkS6SE5BQlpMq7ZuRNenEUF7z0diQxiHz+Y5a7vTyiqHFmIpXCrMPsy
c8E/xF0Yg5KFvnN2Yncf2RlLTRBh0db05+gBClvg4mHbGwfwAk6MvtDq+mfV0VjcirCiHin4MlOs
Z6+tSg/gL4Vpv1ZDFQAysPLtB6g3BU0OrAupAvhPBlS/LfSNstYm4aGutC1jp9i5C3rpv2azuEtZ
z2piAqcet4MbJmUeWIDXSH3fdxbschjwaSzs3Vs5eOfF/Lkb+vUuHGqGv1AWKk6K9ADk1vUppbVj
n21xoOUg7JQX+CUumOV6DkbgdZp1J2Z9bPDFee5atK76ebd1ph42Rb72tDtGjBN74g8s+5tg9Kdf
9jVBAPweKkCGjA2BWgqQAH1D15XThzBgTFoWEQA7AOjeG6qPYVURlHYWcZMB1wwEIXcD6LWsa51d
1RWJipmb4mr7Tg0npnfsqC1iw+TorVOOOMIpoJF2tpPq1OPv2MiL4CAnCK0iWUHUUaEOUvopjYoj
n+sPpeHLelpTnbQ9GCIx0/eybgLLUYGWntLf+HNUv/lcSw2zJhOqcuaYNrYF0CTFGtIemrRDWHQH
rjFtZGb+9rMnbfBX2fBWufeWsbFHfKYKjJjmoxitGHbvij9ZUwn0HRBuZQ5AtRNBiBlMYnPH20eb
3P4c2eeT/N1kF/FmloeHl1qpYg5YeM5u2pEH5SxjC1zUz3/hyFf8I+TzZbXR7umb1tRUXIN3nBW/
VXdejF9KABe2zVOmVSrW0NvDw+TMp/XSdGHSgc1TsHiNR/RJCDwslCPOS/VnbuPX8MYKDkgkrL1i
Vcc2xOOHE1/x2Bobf49r6vY0234gALkOOotQXCnOLKTpi+MNXJung+GnYgdNTxH0T+ftisXZBrCW
tE5hq3hqI+NAxeqsYZecToKerwKsW8VQCbSvzh528Qb2M9htgfYn4+EeHOY3XrTvP8/3SCjSFseP
25x2okOjdRDbjLwACrdKzFPqEEd2xR+hhi8nr89Ah0mhXhCTAsatgTgvyVzqSA0KqXFdYVjJ4Hwc
NOc9c/6NCpV0FJ8Pw5oXNoRzzos+2uLEjRphXFjYEFV6gMTbKwR8TjXp/mg6fxM7tcWpEwBr/uPU
JW0d6sOLj6vZ7sKmTtbOtCMTgHgtvdEyEUCWMbBrKwCaeJV6n21ShV3NV3lyRwAbrOvY926wcUOF
Bodxn4sn2CTgfzzAeBOWKDWY7VMDwgxMzbP3UZCdrautl2zt/rYb94635f4uybwuQKVxVcCywhdW
qBoz0JxV2bUBvLODUhOBn4IJlT4I7fnn3Xtsgy1iQ2fD4ASsPxVbbtg6YSKin8f9Ew+/W9lFdIB+
Amug8SpjClyN494BoBvmurYux+eE3Gjsoyg+SXkH9zR7eKVIf37+u9//Hgiq/B1GU6l1SdXgpe0B
dFxtLXWCdnhs3EX4yNmoVZZPUHH4NdRbdd5tAo3pv6fr+jKniT0P+9uu9/1/5qn2f5N++Jz+PSxu
PKgFzl81yZ4cJHPFdOs47wlE7M9b5TkWfglLZgk7es/EtOvk0QSrzzpRz5h/9r9vGugJ/T0u7NAr
KFxMEq3tKhhAnhsAnrAgTly9DOWpZPzYp1zEEx9AcGTgKALqA/yrwLGIfl6U7y8CgEH/nnzjau0g
rPlblhtH00B18kOLnmouHZv14qDmygNuO8esawA46t3Idz/P2px/9ndrvjioScGBKet6JHfJhU7N
G0Pt6WhFibrX0ocUYKzJAsljsNdFnR2YrgdEv9J9smZpCgx9s7VT0AhgL1ehcQk61Aqg90ir3Rsd
Jk2E4JXCwbj47PlWsHtNBw9Bb8MRDSAIcsKc7pSY+pIs/889v8Q0WgNsyQyQ49BQdaKJjqueW5GH
nvPYfGSJHtaoL1Fqoj1chqnmrUob2G+ZRrncDYUXgJS6k8j2W3E18BGQtCryrH5NnGKb42IXzsrQ
JoB5QK8orMgEdIsb1YVTXUjbCusaATsvYKLzIK0PE060Wf7scnJn6QPYEeV1nb9p3aPbQ1gdijgp
tQMH7t1mJVbVwAJlvXN2kaYEiBZn3dWHNH0qsrVnNZf6MEXQrw48e1dpOBPTzSz91HZAnvsZqFZ6
4HkPJgcPW/4qij4ctJeigsYulO1SGJtR6MUQ0H2l24aeRwJaPkz2AXweiIS5GzuHa6SXRCOEcbSH
RHmQpbXANbevHO/RM+HnCrUh5UMyFYSwcUMSL0wzyABAqUE6kBU39KAuf2uODRGNV7PLD63Zh2bT
nhdz/8AHv0SZyUoA3YeAeexDeyELh/pE9PqT+H6z5ZfCo2gqe4ULDmHM+X3tXXgf9QU8UT2QDac1
17cgWSb1ieN1JCgstUPBBofJg42XZFLshz6BjNfGaU52Jo/EyyW2A6pTfQ2ZONQ4CWQCxS8XaYb6
Dec1XoDiuYPgVmLeQJMo9N13MD1qDqPt9o7k69KGyE7qhoMjwtm00QdTRq+3XtHcaX2/TXWUHlyI
6XF4Z3m3gtaPqVgXBRilrbMuDXAngagmYFDxfAMM2gh4Xb8yqgbgtDGyjH2aPTL3pqKbzt0QGAr+
HKuOxMAlzKOzXJkoomFDaLCqIuiC35w38OIaTgrBxEiwjqUfwipXDPc/j3vk6y/h0FPq6KDI4et7
7UUmoOi1JfIEVvf7Ej08RP6+bQAPb2wFFk085Baggh8N7cKq04MqzdagPIKp2OxHj524276vMXhL
94jEzGs1JkrGeXKw23uRX1rQIO2GEz/m2PCLfMLTGXTCa9xBCZOBIGzF1St09EPnpGXWkZOyhDa3
/aDl/ZyxaFVsVWXge7uk3WPrOvmJ33Bkcy5BzUbVERhV4YLGUw2CKcW4+nkPHRt3kVboBSvMnGPc
3F7LdF12J6LgsXEXCcVoGr0NfQ2U5vKd1EJqn3gEHvuWi3yigmSIXgkQlVFQjVxRAT4N5qJ1gOz+
KezUkb2/hNoK0g8QGcXUx+axaF4tciXyMTBB14KvJxTWZsDxqcTiyDItcazQeeshGIsSleygXNd7
GwDNzos6SzF+ML3rCnpJKgZln7I4O9VtPLLXl2obel6YYHGiK8i69hIikTtoA4ZNr2N1ir1GrOjn
jfnHmeC7a3RxasEc7obCQHRzzVl5IpDmxcxgnbTDVHehKuoN9986dSDA0ntsa1oSuojX9jAGYwPd
CQjgdWqdCD3QpiYaCdsI5oeST/e8eaisbgP148CrPvPyknh5QJhYg1MKbv/65/kfqfJ6S5SrdGQF
1S2crKp7LlQbNHIIsx5v7HJYVelbVuZIc4ygRpOh4Tc8gS7Djeu9CS7CBlddVgJ1POWRkTfxhLoa
AZ90yNYQKMAtf6Pnj6WKoGdwYrWPXCVLMyIpiSf8Dg1HK4/GLho2ZnZWERYWcH/fJF6qZ1CSwWek
4q2HzmkmTvmZHjk7S/Rh0oEXlzbzBvHeq/pAxpefvxykZb9/tCz9T6ZOS/sJxkmxQLPEEHVAxW0+
vpb6Nfwty0DRV4qOQMFfbyBv2duRa+0L/qjTV7NRYCRkIeypQnfSNhZ4r1T9HhX2ZvYMU7gQrAHA
1F5A8o+KYtU2G3g6guGdQZADgqSdvRpcCyJUeiApiCVSfSbkohBxml1o5a3OL22YzVSX2nRZ2HGn
Pjux5dZaJy9OfsemA4GWzbro7luIJ8N/VF16Or11hYedLvSn3MrxvtsL50WN1zTPItt77cSFcCI6
PFVFw0LI06wm3q7K6bcLjm4noORzCQprkML2R7OAeLfDxnQjKDPA7qa9hA4koHD3rrpn/GCM9814
O/V91NODVt1N1UWT7DRylVdbWl7w5lo1d5kVO+Z+Yl6UTjRy0zhroDg7XucGRGfEQ27F3PxorSJw
9D1TyYZlQ+S1H0U3rqAQfe017ZMC6Sl1ntJxCFtyg6lb/cfPX/7Yd1+83QdqQnxCQ6IGYkkGqXZy
5hlYXLJW6fhlLTEutABz/3I6FYoXzqv/fJUuMaENyCApTSUG1pI12qJQuvGjNLmhJQlS+wHSRWb+
nD29JGt7uiDuC7Hfk3wKJm/ne08O+7RlectFcWOTrT3k29S90zOxtvE6rSkIducBo7ylBFiidSNn
OlAYCXR6bBdCMyeO6lwf++aOWGJLoYNtZhmYMfFU2Oi1Q/tmM8gHU+4HLZKI72dtiyXGlDVmDu+e
Dvk7BBRUhPfJeeMukmzPqSrL5TNSIL/I3KgYop/HPVJ3hr3E3zE3h6HjPwA2A9ipIqtWvvsL2qwG
rhQIo0Do7lbSd9N9b9SeQyEYsrXRWO/LCiI4YutCv7Vp+9A10ZwckkCf3oS6Qkmj8CQUGzWwmiKr
uiLtlemAQbSCxi3cZ4sVM34bfratyk/i8V1fVVeQaYCz0T6XJEy8aQ3J4GDiD624hq5T11+C6G+b
V7a9hvrnmV9qkTP4DoEsLMQ44qa5zaEKiwLGz0t6JDIsbQ6zQeq5RbGDdWPlvPfsRJJwbNhFwDHh
vEvKuQahERGkznOCytV5E16EHOUVnMCSDc2SdwLVEumKE6DXI5mCvUjsoW5CtRGGBjHkEYIKL+XU
uYc23Yl1XijQ/TOiLe0x0wpmlalt4SlImkCkbmyNIFMVs7xP10Fz+NNDAzOpZBvawgzKvEC6opUB
a7KrjkM0gpJXt2KfPtHOi91L0OwE6HoJkoOKS6f7MJ9S0/o46wstYbMUVn6QHxwnINdhGB4Zp1K5
I3vKWkQV6hmMmwLj9khn0yj9PG+6i5jCCNpVGfTLYsN5Etr+TFAyVCz+jlXQQHcaUmO6pRNIb92f
7H3ML8Jv7gZrXp8v9b1By3qe9phwlwBWAaVu33nwYKLDq4sc2iN0gLoKHhbQ04RClJXeoJAZZhaY
o/K28t5TyHYlI4RobeO6zsBCKZ65Gu5G0Ci7IolwyyRwBqj0jfT0QOvqbQvQ2/A8GVdTfaDNpii2
8FqdBrzWIWnVPpv0lP/Wse+7iBmZUWhmw7Fg1qvJ9814XiiatSS+LlerZDaxCctF8ms6/B/Ozmw3
bmxps+/S102A83DRNxxzVmq2dEPIssV5nvn0vbIa+HEqj2WhVYBdZVhFUUzu2LEjvvhWIHZfrJ9P
jovXmLB4xKccDx36+OrNpOGdnFXURwBIJqoZk15+czVd1QWiSVkGhvEIS3Lpjkbvd8bDt178a9Vu
1a2aWBuX9TRvBlyfv9nlulbtClUYrZXJdSXxMPyYvpp3+OR5X4t2Z0UZohV/tX3ePujM9pYVPdLH
Ac+Y7v57D+QqEiiVXOO4OFAb7Ivj0FGCHb5I5z7ZW67Vuhp2hNDfuHddeWnw+ZeVQ2t+hcT5ZN1c
K3YVrVTN7nJxaPXD4nf/f2Cr/9mx/ul8/UeckWs16puEHFRLX3TrA+CA3Rqx971nfbUqkxBy5CTz
kjRMY4eO+tVNf/YwrnZxbNXT1KhQPfS+Om/KOvje7V6twtlaclEfuF0jfIukgxp9r1dzrdZdhba1
MHQj5gEmEb2h+d79Xmt1zRVjvl7MCHqSK3e2ln9rggDgyr+D6WIw2KkYKRXnIDyPj996uNfs12TQ
WnHVueh4aL2vDD8+eRGu9bQT7Kw1V//fnVL2+fud/lP3/sPe+09h5T/WBKgFzgAYuu0nrXYAjaIw
KfSfkzTgINjt8qJzynDf67ja5YqTYUKTFHQ/IQGa5rnGDMnu9CqoOGGktwJitbI8NuVTUf8AML6Z
yshNtNVNoukdsZzXYBJh5FgvYAam9d3q5LjIdlgeaMmjmZxTJk7arTaeFJkSyk0lj8FQa47RPudj
sy0UytPpCwoRpxRXZZvFGvJXPZcckdEYZxYNW4jqLcyj7Vh1uzjGXWJe6mPXnya53Jl90Id380xB
ZR9Hmy6XA7kbOoz7ZKSueDVTuHTrMDmvU7VPBA+Dx43MjmJ3C8j7Yt1a1bS1rDJQIymAj+CXk4XJ
s67ZdRzhoKn8/yH+/idIXWunqmhNDAxyaRVlbljZtfpFvv5JxL5WTzUYZ6ezwWkg6Q+d/EM3MPUX
vylKuJZPWdGQwLdhddbar0G+X4ovdvTPbvoq+HV1JqZ9vjJdsfijKXnq8KPlpfr7u//JgrqGG3UX
0gGOhWwzzDGmbqJ+0fj4801j7PXvkNIWS4tdJ086HgMycbso/EsW9feb/kdr+98LFuTF1dUxve4x
UGKfmQWMAyW3Ly0i7VOLCR3eq047zFhW4y1fyO5gfgj6jxrda9aFgTqOt9DRv7iRPz89KGr/vo/U
jKQ+hSq2F80fQvVUfC9nMa4lS1BTJStC7bCX66fOvFGG733a8lUyLg3dXOCoyjHbjx6Xn3//NP78
EMxrOX91we3GVkJTyI+OyxfvzyU7++9P2Ly2dFc7sNnDGOPwu2JMSU177VHICDravy+i/uUz+tN3
uNr8tT5UmqlhNEMJdR8Khy9qs5uT7UOszZcf33o219L8BFmpOqc88HzbHL/Zo7gW5GdSqKvZRQOK
0cNjw6/oe6nyP1WO/9gHhQ7KnEodfp+qvVcod1hnf7FQ/hwOMEz990JphqmdRSaQ9327HWaVFhKy
/PSrEYVP3sBr5Tz6PnmWBu67xMQ3vheZQvv7x/fZbV++4X88EBnwXRzNRMfUeG2E9dbMceOVsUb9
++U/u++r5ViA5ZnKhLejwb96OdVfaXouQfYPr/Y/yMT/uG0BG9ZMCOmlhmbo1KjUaAo5GVM0RZg5
gii6oAK89qv570/UrQAW//2UoqFa9bGjK6zEwVpbbl+9zlTaQGsFU94FajE6WEl68K8pytKVGc5Z
6H7vCV4tYkWvpqlLiD3ZHS2bLyLDP5Odf3h+16r7NkVkZtUEn9KM9vHg9Vh6D6Z2U1JRD/PEbRb8
iIHNQqm3FxAkoihQqd7W8PjKsgzwqGbm5IUrOFMZZOZTId6s1S6LmFcen1Jz2EZMpYQoCENp/DmN
b1l3n3Ubcd0OzejP4EVb65dgfGUt+c+gx59+nKvdMi2UpVS0dt0rErWenYpivKoLb8ICTRzKPSoc
Ndsu2Q3TC/hLY497m8h3f/98Pgmy1/MAaawx8oyj9r6Ij0MEIHXddvJzbu3hOH5vEV1PBSyaqfe8
B0hCnta77HvlpeuZgLZNuzxXzHmfZ3yWhjcuX615mX/+uDzhV/97vagTmpu8KslutRGKkSNXP/Xp
EIk/zO59Ql1YKJtovMkAz5TG2xhHNN13aEjwBMVFOjPscdzE0cGsZ7zKnifj2dR3k/SDN9YWCyEw
pcrtMNzusVuzxLPUQZvbKvwvw7kMUdRrzqC0wVoNgYDAr9I3+LtuOszQemji/Mr1u1kFbmXVe6l9
N6zRTvCW1xXJDme8VtTfldZtZeNBaM1T1aOiVE+U2D1TM4NZrAM5wQUC/OJYLXfrLLtZvevD8ySV
lB51F1qGKwqh0wqb0OBopdfMf5v2oJTHymrcaOrgBUQOo/Jum94VFCaKtXZm3MvGaLqLa9HXhKey
/l0bEg1t/mQFk2UAo8o9Obwvo12Yy/twgpugnNf1gLDZKRsXu1bbAJFa7UZVcuJJcfrxYxEOcpw4
lbRR08hv1YKnOdlVVXlN+Fuc3qbZtNULYVJKP2oekT4OTjRMniCerGIjTqnXNtUmkyIGqmCo1SLe
nou4ndcuWEQsDYXfUzGfF6JuU3404i7ru41ivk4X5W1SUcL1NXppqfxc1Htr+p2I2y55kiu89Iua
QmPsLsJpNsegS7WnLrzDFdtr2+JOKxj+ZQFbtLKjyccPwZ0y3dWGjwkMSNnXzCzKgaidrXSwE+XU
5KstEJZsmBFSZPl5JLqa0ToK0UgIW6e3eu77PcO9vJYC2VScmukHaa7hh6yuatxTNaNiZHczkIyl
d4Ykdyz6dLK8b9vMHrPf8H1O6op9FtOck3JacUCEAu+gxbQV6y2fA/THLkSCYI0l2xhgzq23qEE6
0cWNX/VS9V6Tz531EM0PY3oY8/O4+DN/7C//rQkXO0mnaXCWfKyzE7+X/D4+WMHgrY1P57S1PCeL
3ZS6eTH11M4DWBC2zDl7HE8jOpSY/p1+Ktp9I//olwZVDYG4/DDlly57V7pXGDRj+LKEL9LwkfN3
hhRkWN8lRuHkkHXz1EvzY7i+hvIm1dAJF040nuf8ps5Pcr4lnYZK0TqSBd5GQo0Jl/NYFMcWb3Xx
zoJIrzPJ0ginEC1FGteeuNxQx/Ejodk0ZuR2xY8xLdlfmJQiu2hfi3RbDu0xzBeMCmdflEu/B6s6
M/QSC9bGLOdNod4gCHZ64aSNx0nvnb73JhhdUvFmag/YsLtGl7tLOzzMWJfJ1CRwyTuSJ3m9dFNE
3DBQnFVwiux5rbZaP/tjtB8q2dWjxk60HYB5W+UlFeCizkQdQQrh7NKYbXyAALbBrF9q2J2aIcnm
kU9pZg+dRWkEgQlMMVPu3OaCRs3shDUV58PRSs6aegMIpjDRZbsI0umJSUOMdwIAuVtJng+RKt/N
OSoURbWF7CmlrrqidCrp7XJON8v77OJh3gou9hEeBqmwVuwSFW4+3BX1r3bOzrqp7dK8skMlDRTl
LjQLqNetXQmYhNAgmTsFpflky4XGeRSW6vRgWQvIDtUzmhe9zZhsRX9eR24fzY85xZShat1UuseX
19ZUGDzW49ChgWLtmZHqWvHsGOYp4wlYxRuoJjtqDCetCzgHTFri9DEwzKxoBwjCbtU+qhK6vC7Z
zPkWz3xYahBIMDufM7dVniz9PpSfhqQ9yVhPRsw7Wsg6wA75SOu9unuNRuouZfejFeefEoo+wxKO
c8cmUK75xTvTqXSoQu2wScXciZR+23JiGjNmEMT6pUICD1vEFhFJDLnm1ubFuynz1e5haUqQbaE/
L4PbrolrlJqfLtsu7/dwKOLI7wVKxHpQzvfryFhq6pXDPu9+TOrN0DzpMgP8t0L5TAlVqHcaCQ9f
MVvQA4TXMr6deIOa0OL4drGMLewUST3O9hJvjDzcRxU9eTnyASTFrWdWN+lEoeopTe5VFktc9rTq
d6Fs7WmOOaUFTy17nat6R7C2mDkTlJgKnYj+WvJq8W6UAAix843Ko2LcgbRbxNzNJybPmucqZNbT
yvhO2yk6wv/z1EalrBZ7hjw/JMprCcoEnIUS124hUI1jvAyVFg60wvTa1b80eat0JH31ttJu6+hd
WjtWxAETnU3abPr8p9TvoAE6VXQhomxh1ZER7kdNtsP0YVoCYRzcJXxCQSRVkmupsl3XoJPRXiXv
M0N21nSrdW7U3VvNj9b0i/lGGHeDnGz7/o5iD1tovkzvqyrZY5t6siAE+cpb9KKXb8AvwDu3FOmM
3UiITWsMFdKtnDJVfSxLCVeFiuSr3UTVYheVny+nakjtpiR6xW4nnaWsCoD8IKNY/dBIbSmKvEQ7
MwwIhue0UsHOO3Cbv3U8DBHtiBWrX6Lw2TqUCTkZaTj0RQz4lSW0pcKyL/FmrTon7PqHgU2+uy0y
f4luVOg52SFmzNJIAlEJ2IzRjjkZrJckd0XpTRQ3s7zX1Md1uJHUJyk/K9CPR+O2ERBwMcA8QIGR
b0bT9CV6UPhgpGyHU/zcR25bbmglYepwl4yPAntfa+Kk3tf4H68txVu+B6MfVhndRBFa6lTYt/1b
NAosTBVkdbuVh9BNEZZVojdaJGTjxqiGo5mDPYB5qZrkBSskzzaEMRae8oI+BFlLkWUu9sJO1G8J
zyej3g9Ep6quYTVFTmx1gTBpjmxMpFrYqpajJzMaP9T3lhD52XhMpy6wSgGHPOjWic8c2RkQmR13
lGdp+ybxh7gcMxmo5W+sIgXpnMe7frgPi8HWmpd+Db2oOycNMXg+1snTmmCJu7YuWI6esrWavHTF
cyr72YTd3OAPzNeYGREM2qI5pD7kN6eCjzmlH226YVAJNBzEuNiABIQxChFgfrasB/jga39qtMpt
Eg0exr6yipNUT6csQqeFMdAsJIcGT7Eevb2QsL/os8HJ6DeTy8FcdXd10zh1GLrJmgfxWL/3c7OB
NmvwQ4dW61RhcyimCWfcW5JDQoHpo7bR8ze5qOwEfMXSC25Xdb4kP6D+scsoA2R1GLWf0D2K8PJc
lXMXylCMOrfrs33PI9A5YSQCJKoRP+mgFGu/zN6BJtsF2ctKTq+Y1CB4iRUy7EaJ/SnTXHn5KbDB
6bgBD+1pid4qkmkRhwoj3qw85bLpnFhbbwZN9EpVvSwAKx42ADiPPYNOivbLaDs/M0wvEpgKC8tt
v4i20lpOw3uT1tUml17nEtZl3pMIONJR6hU71GQPio8vJboHQ7ptG3fOGSYULl4Yu2w4Zvpwn+of
unoO9busOJOA9l0XtNXkrdneipCXSI1TpRtMYhx9AHuwAupArZkWx1zSXDUFMa1rR7XK3K4hN6zk
TQFhs1uLoMrZ2Jo86BrGwTQY3WnlyITnXuWpDTJjVWowar8mC6+/hcbDaNTPinFS5sd6+UHOsBnF
6RUYBN9e2UdS5jCXQnCb0G+9L3UgRpqXUopd9dMM8kySSecHXkbS8roZz0mRO518W06da2o1C6N3
BBKqQZ8RaUNcm+ZAMp7jQvHXoTyMpWYvUHW0srltcauMW+msamw50wATMNvLCoAf0/CidJ80bkgt
wsohnYygnQpMwnSVinBlWyvZTWs6XWI4hrhtWrLFjAsUPJS2c7XMX40ZV+n6vAw3TV36ddYdE6N0
CjPeICN3BNwvTC5qoM9IwRxhfkeTz9wodXYYMfxWeMyrsB6sEv2Yqr3kBFS4bLZEUrTKHz2Dfnpo
wAIrtt201ebcaZggmi0yfIxoZC33lGK+y9YpKFmcZjViwjJA31vtOYvPAI7ArWC+oWii05e/dKO6
kZN9W71BmPF0U2bzmlx96TZGh0o/PnUVM07mvs4EQFYDaFmPsy1zblWAtbEdfoxh4ob906BbG7Ep
fezL94q14+fIpedYi4N48a3ZU5TZC7EdGpVgKczfoLOcwSq9zJjBH7v1ZWL6MEw9jHa/N4AOceNM
9ZUTQvVhODU1hMrpTpaXoKcGVIlgZiAMzwnsrro4ND2CyBYJq8nBsXZlPaY59thzRIz0pyiunAZx
PJljGoWeGVVeshqMq07b0Ww+DLzB7akntBlDd6zre9xbbF2+HarkZ6HG54VIwxRk2QTJmjjIF4oC
X+T5UEojyR124BJRO+nmcltgLNMr1cky9xpzYhjs2JNeMrNVoU42N2F917XHKbpw0n4k1k+M+Wq7
xsgTZDxbGicgOIthSxTHE1gZpNNkUudZ28iRmtmXxMrNWuU44TFgSIrL2grq9bFkWhKOLqDne2wU
vdrEqjysHiZtfhDx7x7yzKHpw2Bj0IEiUvmGqwCNeTlYwuSNk+HDikAo4AxT6DUxsNP0QYpy15At
Z1ku7LAYDvPqTCzBOSxhxz9BnCc2q06h60DpJDZ0SwhKRJAFoTLr8d5v57N1oVxLUu82Wvi0tplT
aPFpVS1XFrdilp2t5sNsVFtlgLNTZndlPHlFaz7PqtNzWFjM7qQuD6tyU07hfu1lT65Zj9reCm9X
DuVx3AeQfhkJbly5Vx04M0EZG+AnxgNQrQ8VV3pc+pvq3Cu+UZ4iaYcnNCCzFzl5GuPbEdSe1R+I
W6jZ2+TYpJQ1GhjOsa9jra+Ly4MQp04Yyk5W5WfaXOQPtU2bN9AX61ZJ4024WNs+gwFVQCeM5F8Z
Gao+xofJeFrGhm4VGYNVUIJZ7aRVfKtInJLR2DIjeOhCoFjxTkSKBbeLAzkFBnzbMIeWbUXBgaeA
IMlZgiavr4fCPtRPCieNzqCZPD0MxgqfhmO/sSpBpBxHnQHci5d9Nds5iFPZqmzNrJ2MaCer0g14
sONEy3gSXZVRMIFMp4iYUZJdQQY0sOivs/lh5fG+gS4qJT/7MnmkK3NDVQTzBmlXxuxw+WCcTLV9
6PowQG7HaeFsVtVNHd+m893lYOoUJMNJrzjpdMyBvZaGfNSnxTHVnvRs5Vy0j/T2VIdsA+sbtoiO
AYRbLgVvNV9TaooTq4i6EXrcPKZFPq52Toe4fK1yxtYvlZz4rm/fUso1ugpzt87dJvqAfkFdC9oy
a63DqH5R3maEkTJdX916D4343hx5g5dAG8yNPnBUaZRDnClurQO0uYzStF5caAGoPShrtjF9VIZu
C52x0eoTFUdH4qPHSjyIzE1cGraejw70T1+n9KaOKgd81gRYgN5kRnu+BJ6tEnUb3Iq0/vnCNVe0
j5XA2TPymYbRqRDGTUTSmiucJ6QMBXLqyEn+MdedgzQd+MDtpSwisY9Nan+fyhuzOdF0YwoGa7Py
d9K8WV24T8Q+kBr2HWk5N3HhGfmHsAZaoflyuM1NKOKxBT6tDUTe2hSUoTprG1CxOWdjSVm9eFmJ
eeAJG8PkXFu5aRFtinwEMPdaSsOpohqlaYo9jOTqkXhaubWe8dYOFENi/CjWnWg8j0h0IuF3tZwp
ayzmveZm3pT8amXzYFEVyozT0ll+Rk5VQgZX1ldZeyvC3USlvd1MfRl0qt8xiyxkx4xMbux+pOW2
ooihDp4mHsOkt3tksVP8s8RIOY0hK7OYQI6Bl/+YSVhWTpczZtxKd8ikyWsoEKeYKmmMO1FfQ7Y9
3RST8NxibDlk5SklTjc58IQi38YNEy3WakspcrT6thyhNSeKXXEuXWe34KSN9vsQjebBiJVNQQpX
6KDJ59eiH/ZieFMnCZP4N1VkukIzuL31pnYqrlnJMaV1Aa3WjkSdpz9uezW7EbSGzPijMEenD0dv
bMj+qs7NxtEdIyCwQITb9DFcoXyagUmPS4fqkxj5vmif6jJ0rJXcqtL2g8lIjUglt7+cI7VjEy87
q3OYC3BaA226XjhCjrSkKxxI1kzRq4d6JohbgMjjzquqmVKTxPDD5BRkBXMDp81EiApwpRl5ARuJ
uRcmlcmc2up3N5RPRnSxpk9vIgjRokbU0C1Xa4DS1hNfOrhx2jixPB0mkxelyA7Rcprl/C5t5nM7
Qx3VCGKp4KtSEsDUpA7AbH85bTJCVWu8GnoGrE2yVV4XWSQNERKuRtzQn3vmsiRBum1U60nD1YXq
xCNTug5e78dmtR6zctqqnXTs1fG4hHPQIaUVqWzLwrbIsd2nAHn58lQVyMZLz5hTOx+FLduhvLQx
Z0zSsWg89svP+c7slX3f9y/yhBRF5hQ6hJMfySElXRh9USaAQaXE1qJHkyiOaLF8Flso0mu7ssHj
yWCMyQa63rto1QEcZLcRGdkr4ONKgtdXmhBMxesaqnsNucGigS7JPDnJIiagGP4XI3epXuYOUXSz
nORQcsvxUGHSMb8oxmxn4YMW/YhaazfU2R5vu5d4JXJbU9Cui6OlLBD9GX673UsfzfjcwOdQY8Nb
BSA6fejFWe0V8nTTtflsG3p8x6EEdYA7lhzUrR9xb+6muHybARzTBTkujbaVshZHCRGmLIRMWlL0
oTgITQSiLEUHP/F+Ld50YWM3B0GaDkrLM17uo+VgCjdzyke26eIidsToMTW8SifNt3owBSZeFXKl
u6rWAnNZRadpbzU83AYBgKxkaM4anu6aZP2o1aBua1AqAtW3jnOG1fb+xLk/th7F9s5Iq1uhaTwr
k3dlt1C/bvwOW59IQQ0131ukq11j7dpa5mzGG2aOUAzX2taT16m7LyhchJa8E3uDymZT2X2rkTOt
lSuopzTbRoi2L9U6P2qrjSzfquspRotvTpNbAWnwlLzJkVPfaRFjLGP5Zl4mG7PBj+FKL/z78mdg
Mb5CrwrapN/TJLj8+TIrGlarB75anCTTrhlTA8x7OffglsSFi0EiRczxlFQveuytiF2L0hx6EoZu
jW/BB9sCwHJB0j7msMJdCCuarjAdEKBwF8+MM7oZbZ1sPxUUYVpS6Vlp77vKCOaptSe6zuEs+tFA
/cm6iRLFFRG9DGLj9MtwD8rlDWTqXm1LZyheQ1qu84fWPhjh+wrO2hQMv9fqoFEpB+P1Mda/jPqh
MXaFNbLndl47Hee49Lsh8ZThRjcF3+DL6/U3p2Nv1Ord0A1BZ6kuZq/MUFg2CcC+H+BIHZs2DaLl
tVy2sbYv5MIuyoOlPzVi59WTZEer6ApUDVLRM8GPUqRzEt1gNP+t492vKfFK9Nhkizy8omC8MEsh
ofqS4iAR2h/JKD/Vk5azHKeA0tddYe6EepMZkTf120Vb30TSznbuMZpiADLahtMmbJrNIGDsWYp+
nFClGgY/lDRfZCEsPOwh/jVn5VvSFayw3BX0ia32F4Blp5rNp0TBZtIysnszlRwpQ0wvoD9bU/mI
IYwfZRBj5d047dk2trzgQd+K21YiDmTjh06Uqrp6s0oPEegSnftvePpLMlBiDA13MdW3vh9RyiW3
VqTbysgerZW4aVUUkNa13JSjWbiGqLrzegsoSHIsyn3zvHilkhxwbbmFGXOYuuxg6usmTuRtKIgb
sTQ51amHOClvJYRcfd8FIWeCsVD9Jhs36njhcoO/zkEpP2bLc5W+W+l7Or1FbAES3ibZoVfeqolS
e38D337Sb0fObOWF/0slkoKJIORetr6n3bO1PGfDx8y4Vbmc1HFDDR+ZoGj6VFAVoMh6xpjC8dK+
bqWIEcwzDUWpLbnCOZJvTaoylrgV+t083WbtMapPan6U4mMiHcXlfZYvft73vIbuWGf+IEBRrV5L
QtMKZToPGUzOpuVHzGBnZ5xG7Sa/7IAPTZzdLToH0qbw8mZ0eBi/quq91fxaQd4IrzecvRkC9Zw4
RCITB5f4Xiff1SjClzEen5HbKLWzIk3BIHBnqBzAmJVVwOieLsfLxTpnwk07UD0Cvh0qd6vSHjS2
tEilFbjBlpzWW9BpjA2T/a9nbdqGxQcmpcgtDoP4LgnRRlFYUOC3U68TnubksZ0dWdpRKihxjcqm
i09Nt5e1oFYst6iWHcf/3Lx83vvBUE5Ccur6G03FuoRuL820iOrlfsp25WAqL+kqB0wX7fPqVZ6t
gzLcqd2MF3Mp4kZjvQ3VcKNBGnSt8U0Tn/pY8jlp+ZGVQDwEd9V7Zf+TmH+7RtZGFZTjxR4nH27N
+LkYELYPj0LyVNAv6u/N2k1rc6fGO5PUfKMav4TpXnsp063Qdl63qEEnnqTihlF+2hpOF5gjctPI
i0IMezrlYYE1nxOPp7DhvT0B6L5NspPRxR4G6UEuhy96fBsTEUQNgx9yRBoGHPzMxC6NoN1ynCl0
1RnM+0HIt4LC+UfkG9WQmR5QSnriQFVSuK+jX0VUvFtN5a2jdRCVaK/L60GuaT13neI0BtpeDFhz
8nArMT2N8J00vk7zERJKQhXgPuNIqpapP/UgdHpz8NoY3VKsuPL4CBcQn+COnvNe7N/ldvLRTdky
pY+cQoZWiG4vCfdz/Yvxq6ajllHzN2X6OEzVvTncS6Lg/V1f8WcFkXHtEabGUdcOE0LBvHOFkv79
F95jn133SpmUzkXF/sd1zc5vrGNtfEsZb1zbgolJIlbawnVTGpnDRvyuYPJKglSCMJNrEwXY0mIm
zUf0hQDskwE/w7oSGEVFo8x9IbApKfo2TV5HYfQkXWKPpSMrq8GcNU6Uy35h/TbD+T6PO7um/hpZ
rRsx8l7+1LPsi3v55DO59vRiyl/L08vP2Gi0ptzsex/1tS3PmE26mVV8JGJxWmhl0QD/1rtpXjRB
7293SRl1/+d/Sf/bXHVrTIqCiSHJHVIv+Urw82dpqHFtv5MorZmFMvPNbDalVgSKeeLYbof5+oX4
5xODasO8EugkYtQLYyJMuJhSrmucYe2DqCbHpjk+SlsjFe1ZgEGoKFtOjPtE0zxVfg6XnDT0prTo
rYzEYSojUlidxHa86YsvJjU+vbXLy/EfDzUfs1WMIxTHBVVvcLHMqm/wHojq+pANv+hBb5thU/aP
qH1U/VhjoQ4rnCOugY1DZuecITgJQQU8hMWDrH1vfNe4tvvh46goJljY1BYuNWdIqd97hS4Kqv/4
aRuzGLpOROna05pd5N/D93zZL7zpf114qtrKaFcurAZCb8Pw+d79XkULY8okVbB0LBtlR1Q4hrrf
uu61x4/RqlkzJS23u8huhPpQowzyvUtfiQMh4snlOjCJWPZ7MfeT+XuR/trPJwYnUEbjsuyl9/W5
+vX3m1X+rCc0/svNJ5EFQ1sMwrGKOguZx6hd3Ggpn8xrQuM6v0kKhRQwvLWES88aY5CW/uKUH2r1
hRaEIBzUdJeQTdQpWCxZ3dKJ8DNIuc36qxyxlZ3m06U7n4hWMEo/xPBtbO4sWQx04SGORgRRO2nV
sR9mMRXS3d9/rMuz/m+BpmFcxRtDTmNJpuK/z6f7Ba+SqR1hMXTTi1I3b0nNjxiH8/de0WufnyXT
Cj1veJWM9GZtfcN8+vvP8MnudG3Jo5TqUEpqQrSPDlV6OSv8/bqfRHvjKgTo6lDjtcmzGYWKQAyF
UQgpLJkQwL8yiP3nnfzT87+KBmMqKmKjsQZSOXbW8rasDqL6UI2vfW5RZQxpIG9H5dBVByN/Lbsb
tvWqfG4EAaFbZlPFpHSdO1XzXoyvlnAfGs+J/AJeXV8o2ELUgITeXbqWAjY7EaWdKver5rdCnxQS
ti7XbOePSfakJS5aZtukZZNagYT5ktHETm8c5SEwprNIHVH8maS3mvRurS9Un50xvpHm86pfWGzn
orVOQruf01NSITuoGpqMrzX1Hb1pz1GpoItEwRPdYWdotiuM3ep+VkW3Lp7GcNegz7Z20bD9+6f2
iSbcMK4ioc5QWJ8OeBJdvDk4DCJ8olWDt+YyU+jXET9ajhZJEDcqt+YkrFJ8t6L4W/ZzkGX/Hd67
2aqEiUGv/dwco3AzfSWl/uQlv/ZclKtIjQX0A/vhw3yov9jTPwtq+lWitCRCZY4Ncv1yfNbAi/5f
zs4rOXIkW9Nbaat39HVo+NjtfggtSCZlqhdYCia01ljR7GM2Nh9YdaeTyGDEVJr1Q1dFEQ7hfvz4
Ob8ACkp5bInqluHB/K0oxzXlpvfUlTpYCyFGHKbpSHj2Kq/2frTntN/VWzMeKBrysulq2KZ27WXj
RxFU76SRgjaw7pzUX6EsuFUpLveBtffGXeLpSz8JrgbqyZF+leDNEuiXmN1vvatpQf+0d9dG3KVj
pJITHFAg6H5Phcaey2i1Fd3s0ueywQ3duOCSYsoUak+EgLmG1mQ2ECUJM8Y1act9hzixs8rf3Avn
5p1B1TVlgfbcMRjRYFgn4YVE9a2bnsVGVUlgXOdc1/eSpWypdAAm6X7PO9GeqzUJ7DoS0SBarn6j
O/p7p425tlKlaGkV93BF7I/uo/X1fLR5Y6rNdZUiy6uUFpjOpE1ShavqN09ccyUlq6syt5vewPhx
vLmk9PHGhmbOVnvSoNNuuAm5nCy2pQSPDgbJFsAknHr1e+9jtvSMkIDSxXp/zD43q/T59y46S1JC
1JhF4DDZyo+FvaaK83uXnb7pT2EiKQMO3Rl5IihG2lzy0/nLvvWW9deX1UyvVDpN4winNzsbAHDi
5Uu70rd6fEmA960hZqsv0tDWdEDioitPU+K5te5CjOpldEG56I1Ud65c1IjQ1xW1Jn4O3VXvtQsZ
d0eHcuag3ULm+b00fS5gFMZGZ/URyrlaAsx8J2tvc/4DvLEm50JEWmG0zVCpcOrfe4/K703suQiR
ZWQ0bAUtAlN19xT14bSfv9s3IulchchyPbdUp9NKEO0iQE7kV5mfrs9f/K1XMVuOmsRSOIHtOFVr
u3Y/6L/5NmYrMh9Ck8o4r7iqNsOEF1+cv983Zt5ciggJg0JDP2zAEg5QcI1wfQRm7q4YwrVrjBcG
eWP1GPMFakWOV4cMQll0wnXQXzBAfenV7200c4Eg3cQvxKvQdLCKKlhYhrrKgBuef0FvfdDZecEz
HTVqHD6o6aIGh/LDhaz5revOkmYHPfFkGLhnzVx135Rwe/52X07HJ5KbuSaQUXemjGTXHwWcsAFN
wBBMWu9dhaizKv330WtBPMIrquBqDMVK6QUUrr0F5lJoC4t2VpyB5npnaQ4AYGgehb8Nc52mZ7Lt
xicjHaZO/9F3tCVgyUkdVM/9J5kYa2ewttlIVVbfqla7omC2NJDQcNOvEztCiQRQhc8jhyzcHK4s
BPv6MT4aogaq+VAB7Q4s+ueoySb2F1r0a5VTlkepz6Ll4sfpdoz7vVaX6xp9PyddKaN1FXvDXob8
3DybNFPrp1H1Nj7MpDa5rdDzd417RwOZkGjwUZ8QsANdcCELMe3p+596z7NaClRhVSU37VDuruHa
vnf7JxO8kQKAMnMesoH3437uQmWrSX0/yHpTR+VhqCx6GAe7HujLd7vEvk5dlMvBpxool/eSVnm+
aJ3vU1Uiyg6lDZlIy7aTBEmvryNgAJ44ABXcegaEHX4dxndF9D3UvkB9gOHwmNI4TI3dSO+5bza9
AY5l9JA3XHVFsgrAeQfdtwzeFxJGS6OqFjFgYbvv4QHtDDXcRHQ3RkBJMY168zuu0VZ31JtPbSy3
idNtTZ8iCQjt4WumfQ1xKum7fQguQ31XxxtFgruhZ1uoyzLf99oPyvTLzmqeoip9lyv1cYhoKrV0
KiEpV3q2LIGUuWBMIh0N2O79UIGUbm8HIPNewpsIb2x6chDUwEihghYgu68095VfgAEzdrFvLPtB
uc9qMJ9fVHVYNBw2cz/bRGP0vsf/Ow7eZ2O/zsqjbm0yQa8ePcdGLVc2P3bJ+xEr5M7s7hQY5IXB
H2tBC0JWESsdwHgzaAuWQW7doIO16POdldeLsrrDQGOZBs1aN77FxZU5mKvQSpd6p35IqwKaIph0
7qoN9K8WMu5YTe0Ciep61zYbMeJsDScl8av7vsgn9JduVvdDW68cmBSNpqzAbWz74BbctJ2k6xiB
cltRl13Q7ltQ+J4dL7GVHHNsJ/xxr0CwMm4w2FvFwNGlGWGU4SxVbsFk6AIkS+sBxZoajGvNcFeG
W+5Vt9q0nYXSqTyoUD2l28OpSta+Xe8aem114K9jwApR2W8L60fdupsgkLsUbU3N17+lHtBpCFoe
DVonEWsr0FZp/DCU+iQRs7QUpH3L+CbWvgf27QCVgSLpknII0FSJf16ydOxmX/vmcph4h6MLmOhj
LPM7Z0STiQ6KuVDgIyjKtQzr65zGb9GvE+PjgP3uGFzZyN81Ow5Ct9TL3jljd6XKe9V/7j3YmiqQ
hBxku5kte+NRdN1BRlsqSvRF3a0J3oKhF723oUuHBsdSgkEHFiQrLByuO1UAF0sBYRbrLh4fGwdC
UAFsVBiLlC9mpB/K/oNgJgKN6mkSuK27TNwMqFSyqDxlWQ5okGD7Mkp7oXcf0D2uAn8Z9VBMEpCp
Y7Lp9IMA5mDVPnA2upY5aN8YEsCXLNKhFe6LUF/4to5PIjJ/CczG8ioY+g0qUEgPrsPoIUocgAPP
re4scKhRq4OSQk6nTtS3fPDWWuroBeni3oR1DXEH+XAN+azK/Fxlycanm+GEj8lwXwkA5p5c8jHA
WB01GMMyBW8vmccUI+vog5KUKBPpcDG0Xdw5d54pH1r7CHwrAfacB4cORfO831ildd0QoO3qoxLD
CYzgigbVSuSINYekVihu0TYBPRv70TquP/Ym67MBpoPjSKs/o9i41AQErMFY5eaXAnRr3b+v+3Qr
Apve613kIJvp7AAHqXW0bHy8IyfyYxsdsvGdyhamBh+qBlR8+EVaxi7PLeCG5U7agupcu8igcsZm
u1AEiw7CzzsrucsipnFvLhxw/ULuBnnt2ti1VTaK0dmyrZ8cFfQmGPtVFvnPIowPnv+Q0F9nLU0b
YmcCgLI/GF1KiEzXY+19cOl21cCCE5lcW95nxwMKz4Srwc91+MMsBkBDOUtUOO9DkB4pFjpZNN5a
hXhKwMQPCfTiPiUuh/JzohAR/T4qt3Fvray6X5YmtWezzD6VrbVvxRWgVB+1GDQeoA6jQGqlGz04
1u1XtbwO4mtNfHK6fhNm7Mo9TclqksztjprBtv99qIt9levbKLwHa7ge3PSaE8DS4LvhBlNGD2aO
JjM0wFqCr61pHrnJTrXldaldt+XXgo681y1rxOutGh1DL18Pzt4s+0VhP9XOZ2pLqzBoV4X13kx+
6NZDG37CN2xlQCXxSDqa9KsNj2HEeUer7LsyvM0r7FK8h7B8nwQbVtS2c7maGQfXXjTcdniCBcoh
6mywdERgMLhoqy7puEDEM4tFFFZwgp1DlYpllwAeSKpw3YT3blYf2xSeBlgcC5h3AXbTIjPhMGVJ
+ckd7kWUgsMFwOL5j974wG2sBKAj4bRf9da9KsWdYjx1wbamJgyVqg+6fawcbJeasLyOaCHlgNgn
uZRksL81GTtO+5zBzQuGeJM0/VVtQ3WTrN/ioyvVfe/TZa1AdipM1lgI+DLuwqRJN1naKkFPKtyR
qN2bzSUFvTc0Ley5xpuPeaILIaY7yuGmrtRVQGyuSpjhxQ+jC7cpqVUN0CUoU0ygoLPDH8D9d+1Z
yrLz4b4FP0YtuY9cNjf3oUySVWJ65HnaKmN5hhl1R2dfNy2gKwjvQb0sfWVXNhmocAlX80HGIEPT
bGPVgKoABp/PbI0XReNTKdesmpLVfhPlfkultwWvGMN6R7ymuPO1ZlcpxSogGMM03nX6tsjHK0f9
VDrfwcAutNha2Vm78Ee4lxCxclAefWjCyH6Hw8hihBbRjRBIlXVhNEdghUF/F+bxOkdy3opumxTS
aqgdqwlLmJOg0uqrDVjxdr6M08dIvasRPhjrbuVk+lq4w4qz6vcEEqqMxk3goUpF02C4wzB9k0Hk
DPYdPLGgvjVBMekDHkTiqUWa0YZMErrXsf8NKK2Zt4fOug/Zp8IuXXucJZ3Gvg4jEGlU810yKwhs
9BmyCJvEDup0dUApSF0kRQClfFNCue/oTpeAgggHY/l5LI5o/pAJQVe2sw9CQfqaUuIkQ9soV2bh
3dcErgEmQF9tZHEtzZuyXNXBnZaNOxHuB757BZvL9UAVK9lO17wl4DTygoObb914r3XV0rL81Ug4
M23wnJAtHANwtpqvDeddSlAWRbPQ6owoDuQTIpH+xWjuu+Teh39GFTabStXBXQ5QDsUMWcpNEJGA
OlvFgqemi6sgvhmVz2wZIDK7lU7mlLf3Q0if1NsI93pk8yyLB2d0Vp62VfpFd29X10U/Ltyp1yKO
3ninpY+2emtG5Rqz44VBkzxorhv7YwUvM973hDWLdNlUmckTLh49gYjvPgafHcQmImj/1YPbvRfi
zve+tuUxCD+4cKsD5kLC/NPNm9z7Kku4VFw4fMzKYHK8Jtcg4DpQ92lp4a/ges6tDwunt8EtY4S2
biAilol47OO7jL66jfMAQNu1k2h7qakbx3LvMeVeR/KIEYYTlZs8B36vaVd15u9TTj8uEPEstkBO
8XnkQLugeJ9VnxP3oQqe1EQeIAkhCKg/un3zURH5MWZJZ/a30ervWrw/cV7A5m2VYnxWUX9qskej
JkIIiAx+dnBBf+oBLwC2dKB4DwC8lhU00VawCQx3WeJiVdYvWvdmwL0zB+lWfHHV+1bLFiVEDGmj
X2A8mQjUJgFsWRFdGflTG2+b/mMYDausOSBXNhmFkraCwjIIjKp+nbIU9fwO1+EFiwwOPDxmrBtY
7F/U8L4hvRB8ffkEvwvfkbr7UrpHna6wdku5hHR/rQEkrsdr07gK2n7rOHKFAkgtjgP7R2J8DmE6
9PK94TyrWPpZQbb22uzeNrynFLJ2gMwIGig1MvCrxgUa77MDRZw/PbS9t/xLNUbUYfC3ifrNrYe1
05MGgApflsbO8LdDV8BkP6o0MWOLs2/1IQozCNERuLkGUjsyDG315CjVUWSYxhR+zZnZcncj6XXW
VB99BLIt2cDB8reGRMiALpEFB7GtwXkm9dqDdVAZxaPVyD2a+jcdrH57ANUarxIL+TQV4p0qlx0W
O+F0FO9IhWD/N9atCfnfd28mFg3iKa6zqXtJb44w7sFWRlggGf0NhKaCM0A3JXPY6kml3/jAfVOv
XzmQJuzqEIgrLXvfU0DT4wGiyLiMXDJyuByq5dznIz4h0/eUwzZtd1W7nzYhLS5+BEa8C119CeV8
6ZQQIoyHgRJCQrVJgZI1xt4KwgeSFfugAQZt7fr+UIXOO9tIINYG17qOSG4MqLCo1763DRFdcark
3lWNbQ0TxiubG9fQD+imbQcf6FSH2VvZ70bD2duNOFYx85GI5CDE3JmfFGg/bkqAqu49AP5l+bkt
3Y2dgG9+xLMnH9yrIbUf4qjbqQ7IQ4RwLmxnb9QPZoVCmEu8DDjTxwFiIbxov3w+f+EXvblT2+Ss
VNiprdUZWtEfnaZ+IpjduMj09BZ5qI4wBB5RA/m/kwD6dJ6RayAHsZaQy46jor6LemcvqvG97/wI
pXcj3R/nb2oa+9Q9TVWwnyr/5SgL8PMWsmGxsYhIgiaIcpdnF6qjL+pvp64/qzAakdO2RUxLLxf6
qh7FU+cdUg2rou5HoDx4jUpjfq92II3rQ8ee2AzhTWzfFBftd18E+U7dgfb6CREozyzmIE9IHWWE
Ya8NCXyQYg2S7OB2EtYFLpPZux4fhQCmc8VelWjsMulVnR+BuvaoKjia+L1avz4rW/oQwYKIxvjR
V7Zq9zQGF+qL7K5vfMpZ4dK2Uvgb7FdHyPeLAo9dqnHwEndAIx44PEMOSY8kQFh5xMuUrn8afCti
hOrVlRirh4wdZfSNVQFJjb1gbUCV7uEtxCnH37s2/6R7xsa0mo0xGgc/b9e+8skAIZ7pzjuZfezy
djl4wTpJ3hejvewi2HD5vqqu3OF9Whcr1I0kjFi1fleG4TJBVKSk0Fy4t7pzcIimxLRlbl3B/CuK
D5FoKK+hbVNzDxDKiO5VBiEoGpd2/gmpkNiFzXaoWxS5xQoUSJPYJI/Q5JX6g0+g7GEc9VkyVRKW
rlItJpWBosnJKr5EPsliBFAXAY24hhnqO9e11e8VA0T/pNSxduIrKdaQWI0RumJx42f7anCXJiVC
jTpErye7ECGuiGNBVkOmV/dGHi0QdIOjmg1PYZ2tysbfI5iK0tYnWydtD/ZRccgpsWG1FHhfxv5H
mnnHHKJP4YOfhsWIQoumb83uSiJXneFrQIvsahyDmzII2I3J29lVOzVkrSQrr4cB3kFn9LbuxjNV
1KZsPjXU1/5TaGjXafZDz4pd7AyruJnY/YfcfwzK8VPUkfxY8AYtdc2Rc5kH7DjQ9Kr0sY2utega
oCjiTm64kcNXPVHXgwjv7fpZ+t8MzV/lHeJxiU3hI+SsFS1KTSz7dKfk97Wdr0Y9/9FV6a5WRs5s
n2zjCJAcumt9lej6Gj0TDvLGElWlRWsltyNk8g6+Udn2my5zKSDFVxDeXhzGPT/+5AAs8ONs3eQf
IwrEzUSvREjRHkPKSPYxUW/88bomeywH78lUPgxheZTps+3DqjWTVa8X6wFeQdPJG8PXD7Wnfw10
KhAAN6R4Vlod7jG2WpWJbG2O0fqHEN4W6mJNvpHoa6SJcRva4kIf5I1mjjbbU4oobJkybkfW0VI1
fOg9f6U4QEh82HHjJYTDG7F8rsuNWmuqISLUHevoKcFm2KyuJLTW8xvFG22RuTy3HFMOKWRSx0zs
Qg/DvH64dH48Hbe02RZhe2pgUNntjn113bQP7AAXLvxGd2uuiWtJPetSm0p5gzxE644ogyEih9lx
Ki5tb280G14Qwj9tn6adxlU0mnxYmBx5VOMhaFEuO4RIlgThky+2Q+oQZ4KlNJzl+S/x1meexfl0
VIU9TI9V+l90e8oM4fQhAXD+6m+8tLlYrhP5fjI2fGfPFDiRH3uthoCKCF33/fwAL5P+xIY8V84N
3RokramzA1rDFKn3QRncRLnxVfUo0mPNGxBZa/Wb3fYcb+ObxP3olBxJJic8CHeoLK2aHOEwb9hF
OSdakX2VVrKv4VvSvNuUrboOw/iYkk1fuOO3vvIMySaswRNu3tNqhGFo+bQVrOyqix8i/1OXf/T6
GpU179OIJJeB6IeM0PSxFSTN6oXSgerKoXZWkJGcTNBS+pIq30JE4M/f21vLctbtqtxQRV3OoZYI
7pBNZKA+eP7K5rT+Tn2nWVWn4BysNgYzoU7D28QctkXirWXd7TVr2GbQ0hQ1X1RZvEK4HpUf1DjS
7L2EIKRS1PbSnRN2y9D6rIYgKTP9QLdp4fpgUsNlZn/1QiJ39FBMQiWUNVWVNANPUAFDuEMLyquQ
0xJIurnRrnLqte5/itwvkZmv4cft8iF6nw39LgJuHAe3Os38FJvVRn52XWNZyW0aIP0w9l+N3rjH
NZoqgX7hrby1PGaRfIik7xVI8h/VOKMIEi97BIMxe6OT+xd+/b++9f/Le85u/3zF1b//m3/+luVD
GXh+PfvHf18H38qsyn7U/z392f/7z17/0b9vvrQQ37P5f/PqT7jyXyOvvtRfXv0DvLKgHu6a53K4
h48e1y+X5x6n//L/98d/PL9c5XHIn//1x7esSevpaohopn/89dP++7/+0KYI+V8/X/+vH2++JPzd
Q/N//vf351/+4PlLVfO3xj9Vy1IdqUrd1kwkZf/4R/c8/aKKf0rUyXVpYpkqNH0CS6RZWfv/+sOS
/xSmlBZsTRWnSWvaFKusmX4yzX/qukN5BVVUXToGbjr/c2OvPs5/PtY/0ia5zYK0hjvzGjZOhZob
AJ5nqVzMFmIe1ZpY91OJNQaSgxBF67yx7+LIriizjxqKRqr7QwsR2mMTDd0Lc/H1RvDn0A7VJkdz
DO7BmB0ptMQrZBW9GFQgUpNoRn4dtBUA41z9e9Cc/xnK5Cs4vExe6OvDlNAMQPIjrROnM4pVEiGx
GBQ5aIUWScefvvxfL/jnF/o6ov05lBRStzRbVTVtjpeARoBQT8VTqYFvHLrGHFaoBQ4XTvmnPpvU
dUM1TM0Rv5gHwCDzQjfPOIPDlNrV+uBuEJCFad2kxd7V4BCh7FHqyC2G/SWY6+ts8K8ntA1ktzXV
MJi2r19mU2hWHIboKxRKTXBsIGvsE0FcaRNdgS+BMpaLRPPfShv+GpWvpyIAr+GNNJstANhydGAZ
NahjXJ4BciHyFaS7vIwuQWimffE/O8fLUJrAstvWLZXl+XJS/Sk7cmo1wFuR7nWhDWS6ZaPrGwrR
9h0yn/0Ko9t25TsYO0qn7K/dvNLXf3sKMXGmeKDxuOa83ZIGfqg6MR+37cvwqGWSQhIfE8fc8+O8
3gz+fE5NN21HaJqlG3M0aSuaXnoh6kf6iCBkXiO7pZCKXOUp/PMy853d+fFOLHhNMyzBIjQswtcs
A3SUPqK9aRvLSKj6zqIHsRgGa3gy6/FS7nxyKEcYhu3gw6zPSWWxoQk9dxJzSbXkW1zmKH45cX3n
m5F2Yb2fmiw6A0kawZrJB3u9GtyWlkppBrzEwcnXth7C27YST70GwFA9Jr3onWVn5v57EbnqVdGK
ZHX+rZ5YjpquqrqtWqawtDkDwFZSbKc1MBB+rimP0m2CpQ0kZV/USf/UtJWzclwZX/iUJ+IPM1S1
ECC3VbahWQzIMAbqPbRwl1mgWovCy5CAcnRz4/UdPVb8OLdNKWHQo0n74/zjnvqyus3YUrXZU+f+
WEkb9E09WQFoqYZKlNqYQLkic+UUNIfPD3XyITEgkVIYjmHM56taZcRQldSstmS2UosxBFvWq1/z
qrWuk2YIbttYkegU56CtLkyrE49J9NEtYdq6IZx5vS0IEBYXuUnhwQ9jHBcDoOmqjNaBmvkXvuWL
x8Is3umWDh3CNk3hWPN4V+koVqiCsbySJoGc9AIVeH0bttJxIYb4KnYDbdtVhfWgJ0icqiHEfUF9
6fzrVl9XAF/ikY58l6nhxOWYujFLUoUj23b0uQ9fRyTRd/2n1k7lOvDR6hrzQqywBEDNSoZ0WpJi
Q//7+fwdnAiIpGjciObYgtg/fZSfAn/dpKMn6B0uq6n21ytmdMQPGY0Ko083kV76f39P023TMBwx
JYj63KonT0fZGmbHBMv6YiMwMwU5QDXSE2gZnn+0E2HKIA0lUzBfEr7Zo42tUgrTRbkvdlEnzOwW
qUdDHboHC34JehOmtSvsNn+28y5+V7aoXJ8f/8R8NlTSXLZTy5DiBfb406sdWk3glIZkrGc2NIkN
xdoNRCkkLoZLDncnHtVxprxYWkJn3k6//zRUntdtKhTwfJCzxbvB0NGldluk0Dq/QsLe0JaaKbx1
ZNQI8UTg/84/6RT6Zqvp5+HnLJUcbXTEkhXkK8ppynoi2sDPutSZeD1VXzJ1iy9JLkStRAhzvlas
ocNkRM/XKRiyha4l1gfb9vQV+uLu2o2s6IKn6cnx8Lpnh7HZbuZOGXmc1loDtG5tpcicyrJCJSxP
+Zxd8EX6SNGff4mvv+HL4zm6gJ/v2LZKjWl2iBea54rQbtC5zSuxCLXIQ/dN+0K5xd1UrVAhwNDs
sZqG5h559oWI+HpL/Wt0djdVY8VoHFFezyClUUUVxPgYuaZaE40GfRFpVnVoBFofQdyp69Ks9Nvz
j3xq0OmQyMzVDA4Ps0dWG08ZNDzp15TLk32cwncUlRGinTVGP2wnjO7ssekufNbXW9zLk0phoibF
TiosOUfSuyGqEFGUl2ulMEe0SDNzF+SDtRR0QwDQ2Ui1SU9rNt6Y6xde8okZJVmdQjVInASHwNcv
mRZ4PSR9i3hK7cFUVRSPxpWUS9GiZqcV4yUT4VOPqqqcAC3yJLa5ad3+FBZsvw5DSD3lWhUIwveB
Zx9sk+Jc3ltAv7O4CAEtKeU95VDtQpw/+ag2WQvnXJLfueoEkpaJ7fp82sHuwiPyxeYCWbEexX4Y
veHQX3q1qvYqBv35WVVpE+CkNAn6sxAoWs1KU88o13muy02KfPM6t3xa6J6JLT29YjxWc82eemeG
9J/91JG3ocuOrrv6sMaXwb6UMM6SjD9viTIKVQaHjZWax+vXHyl9HIxjVa7tpHtifTkb6VFn8EIE
7GupRYu+1CxYBfRcHAFuL+w6HbiPf6ka+noj+vM+dNJ/abE/TNnr6/uw4fgbbWxU674xIkYeRjCB
KDmqVhZcWFyvd4I/hzIFs5stT5BUzGI0cn3C79oQOzQP2KOB/h1eIXn98XzcODW5TNXW9alMNB1D
Xj+Qyk7nD1aGyF6pJniryxhlokF9Eo3VrHqRhn8vNf3rsUzHtIhTjkkV4PWAtesXdiBAS/RlnG6a
UfQH6ejdvkMZd/v3n80iObIsx9E0JvProWDhpEPY8LHiGM2/XNjpbkzrYWF4AIw9EKib8+OdmhwW
BTeh8XhCzvVsqhKluEy3qnUxqfY1tlnvckvmS1fD/Oz8UKfCEVmfZXAiZn7M20dGL6ieIGWMRqSl
rSpzTB+zyokQJfPgapCvL5FXpjhb9wjbnR96hin48wtaZEec+/mfM3eoGnPHtpA8q8CDWc6+kuhk
9YHWLOk81hv8IVCcGyr32xD4FVyZUYpd7QXRRqkzitK+G7vval9Uy6T3bOdoxZPSvqH47t5Q63Jp
AZtwLqykE+kAhzDTlBazgRU1i92uVrkFPcJq3aWRei2d/qrXUYeTaeq/672+eScCRUeUbwC/nPZy
d+F9/RpOpRAUvGzV1Mlf59MiNsOBQqZL7PKR8439xkVrH9lo3HmVDEEnf6w0D0ekCh3FUkHiu2lo
ETtG6GxlnJZPoTnq78/f069vhM2Tc/eU0ZMuvITbn3YzI0cAv7bR94RtXm9sH3UbH8XOA0097XMh
BqT6NBTg0KQf7oY8sD6dH/7X2Tvt3RavhNotycOslNMaud5J1ArXtmkXS7OIQABJkABYAiuHIssc
eF+4sKhDmV5YorNT4jR5JSNajsAXgAKrNcXDn558pI5iGw2EB96MtcvNClmCFjljQLpe/sOGyLWv
rM479tLN/bXeWto7NRDd0/kX8GukkCpz0RC6hRYyJdjXd+HbrjpmmCWtdSW3V0asIUfRq+E7e8iG
/e8MRQiVFrmoPp99rGIAfS5DRaNRfy2V0ly7VVnh42X71oWFduq7WlSSHKa6o9pzhZcuosMZ6m2+
NoWGd3PodinasLWFI4frjN/GZIRLUfR2T4Ym0ao+/6SnJjXbJRFYamQfzmxn6cOkmjpV+bqMfMCh
YFzAdnpi6eoJZBrNVXacYpUddmb+0UjVC9CmaeL85+D258RyOGxQb3nZTGeZQegCoq+1OF+HjYNq
fN4CGxl9SzuO9Gp3ahz9/bRQknTTzOFN05uYH1RbmFq6YyjJOrRKbxcUSruMq95UkW3B9TDw1Ivd
8WlWzh6RzEc49hRJNevFxPyntePqud0FrkzWLcWlVcOGfT2EiU2dDl1xaJli0crokg/iqRWrMZUo
MTMuZ7ppLf00KqYMoaO1UbZGUdiFRG9G171eId9tSiySzMY+FLKN1VXnQT0KESq9gdZ0qW9/YsGy
0036CBSXVAq1r2+icrRUVl6dYabRql8HtUX8DQ/cjWaW5dP5aXxiIrE/0wGit0bp8MVL86fnHYU6
TVMcS9uo8Z4rTaaH1NX6hV6LcmVW4VhcWDen3vCUY3KumWo8+i+aNTHqMoMDyosacGsi2Va7oMjc
6NE1FXdYiNhoPxfE0nwdUAOC1Ga59Ur3XDten3/0E29Zn6pMzlQY1k05W0P80iqxGRRrYreECihL
emA9BGrdLagtnh/sxGzmUU1mlU0Jja3o9ScdHb0tsqYt1tFQm9dNkujIGXXmLpLyjuCP9rASiAu5
wK85PV1cg6aJ1Fm11lyazDQRvQ4GHtCLCvW2a013ReROvp1/shNhmLIOY0zHcmrcsycLM+4cLiik
Pok+2VDr0cGNArDNNukY7FB+W4RY4eTb0fHD35i+pL9ECLpPuvNL+0lH3NbsbfJt3a2ukjxo0Ypq
IXamRq9uLR/H3gvz98SHJIuYOpnU2pnB88etWzsrdXcCUeNNlddpsXR8u/sU5+53UbWgIjDbuqTD
dGKqsjQlvV/qzaaYk/zjVowiGSj/5XbQ75NIwg/sxvQ+N0zn4/nPeSIgMDtVja2Fecq7fT1R9bxS
cyWyyR/1NFrmBbSa1E2Uoxo4ycKzsvRCxnBiH8VdVDVN1SBbcuY9Kb6VHTq4j60Rh8uRwWdhcBgd
cOhCE31VY3x8VaplxkZTo208DoN9oZZ1+gYcTjWUDJlHswc2W9tnI+MGmtFNP2N71lxpBecYB6TC
VS4BRpo9JKYmtbOPYal9+Puv2wHKYEqaqCQqs9HDBr3wDvHHNRnGuKhdByR0ldOWblutPxDwk+35
AX+tt0x9TZ11SoGH/zOXV7UTKmymGcuVM0b2LohyTN36HoSy0j+mYarvW4zZlsOI6luvJOH7ocHs
IOzhUxWK015Aa/4SorgZero2VVoDaMm8AC2irmikgap0UHT1dQkzDe1w19icf+ZTo3BMJAzqqs2J
eRbpXRmlwyT/utJtxFPDOhwXRVte6k39skg1nJw0mDR0hGnEz/eTjGfURk/TVn3qJ8tkKJO9WppY
7fq6tzv/QL8OpVMV1Aw2EjA3xryOknsYJGSW0PCE9dJPHSvjyRkqMOEFfIa/PRTZnkGvlkxbABN5
HQ9kn9SU3JDjLFwP2H6uBE290EMvrZd9ZiCVcn64ab6/yvoo2NP2mXqmlkEGNjusmaXjdEGHg2I5
WF+VBBMSsxtyEIf4v+SYpFx4kb8s/v/L2Xk0SW4rW/gXMYLebKtYVd093uiONBuGNJLovQHIX/8+
zOLdIYtRjL4RchtNFgggkebkOViie6aydUooeKD16ox8RozBQ76Zmie0cZXbvs+yavigCwRn9bpH
l6sNyiSM+mR5mrpOs4+uo7KwWTDQFA9HHTgOUa46u78EYF5TN05qj2Y44WB7Zvkjdz57kbS/JZM/
guO3O+ubnS02nbCyReYmbbOZoFgaZXKy4CroDh449YDd/SBSKiCuQMAoP65/kGhQ5jCK0mKySLO/
+w38Ct0Qtx/NuPg8a/3yBRTJ8E8iYSh49dYTijJVHbgO/9qikcre7bWhpQ9V1ClDVYXlMuMfD28y
19Ku2dIfEfbdl3lx+QH3hz4q2DJaCuuVBuNijXJ0FwYsXAomnQFa5oyKJre3KMYe8D+TqA18+sKc
QmD6HpzXlV1oQCij7t9JN6nuPf4EO/eaXwQSxKJzxfCvCj5+OQyzMUJPhYdmvHXOnuuWycpGRymd
W340Snwfhys4Dc8820z5nfdvbcs0K6OLdeYXLLpzl8xPpouo8+nNPNkVNN+U8+AAZ9B/EXOYTgNU
DnPfv37LiU4DMh2FzrrbgUnTK2+qrDkcPaN9riOjCE24ai5NS2ItxiI+8C47151KIi17ywElQSy+
XnPaFyJ1cweaEzuBZ8JJ2neG1movvV9p/xg9kmYXeI3bTwBFpNJ2nbQjrqkd/wZoQYU7VKQpz1nr
X5BFKdXUhUNOTSx/MXUmamTUI48nzeUfUQcAdB8fqZ3r7JJyUKOgHmO421slSjOfgwixnlzTRfKS
x1byYpVa7pw112lh5CMObCFmLXMmQOxoPKrA73xyUg9eEJ0YhyWr3/fLkU4yB5SAn6CN4i/ZVS+W
AYm1rnBvjTs2DpKgXvelaMzo1poTsjhz8j+8lQQYNh/cR0Tu7gPYRdaBTOyQjxejecqgkz3VRiwv
vpWI8PG33omtbJ2Sr8KM4VusbSwJe12RB42PqslYMeOdN4t1EZz9t37SMT6d5d4ffWUhW5sgs5gX
AQOBEp0cJoe9DoaN4YgX9n7zedIs6o4mVQT+c/OaglQ3jIkWXujYcfMuhmbqiYiWWahpKV6qqm/g
FukmhHmro09xH3JRmaLcy0NOF83e1hxzi5haBtIJZW+nTx5sJC8aV/KAxu7+NhECKdixOl2O7mx8
WDrT2m5S2wm5VuYXP24Rxm6ZsMusFgWfHAfyageNOUJWQ+FuHHPbmNWSHrSzhTLmBI1qWEVyuVhI
nZ/Y6eYgaL1/CzBFoywAiuKaRHrriyOK0df8onKZtYaE0h+ZZZr7xDv7Ek2gx+d29zMSfeCQAgvU
xCYGWeIu1YwEygsIed7KMYuvqVVYl8lHXqlJs/TA3N6pJLYDCkyzTFUN1ivTTU0sSMUrEoe2+Qog
uLhydZvzYPYZw9ModJeGFd3gFckOnOHuQj1qXVxNk+x9800XuqmVBQdUaKRGd54aNVQgEv0dcPTi
iX7JUTdm1x79GN1iJ++b6YZfMwFHHSwMaG0+MVBUfg1ih7yuQDHZTZvu78cbee9sKaypyw6qx6QN
tHG2iCOmhZFjT7h8QDNGNiaZne6tWFBIigMEZrSxcRk9D2BTNpyjPGtvuTQ+KXPh76mRbK7jIJvS
ygvFztHMwVMUoSwDpCmmKB/YLwtUVQf+Vm3XOlS1abGh9Os6CrC17QA0s8jteOrcMI+y7l1BD/uL
1rsWseMQhVY/eFckLI/i412jpHLMORi05Lf1LmsJqAr7yMOBuLSRRIQ9KckInhp/jp5mbWpvohnM
6+s3FrFcBcog8zO3Og7QQFhBKyoHRd6o7s6jkXZIySHddzKSyf031+MSXhgjzQHHpJV+sjsv+fr4
J+xtLgBASqW8orzlm2h5SGaxDAmMjXo0OC+1tKbLYsBR32jLEI7jcJQZ7dmjDkVWxjNCMXzjJQLp
F0VJaRHxV2v+oZcoeoL2rP8wQNZbzNDX+V+PF7jjcCl7gRNQNQIX9NjaLeWF3tTlaKEY3RtoWiRz
enUIeS+xN/54bGlnaZQKLOrtlH14SDb+NhvysjDqBaISYNZZX/1ZL056SdOsPGete9S937EG5hrE
NVEJoK2f1PW/RGB1XmiIRuheqI8WdSyLkgTsggaz3vBk9UMyHZDR39vDAzEiA05f1Q2CTYjbtVFS
uloaX+RsFFePB/oMFyT8hxnTajKapoMgYEN8QDOMu4jP4zFRDVdP3xhsislfLJ1koatm8wckA/4P
f+nLT6WY9Pf6Ytnfy6KZPiYQAzynzdjmt8gLkqtepgIdUF+n0VD16KlH/jcCWPLdx7utdnPtpXhR
OVeMTRGIsxPrcxVYGj3xKolCWC/cJ25mczbnQjw/trL31bkpNr6fh5x4f22lryfJLMYcMRMr6lvT
1+mzV3pfSy/onwdtODjB906QlhwPTABmyAAzpH7NL2fKovdH5IgUaC77CWoTLYBOsbZOelxBluJ4
JeOEaDc9XuL9BaUkRNzALvPAcXvWRpFB6RHXXeKLrRc6FIpId2Y5lAmEGa9u1xDaETUTooCEU4W2
tal6ChYoTxBry4pEMtnueSfbVSJrBTwEudDbN4sSq331+hxyQ9wPwxEKELw2mslE0nVzU2B2DtgW
vYTaUXjjl3IYhoP+8c6ndOgteubPiT1/m4a2pR8nqBklFNQN698mcqHHcZkV4CrYMr89XtfeBXV4
oQGjkAnyH5sbQObnCiGq9OJVsv6ncafugxAL8mETPaqbXloND7U9w9vqm4jTjlV96au4rkJRw/c8
DDw1gbDH3+ZYJO9a8DUHAenPiHNzRR2KIYBouaU6pc71l68L5EtiqSUXpu8LeJsMK31JTcgjstSB
7rMXBSLpsjQ/LsJs3kdwB73r7Sq9tW1vvmutev4QQBkDvgJMqtS7qD9lVTciE5xUf5iOZpknogZ6
mS28XAffVh2KzU9XzS+GISil0wDb3MTGBtVTRkNyGfXqS93oxbPR5vBLL0WCtDkQoKTsh1s+IjYu
vHy4aTyqDCeM/vuiMuMLmJHm4GveeSJ8HbOE9ALppPPPTRCqMGKVSBYbAhoveY6rvJ9OwqaCmAe9
9dnRo/L6+BvsGeS68ADQuFKFnfXuRUNVa6PUIH2yDPvJTHqoc0dThl5R1c/NlByd57vLw6wbZsDn
Ujxz8bdre167jLYDsRDEvEJcW8ZVgCeAR1gEtLqPl3aXKqmGn7LCOIIFAm7zLQl6tWxywK5PonXQ
GKZK9K9hMFlIYXSkZ5/rT0GpCcVd1h+Y3lllYBN54eWB8hAPrVepkYz1ZdNCNayN/oUxrSK06FvD
1jyOnx+v8i5twQL3jzIgmlAegPK1KWvIOkpRDFy4qVguWgRB5EhjEMkeD+FqX/RhUc7158TUptCP
yyNg+X0hGPuewpoQSKC1tZ0QS7AIbijDPiM9YR/pYwo77pQ9NZ6LBl5D/zwNuUcQCKeGML4GvZjf
5V7TPsXwfp0ffwx1WlcXWv0YQD2MVFLYoK29/hgNKAgDNXPGFcwA1q/G8MKqr/rXX1KCBY6Vb6kJ
te3Mlt4mkxl5tX0Gyw9BaVA1Jw3Q4slvpiDMa+soNdxdFbmaqaZFVT68XtXMgIgngTGf4Qkyn0UV
V2/HdioOvt1dWKK+HUmDArnhEbehJ8Q9wEREb5/xudHfVk3QZaVu9VdO00Q7A5a3P84gjg4GnHf8
D/BbMnwqC8yobyUgMoI/yK8865wag/t7b1YlVK5uo18XuzWgyLW6o9rQvkUuC7U9itlbmF1ntpNr
eMzttNMioPODCFOPoWosLWg+B+g/Dr7r/e5ZPIvkYhSRGfvYtjZL08sXdB6tswlT982BW+OZdqNz
4Mfvdw8r9BhBqgTEXdtBGjuI4oTyNMNQS5x/MDs/u1gdNK4CpVGAm7MWoDqtIz78+MLdf0yCLovs
iJuAA9rq/5AFcadHrgJCNcXTGMFfBseIf0n9SH/j+IU8WOa9T8eeTYUGcloebmfzfNB1L4OmDwBN
D3Z1sT1ZPY+B6V0CQxIhRdRMa8fvYahC3/3xSnccHaYZKvHVVoLX2/iWObY1AY7aOjtmHoXxAD+g
HBwUrHuvDGcwyfD3TJ1i8hWhg/7XVXM167PugN19/EvuHxdL51IQ6jL4QZS9cQdwoEaNm+HkNGPK
LwiZJ2fdGLwX14GD67Gpve3lXFGWJ7qDwGFjqk9joZkRrBHxODih11hQSxuz9mQ63nQy+kEcRLu7
9hy+rZo4Vonp2tP1hWUIMKMcJw7WJdZKPuDoFm9HdpUJ2X4+SH/3PiXAEW6mAyaJEGhtb3SFS7oA
iUPu6+PJgM4nRK9nuoyGedSc33MDam6b0jeToGAd1qbSXstdq8JU58XjJSCwC60KNqbXbxjYBQqI
hLRUhzf3IxZznERt55wFM77w2RTuKbFhh+ui7C9v8o4Emfa8DgAk8FU0iPiIaj9/SWUjmp5m40EZ
OvQ9+oUyM25FXmlMe3b9S89k97k3KvfgkNxHPJTxWBu3gFERulJro0Yz0/z14GqLYgN0tJYF40c5
S5Si0Q6sacfJ7qOvteV/bOjyX2Suy98ff2S1Vesogx/AcAJX0Gd0ezvBB5vLDBO6ZZ/ndE7CQh8Z
ih/b9GZoQfCVfLchmangx3Qb8emx5b37Qa2WAIfn0mP566Vbsq9qV/C9/aJpr709IDac1uktiIcB
DjprCh/b+zllv10qLV9oHAyfV8zfBLJV4ei5q8dcyD4QycmMK5dpyXj0/xY+iW9oloVZQRASuWXo
WoqTay7T6r0up/p3I6oyebLLprGhla+M+FLLBuKpJB0QkZFjPaFXlRRCoO6Qym996hr/FhSdB/jG
zbJ/AvGfw7ffVpDS0abL/rG8Qf6Zu7LqTvQAgHA42YIqULNMzQG0aueIqdkgMG34BcKuzbmGHJn+
9cKAeCuZD0pyF8LDoBguiiPpnLRjdZ4Dtz2bVOtOxVAd4Ybuc2oCIsrztgNXD5dre40Dqw8aJ0Jv
pVn09I/Zsgf6Om6n/xCF0cfnMevGL4MBKBW24pzPUaaW+bU1Zrc/LUNq/177dkybPOla55YPY/TR
Scc2Qqmk0mFYFJDwnUFzoVkQ03ph9igpxVFAsuNaaQ2DefpJbkBqsD6q2byUTtIR2HmaLUMjmIsv
QkIDTUI+Xx6f0j1TDh1jUAn0/MDdrE1Zxdg0aFFZnBtgl2wdrRqjX3g1iuGgPrvj8NRs0P+b2jyI
la28XcqqHGc03kxmU/y+qNToRBYIcyeIVvkknfpIZXzXrOMxQEbujPDP5mPadgydSsoK/dadqpNt
9/DIZ2Ks05PeQEEZBKmGbFHnX1/9ZemeUuii+kS0se1EJ35fyYTfc9Y7aEXzOm1B7frt28jUf/wP
liDNIpXBe+Nr1ntYlHU/yDknY068CkCw9K6B3XYmsk5u+/2xrZ2nmJfxv7Y2UYas6glBGmLlpC/0
LxNcON8b1Zd+bGXnVDKDAVzfpxrK/OTmVNq60lc0G5g9jLgFxd0Gn8caMbq0jo5mpfZMGWySSUKq
pi82pzKtAzePQBSercZmQKtj3AGoTv5kjmVyUCrfOYnEFTRCaOGRJm5Bp1OJMIiZQMNtzh2gJ7gs
rmjBUddtphiJkNb4PMvS+ePxp9zbMLBt6mDQ1CIHXh+O1B8DdBjYsGIuOYvpxBivCWr+sZW9r0h6
TUDBqBebttkwyqejO7csre8684+4q/5pKtP77Lb5/3DWWQpBCuRTVLg222V5EwDVSVrnOpnSd7XT
8oqYcQxF7RJpB/u1tyjCaUbp8MXkLxtbjWKMKAKBhq8phtDRgd0NI0VN1DSPhnj3dolgGloXi7lv
+jXrXUpmQzitwDcafYYCUR0nN2+IXo10pJanZnaZtOYrcejXVprK8YULI8bZG7q/iPraS5mby9Vk
QefJnaKnx4did1GqNkrcrtLOzaJcLZjtxh+pT1AqfVuNPdlWVHjREUXr3r1igv//7ah9/CWSVi+O
aWnYsQRzWobhNCfTbpElLYIFSoygeCm42we1w51wksSHNJrWgglDw8YoUy2xW1QLRnsGTU9R1Kff
pnQerm3iee+Kwa+bg/xk73OSn1DtcQKHEH4TWGVG3mejztHvHIQohqX5s4p18yCr2zfCIVHTLQz/
b17L2Z9KYbo9FZ4S2vagzYDqm7k8Pz4ZezumBsx0ymbUre7aXEZWlelgolRIh/gtzDOI4xRpF1Zz
Avdo5L8Rhyz49wuj0mJS3AH/CIHSdvwgMwazQSLaOhfkB2HgNO5nA2Gvr48Xdp/eqHqOAQpfdYaZ
el0fxb6czCRh0JYpEq+4iaxf3phZ6r+v2gixEkEMUMM7ca7qbLw8tnz/SbEMSSYFZZwVk2Nry7BF
NAJYORvnV+VHS7PSb4Caxzf10HbPlh1VF0cCan5s9P4SUEhSlUeFoWUQS330X24e1c0eUUD2cR6E
SmUcnzk6DwEqZ/i94hU9CKn2zQHnZELoZ91sbc5IYxfWHmWudruzFaCVGfGAhjIbfsxadIQX2zOH
twwY1XMpPm6ppwYnoyu6cMXzaWTaClhe6CZ5cjIY9P8tH0vtoJ67d0SVN1FzkQQiW2R0anjM5MRk
LuRWMRrzjnjSE98+aMHuHRTwGBSmfhZutiWwrIMMjxFEkCZBn74n8RU3TUDcry9iOKdpqyTX5ip8
fFB2lkYXCUIRNfAIUmJzOoFRBgMD2eycFgvI44vkEkx4mcdW7h9ssF+knqCcHWxsA2G79dxyKLAy
ljNAW69KTqnt9h8g/MpfncwQ56gSCv8v1dRtL05QiILqnotuZnoUahZ6OX7iL2GwQBps2NV4lk78
OuJuACc2I9Bsjgp+CLS2Rqt2Se2m4qFL7PEPI4/9F5pa1TdNE9rJj8r8IP5Rm7IuYKh5WZAW9Kjo
cW5RvJ5T0rRdUFU1/Vl8tDMhLwwde2eYYRDYaRtx1kqtfIEeufzso1RzcGbud5PhCGIHJPtoA/K5
17e9SKZCR1UJaH4Zi+/IMeltWDEcd1nqOR4PHtddY6powYa6jF9v8ppSLFIfl4qJ4BYtwDad7bfd
grouWapxe3xK7ycgYKCx/Z8j9JRPoWlYL6zSPLOox7kME1FMDP9M8qJzJS5BNsLNPsj8rSPhQJKJ
w2CwJt/ak999fPwb7u8jdulWqVcK7pgt8AAUjeZaC1w4cPHKZz1FnCdOkSD6H6yot5aAk/DPVh/9
l+eBbJwzWvhlKMxxeEqJckFWUPt7bOXeTatAhVEaVdxjVebaijV0UssrimhWT7nbSpfp2Rym+CV1
BXIwRj30Bxu49/HwYRadf4fZyS36O7Z7iJKBE4RLa3WfByN3302N3x9Ez3vL8sCEgF8xFb/l5uOV
mQe/7ZJU4OVy+ymRUAAUSy3hOpPlaYBQ/8De/bvAF/zFnvo9v2zWXNNTZjKlCr1Ze1eAh/oGMev8
lDo1Yk+L/30IkuDg0t0tkZFiel8KQEe57m5EQo+qsSlj2F6l2dmnKRvRzrK97slWyHMjrY9g+3eX
HHuMBFCF8mENvaNT85Jq6Yds4qRoSYpqdUPjxwLewK8cDpzXz/bOynkqW5ZqI3BImJ3eRIKIDYsa
It8y7LtpDtACk/HvnCX5wVvGCeq6FLFhL5qL81yOwaVtAutPPc2Q++pyPXs7LIn522Ja8IrOGZS4
OTq+MH5N9JXtqvwT1g9+f1nW30jq+yfD7eZPVLAnKNusVp40BJgf37HdL4fPogHDC0u3dH04qgaa
Z8l1CtNSum+F7o0XZyLZ8fteOzgUd+dQfTjMAMhQLKNbHMIoPUsKUu+wcOfvjvCrP0VUImiWDQmo
+bbPJjTO0yPmuz2rCiHGKCR/3w0BVkFCTGnJMqw1Y74Ei2yYf3C0UwRjzrUcNB2YvmlcXv9VKZYw
gAx7I2C/jedCl3WMWlcrwsKBh6zLzDnsIeCkTlgdAbn3NhAQLuhJhj45k5sykFj62YtBCCDUFVgn
J3Hac56KCNk3Y36tP2YDYdSD4B2MgCo8rc8KRJfCFr5dhIMo/ZtHVy2cnGG6aOiPXK0A3fbHX/H+
PVUGgS0SHSmmzy36QpOU2kygK6EhY/QlDbsOrgCdi5ex0xDziJf+jSaRrjWyvP47DTrz4ulZffCi
7hwgrAD9YG6NxsOWwCUoQQ/WlZ+HcDF4YZdadbhIuzk5UGGg6Ra0J7e0qwOjO7uK6yQmpKzOw7dF
t/SokI7wPOchHIbpJYKK6OtieD2tF5ASj7/yrinqU5AOM99BXLbe1bYiuZwFpuJOj299X8TXyTfH
973TFa93NiB2FKuoGne6a9LDPjjZVqVhamqDUx0t/lWDUAll9+6o3HEX4hL9KC47YL2QO5PCrVcV
l+g0elaUQwRTBqEe586tgav87ExB8MN1kEKfDKhTO4VYgFTqKC3a+6gAsxVVF6kEhYm1+ZaIyNUj
xNO6xChO06jB3Nro5tloovGgsLPz1gIzBfigOgQ4gY0HX7wsaUtnLNDymnQmyLrmSxHBVFVHXfVk
lFZxe3xe9u4DhVOiPxdoC6WX9dKskSKJm6OMmcdm81J6TnupG7O6wvuDaqVRlqcsydoD16MWsXl0
IQT/r9HNo5vO5TJ1sGiGMrImKJTLYv7CUDdS1FXuPeeWlVyD3DMQfrDN/I/HC961TTkL7AU4amCT
6wX7hpyHyVxIV+RgvVkqfTgRGYKY7K3k3FXjn3lQGS+jRHn6seG9Q0TlWNHhwtgK3mRtOJirytfS
tAj1YYmfZnLf3zKdAgLu6ggWumuKaO3nM6lom9amqGwVVaNXBSMFxqel1L0v9YTA7DLq0UGVYs+S
FdDJJTdRtP2bRfHRpM20Xh6CrUvPS79oFyGr4pJJr7s+/n57G8fQKGPvBHsgEjc3o6IumLk67gaK
0Op5LrMOeeii/Ny2nXazGiaWeSQ1mgCd/O2x5b2Xi1ok/RbMe0zOKff0S8wN7BSCQuHg6RACDc0g
s65tp/fP/oyC4tjJOUGh2v82tUndnUzVSp+osR2Eqns3lWY5E1a4BV7tzfrnKM1V3SQPBzsLnkcz
gasPycNzW1R/Gj582bRyjmjd7lIo/K5CmihiQPLQbVeqSc0SNfsZmynjn9Lux0/w/vgHBbW9nWUo
BeoiVcdg5nP9eYcynmXSBznudZQfKpv99GcZXXktv3uR0yzndvCa97MLncXBR917WJTsA3NzgCW9
LYpZVBM0Rl1ZhPZkds3ZHlJxkX0ePznIYH/Lhsb/0w9imZw6v5zRdfb1I2WGPYevJvDBYUDvQVSy
WfyYtwnko3no8sidSZ/BhiRjFgqd6k1WIYn6+DDv3Vj1ghK9A6imsr+2lxauEQ8a9pzMKc7+HCyh
0brZNQm64uDG7i2N8R+SfqpDXNuNqayTXp/WFmFPkJqnoPZdRvmj/qlwq/ki+sU+OEf3S8O/KhJP
umZUF7etfNfujCWK4zycpPgcd/34MugEmgUonlcHdEAwKMkoX0RvZBuPFIrkK7D7PCyzZrwJncsO
VH66lt1kH5zQe9IABffgL7rR6sXc+r2gr2yKwSURq5bKP8w+n9oTsq8QT8Fcv3yZaer9LWSB5HUw
om3qOuOnqa5QSoWt41oKUR94w3s/xI9RPKm4RKYvt4DCQtc8e1hy/LCWFl/ryhHIuDq9/eQKylWo
kzb9b/HYVPHBwd21S4UFpmEfrMG2zTuacdkNU5aH8KD+kJqWXoAeeG9Hh1I42fYclqNjfXntZTEd
pjkQJVAkgHdg+4Del122dR7awiiYFRT51cuE/m620NP4H0zxqsGVhxcgT1rfy0WMMX8o29yBbrw6
fopKat26CJl0R/pT9/eSVeHv1IutwP0bl9P3yeCMNqbQwq5PU86s+0CMG7ZxjLLoMprPr1+aerVA
2AALBbq5XlqXuqNZFS23pXI+JH5Xn3nLq6s/JMuBpb2VkShwOhRY8+69mlGn9DXBygo3VdxEjC0s
aCYiYZz2X4ZCVAcguvv3UUFEiJoZyCCr3G6abc6x5tVeFrpG214nT+s/tH5nHkAi9/wasBdF969m
2bcNesOsqfGXTRZCbTqdqHy4Fyen1TXicy6Pt2pvQb+aUj/ll0inSu2hSgZM+XWO5PkQZTcIvKf/
4SqTR9GIBM/PxLq1tiJ5Co0Y8RtIw3KJZvDgv4s6qEWdSUZ/eXQkz81w2JffORtKZkSxr+C3uM5r
o3FflTrPfRrSRfs7iijdlIvloYHB/NnMTM/rv+RPjm0gpST90MuszUWwUvk15CbwALT9tU9c+ZEZ
qdfpntFqAkz2sxBGtE+zYnsAu8As7aTFylg2UwdQOEILs2uy7zLR5HvgpUcdiZ2zyFwCdQUiUW7a
thYGA5+PRUudRdmdGQFzzm6SwKmcHdKO7JniwaOwQD2T12/jpsZRbyTtjzTUrbQ5xRHKLFNsDPhi
CkePj/3eI6vqmExUEasQ7W4yJivJmfbG6YaFiPQT0iXGDyPSbPRSU8WuUqCH5iNOECYy0G8xrEln
GFCKWzVW1VmU7vjn49+zt3QFS9A5pqRW29aTzay5cLQuhZRdSz8YSxG9w+nBUaTHR/jHnWfVo0VK
t5JWJSOim2vRI37llkuThmilFCfLa7tr3oxgrZO0m6AoMqJLnQfL02sXyOsDOAC4EcwDMJqtb0di
0sbz9Zyhqy4NLqYcu1MucQhOlmYHKer9vbcYLQYexuw7neCtxgOQfq/R8zQNSymKU9q30wXAGlot
NVP9gQG37uOl3btQ0Huqskqxj0Vu8zQmhUGJDRDqL1DFfaPWW16YG9Ruj63cnxCokzxyJS4HLeYt
pGPMpVsw156EchBWWLZZC1dWj8QO4i+nx6b2FsQsK4kZnFX3pO2igmyuMrQ4JGLXAL0xqSwo84eP
rajbvK4JYYGqMPofnEJO8/pEwDlKW3BKZFhBSfVJ74Ls6jrwTnXkhrec/+3kxVr1qW9n//UHhEec
6iLRkGo5bdIUJs89GaAcG/ICI+UyBOO1t/r5n2rJUIuo8vng7O8cSKIhNd2gOigMHaxXiuhS1DsD
9qKunIFQ1cW51Mf4OTDb+eYWzPQebOD9FSd5INKj/2oolphNja9oBviFSiLkPmujW8PQLiSni3mO
0s55oVllv1jpmB0ELXtGmVHFh5HZQzKmDvAvkcSUW0TmUsqQyfnqYuajd/F6NK4Md9TeumZcf0rR
NjsILHZuBeDg/xpVn/4Xo7rZgZEAAEEn1I3Odbv4b2hCiXM3FPHnx+d1d32E6ZD8czPuhpKHvOjE
1HBeEced/zIMgWyGn2rVNTVnLexLjlJVe6+eHiMPZBCRK08tGorXzVbakArVMilkmDtMqdB1m0MJ
J/kLMWhAfc/xX+9msEeIhpiASuQ3u9iMS4BoViXDzJvbM6HOcLFhoDwLL/MO3uAdB0Bq95MIkL4X
b9F676JI66d6bGTY07t5s8C3cOkiiyGjLMsM4wkuHO0WGXr1rrZEdGB7x8XR3lPdMMowFEU25yY3
ZTa2wSJ478SXHiWlD7K1s6+PT8zO4URHmclj+JmINbblEKImo0LDVYRjYil6xTG98bw3YZ7O7UFe
snM4GfajZ6kcGzQEm3AmSPN8rgO8p1/Rne/yaaEiqVcvpUO/r2iy/j9aORUHRnfWB+kBJTzlRw0e
3PUGzrq2UJpJRegGMjglVaGHcK33T5kn+tPjT6n2Y/1YMMnNmDgD6pRfYFpYm3KdPjICwbg/JzL9
rgGEO9uMSH2mileGGYX/g8rSrj1QmyBxAB9R/Vjbm0FcNKIjHrJnx38pC5m+S4q4Yd5YxuVfbTCW
BwbvDyQLpDereNpImrcdp95PWiGNZQqNDo2UuJ2GN2kvh4OXaMcKzHMKYKQogaDIWC8rSZbcMltt
DDmwjDYDg3hBn6g6cMo7H4+iDaOMQHE4lduC0TJZ/WjwqoZTYgmLiFpMt0jE+TetG9M3i9FFB1WA
nWWpMSnFFEF9ind2vazaEXVKU3cMg9rWb403aZfkeMj+/o4RttKIgJZc2dkilRffzNvAXcZwcPr0
Y9wN0YvWzSmeWRiUk0fvI9Qm3cGO7X1LGCgIUyBzUqnlemlpqo3EK84Ipqn0/4L3tzjHmZRPyQzt
djbJI+qb+ztNBkbdUZF0Mh6whWr2QcvMV1NO6ECVCOUkafvS2RwYqrdHMN6dXaO/ArKJehujmNvp
4XnMgqUfKo58NbUvbWYZtzwhJXnsOXYWxC0GDqa4nVnT5sgvTqZ1vsGCZFQUH82sGy6ZXaMumByR
q95bAi8C3pqBemAy9tZn0KxKvCGriUV8vftg97rzNSjLxWQ4sQ2Sg2X9HBtfe0Ss/dwliJJxwZvX
E7qtKUU0T4ZjmtQTXOCVgugvqe+d4LUgvVrosjyNcTlPN4eYBvafOXVgkKoynRS20Z3iFKFM/GNY
NKc/58FQ/ybEPP/Q/D79Oif29IO4NQCo18KE9jRTYrZOhTCtJXy8QffXihlACgxQZSjOjC1KZGKw
IbfidAjTmHrNKZFl/VtO2yhmTM63TpCsM4QViIN7dU99QEhOdYihAghaOfKbxyvA4/Zl0gzhxIDX
NxktGqzHk7MYl2Yc5+GWjsK92kpj99oJhs/dObL+1byucU9LntjBgQu7v+fQbpM7KggHHOtbvW6Z
xEUv6DDAPd6nb3oy5cscF+hXTfnwJk+9+OC92bNHTxrUCK1xzqy6nL8EzjZS77mRDQRfpWOeS7hx
L0HL7G0CdvI0op918CbcX3bK3OiRk5XgYO4e1H6irVLUxJWpl7ZgHTpuYJUfRct7VpSrpGNLzx1X
vV4VAqDAtAFjhlOVBbcaCdwrLanu4MTeX3RFS6RIDXmwiUc2wcG0dEYdIy8bxqafXqi7dZ/sqM1P
Onfw1egQZYoYlWFwGsFbDEE2A2YvgpbwH3mxk7OU4nvpIcZKSC6f3KiO//P4Mu4tDZoK6Jfgu1TM
6OsP2MC9xiQTcXFjS//cQUqencyqhr/Mcosfr7elAhGOH8V7SjZrW73WjBwYyKrm3k7e8PpFF4pP
+btJm6sjlakdJ8OBIFZV2k0ECpt1dVJWeIKY5E0f9SdNBt4Jtrv61ABCem5nR55N0vTL4wWqBaxd
NGQmxMbQUfMuACxfLzAyWhkMunLRsh0BK6bJlzIXoxIT8L/MMIY9N9HkXft5Mn5/bFn9yVvLMDeD
KwLoR9N3c0JlEAfLUrCNY0tRFbY1qEfw/8L/67GdveNCdAxXlxpJgyxvvUK/8LwRii7SjoUKcUkf
8VQ0foNebCMPPuaew4JoCDu8reSmG1M0EGahzRHUZly+Uwar3LXJoC/I/O6Nm4vpj8cr29k7Qkl4
YlS0Z4EfXK9skXmKVqxKTivHQCcUhOaYBk17mpbFeJoH9IiTZAxOk7UcEa3tnFUVeJF2cO1Z8Sbk
A51hmGWXE0fES86cpFUgTZCCFbDMQfudFmF1kl4jb48XvLOVK6ub72sV8bwsgkKDBfkPMoXF/MaI
Y3lugvGI0GV/gar8rChDOTbrb8uitVafcWpSj9OrtN0ZKEtNTWPkDUYzXbzxc+NI30L9oZsroZoK
kBUr4m1ni5P0olpCxGHAApjrEETHXfw+Esvr8dg8qXQiVURFhrClJC2k0CGQTXnmgvj3oci8z8Xi
RdfOGs2jsdOfk4PbFVHfo9hNAIUgovrMvzzhEBdEy1CDkHF7v/zgJMX4PMWRDXQ4rd8bUmp/D3M3
hGbv9S/wQdefLZEPyxnnkH9eHAfPPhSug8CG+3ec2NGZSKP/l14r1dfCmZGGi8ejbuPerWKSjhSN
xjciX5tKaBSLpS4aXk4zWRTBFNTgRQe4sgZkFMLjXF/isVou9PW1g4f0/sxRYsYl6rhjOh/bMyfc
wRlyz4PGSm/S+dT6efNJr/T2/0g7rx25kWxdPxEBenNLMjPLqeRK9obo3t0d9D7onn5/1MU+ShaR
ROkAM40GNKPIYLhlfjP6FOyTD9oyu9q9hO4jDgZ+fa4ox6hkb5REcYLYohiGwQAyMlP87WfbPi99
4z2S3ef+MkTRm69Ihlp5fIg600XaClbbvRrZ08Sdlc5KCYfXGepQaUf7vaVUTednnXEkW7Q7uTVP
BBwCOGYrQ64qTYtki+RZ7a0xTBLPPhfYaPiJ3mp3t++n11uHydFXRbkHSDmbZ7PbI6mnJjpIYdE7
5rnXl+zfTCnd9xj2dqd6gOxn9RBBVTU7gui/fnkYmZuK5hzFE2on1yMbwmga2+NMz/UyBV42RU9V
wUsXRyMiB2VWt59vT3V3QMyWaF1T8QKyej0goWsze8kaK7tO8+hA4fPzKq2Cop30c5wADr493vqW
XV8kLlqidLBoUqwZ7ObTClPD6KXmPi6wQX9IWmN88DQUeGacn0L0mfLPFWCOSzXUi28u7V9vHt10
1nq6wQ+gQ7JJZIWeN5KeIPmfbdJXFglFW98oXO4wr+2DDH7HGYpZ+S5NZH/S9OYItbazia9+wPa9
HRtFK0anD/uGJh7tETAkfTE8ddZ0RHR6/QgRVNC64vcCaKX7fL2yk5Y5XuGVMsTvuguRgzQD1UW4
9fYX3ZsQtx0HkkoiWrHbDTuOll0PjQwbm5Z9NHPRzJHECT713mygQRGCKjqtCcKVVWz9ekIJf1hr
ppShmmGZGmlm5pcjOoX1XKhBrByqSO1NDSohgQMzI+bbhGVD2U61VasytDJR3rkKF2ncV8u7GqRm
cPsrajvHcK25oc1BHxBTqu2+MNYuaKtLMH9Qlom+6GH72aw4f9PS8hYfL2DrjOvyXF5mHZr/KUZ7
570rY6ug0yZRGAItockTFebqczZH9pNTJWmMBIE1H8k+736X1cERET6DGvn657/FAvTdqAblvQz1
pG/v5IA81dTGL4nIvYPLaadwQpyIVRgCA2ACKVVfDzUNrvAajc+iVnV3brsKkzqFkm7dpvWpaePP
KXypC142E2dXdQPXW/oHKFvtwfrsLA+/gyCCehsJwfbtaWZouBKhurCSuYfLarJYPsJtdkBqa8BX
FM6bkx3eOZsPTDZA6Lrtqsa4wdVFKsZwihN577gD9cphoOhmRcrB3HZuZIgD4M+5Lsgbt+0OtagA
5c3jEJa2gRMBHLH7JS3SEKuRPoRaCESmV4e7ZomX0CiSI+Tlzm6izk01jrHXrG6z86UNlTapXLot
iVAf3Nz4u8B85+vQHh6ynQuRdA4QJKeMSvAWjt0g0VKqSYSMc1kbJ9ln9csSNcmBKMDufACaU2TG
P4mO8PWWtZrcjMlNhxAVqeUhXcbxFOeJRtFUqQ9WbidMoVaDFAZ8F0De2xiscbyyoAMzhJYdF1/k
0pUPeeQZnzQ90/2hxpqqTLTJL3rz7VUpQN6UUqhLaUDtvM0V4CjsKBDnQ1jkjRZCuSHWbar0NMe9
cRAw7N4Bq5ofvTjgPNz81x8UcWP0liw6f23vNWdVK8SlKNPqNGXx576ysg+DpfdP3EVFONhL5kvP
rS6S3Ojga+/dAYTVEMzhKoOV3NxFmnTdxq3yMaxm1PH8fOnoN6laPn2LSxPAdDwjlX77WdhJJEBD
wx+GRUlv19icDXPW7XxJaep6TZ/Q8R8MjKls59GdsdmZcCALlAi9qNuD7h2TdWFphCO3SuJ8/b1n
qIRStyTfm/zJz+1J+WTMVfrh9ih7x4TIet1AhGIwya9HcVIjscwWFzyjF9YpiobKX+aseZ706ohh
vvsV2Tc8IxSOADZcD+WJOZU4ew0hDscIKGoRFNtEDtUJLch/+6kYvuSqeVQC2Jsf7xVICnaMy9t1
PahZaJa0q2oMEeaY2JSyq0JV2vqzzK2jB3lvghS6VXbn2mXY9u3ydon0MZ65crQhdu9tq0+STw0K
0tYXY1pfKVGhlmvpY37UGdo7E6BPKQtwpfF6bGLMcZlNs0doIaxV9OkFQXxYD508y0QbT2AKjxQ6
jsbbxO+RFk1GnTJeUvdpqDZDfMqbtjqrs+eexWAcqYrtraKFs/zaKQfZuxWvWPWEBjlXQ6iAYfuG
5R4O2TIy5QlX8OSgS3I01mabGhP0/0wHBgAERT+Ns+U9lDP1sGqOjzD6u0NRLKa1jEgVLcTrzSl6
o0EhEgCAURfWl172SRAPhXoCEft2Dh8dXhAbtN3WnHpbksgGTxkrnb1ZKa13Qd3OvegtKACP43G+
faXsXVzo4WCQuGLfaCxcz4oHyC0tfRhCiFSmdir5nsPKQji6lfc2IdkAux15JsDXm6srzhJK7aZL
UGrayUdTyW26Clb6UDum6FARXo7O995yrcatcCHJXSE8XU/MxSQewRoBYJYI7aza0jw3JX5s0ST1
g8rH7lArvgHD1h2iCJ1dUepLRKCrzuUpwzT0hY0hqQlY6cFQe8sFOpcWCUVSMsfNZ2wjV8cDOBlC
Lxq6+5Lc7rOiHLoV7E4ILLnNM0rXdwtWQqFrcWNkhMIKFsUltQsMsOxBVn5S1dnBm7Z3D4My+7+x
NuvUG5Xhpg4ABtQG8gtUJvfRUSb3rz6H2KmosROmUMv+YNfTr0NlAXg59c41SPwtG8vTum9kyhVF
aaP6t9BaGFyid6ODqGD3O/6i4a7EZuA218NYeZ7KcmTTw3BO03stF+ZDLLquvagZGNPbJ3l3MHhY
K1ZjxSBvnpUWiFcl5pqcYOjMyDdqK36Y+1Yh1dO45f0/GA1AAPqUaBRhyX09NQ0BK3XI0l8wlOrZ
jkbcQSbjQeSH2l178+LbYasD5mmlBFyPFGmpoylw7MAO5SJUl6i9xxLkSzxUygHseC81IPcghSRL
x8RnE37YS9PaZcIXrLG6+qZMKAs4lZ6tytfJaeh71S8nJQ+WKf92+2PuVTKwaUSFGv2W1Xl0cwiE
7SlZMZJloaO9PNojJt+VNVeXVA4ovEvFuuSFOX1o6iH5jn5S9NgijrgEqHVnpyquuoudCuOnGsnC
fsrtuPxXGsP83+0fubsOa2+AOxypkO1mRn+8TjWP989TR+tzGo+ga3NF/OMN6ZF7yd5jQY8GlAWA
ybUXcb3kVgkxtXF4lMrIQ6CW++FsdzMK/zrYB1y9jkjVe1NboS1EuiATgJxej9eXWsJTMvG0ZzNq
YqWdfjNXDfSqd/8kCYRRSAttzT2RvLweiqMb06pkanaTYsmADVT7DUntwQ6SGjuRP7gT1qfCRQ4I
etc2/apWg0FYGIR+WhrdIULQ35V6YgQYG8an29tjb81Awa15F6gV8KbXExsGJxbmSJV4WBv4QsfD
eipN6miFyDDW9ob85+0B9xaNyiZVA+BaJAyb+24wm941klSiXmYq9yLXEYQuh3jhkPbRwSO19+wi
PYfKAYWDNTW5nhzJvFPNJmNVgzl8yjK7V0LSwcE5WK+dcdaOK9QxKIz0pDbvkqN3c1kgVhtaoxHf
W8XcnPKoKX7c/nK7o4AJAIZDnvWq0wqjpxgwHqYWWXRddR6qWL8XiT56l/+/cTZ7nQoOyESewBBo
1uTP7lQD3YqTg/7da7sIEADIoP3a4zR0t/kGtonJoGEEG9a6Ec8Pdl5Nml/VOdfS0OTZd7VPqr/G
uWrlnVHlGsmIjGHbm6BK/sLXSjdO6mx195oqlDgs6DlLv0xyh+tNd/qfbalpiq8acfK5T8pcD6O6
pLjQagiaPg9tVq7X4GwM/hCVxhJIeLQZZYbUvHc7UolTW2XLSzvn7ZFI9M6BW+l+qMSQkFA125R4
RnsEOmZi5StcF9mAIpk/G3Y13JlVWiLTPx/xm/Z2DeEg++YXnHzbScii0vRq9CBCxHHTwh9HtfWd
vq6P0uOdgJDSHMxaQmkKYtvKg941RTrUKt2etoWIpoP6J1pTw6outMvSlmj4kRYdbNWdy2RlVdCA
pgBJfrd5ARY6i4vR8zFVND3uxnTKPnWM58MPMN8ewlMO99bGD4oIRKHXd4nMqarggt2zXTOLAliR
fTPoCx/EMnurtbYAVl3Olc237p7fItxa0QddESVNu0ZVvoMsHVN/pDoe3j7ie4XGNWyhdb/qefOI
Xo9jeX1mdrrbo0CdSDW03Ul8GHJczYOyTOz/aboRLkzTdmJ8N7Zl/xnz9vnv1LYV7WRqGT4nt3/P
3joSvlHWwe0IHsLmUIBYrFNgo1w5BrWrRWj6HYjY/0qtPwJH742EHhzgrZVbAUfueuLNqE5qtOCQ
7lIR+zFodLuQmM0mP8Jo9CDY3jsS61qSQ1Aag118PVY2iSzvDKULtU5xtHe6cBzAjEOqVIGJtG32
yUsVN/cR/5v+vv099y4ZSqjcMnRUeCw2genc5W2n4XIbxpaK1cjc51ju4M/zXvOEHcBMn/9gAWmI
QrJ1aI5Cl7+eamwprqkoA2FErme+4igO0soo+9e2Xh/s3d25EWCuBH6qcVvRhRzPazMbrT6serO/
x8bJDiIrHi6DXct7a9VAvv0td3cMQF6U4EAO0Oq4nlpLVZjIljvG7IboMa4UAwsdT3swYu2oybE3
NRrMqzk6RSTgNNdDDWgV9QPKAVCIO+sihzkN4tpJzk4X9V8Vxj+IW36dqw1CAUYvtYK1ZEBEuf6g
364bor8RlVNYEAVNnqAYpOv5/TQ91lO5CH8suulLuZjz/xhKw8NK4zb+ZBtZeXRQ9j7x7z9jcyip
z3WmoA4fDnwWlPEhbqIXbKGGEos/eDG47kC6/JJN2GJA4tgYsMWBQ4NgmwwSs9RAcabduWkn83R7
4+zd5UgBr+dvNf7avvSaOqZopJEBx7OSBZmuj0+UXtXvt0f5dWNt1xATYKoiFFRWRNRmDV2z7SZl
krBgK8c+paM2n43EbUJQ/1CNbXd8soy0eopL8HlVMZn3Rib6C0TTtvApf039uc2kA6eBossF7Hf1
UkaWdd+TPx/E47/Q769+q7XKy6P+yUbfvNc6KoolcmMSalnb/5sJZ7h0S6mp9Ht6E0Jth2dykTnd
cNH1rH0Bn+99j00jO+PNm/6V1IZW4E/pdnXY1mN5sF57u5AmJumkxnKRVF5/yLJGN0ijBg40tXWS
oBkj9w7MpvWzg257cKns1CwYABASHQXkH7bK5hU1zU5EMwfPMUiQp0KcMrxKgiUBmoNg0j89/Oy7
ekqObs+dSUJ3AlaMQAHEuFcnvq2WhQCOgu7QiurUNxMH3UoJ6kLNmNzs4IbZmSfK0dC9uWFo2265
qCZ6r+PgwkVKI9f0bYm4emmOjj82dfkO2K9+TjL1hz6N3UF6sTvPVeKNOjyv/Rar43QV/NEcehJl
yhGkiVWcGqQtL+rgHkkw7N2iVOFXDDXJGQLn62/57RYtYS7NhtZw0EsjuWtmqfulU0vfS7E6VnrX
CbSoGz8KhStGGROsB4z5zbZOjEwLE9Yv4m8kENubPAIBFfe0vjCjqx8Xt2+edDrXfikP23378yVl
A7Gx2lJsfXgdN21A5VOGHRZNeW+VwvoEB8x98EbcU9S4zfxlmZ2wQEred4zZOblpdPRk7MRWRFX/
9xu2iFcXAgfpCHLytd613yeVprSN58hn9A7Kh3FKvI9dWmRvzwGITWlOc27Ic7antou8WCkK4CND
N4w+ihv6Y0TYejDKThSwUhtoWVFMWD1crreTQKQVADGjaLg6vIg4rdKgMXvneRln9RTFVGoObqOd
lwru79pWpba19vuvR1TVpJNRp/IxzXhe/MJr1crXY8/89/ZbtXcofx9nE99AGYwxVKYWSQekPo9T
EZ2aGuTNWIzNgQrY7pR0UD6YmZAcbgPSXBOLUC3JeUAVMUyxUAjgXB9VIPd2IfqrqMuwFTEZ2RSY
bAP1yjplqaRJmC/0aI19zekk57YJY+7au2K2j8hYu18RJZ9V44x/bts8rl2h1il/VXSr8kGdEbTu
LazIMFGID67v3a24Fg7APSNeuc2vtQXYRN/Tt7IrtNBL3JQ1f3G53yDc5aEou+7zH+yQVaLIgI8C
4H+zE0cXHWkxETMZjVGgLDuYQVpM/ScD+8z7PxmK+IyEBQjylpKlzYurzGtPTuuwv4vnuQobN3VP
TmUcEbf3VgwDK5TW+S+l6vWV/O2BMFuU5DVlvayaqvkqm0X8xNLDehpLLXq5Pau9fb9G8itHHIGS
7YNLHt87clzbSWrqvkChzr8qaBcc7IvdCVEGI6tFHI68/XpCvapANel58ajiKWfcPRp/zNr6bizV
6OBu2tuCsEtAMaP1gH7jZkcIXEomzeUhr3MpzmitK3d5m2YviyHbMzJd0cHFsXekgQkwqVXDhs94
PbUWKrrArYAEwZyasJaq9z4W0+S7VD1OSWzEePUu0d+3V23ve7JeVENBIRGxbOJiO1XqesIjJRRF
5r5A8x8xCJf1YzSiqH57qL2I7LehtlkJuXPWZDWlFtWNi+mcxInynFeOUvv2GHuB01vFu8kpgUdy
3Xnh7cH3FpN3EylTYgdK5pt9s9RpYtYKOO3VO+gd2eb73GrVUNXn5V2ix0c+7HuHAVAXLIO10gO+
/XotddwSUYUdgYWbKmQh05rOSqe+XdYJkzXSu5Vbxk25Df/6aCB0H5U+lCLW7jW3xtQmO5R12tuX
7MdVmo4yBFCy67nEERpOeH+xLxc5g9GZ51OaUzLuW0s/G5mBq0eMNPXt9dr9gADX6JQAewI0ez1o
phd6KjrKhED3skvdY0MBJeSoubY3Clcw256SJKiPza6IEAAx7CSnsTEVNTAC/GXmPipOt+eyd8YI
V9EsAX1Oqrzuzd8u4WmBg2sNbPwUjc5vSVpOPqSeWfhOZv9JQLXS1GCK8rJor4CxiO/n0qag4dSu
dU6tqoBZ4x6xvvZOE7EoN6MBjZkA5HpGq6t7GksVgpDS9yitm2sgYBWXusiKe8epxMHp3asaEwWA
mFnBCoy5ecdo56kAL2BQYpsMRjNZvEuuJPaTqSzxaYyA8RtLbZ2bJVX8PrNL3OrM6LLo85GX/N7M
6TSv9h5IxNFCup55Pw6jnjvjGNJWkv8YZp4GBVAX3M+wodBEav54+95Bz2x1EsHhGD7A9XiTg8WG
7Bmv1PvqzjHj6mSbdfttMObxAFO9dxjojK7QCRQUXruoJ9HseiO8tnhqvbPwuuzLiInq5e0TQoSK
KAvhQALJzYS0PI8NbYIKVUe64pdaKsJZcYleFe8PuGxQc+CysXNW8ZPNHVK1YwzyDn2v1O4jP7Wi
ym+0aHjJ53E+6J7s3JG0EOibA9tBxnNbcO+yjvKYt0qJxZZ9NtKu9Oe8Hs+opLXQGRw3oC17JFO4
86Cu1p6kT6j2r7YE13tjiGSSu1o/Ir6gpD/11DXuqnaQgdG12X+z0S4wRZOPXiSNg52yc6HR1gNp
SHeb1H/bSa+BP9DNgx84KIl+pnP/Tze01p2aioPo5NWWpFi0kh9Xto65UvWuZ2gPmKYnSUzRLc67
YO4AClQ0XT/d3pKvzvQ6Cq8bCwc0iWbQ9Shx1pRU73NGGeT4YIOseS6xCjkTHH6KB+XNGufrcAgy
wEFnv5C+XQ8ncmNsh5r6WhW77kVRZRsqg5lizqoZbz1sNA4JDRCh4gLhTdiGITMdzKjq67DxJvlg
esUSdnNaPKK2dRSYr3/VVYGVoYj9aVQizLt6yVzPSu1F4RSiboA5jKuXRG35Tmtn57lUvLsIhK+P
ektzX1P89kdverOW3zo8OSEiqJDJKDBeD18g71UlHeCfAsGjE5Wy5lNdrNxSQrGwLRsaX+18FKS8
OgfroDRLV/w+T8F2zrXaYitWiCZc/Y6CDkb6uVLw9jSSSJxv79Hdoci5AbRRCGf7XM/PXnhyO8uo
Q2dxlkuX6twtNsF63TrzwWP76i5jVgQPaE1SKl9Nea6HWv2rbMAddah6Ym3ZG1H3Q49LOfmiNpWP
ldFbH6FlxF9uz3DnrAM6WvECaxYJMvZ62Iaf0o5Cq8NJq5ArmAeiC1H1f/Ad12mR7PB8A5e+HmXE
mpfUl31SDn15MSxFD93E1fx+FN7pDya0YgS4wiiRbk1txewonhkxIV116k9GwSGlmmYjN3R7nL2t
Qb0JDCePHbrp2yn1lLrj3KwR+EqKk9uk/03SA5gyeEd9pb2RVnIeon1MiFr+9cdDZ9hTKJNUoa0t
7p0LaMVvUk99GlKrfusTwyakf8UagXtYQaPXQwk2iTI6VEasOhmxch7Vi7tMvKWdmd/f/n471z8N
EQjvbAo4MlumJVsgGRAxL0NR2bLxuzlX03c6Md59RgszCWrHrX+8fUiaAyC+VgngV/15DOKMhAni
gdqNyQn6qOmn3bT4Gt7Zl9J1j5rke0f69/E2kcKURyzmgD2oJTUzqOpeCdJJn+9dGRnoNcTxpW6y
I6WjdYm2LwKlDDa/xov3yqak5Lm2OrUpQ10pyxM1cTXIqag8tvnSInSq108CRYrAmGz94OS9ni48
0tU+hPQRFryzma6TWK1dt9xgJVJj97lYjHDs4XwMIu8/q9nY3Ds6R+X2mr4+HCt5lRIDKTI8uq34
nacDXGkGBBr4p0EfolQeJvIIX0ch4s2XGLuV/1DOQGSJ4a4Ph6yIzNjLNFrzyfraDdPsT1ZUfC5a
pz44HL9E7q9XESFQuCX07QBZQEW+Hiu17FxZmBmIzKVPsJro3NQvlSr7kU9lBSMQo+Cg6QrRB3LS
unfAzXlsM6hnOm+VSH7YUYaogmsCjT24+F6/GCTVhIVcFFBf3O3BbYaqKTLT5jMoRvo5pTgXqFit
fLm9rq+vBzpNYCMQtqZEgKbU9QfAL7LPY5fAJlV12OKJYvl0j70XmdXf9bF3D9qHe5NiQPJ0KgXA
ptdt9luxYJnt1myocIau3ZvnFgp48x5vcvtI23BvWiuBFq4nIiavqpvUt8uFjdNAPm4QHuvjPPPB
mQq/9Drx3EnlqKL/Wt8QFg9JPBrdYIPYuptdi6yTSsmNXeumsbifxFQ9m9Vc3dlsr9NsWkrm65Ou
vIM9Yr44cwSLEDGt7l0kPfkjs70ujDKv+paWrv3Y9cJ97LvU/s8sKutL3cQmbrqp+JTXWkL7qjkE
47y+zfj1GOiuxVlkHrYMECciZTbMpIWH25eOr3iZ+rFZ9PzBwHzz2XN69am0ZuP7rCneQXK5t1QA
F1Z0GsEfMq/XW2JGf2tyB4PQujf/k5Pwnr2lKU+Ja35twf8eVRX3hgNyBP2WjuMKYL4ezigTL1Lb
pAtnnIr+KRVrupO4YKAFYbi+LMyj4s7OxflL1Mzh1iSI2Zb0k9I2y35QWoQ69OE57lvNp3pq3tfu
eCQ6vPMwMNSa5ZEBkHttDpdqxr2aYZYTdlY7LGe3kfWpVMkRHgTg8Ifc6NywE0lyUNnf2TvAa6hi
cotS09x2YbSRigPd2i5McxF96UyYeheIet30aBmzW1M/7bIfSZv2F60GIXi+fYGt67W5wYkwqRGv
DSDehU2Rs+yi3O0qvQ3VUcrvqTQRU3eL6anVxhjFNWl8RZOgxCNCH5NPc5kdjb83e3gLQPMos9Jb
W/fbbzea1y0RxOuuC1sxZ99r/DZ8J07i+8ZRROAm6fIy13K8qyvnqOOws7NW13XSUT49L/MmpYBA
aGn9JLuwdhUnbOxRfNBVET8CWcg/3v7Iu0NRjaGJvVYotxCeHmY0fZMKCZgSB+NiEaYvge8FRQLG
+/ZQO+eTWs+qN+OuJdFta7SSGhx91DdCqWJHc1mUdux5kS0gnlo/F6dOj48S3dtDAqC6XkI3NXBj
QuIT52SH7qjtRgnZoGUrQbIo89PQWdNbeboo5f2/SYJGuB6xcew5VZSoBay+LKGwW7pC/bw8WZlx
dCnsTm49m3R9fylfXQ81Kp2WRGaGUGs2GN8ST+ZPy1ArWFPPCQip3LM/3F7AvQOBsQjFbJJQbqLN
3OrYrtUlQcQ01mXiR1VZ3XtD8m+iJ+0HKNDzg9NZ3jMqCEfsnp3YglIFSNLVn4Pu1CYuRuOg64yk
bcNIZjaUwqINENd6e5YIK40KzIoGWlvpm0t2bgpp2KTZoVDrv6oyX94ZmhZB15z70+0PuXPocO+j
VUqFC3mObQG06+pqEQNplB3hMIk2XxOOI14RyN4eoX52LlGiH6ZFLw9K8rZnb86a3oGqLMLWMGQX
TFraPLYS+h/CQEr34KKk9TUexvKhNMvsKZUA7G7P9TX2aW1RMT4FLjJiDv/1Nl1cZ3DKFZvAXz5h
6Tv+MwxU8RqlMi+tQaFGi233JIh//LK3vQvR+pGR4c5JgU5JykoQwm94JSuWqvPUJ1i3m8WYn+3U
HN+PjQc8eTolhZff3Z7xzm79VbWEbM5RARt5PWHk0Lspypgw4hXxY17Z8ZdBdsnBKDuHkVF+FZ1U
i0R780bkUosdQg7mhIXwj0HNbN8ziuad59T1Y4bxwSdilpqobzm6d/a2FCEdfHMuA6SvtmHd5M7x
2KoUAYRm3cVt7YZlSitJJOl41yWdQk9N08NpMaqz407519ufd28xoRrTzFr7aRQwrz+vnmZ5VJvU
BFLNWLhynO8NYcUZJdv/VCXWD3K1vaNKu4f7DrAiYexmMUHymHGZcCksbJvJr7qye9DLLHleqPof
HJXXS0rXnVHouOjEXVtybOV6bTo0yLF5YzR/jG0rCgqsNHxQe9YF6fY6FEkEAyrih9z+ptrraa4Z
FWm9iVgQuNPNmjaR6GQs6i50LIHRXxZbyUmXSstFiw947quzbt45y2idHGVwm5PqzNmlG8ooO2dV
bPpq37Spr9iFgUKgAudnMMf+r4MfuX7r64AQ3C8FCozQqRgSHl2vvGuLtEpGhETbScyP+rK+RDKr
fNlPJQJYbv+02J9o6YeeMMfYVyfbukuM9s0QNhIMcDxIHK0cdFoh1z8DaQm7FkIif1UZ9n2vDD9E
h5XXPJj5WUMG9ZRGy1Gt9PWmh6q9skVWfSqIOOuf/xaLikWvEhF1sJxwpElPyjINmp+jo6leQK+j
COn17Zxebn/w15uC2NekTQesh67ZNn8DVOYYuSTVljiQBDQfRTANdvS+S3ProHrwC7FwvbYOyanJ
dckDTCdks7Zy5kh4BVJUkdKbOBk1UbH4XWR4uq/V8fjQJ6iSX/CHbCrfGMHCBENpT38vrTIYJ89I
EXdRF8t958q2LQLFkcOPUW9xplDc2f2KGm49nzEfFr3flWr3vhpyPP1uf67Xa8TaWHwwhCTWzuYm
SgHZW0V5yqaUaa4G5mg7Aago5T9RxTl0yaF4uT3ezvKQnRBCUOSi7rLNznBO5q93sjZ0UlPY6GHW
3scFycOX1hr5bAeDvb6cAK2RC9LD4eLlX653YJ2lqTW3Di7nuVo17zLdiKwfYzbiX4+ERuE+g3qx
Rl/Bj7cPlVzBedIqZBqdHfrm6TkfV6Hquc3rbzr9w86vKluPfVet4neiSKiQyyGOKJcoy7MhiwH7
Ba/2vjQ1LG6fOhomDNHoOh/SpYxfFrnUuq86CNCfo9SK3zuRK59GV1FFWFXEQ36Tx7SRs9xALhEE
YVedQBlZuBdHYPuCUZGWhXs5tn93A8yvOZjqcU7OS1ym2D1CoBUPRZZLw88qxMsDL59UOGHowXmP
+LuIFLPsJB3OvdK48nEgwou/t+A9cS7Qe6GjPeihfWsINfpgTJlW36FShidGqeWtQ1HMdn8uNSJI
b86vAEFQagFtTbWK/sP1CgEw1WPdpm4tnMTzBb7sgTWIAvlkzzvlc+ycDrYEf9/1kYWBhJLwL0DE
Slm4Hg/DFFvrgHcDGM7j753Z1Kce4aUP5Yiy/O2hXh8tclNyVHSUSADIiK+HwgdANJA8m1Afm+IS
uVr86Mz4cZI7zo/QTo4S8F89ruu50chjV3HxrS/NtrZj9LMB9gkE7xxZuJnOert801OZyEvG/+Gp
NIzo7w4lXhESwUbiQz5XZhFUFGaWwLEjL/pSudP4hac6qfyM7m/0aLat9k9VN23j87g032Rvph+S
qaKOEidicZ+RfCbRbwYx3hdKinwc2ZY+BW1mN6rf64kXo2rnWV+dzhDfLXy2XxqtLSPfsgurPhUi
n4S/yNT62saFrAJAMfX/lMZYfFbTUvnRDyDk0JQY3a8x9cfCbxPR3dO5zZcwKWX7UaSK+i9Yc2S8
ay9KF9+ZSwL2dTW+6dKUXxF+sx/yLtP/nQcsS0LbXJK/ie/a+qRNeLz4dY517/sldgu6I2njfIyH
vPuKRdFCHV2JuiKoO6jlj0WmuV8WCHbiuexi1fIL9mn9eZHxGH9wIsPsETjo0iUPdaGW1oeoQEc8
8Ai7OHjoBTzkrjd9NfrY6gPFaIbvSlskHcysNpnPFUcADU7kg9BlwKoyCyVgsoKqRpR9zLPVdtrU
Ivk8otOk+rJEvc7XBmqk54raxItUUtLXEt+QPrAjc059Ce3ncZFeNX6Q06KchKALdrC/t1f5KpxO
JEuXnLMLSWOzv0eOGWhgQF+T3dYPWu/lTzBDUidoZ/7gYLD1Hvh9b6+DOTy1BC9QX4BGXh+mvocv
MUtLwwBVzYMpl87ZjeQRyOcV9G3tbKy+fbxMawHPMq6Hof1uNrD51EBLy1g5la6YHqk0RSdLcO/6
re5NnyNhyUd7aDrEc3PXHP3cVZU00EqtOUK24u26jng9ccI2nFL4mqtG+BabiYKgnkyzg/9ESVj3
4shcGcCLWV6LTrmdWN9Ggcet2ZkrFVBrkFEQo1UudyippEicls3UAyXQFfze676tv05YvxvgpcYY
EIUoxzjUvTZz/K6WbXoXYdtAZavuVT0AUNJHH2srzYxT1elF7EdTEmmnrLBx3eggXJy0OJIf2qET
/K/zeL1yvLzz3dGtxBmg4jIE2EnOpS+twflvVJOmvHjGkOSnVPG0j9wUTnnK+8l73+rd9LOIhLn4
TRJZyaWpRP/dSur6gysb76/BVDjicdTx0Udhd1MQ25X5V1MPgDqTppPPUQ6j3hedocmXdsiWl0iv
lR9ZJexnB1ExFVZaK8ZAswSipU1RZ0+K5yFDl+Ul/uBmo1ePaRxPw5OpSvd71TbmjCNNW9x38dKJ
IFviRj2rrTv9oPHX38/tlAIIySLtRZpub/mKrJB6zET1niZSlYaTWLCHa1w3i3wp3coIhO6k76CC
s7tops0vkOGdB6wDCO/Ql6aHUlSRdH1Mk3B06CG0yAupFQqcWT4vjyIvSiDjGKIEDpo7PzkP/EId
MMCDVKUl4NMW2A7VuVKN50aYM8Q0d0o/2/BjtHDIrIacLMa20W+dNqvDaCjiD6Ikavkk3ab9Gacq
atACR8IvdPhK158iffxRIjWpAIecyn9UtVvsuwrp4iXIlML9PiWiVYh4OpEFwB+s7xRr589D3rvP
sYsPbDAr/f9Sdl5Lcups2z4iqshhF5ruydHjtEPZHpskggQS4ej/q9+d/1uzpjy1th3UgKQn3SH5
tfPjn1c1YuCABkf4bR6cpstsy09e7HUvqnwKq2I8bP3uRMCGCheZ3tob8TNYymLOtqgo77XTV262
zrCIUpyLywZMjrfWaRduyfR56OLp1VjC3nIQ8eMd+DKGDl7tBDfdLt32kGjZeamSkH8BJlq2dUim
oTmqzkIvSqEF4R2ZLUav/Sy23xTxEf+1dLU3X4o4gJy9C0f/oajoVV7F6/4SwFrZXiKvxMIUM3Zr
yupeLdbNsqlAZlEVN83B1FH4iH5L/axhQwbXQcvbS6mfz7Q5NdXIkPZh3Z04R+WT8kyMn1iv9rkh
Js7mBm3mLrkKSn9YMlOv4ZqfuXZVusyN6PNehvzyqt+Md9lPa/8VO9xpTWUUWaeqmXEQQKem+lmv
fXE3LLEUWB+N9tcAWGuUdp5XPuoFt2XIDq5/4EBQFlpLMD34ViDcLKw277dRIppTX8PUSVfUWu7c
KlZs0daI5xIqsntCaEpct6aIg5vIKQBGlps/2pc4ZfhB1jRtHTRp2Ue9mwVYzN54icR8yVpdzuva
Nk99cW6vre2+fipwUCsA9ZbhmHZFu5gsWcFdrZ47SvIQx8cgZ4BTdhdSEJUXhanHe1j54Y+xXyKV
zjt2LtnZrUod0bLRJvUUm+rKb7z2obT8krTc02P0ZWpL99QtNUVUUHZeVtVhqe914Yr60cXgV2ZT
owaBNC0j3JTSyIkP1mzWp8hzVXxAgSaekXQd1+eIwUOfzV5VAMopYzGkIabmJnXWphZHS/UVhKa4
qPbryV+UuOp2v/llFZStl6Iphy3H8KeyjzJGvzQDyBwlh4JXtqfxupa4RW3W8oT/6Zm569ftHdrk
IElcNG3kFZTTcKxPTTEOVTqUe9LdmjIs/zCpiKIcIP/mHS1fIywQic3+sS5MdVMUTZbgoJzWe6Xi
JhcatsY77Zq2Y3YWMnxAkaQrMjkWM5icaImAeLuNoNPoB7N9ZVlDUnIUd2/Jmh2azq3Lthv50zh5
Gis3ujeR438v62SpL/ZxXMIH6MBaHOWQVN2xF9J+3Npg387alf19tFR8E9yBKmxSarGzrV0xXjZu
0P2wz/IyGQ6l+tE3XVydcLPt16vNrL1OraFzPu+dmrma3bW6Mkh8Bswr3OErPTvfIC7VL5/bDXHz
dNmjecYEDqPoRXkclwEOijx2fhs/GuVg37I6cxQcABLvcS40wJxU1MHK4lMf/1GrDhTYA9l/5lja
JsX3xRKXi1vYvxp/l+PVrjvnEVcNT+fNNIRXLQp742kUYop5SYN6KsKQ7NFWbrg/Lqopry1SVDKL
gs9STmhpX0blKD5ZtWVPBMSp+1GvZnDTUY72T/i1tZsWxTbfqoJtflhW9L2uELWaBpD/flAfgypJ
LsLV7BCWcKtV6SRszHKqZTZJNgL8Oege/sgBXJzyr5NKzUjKN+MqQXjJ9tweS7bv0pzx4Ikzz1/A
B8z3onI2YqVS6Du2urDHq8EZiZg4jdXfyDJ9jOedZBiyyABWvlpqU9WZjx/4SHbgWFekqQE0Knb9
Lk5Y8A0thN1a++gDbgMK80Ez+lhAz95npSR3Yb3r+hXcbummlvRFeSl1vbnp4BnRPxRygg847MaV
t02MvMnLTupd3wxMVKqU6cqeYHzZN2fwS+Xct7vTJWnodYXON461yUrjCI/KYI7h8Yp9U2loNoY/
enGHHCjaPtHtmKbtovCbrTqIaOg+26JpirSVw3g/WW30Q/sdf60JywA9oFVt92MDOyIrS26q41gn
TZKCI2i+1FYzPjJR9ufctE60HtFTXVwsa9q5yQhOBaL30QhZZAgXt8koxdVRjOVGE6J0Kzs18cru
UFOw3I6O3A0ontVZbhxnpVI800/8LBhl8YRpN21zpxyLJ8tydJ+VIGp+rGWTeAcj7QId+NHmM222
UneOHOzotNSqVldjAHniS13XZHJRo4MvU2Nbc4a3ZfQ13ul+HNxAoB0VubpAp60W5S1a70Wc0kTW
y21Q+TpKd/5XIIID/Ytkdi2RroPr0fgoa8vfDnqIF8LKaDcU77h3EkcVT56VnbveR3prsP0q7PCB
wiq+nFy9WFnPaq+4l5bIHpcodEye8MTRb1xOoqyxgD61pXbro03nPEmLURW/gBBA9iWFs6vnqB0n
Lx9Db/zSOJHo0sY3zk0Smp3P0jne54oGA/JmVmtdIElkxQftGt87cZfLm+gskpDKzbF/0zAI8Kdc
NanAEhcHuQrSJtsrquJijZfazhoZVCobgyVoDmhXOK8wFKzz1ygdtq7jtYe28GJ9RNOlf/KGoMRD
dHO3MfWSWu6pC2P9O4xY4kY7+aCjHYH7AVGiH6psKJt4ufa4oJrr2DTrwFmewJogoRdd7R1I7HRb
pCqOHEklsy6c91u/n9ziEOtSbGkNSI64GvmKxgYAsyUTRo/VSUNT1vAwJLPyZgrwES51bC5q13Ki
ozP07pegpw18QvCHQyBX236kPKrbPHL6OLmpWjwZU7sQy63wgra9FA7BKh29GvXZgqnJsz0pZ84r
vds/8FxT9rEoXaVOjVjkl8heGSVRQ5QPwUIhlckKIbg0SJYRY9VpY2Qw2xgtlWEfX5FZe5DRaZV2
JxpXVniQTExtxNo9zm5fEW+OzGusKg3PYm0Y/OCZTTE3hHgrSndKfWoOulX4ISiSPEgoGdYa06ci
CXg/ExJDX6cShR82Z7XFma2rmISyD763kzvLTOASxGXEtiaU0z65UatEO22yJ0BaLsMqiy5FJLe0
defptl9Fa1LZRTsYvXASYxYr9m0W7iLwjn5JByEtggTEON8e4hYrlyYdl1H/nJo67Ll6uuRzE+rY
IYNUflGn+OaEzakIFwB/THbGmDQMP860Bdb8QuLsk6j5oYlTuZTer7FHPyx18Y+ajrElx+ZT3K8J
Ew0U0aI0CMxqYPCNtPa7JBK5jrx2ygewhUEKEH0csw4aD9dZkmA/onarm06irv2r3VsbHgO9KefU
BW3nZ97QYFu0e327ZzATVyfzem0egr1aUJkDb/FblmUoqAjq6EYNEucUt4/7iBCIJNVDwTX+TQcz
EaRhX+5pu4f7DTcDabU3KFITHH7d331bFY+q6+XXae+s7sZrzWahLhes+VJ5SNecGStF1iRR+2Kb
bZOZKRY3ZKoUJ9dNuQWPfBHHyxRlwBHOhRvldW/Wz2WzgXNpQaw5mW8Kr8nWoIyuXQRXQg6XPd4G
y0ZwV3Xc13DZmIweiiX0BcnWaB0aZektSyYV/gmDPUiug3GuPlcYj/D1tVm/as106tDOlnod/IS2
lmP86NIZfONm8eR5D6vnbD0dPylu1taeAHO21fjJH0rSTFM2fOZlxjwpCyUe9Kny3G7O+nUsrl2J
EF22QDD1DvVadSIzpayeDTrCEryrAvJSJ7WursdKLwW+NeEypPQ152c1rMGem6nyhyu05YPfVVT7
7aGeR8rx0FnK6GKDCDYcpjqcl1S1ifWy964asoCG4XByu1EfQ1d3cRr0ITRa/gZdsc6mEphMN+h0
j8zacOySsT6wPf2fhL7iR2U1iEepddTYh3Ofd5i9F/NrIGft3kbdLqbcS+bw98qUBOfQfRRU0iSm
6dQ2dXNYkoaOW4sz0EjY7vgru4ct2atj7e4vLUu2sd00Z2ECOAATE5J6+70VdXVVNnM4Ik+CDExm
6Il9UZYPvBI3+I6DZvcWF+Ok/RdEIuM/kbMF+Fo4c1wdGrNO0c3S+fNjr8PqG2JtoTjUxp7alMbt
tF/teO39xgtgvozJuBKcR23xy7FbeyH+1vQUtIr1szsudXkx25DtLuLCWziA9tr/6RZ3afKWxKyl
Edp7X9demB86agYrw+LEHmnCdAlNGLGo9eLMdRvTYNx9mQbGNzLTsY4eLRUwJUEx2gcIWyBmR+Qu
hhtBXsXlMij3BIsFN9Zell6UokFU/xFYClQpLAF0uXvQ568zxkY/dTNVLWVU24sDoCndUs40xCK2
P/5z63KueKq1MvJAViYa+opa3i1R4fM1MMKjJxQZl3ECr3w52tIEX+3RMCQIk8bMqVcP0ZA23DN9
rlY7+CPDkHrC1OeRJ5oL1N1NDayZ/cXv7vpp+QzxpKyzkgTq2VpHayYxWK0LyYAmTuG8KYKz0Uxn
W0QrUq9Y8LSdSPE/y056WLevRr9afSnvhKzLX107FF/Wra6/a7JletWoQL9IB7nmrOjL/WXDw5zn
8y2YrMKPt9RDN6TMXAE2MKI2q1OnLt1btVHjQDaFtplvq1OeDJ7LT2ob5qctrmm3TOPUtBTTkrCo
aEDrg1URITKUvcdPcYTFauqXw/rIfU0PoVmt5cdo+cMfOS7DCF2pjlRmdr/t0x3pvkcEvbznQhft
JdWA/hPss/dUcYJ+r+MAcE/QOhko+W1at0nlhdCDpB0uaYGGbpza1KD42vtb/CKpDE1a0W744TjT
UB1AtURNLseQ9Bu944nJSrCrB/o4myC3nhuTMZTp1WNACVpfeckON6BxO++bqsL+Qbuu+ZG0Y2tu
5CbihdHkEgWpLcNyvKlVFfc55Td62GuyDId6kslw2TI6eK1p9V8neEH2V4hKRo9olZ0F5hg7jhnS
X/GUk790d/s6mseiNc1PWObLNdp3RZX5c+W91HObbGnf9zSQNaPc22jahxL3phDpYABc7ZROug++
dN2qC27QkCtn2UJzvyWC7r/jW7264Coej7PfVVYaugWX+Uo8Y0RmD5adddzZj7tD2IbZPNObBBkX
oOlkOwON0qbsn5xQ6e2K7ob/vJMtM/UzFM756uCslJa04Hc6jmK9NB0900zU9sT2URZt/K7DAi9t
1NY7WRVbici32Vu7TGmB7pkLyO5eKA/FrzJJ2vjOZ4T4R+CI+zJICl7O4jmTrrY2viyLbmlI2Wy5
PHIaaA5hl6PvprLpFVrU4dJlIkEnN2tb5b0E/sD0YsYr4jx/sXrnRlbefFXRyCjSRUHXPW2q3GVe
1H0kKKmdlaHnso+/lm2tXwDlDvKAHl/ZHIoqwElgUtonMWCO/qdYlvVmk2Z/FS136q09OAsnFO73
fCIVNlfBPrjTxSaFdRFudqkZDIW6OHZLkvSnifzlR7Ku1LLeuLvHsfBkd+h82TziI2vd+9HoP0/M
UutUyzB6hLHcfZP1YtV530bBmE6Wy3+5bviSZ2FgekrDxS9oBawboUNRNwaZx0XeHqq5OGONp/ns
Ktlv83eS2uZLpWMCY1RYY8n5j5ljAf3VF/RGdg3H1eOAtG1DtRVt9ogMo90jkNFKEoUkqH8Vngmm
dDYAtNAVW0vBRMaduhTO+rCmQOndF9KT8MkXazRlWsTrVTmMTpKOUWBdCrPN/vUSyuXS6E7XF2Jz
q5dup5F0U6HzKI8lEr01ub6hRPG9Mfi2U7hUeUCjm/DQ0LC6mKO4SLKN0f8LckBBc4R9NgQHLTZZ
HRnilo8gpgS+Kg7NqXFwkhPYef0tkGt0q1arZcjWuvYl4P5mYMKkOAhtl7Q3DvOsOXVNWz9YrkNs
V9pMTd7PffGjBP83ptIoLkacnOGExWL3u9QmnXouNuOQRoq+nfPQFNOXXfRgYNXIrZEiuaheIC5a
vxo2wK8ZZEOVMbMovvqt29xPMxlEti/SYz6OqMtJ74oeX1WPvc5NWE64HppOXIleW+XRsSfrKubi
C3MUUvz+MJmo6C/aSexdFmKe0KVjHRJ4pilwbnx/1lGOOgG5F1UwFGY3qqtjotxyyColncudRj3z
hUHqU8NkLEh1tZK6hp1ZYprscu7pn4U+gZrblmyjBN2XcP1sDIuT5jZSQ0J6FOzuawcm4+fgI/ya
tY5wyAlmFC2SsubS1ijHZ4zfpihNhkLdL91eOwdORheh4rFh9ecnevNPoSPskiKi2r/MXrDYWbuF
g3eYLXo+ZBOObrJoWP0vgwDTfV1hv+SmCqDJ7WZtiZPJpHPuzX4uM7l8guoarOnwqcAa5AwqcZ2n
gER6ShmpMdbtRHtlzklPhuiY9RxJhEQQymrce0G10z8Wbre/doAe4svB7/VLXNflQyjjY12O9nSx
Wk6l6LYrl76Av7U+cIMkuZ2TbfnKyCIeL+BIddcURPLVEiU3g1pd/kXbWe7DvuxTQm5pZrCilAP3
I6EIp6p4p3dbkETQ1Il8QcnZelV+LrjNoRzb+MDFWiY0bxYtLwbAXnSPRoH4xYYnvLhRwqu4LP2l
udv8Yv0mCdtPHh+nBss1u3+GuCLrPavl3cxeMqwnnnG495tmJI1t1oJOucef2TXmWSlSxMC/dpEI
ytGIbZ5ideHDi+0MmEA+7KO3FPT2ae0H38M1IoNwVVH/AhuB3NOM8meTRkh0JLcMeGn6xb1Pgwp/
m8A+bOzQgOtbWBCawJmo+6ovOzsdQjTDcH4P5zIfejl/8hM8w641g40p3wT0OcrhEHbuGO4jjiE4
Y/8ATdKOx82ixs7tpSHYuKoq91NC0/0FerR3bhsHVC6bYeR0sdG10uk8tXDJKuWUYIzKqPPTtolj
ekAWsYPwEJZ97u89ooIkfY441nsLFDK3Y53YMvXksgVH482dddfRe8bYdmzFPP4eK6Wqu7WMF7wL
prol4cHH0tu4RWu3dXMhVgsAiimBdKo7XTOe3rJw8qR+kVrK/UQCM5ZW2hQe2KZkBbyJMJ1bWc/u
vPoxavRuC0QqLbuQezCPpNM3T14ZSlOkNvKiAgnRTXqffMx3+zvZW6tNI4ag419MdgitCltNlyy7
ty3ri111S3fZrIuMzv+uq4frCr0K/Rw6ZifVsuI9Hn5jMOqS2jD2Y415TGAypHqwgoUyf19s5yJY
W3e5lT5NdCYGo+n/IGRt9iFjnEwhdlRjWBZ/imSP8I/2m0lcTz32uF9anFfm19ghdt7Z8VCE2Yrw
/PqZcYuyP3UmJBfKiiTsnG+DNQZ2eBSCGeFF4RjDUHny9nh/tdbhDOghnat+9EBn2xPLKKaJ5dmO
eyMkYk7w1fMtm8PtRKVLv6xFUhiB/Fj5E1JPAwAFOjBMVFB5aHk7kCcmHQUXJti19dwF7kCmoZcx
YFhSGLUBcZ5tyZEKwF3EP0PphdFPHcZtNJ9q5qRllfpr2IwTHaja776OMVHmNaF0LfI1Xr36eq1r
Md8Hm0QcO4P3huR3Fa1FdL0qKBun2jOmu7Gp0P1TjMPGkgta5/tjOPL7h9SOGRUg4Y+D32tZl6v4
FFa2tX4vtpWwwaxkSy4U+5tHC502OdEW1+bSmQ0hs7JdRim01xZ1tVkaUedwilpzMXULXiJzL+qF
UKmn5g5AVCWPwxLp4Urt9t7kJui89jvKHoWkzp1ildP19O0LBdRkT5t+252DZ21dxCyDZku2BX4f
f205MU9oAjbrzbQFVDO7TXzN53VGFgG95+2bLtfqt1p3R12GXALtYfXb4ptVqsFOS8ssL6hslu5x
tZP2qR46T6ew5wUmS4Q/P0fFrB2+l1NbRNRaXrJelCN/KSNubMVlyXF51YFsgoMN1nk7Acx0XiAg
0WMK6NknqU7ow6WQaqwHJqmlOLRxs3/fZDQ8wYd2Pm1xaUcUTFOdT7Kqe4YI5IhpJaHbpoxQqtue
2vshRr0DILM/dUFahEX1fZ7KyclMoGaTduO4fe3cfVtIZI1tHxztyl8bouRfF92uVxbJvgAWM4SX
ekLwniItzC2Pc4HJZXvpNY0EMzDvN4yBjMiH0vjXA6dnSXdXM74ZtwKDXr9e2hsRYZK5UDZQRnrj
2KWmckc8AhiMM5mnCfSz25310ziMEe3TSJj+IAXw9sNeMfl9argRP9mWmuhJo2GKOUQQVRtzDQ8Q
gnBCQB8Vb/dTLQNA0+1g1FdwR/FT0XZOeyz7IoqeBpy/v0gMLQHs+Gvwmgym3WjGBNN2KLag67Ng
Wdtclcl61nZoI5SaEQ0T2bLignszzc6CXIeQ3aWxl+piAcw83AZQmWpK6oDwnaieXgZycsxrEJuk
97O4dnUDaT0Q2aiLpqT3POHfS+DvGXzKIvJTGUTquyyJTfm6deA5Gkp3onGb4Hyr92K7oK1V+ocp
nrrqGjSV1eFsWHcir4tdv+zABKacMnL72YVO9Qsh+zhOlypYrzuEn8xxk7L+ruYFuHJcVc3DPPo1
o0s3HsAtbvvMlGV21TX1EuUrMvzJ7ZneUGZOF1ZzBtKHOQzDVaa9s+lxPhg7fFdTDEcngpURvpXK
Yp+fq4rKOMWLC/H8iExHHfx1Wx/mxjMjr2QN7LTiBtrTUkWCG89JAFyVZuI6TxKk1U8OLc0vDPZB
PpgWUeqMbUnjutnr8bpcSbFyA3XHcLmdTQmDvZbfWun5n+xkLUTKtc++cadtdm+sUak6tZkEfS3L
KRTUeBOQ7mFSTXzkMoqrI2aq1VHbo6WziOGVcxROMj0GU7mfsX+BezuUKnxAWgeZ127gEk+tvY23
vKq37aEGmvvs1VJ21yoJhyovfNOUmQR0MOdFUJQxsx6SjGOsmIqfWwi09U2gy5FephPIo+N2TXfU
o5/Q/6EApAk7rybTm6O/98RePxMOOjhfoFj0+0HaYN/ou1VRmdtVUqOSHnnTNZOUbfjqNHtc57tv
xT+iYYq9TMp+NTmHG/WEpus7/N3XKfEvpT3Mt2bF5SpDCYkue9x1/ZU7WLSwK4dK7kiC4H6WgVG/
uUMZbrW1fW4W0dm2KT9XJ85Ugxn0S9Oo/aIBSiHowVqMZoEHtS+qUsEnZ0WY+Noh3j3unROSD/wd
pPkvXBlocWSVYlSPbHK6t6JHvZg3TVJFH3Zs1LFbq+DSNB+u8pYKi8gvckcogKNMl6B59AYJT5Ei
w27v42wc6UFHgq8fDA7YpxZMx7p5ZVajRv7Bo/0Ln3de9H9wUBiZdBTPf/5/4Pe6dIhEBbLUPi7D
1+gkD88DFgOnjhH+f18K12TAuqhHEVXeErZQ4HHE1o5RNjrgCry4nk9l2OpT5cj+A62St6jas17y
2aX9f6YQKNG9QehVy9hz7EycFc3Yp22BW0IbdfVpa5owHfX+EYnhnQ1yBgzjSY28GcjAN5+u3ca9
AEKSgB/Y3Euxm/Uy5iL94AW+91QgmuG0usif/muDQGbvonZtkgwIH4azCwhwr3DagzABY99GBR/A
Kd/ZGw4+7i6JPGwJJvX/3BsuCPFpguGfJaH8Wft2eygXMOa1Hj6SB3nv/SGNiFoVFzu78Q1KFIqc
HKVVJxkdEPUMICC6FaS9H7y/fxH2ztsigafHjgjRV3jL0x0DFVAd8pmsmSb+0I7uLagN56Biy7s3
MjZZI6riSYar85nJos5dMDLP//kugeMD5tsnZsKoOb+K/3PgKO0iaBq81EkBnc/qBKgKKC3P+69e
JQ7krvOWjOnc4f7svVnIbSqY3BiewtKNjJ9iMQCebLFH98u+jB/Jdv57q3iIQDLTAnrLPZm8OXBW
5UyMTijhrapdfzI/Ybi5oYnwFaJd/ZHH9FvCxvnJzlzd0DvLzvOE/3yFTTM5BWMOGl6RE9+OUf9D
MqU+ktX8ovvVZfAr/ENbmuUDKs+/L2jWPSt0cP7OkOY364ZrrCwSes5DYILjiF1XJrUfHbtkHA9W
GW6Z7XTO8e/75d2HxbGYPQPYGALOPx8WMMnqy5a50kwzAy47UHcwfttxxXAwnf1W5q4jQZIi7v+f
jz+PezYSOfNrIxhA/1y59yUGQd2aZIW3d5+F1fVPmydopS7r0t3//Sn/fQFA4UXx+Bz/iEdvhWNq
b2pGIxPW6sv4ZC+bPDk7c4S/r/LeLg2oaKEWcf6dt+oDlOUFbdSIC3QNFIzhgbmV7rvrDXz8BxHo
vb0SuDC/IJNG51nQP1/e3iaTjFBgyhLQWnfrvBV3Ptifbw56DHa+936xpCQBTZD//RHfe5Ho3+GC
hqMiNNrzK/g/14vV2PQ/NZXtvrjdd+GWQXcQyewth7+v85Yqez6DECsjCJ0B2mPem9gwWQ7eB1uY
QCWAKogELCeumZ0DEwnokwAYMJ/RwasCBHm3ePF/tao8L881HkRMLtFFfWv9ro3LeJbhclYgkp35
iLWnjRthOLc0aBva80cKfO/tHDQbz1qsHn37t/qaFSIczQaNNYu1bY54wDwWmAYd8EeLPwhSH630
5sWiILrXm+TFluEQ5KJzMHxo2uLQydG//Ps3fHeps0eri2wFcmNvDjjtrKJUhZ9kvlX7PxGqwAnd
q8fPY1195FH+79TlbK39/5d6E4xIMELNoCnJTJUgVu3iJ1rSP8vx+A4AZOIt+fdHe3trugGJy1nR
wf6fwnPwZj2KG8TcdKvzxVqcE+yjFWjWlhzbs3eA563mGJW0cLxNTB/cZG9f6v9WRhgITuE56r7l
LjauhtPoujqPpzb+0w1Dctky/UUY3xk+OIPvLYVios3djNpg4L+5Y0KE98U22xrSrIn/AKn3M2gR
n2ajrI/KhLff7/xU0MXO+sBnN4a3500Irdy6BMVqeestExfns+oWlTKcCJ9ELD5ixb29PVnuTM5F
KQbMIoKXb57MmTXGJ3Fi8tWqwUiG8Sn4H2kCDgVD02HgdzC9++DLvb3SzotynZCX+edCL3mThNaB
kXM0gMyMGXKeHXPaC4MUyYuCK3wk4whymjzDVaVl/KPa1uX5P29ZUhq+IuWRxzO/OfimZIimtm7O
u03Np7k9DsOT15X6oaviIGfUOgAZGT566Hf2EMz8BGmzBN1DWFP/jBdGk8yzyJy3qmFOE7rWnpGh
hn9KVYMl+PsjvvdZz2x8Pz4L4LKZ/rmY1ABDyM1miFJenSVduNwNqpoeCmerjrMEbGaNg/3BZ3Xe
2btQppBpRX4Qc4+3SuWijkq7bMcZJLpy71zatkxd4nD+KeYhuZBmWT5F1d5eNfPkPlLhiS80hb1c
wtiV+N8wKiuSrqYzBV0jL4bCSx3MxT/KoN/9lSDUzgKCYEzfbvmVIh1X6QZQsg1BT87xnrJLggsl
rOlChYH49fdv8d5uj6C6QEgHu2C/ze4ge/adFy4690BFW2AQLVHkHogmwDJrf42Xan2AvVRct7WY
Lgo0L8zx77/gf6oP/5e1dj5w5EYhTveIIgOh+Od2UDQ53bODUd6OYXdN2607RvifX0Rl3R7Gaduz
YZqD28nexzwQAzBuvnAutW4ZpQBw+vvPeW9zYjUTk2cjFuG/leIBwF8Wg8uIeV+q7rrb5u3R2JAr
rCr42Y5lxIxplR/szffWRPKB3BeRWKLVmzC1CNveraWcc5hBTeZvrjmPoubosdli06YM7+gmdIUf
fRA53l0Xs4CzUiWwhLeOaA5T8L2izYZ5uRcyP5j7s3CsxoeUaUoFbdayq2PTSv+DT/7uuogbnm85
iNxvv/gwV2utg37ObVd4F1HThiGw4rm5LmB9H8ywOQxFIJN9cO+cX+PbjcbRIoQhiI2A4/ks/J+k
eAHeq10PpgeCmealrtfp4OowePn7BnrnRGHsA22cA4xe5FsdAbCkIpiTfcpDNTR5gurQJbQAQBRT
+Qfasskmd3UzUgMPPX/tXf599XdeLWxNGwNP3wG19zbvIE/YVOtUbCXRhNdNCGo+xpPpRIY65XPv
oh8gp48Ec965tFiUbgpZwZnF/mb/EslQmk2IWVozQ0Y5hei80VRvo6LOomAx//2MInXknoM0rsv2
2xgZT2fB5TCec19s1vUUTuqxAtk7HG24kXVmi7k8bkm0Pfz3d0vlT0rHi3WxYv7n/plhTASg6efc
0vt82ob/x96ZLMeNZWn6VdJijyjMQ1llmrUPdCfpJEVKlChtYJREYZ5nPH1/l4pMuYMwRytq22W1
iaSkw3txp3POPyjJvjZyeQvL1n6ngleHIFgO938jqE55Q0UaRbydT4PmSRXIscHNbEZ+dt3r1L1L
25C+eXne7+RUvcVYd4gWdsrMc4BnAEtYZR5VFPhPgw5uaJmx7tbbzE0qitxa877GYzPmfiihoJ4f
4cwjHWML2NSsWoJNk/62BkHYtB0PrgFusQZ97MroRu29RB9zVcPeXmtodF/U0Vg+nY/8xnyUq4dG
KA6yQjhLWN6ejlNOR674wQFPRKWA/sRQ3BY0IX9AwBgu/FzDHlXLS+Obnbs53HUwyoA5JFW+ijH+
fqQbAyBR7VJ/A6oJvsD5325uV3Evs7EoUpJETD6C0XayxMnNvWgDVrPxSoc85Jk3dMblleu1v6vs
9zoZ1K6pwPImwyvjdDIG31asoiBl8Rtq1kaNeoFKcXIXqLX6+xeA0AcGN2oI9eKpGQ69Iq3y4YNt
XTDmO568H1N2+Y4DhtzFKY07R02i7e9PJ4a46N4hoY//zmQjQWnLTEDczdZIMmoFStrcdUE6bB0X
YImO19vD+XhzJzEae7aj8ZizcYE6nU47lfHdHNJ22+quvO/9RoFDX9WPsB8VtKcT99bMsmipbjC3
aBAyxccFyUuhmngatQ18p/PgFGzTxtDWplOALIsDaQMwUBKSBNrCl5w5KTQQwrrG98QMZBovtzmB
aTt3W2PwopvcCMpPpaoPO+pp0efzEzozNCrlSMExPkq+pvj50fVtjNQ6xzHsaEMCv7TswoJGbEJA
lBrA30jFjwvPspmAOixrLnF6fULb7zRgmukwUCBLbKPCcy9Ss3tJ9EDdY5WWo36U5QsLdGYqkdNE
15cOL5oS07SIRnpD31futhWH1hZkX7QD16CDLjeXxMNfVd0mTyHxDsIBDZkvqsmTg8/0gY6ZQd9v
69Af9oaGakERSM192ITKxuzqivRTTt8FTSVfVTn8GqNyxju5a7wvAUrYX2F16ygcaOW+FYYslma4
7z23bG5tkr4r1kO4TyGx7D0vqpfkyeYSBngKJKkUHY23JlejomGhCf5ta5RVBkTIhYhlqL1xjUVd
+ikDycErdui9J4f7+DIrAnRHgApJL7WWBZBCEASoNufX5swdRjeANpnCW8eigXW6VGQpQxi1ZKko
Zi0BNkpsob7UosoCoitX9Gg/Sk4FuTLTFhK4ucjU5ilk04tAqWh6zBgNfvC+129D2fqO4YTOg32s
b2GUG1ulVuNPZtUGq65ymoWX5sxypQVCX4mUjeWqqqdD9mB/pXWu9FtE0X3gZWa0wiNQ2xpFu2TD
PXOUorIt4lALR99kMkatjj2N67BHs8EV4Hy9S3YgdXp6uD3gxmEs91ahtgsDnNn+4qTBgoKHgaxO
a+iDYjRllEFszwcUTmQQsWC1kevYj12fcgIg7ZGvzy+jN3PKauaBaYjeBOW8aYZC6z9TersZ2H1B
dVspfrpTM73bAaX83b6gSigWLAoVvGLsN350eRi3ZmihgyFAl1dw74JV1NrgjKhoLzxk5kaF0pTG
F7QRrZne9qmSD6FtSsMWKjAV+qTUm7UBaMUHptTF2/NTKK7xk5MNEUEKk6ikU2AFeDvZiTY0GZCw
yCYEwKVvQWDT6h/HDAGW83FmBsXZQ8KjMn/8n3O6/BUP0QOv0IZt3KKDoMP5gv+Cz6/nZMXz+VBv
lr/QRTR5GnNik3q8alseXXxm5CBBIArm0FaLfd1U+baCXbmpG2m4oPQ9fJKVuLs4H3RufJTnNCEn
SyYwNcPy0ciDrKoAOgK+hm6GGjykAzU7qwYc+3dCaVgQiMHxVjqdShPemwJqUeCbalxqjQrUEvpz
QOId62c/7r++9f/tvWTvfi6E6l//w39/y/IBiS+/nvznv26Cb2VWZT/q/xF/7T9/7PQv/esuf0nf
1+XLS33znE//5Mlf5N//K/7muX4++Q8oEPCC7puXcnh4qWDuvAbhNxV/8v/1h/94ef1XEFt/+ecf
37ImrcW/5gVZ+sdfP7r8/s8/qDYczbr49//64e1zwt+7eW7KoH5Og5c3f+nluar/+Yek/ynqzSon
LMBM+haiudW9vP5Isf7kjKCRQfWEIiGH0x//SLOy9v/5h2r9SdkKTyodlT2xHfhRlTXiR4r+p0AV
8ShUEZ0Wkq9//Hv4Jx/q14f7BxJC77Igrat//nG6rw06DvRQRXmMTAyqyhRbo5o1gMkm+BLYXbGK
gQWvmr6Xf+v8/SsITmV09fE9B5txuhL1JKFI3HtfQHn5e3hBzqoKJOlKzrvfgwr9FQnVfe5t9Lrw
gD6NBMXOiZ3B+awMcZSvlM5pHyCYZdHCu+TtrFHawxGQBwIlhDfNjNFJ+9AsjCetQCBlC3mr+ZCB
a3QX5u30ESJGQxi6B6LoZADqmjzN1cAObLvQnkDL0oHFefyTZyOM4TaqsnF8qQaUYeX7KB2Shf76
XGADtU50DMUanN7REQuwKXX5SUtCd6MpCeQFKHbZeoyKhopJom7ywYT1IQVLNVtxvv+6Z34OWchS
i7IBd/X00MqCDGaFMj4VqleHjz04YnfdmdVoXGSNitNAraW6ujGBr8cQZBFT2iKE2C3pOJ6e0j9/
C0pDzD+LllLG9OgcAtDIufrUhL6+RRfwQ5Hj3RABO/6t604EEqkzeTMFNx6b+uQLd5LkgzfRnqQ6
Ki7cxigQLkEu1+k9b+E2+Gn1djK1JscP/zNvS649HpineyM1JamTC/92BOwYrwc98OuN6/bsEzvL
k/dB2UXKqvQjB52joXWv4NwM9Uo2Ext+3GCO2gr1B7RXq7rD+DPN3PCra7mQ55rS1J4TdLHQIFHq
Ml2PaZG6GxjAUbZt2SPjqh1G1YYpE9jGGrXV2LzWCmoTK9ttnXxVjolfr4CPKN+AMHPbh1DwHERX
MVVCiiGiNoaGFM9+9ODR15LIK6trV4MKacOaOAQIc/UXiCXYwUWHxckzVHFNv6kkB16V7Uj+J82M
Rmsda72c7XlfgOGGhdTCzVC09i4vsEG70EukFVaj6USQaPCWf2+2adJTUNZreDCDixBa0gE8oQya
ZN8RUgBcgnFa3F66ulp+wL5PRg0jL9FjiSFdwRkSOpkUuHx5PUpmhvZGaSB5AFczIH/zdGvVNeCW
ITr0Q/vBkqNRux5TbCBQ+AraL76U+t9LZCztFfqUaiSvSDtN91kpbdn72pim+zC2hlTftihUNhTR
SjyTQHb3EhO7Qw0RoaqiVjVffq9jQITOsXh2YWfYmJUZrhS3T8k9V65VFmP0Dr2/qOyARUsxDCzB
9q4hrWzhVANZRg+vSyvpFu0KlL0/53kG9O1eHfXcTvZyB0j+IZRLpalWcRhLrvm+g6VX9zunLJDI
rbUG8tN1guwa8n2KDhIeQnJk+LkB8JueGGWVVQLru7Y/JLFX8PRYSyMZiQw3M+DjryUFU1tMQxXS
Bk3f4DFrFZ/cttUaFBh0q4FXGiNWqLuXbU4n1l81JLj1h7gfxqiHtZWUP8ZSQ3YvpNxegJLoUWF0
D62G9t7wzlCD0AQYreVaGe7McDCQ1TASOLzpY+WXIbxcwxUys6usyDGkxPjY0xG+g5dXXDpF1UOT
rgs5ufUdZAmuW1RE5J2wnfjRDVk3rgyttG8cH972JaVt+5NWtl6+rnUzfgnjTPV+5D1U31ts+FDh
Kgs3t+5UTB7uajsO3B26iZL/cUAbpVgrFL/UnQVRfXznZkaLIgT8s7seChe86yINP/dZHVq7tqRH
1AFfGxUmQ+367JOvKjlY4NG0tUMNYcTcB51TtqvOQCISNo2nhCC8/eLJhKlKX3as0mCrjKYCY0hx
UnUHVtzKv3rgD+sL09P6cdNDKOCP6r3c9yunReXrqXOFolKNCof0OKCBpX1QxtZ174JakNrsgUf1
U4gKmfZhMBPZ/05vozC/VUGB+N4qTgaY8yujSdTsEwmbA6GvZ7s7N6FcmOgtuXXogHZ36gSKYCvX
QhepAIccPkYj8mzNGlq81X0YtCw1IvSRPOjFPIFV4yBBAeBb+p6+xoDZfIcHERJ+5E5oPaZdG99X
hhkhKBGAxAfTryIyo0gthOMgrExYwE2uHro4H33A1WV8r5h+/w6pzrBe9XDsHXjbOVLq0DwNn2s6
UH4gloF2dRWAEl3D6oP/ruU4vGyoc5jorXStf5NwsmDxqzRRsMsD9G1XQdIn0U7tTffe0+L+Y9UX
MMv61GC7BGiEo8STmFxDGDbZyE3obfvB9SzjMZNwx9rocG48JL7GsrtoQ+prF6rkGtjxCe7B2jVK
9LIzK/hcDZ1GydIP+3dw0ChmOpkUBQgiuVKHiKLXyhC2jOSu03SOdmUIjI9pp3pf7LopUceIJPez
rIbZtyaW2w+90WXQLn01fPH1saM/hSLRF1OS5Zu8MGJ8cesg8hDfrGVsy2V7+Jzx+cpNYYTIEfha
hbmcpWTOF8NJ6UqnepnSqfZqc40savWp6ir/82AbyVdf7fKO+yMtvtZJJvVrM+iyyxxHvmDnm2p3
mwqxkctIQoTpwqZOBMdEQ2bYsBLjvkVB4RHAkvYcon5orlsbwNma/DJ4r0Rx9cXvFf2xkaXuGydU
GG6zJnDwxao7zDBDq1Sjdd7a5kU3yCOs99G3fvReD4JgJAzE+KLT3E2OigIrMHZSaTXUjfwwqnra
E0SwVnLeivI6MEZBJOpcRbpg0CiEJKMT1TssORDNyq0awlaYope5Shp10DHH0AoFmYwIwiL+s9cj
b9HhHTw39QcqDPWhgq32PuYLdBtTqOcgbNOo8Q1bB8nJEC1FlJZtF80gZ0QrRpMKC+sNFCRRj+GW
dFZZaPfftDRHwkBvIQmu+jHyvg0hepGrGvp1R8tR4iyEj418WjkY2W1cuVaL7EWXfy1Rq0R6VGn5
LmRWybMJs19BWY1nxoU2pOjzqIWVVlu49midemPeuTv+dIlqpl3ByYvQsUHeymhNTKNQ2rooJDd6
Ysukyq5zU9Vfq0g/G6syrlGisNTceNAqlB9+JuT/P3X9QxR4/+vfqeGbzPX/NFVdPseTxJW/8jNv
Bbb0J9UrUKj0IegOCDTvz7RVUdQ/QTPhM0pywAoSevF/Za0SfwerEypE1BX/ndH+lbZKuvYncBTS
GXo3gEBwA/+dvPU0Q+HxiiQmaatGYY/mO4nl6WMWiVOLNdqpB+sOshllvKBfd08ZFqhLDa7TjORt
JJErHJWJwK3oyGC06oF+4SqQt15wBfsM9IxyWxbXkr4kOC2e/L+e6W/jTVICzjFPjjXi1dbdqrAv
23jjsn+PvvVfZYDjtH8uCN4/AN/pfeMDMckFcl1HhRfVvYOs6Lj0fVGTb6US7vxsiVVzmkn9HI0B
Eob8VSB/jMloEqtEOrv1kL6v7MsiQKYNBQTOg/PDmYli0UpCBl1olFtTC424lTUjg4B/8Pq2+wAc
PEfuMbAwcqi0/flQp6n/64AIZfHgE1rg9tT4zupLXktxqR+KTrXXloXGZ6/77kICPvN9QLfTe1DI
DckMJ8sbVHuuCDjlIe0KuIGt8aHxOn875nZ+M7SVvrAcXsEAk0X3Wh6nxQLaVZ9Ch1rbg4FN6nWg
X9eoawlv+8esQyd61WNWEDCbGhRQfIZpethdK19FkVdSG0v6aFNlTmVsvc4AdC/pIwd8a+WIdoZd
joAIwnP+avTD8EPW1+M60OTwh1+UXYB7gIoFTgAB/F07dM4+zKPI2EY9P1wY3kRT/udHI70xWIn0
gTnVTvdwU3WyznNQP2g88ba1UtzqUeBtfMnW9zKZIVoUd4nefEF8d8SqQKpWRclL+fzKmRCkXn8L
8JGcp3Q/8QKaIjLM3C1MIWRzUDWkXdVeXuk8aFFVFfl1eCHJxRZ1Owxp5UtcSJa2/NwkwG5ji4h+
z1t+lp5Zsltro3HQoxy5BC8f7lPloSqrcavXdXwIQn0j23KxccyQl1Sp3RlWby6wfGZ+C1uWKV5y
E9DfgnNz+ilqWw0pJzXGQVUi0o0mdfdUSD+3bRghiql26G7I0U2DNtBOKki9FTdQ9lUfSwv1kDf7
mDuNKwzGAX1FarPcfMfHeq45lYZIvnRtIvqyA9bUvx8NZPx+95sLxAC0Vp2vzmaedoQBMYDJwBHr
uvQ2ljtekUV9dyLyNeTn1n7o56tOoXlTlMGN9/587LkRCtNsm0Il17E2mek+U6IOySnp2lauSgV2
mvnlfIA3h5QY268AU4T8MNJWh/UjXavqfTJcteW6cS5lY+EoFLW2k6OJcqAm/FRsCLRYEk9Kulls
KY1TOc41+aSyVgLjvS6VF0GJSj0qwdEe7e/f47+wUSchJ2sDsYkyqSLLubbu4uIzClN29Fhpj+dn
782dNQnCA+t4AXaR77VtZjrXnvylS58N5bJbMmmd+UA83qCXAklg8qYVP1lDtkWizneQwJ2Hno3o
A5Ui775dRBvPrLWTSJOP1FUhnJDR9w+N4lKXtXdN0H86P18z60C8RGlT8O4DijM5w+GPqn1ShP4B
DVd/144FJGCv2qaeeR25+XBT+YG8cG/MjYrL3qaR+0oCmYwKQj2VHfRGD51X7oqh+1ya1rvzo1oK
MVlqiFQNRUan/4Aslb/SrBI7HGPpSfnmCQsX1gIWxhkkvOOnhmzK6JK7u41/YKOCcLuypd3AdV6z
DFLn2i7e1/aSJ+Hc0gMFI/DP8IKhHp6u7kYeCkDIhETTEYU4seqk7j6ovL/ziX7FmS5xJXdCqzU6
/2BG5Q6hFTQYh+T3+E6v54F4WXL2kPPAhxNb+SgFkGMqsAAl/INyh3JwhtXxEN+14bCzE7Q/lh5j
s1/rKNpkoSdRhKgx7aRD4iU7RGCvlFL+nvjDKkNe3EW/u6xyRE2WbLleb97JQXsyyknTQ0HDUYpc
4pb+g1zUO7AtG6+4ypGSUNUniiiwfo2VopSroGnWSXTtxy+ej3yRuw6kL115kwTfOrjQo1ffeB21
xWwbmhH8XSiLmrGjNrnBzIfK2t5bhPPOLrejORPp4tEXqmWrsJMYWZYcj2+FNwVTuAGzQCH3+fyG
nTuGjtfCZGF3Rm02BvbmB7+5L+X8thj97175yQt85PObaqED+Ar3efNRgEYjTGCC8xAt4uOBIeYn
dZg++IcWQZrR3tOAd6ovCs4h49B8pm76wSMh7YsnKdwIMaD4Xmgy+OWwyUYL94GrsL2npr3WLHdl
Wxce4lLn52PmGhN9uv/8gpOZd8PGRzjc4eTPYudC5oF52/QyWqIwTrbnQ82dlTYwFPiU9Fzhpp/O
RSD3JlVsxT/EGQShBjHuVaPrS7CJuaV0HGUy40OLNkpt9GyD4LlqyptO+lIP+lWiJgszNzscmvgQ
bVUSgqleQhhXRkRy7B8i+YOfZxv6IgsR5r4NZlp/RaBmMp0wzAPKlqHUdKUiB1uA8v7vvGPokb6C
R+kUq9rkqzQZNuVlMPoHV7n3Bm2fyQXuavlC2j07FFrgYB4AcsI8PR1KhjylltcuRzBLX2o/5uOX
Ll/ITWZjwNuhJoIcBzoSpzFUM5NNekH+IUxv3FGjJr4LkQ07v4jfJkBcxiDf/hNlMl+aNjJCtL0O
vZrKq6SmnQ2D1b+ELoydS6jemFr+lOPqXXnGZwOPr62nYbx1/reYO8WOf4nJIkeCHZs1laGiI4TW
U6w7G2RotVUw9Aaee95WzrqlIs1sTOhJYLZB4tHqOJ1eNxjkAvME/3CZDO2qRb3VHvW1rt4ND+cH
N7uDjwKpp4GMHp8xdAg4kijPS9qzQV2ISwpBtIVZXAo0ecKHImtpUZ46ZM77mj4pGMM1DjF2/nsY
5p8PEBuNCHw6yVVJDU9HxN3maB2FlEMqPWJVtC2HR4Sst39j2my0vB1Z1IKUyZpo1ELrSikMDqH6
A/42EpW3jh1vUHdbuNQm/JC/hgN4hsxY4JdekchHt3XfpJKFAVdACxbL1aHe2Mmu6G7SrxEwgDTd
92s070dnI6cXFYA1aeGzzexzkJkQoIVjNWIVk/URdXEYWNhEHULnsdYeffKvpaPkba0H6MxxjMnS
QFOyTnuDGKaOzOnBs67MIdiiiT3ECDVXOyn+Dgtl4QvqLIPJY0HIF3F2UWKh6jA5WhpL7XioesHB
drv7sDA24E5+D+D6+u2EAg1gemBJQDUnS9G1GtzW0iQ4gFZB8+xR0hDXc4uFJTI7kqMok7OiMaWw
7rU0OPjIwDVWgQiw9TdCUIXCcBnSNOtQ/ApHizArUHyWnTo4jPZNk5YXHo2o395QJKpU1xHRAa83
pUE5rY/kKFKOh1L+GKg39OEffPVGk+OFwuLceuZoQHrFBs7HDj4dSaC5lR8XBuvZfNGTB6l7rOOl
Z95MUiK0EP4TY7JnMuQWlDDWg4Puj82VF2m4I2R6vqOkf5Vg7BY6VXQv28U9CiVL6dfS+CZ7qR7l
AvFQYlf2O6f9GBqfa+fH+U/1Kk4z3TrH45usBvT2lL6vzOAA8VGBNouQ+gpJchevHe0lGQra1Du9
6bAfWFvJ0uTO3CMnkysm4GgpgtLp8LDVgkPUoDGZooTwKUCe2Im+nR/lbBwB/8KqhZ1sTd7qet7Y
GDYZPKKezP65a/Hc/CDLv3/7QvRGa0ERAH9urdPBoJeNWZW4FDVrr0e7AB3c63hpScyO5CjIZMbM
VJF8bbS4EAcHklQVPJilOqyQi9XWQa/bf2Mno8whCHxkYdB7TsdkRbqUgEgMDpYfo/WVb8z6KgZ0
EeDHcf4TzTyS6BAAugSwLYpOk+MVqcWiKS3ujVLB7FW5V8MOrEOD7ibq3831+WBzF/FJtMnJoQBr
Kxp8QQ4jbvCfEoRNBLwFXUodK4vrBhHGvH/sMo5fa+sB5BiGJRms2XOFLpoM2hTq8bQ0hdEO/q0W
Z2TvUS9QaZ6gmIlEbim3+qZUHBdolzZuyiHqdpmbVwuLdfZoOQo/OVqcQlVqRUy3hOdFE1grkEuL
ZdgJs+rnnYkOgGhXW5AHjclHBd2IxTxAcg5okIzSXYHrWNDfhMlTwPXmlJ+sRyW75FW0oZ+2kNSI
PT092HSEuyH66HR+jMnSbXArUVq/CQ4fh6xC5j9bYXWwzqJrq9cuNODD55fU3IQehxMb9+goy8LQ
S+KScHKP5al1H5cvY/jxfxdj8lD1dKm31J4YeXuVZc9Bcz8YC7M2tw2PhzE5KW3J94sCXPwBvJ96
k6rbQtrbwwsay+eHMvtO1FG8coQUD3qFk/lykRfX7IH1X2GEzJMYP9EHBP83YSN9h4J2gEvtrtP2
so6i278TWmVdwiIQL6BJ6LyLNSUTV3qSe9qlOWIViNB/vwmU3N5Zctxid1SUO+p7ykErq25nJom3
MM+z9y55DZ1AQXOFjn26XkIpDpDCxVASdRjk+DPs9YrN2Grfk6C80fgAmjReirKh9qoIsGu7yyCV
F1pMs4v26JeY1PRkQFpegF3QoVBunLIE636/2Cyb3Ycwp4C0i8xnWqi2jQrf3jrjAYUH7DpFaf7S
ELL/TTwal1EOlBXro2vZyPWFS392Keu8CuGY2LzYJ/ex2elJholScKjzWL5SWn0XKsqIfAXuQZZn
YPJQ9MPlwtoS5+abUweFKZIQTvU3LMYmH9owbgqOdUO6aYpHRN8h32Z1faFg/Uw9srE/upG+DZQY
LQ95234+/wuIQb2ND3nmVT4DjtfpsupqnOnNVmQpoXtj1YDplCW+7OyiQf/s3yEmi8bGRdAsO1IU
Ofs45sV6lG80s1h4Dsyuml9BpmWv0kdC3/IJIiX5E6/TMHrfW80K9Yr7NvgWL8kWiS3/ZtpMBIQF
oRA/rulF5bp6OeApd5CTq3EYsL+6otrsJwu37uyShIEAxQ98ET2906/TKqNduCZLssfFAxgXYiZf
YiPFlHZ5380OSQgWo+kr6obqaSwlDssh7okV9vY6CNR1nf3I1WFrLOmXvvIF30yeRUqs8sE40icb
zQEhXOcVRzl2MVi3f0dGVAWMalyPsbu+dOwcJOZ1UKcr3Vy7vLDMtAVT+v38wp9dlUe/hPj50f2b
1haXicLGC8Nn/IvXdXAFDPZ8jNlFKUiMFAEA4E2Jkwn+nTIQjuDg8Dwz7H0fAvwt3nn+hZVfuONC
tPkR/Yo2WSx4/I5GUZKnA64uynKT4BaQ+/fnhzR7XhwNafqkSPErRImLQxKcvel+Adu/Oh9hadIm
J5KlAW/KKiYtbda1+eAleBv440WMdYXzEXWspYfF0rRNjqemt8Kyx6f90IbuGuvfKIL/UN1lwaVo
BTXBVY7/CZp3D6GR7Ayt2fjCfI0VGS1Bfhbmdnqo4B7fhQHeWwc/DsFT37tYCpyf29mx2qg0IkRP
t35ayhkRAfCxE+OUDJofuKmMl6NpPKW9li28mWYPk6NAk91VdIXRxyaT2kfPShKt45QndZKs3Pb3
tJ/+ShmOIk1WvYJfOBg5IqWjsS/U7IrWDTAHaFfP5+du9uscBZqsfDtNm1yrOw6MEYePwHxBJ3Fp
7S99n8naH/Sky8qGGKP1mODrlVZflSjZnh/IUpDJggcjbEF2YpkhzIUoPRj9v3mZwJWlsmuJfG7y
/WXhuIIDBk9mJd5h47CSkh+D3B/qYGGhzQ/mV6DJ54eZ5Ds6RocHXAuw/HjBfmcrlfbCvpm9h4WS
DtBZ3UD76/SyyOvOygaVx3fvGRYoLg1VGwS3VvgEI3QWKNc2NJaFg2l+ZL9iivV4dEFlcQF81CBm
0z7L8OBZcTk+4+fXwuxhC8oRiLPJE2N6IOSy55PZj2QV2Y8o1rCc3+vBS4u3u3nRp/Ll+WhzQ0JH
7BX6jmLBdFWkNfIumAJT6/eh3hWZpG9yN+xwXszihVCvTZjpI4MGIlKMlO+ggU8qNlUTQRYDEwkk
adxXePHaXFpRvK38DO2OnVPDOkKXBK/pqB021nhvWIiMNfpVJdc4RMvRaqyH3fnxz52KhtAqApUl
lGwn21u1cXrPIn4ntP82POWU9Ecq5Fqa7fk4c0cVSqPAimiegmecbIouHPK6t+PwEHsPg/eDJtj5
f39u1Rz/+5OjMPRdKk9SEh6yFGSPKZinq8j7lOMLCn0QZsHmfLzZ5B9sN/BMRUEJZQrugPyC4XEt
BuR0xUVZRPrFGJnwbHs85zzM1/CldJAQQqpilXt98jQ4YHTP/xJzi1fg24CGUXaEHnm6HzUrqjPD
ZNCK91H15DWtMMn8eD7G3IcT0p8Q82GVIwp3GiNKxwaliyw8pHHyWJHtr4CHLXG25w4zjmSY/9QR
0H6fHGZFUCA2NqThoajw2mlkv10jMOBv2jz/VuUtl7Vj9n/jnKEli8AGzVnKiJMVSV0Y87dsCA+D
fONVjy2OUFH2WXGTdZLcDE62cF6LbzHd/JZAbqPSJUQ+J+kZ7DJ6FH4THuzQ+oiJotp8DtV9n+6D
3n2n5O/IPxdWx2xEU4eLiAAlryuxeo5Pa00OYik2w0NbbXnzZLgqrsyhXmO8SckU1daifyoM++L8
elHe7kQd7Vz2hA2diNrl9JQz0ALze49GxTfrQo83mDIp8br56r5QoekV+PGowuz0DhroVRtdjWaF
LUW58hbL8W9XLr8I6ZTQU2W+p+WpDjBhnHuFf3CGQ4OTWrqwgGZKwwSAHoMOiErarU9W7eDLUNpV
cJJRR8pRB5txj4XjO3MoQFI/dv3LgCZSVxZrTXJvhUfW+ZmenWg6kzgH0dpD7Or0+xY5rFR/rLAz
w0rdi8pVR0e+Vcp1va31z/QVF+K93aRQwHhHcH4j/4ac3mm82MrTErUS/1Bg1gvLvcrhSHbfYvMC
LvPCtTQXC9VUQEN0w2GlTXZLnEuJn3nAQDAr26rJ+/GDZI1AoVeJ/tv1QzTNhao5sDQAUFMIlNP4
lh9lPAAk/UcUCmnAKwVO7flP9XYrCl0pYbGDo4A4q0+nLlFqKRgTSkF1QHskeSz6cO08D+azlL6o
n5xuISOeWRmEQxRQYK1FX/k0XJmg/FahBHTIupiuiLTR3E+6e6FGl3aG0EH7/fzo5jbCSTz1NJ4E
IiVIoUEfFDPGoxozw9y4jH0LT8r2I0J6K6//MdZfsHTG8WapojFThhaT+2u0k8ktfazT7YGyieRL
ewshiGx0UVfJr6rgCn+IG6cxtlVu792uvlDlbJO3Bj5RS82/mQcBv4ZoEMFVktFAEUv66LiFoGNn
+GfyknT6S/RB17r8ZQg/DnGwq3BT1rTPQ+OtWm3p7nz7CGBTokJEZVq0haf0LzeRFQS2Yo455OZw
BljRwqHPvbSEZ0pksMsAOwpCAvXF6RqmlhoYQwzafRy+yzu033PsHiPdX/uIdw7J6tG4NHdju4dE
nVULzc6Z44BjVtg1geFmQYsFfzS34oAoBi+gamV9U3qhVfGhLF+c8F0YfltYy+JkOb2n+YZHoSZv
KttqdFvqCFV0z+Hwkhm3QZLhRfxgjTvdvHJt3Ac+LcQU++NMzGmVRR8tJaeZwn6NqlV16xt7DHZD
BCS+1uWDb+gr/l93qKDtFgLPDZYWElUXip4k2ZN5RZ6S6e7ZOn580NsXuXiOXioZE+eowRzrg257
F9hgb89HFQ+r6WgRoRPiqDAkSQZOP6abKWWDSQSZa7kVhV0X85OMroaaLhyDMy1ycJBHkSZvVzuq
EDMWdbQEOQlYjFL1KS3VLSmX5sCZXWcSWjrytZ/771Q12fnOA6Iuvw3w4XcQOCWYKOzT12PjaOn2
lTuGshhtK0nKupTQO3ItACKmFmbr8xM7u0XJSWTQ0xyH0G1OZ3ZwK9SmkH2ASputda3ex/mdhyCK
tS90PVrp9kdFh11ruRtLT7aiS6jG0cEPx22puo/nf5mZK49x//pdJnNvqkIiO6Mvl1IyzFMHK97n
CMty07RWY5OscK5cL1a3587C46Di50eT7UDLEuk8Z7ASPeI/velS68LuXv7G0HBrhJcFjI6s5TRK
lZsGJBKH7Toq+9LeaQ0yIrW5sfXyJbQ3o66tw0benw8685oVAvpAA0n0WNOTdCVL0QqSfYXaSwxN
os11aZ1oi7qUc3vzOMrkEsN91LOLjuKLKsW72lf3TYF3O4WHJRzAbCCFgxtmMt1zeTIcbMbaxm0k
lgeFtC1wvnyXGdYPnQ14gS2AvfDKm509qg54qMEBot5z+snq0UAjL9NhUQ0gZMb7IWs257/P7IAE
2ZHnMYLh00JS1FQgKSXO8ASVIs24UWQMMryrxeri3DsDW5JfgSYz1yAuPWL+w2PLNw5W4m8LX12H
fXtJl2CjVHjfBWN/ITvhN8oOn/93g5wsj14zvLIW97CJ4ex4UcTvcjRkFG9YSDVmPxd5FSUpmrS6
MYlj53AFXQPmDO+pNWQdLRm350cy80SGWwETUSRPJknN6YLQYmRWoYrAfFDTDU1Sl5eyqTzFdXCR
0262+oWrdu5kgsuBOyMYesJNTiYtLtArs2AOhPV2MIHE7uvf76TA/T8KMVkYg6S1ITTO4DDUD2Hb
Y5Udr1Qkyc5P3Ow6P4oy+TSagY4VgkbwKn9kDMGy7qFzjPnz+SjiX5m+EY7HMnmY5Dx2URxgLL2K
83ZcbIv+Oupv+7BZ5+HCUlga0WQpJE5KQxhY+aHJqxs7HK4y/6UvPqlh+XB+ULOB0FGhygpmCPWq
0zXX4M2s1DK7p5CHjV58VAYNC59N75ULD4HZxXYUaHJBAeMqDU+km5WS8zZXRAboGF/ctDAWbqXZ
7wQ/FRgUQvdvundlkqMwFvGd0AVYD9pVRJfwQx3SVtMz/8f56ZvdskexJltIATjajyG4EEuvxrsu
deVdMth3taW8lJUV7NJk+GriMLCwc2e/Gqo3tnBzZJji50dvCqVSE91vACFYcp1tLQ+uSJa671Pd
gPqPFNfC/po9+pCfR95YiJROMX/VKA96YRAutqi1GlnEZQ+Fb2HNz60QKtf4i6ADgN/nZH+NJVJ1
eR7/hPqxh2vtfvkUXwoy2VhBZCetLVA2kXJVGyUc2BszW9IHmZsvQZyg0kcJh4fR6edx8wJsvkOt
o7K04r3SFsXKkMJsIQGd6d1gHHEUZrL4Qq/REaPtuXUd5/+SdmW9cetI9xcJ0EYtr9p6c6sdx3ac
vAheEknUvi+//jvy4MvtZgtNXN8ZYOYhgKspFovFqlPnFNucVgqwdumvtIZuPGgXKVDF0gTlxrlz
R7PT3ACsj04fCNBBAVO2289JZg2ppmylKDaR/M7hHtQx3NGVJY9h4+b5z2ScdQxl7X8goFq2Cw2c
ZE3rjiGIKqCXZqj7LjgoZmLjtddya1zruw1EFURMFt5j5gtJVZCaZoyOFmSeQNA3efnT7fO/FmtQ
qftrgFmbQkBkE8+oMiHhOQBiaLi1mrs66TOUd6KTOseck7+aai35KShDxc9K76VvDRNaduGEbJiU
pemWnVBAxVUsLCEfwIEm1wmUwcLczg086sq2KH/WpOBVmVc/KyIBMj71Mypc/oaUDloXBTJuJ+kX
ZidNWltR8nb7y65FVlTrMZ4JkDFIZpkzlIdgApGDBE1A3RHlfQUtCAEv//wXEAuQvbtt7LP6eOWj
Z9ZYRzELTcwVxJ5YFiFrZ4vThEx5+oYmkNu3pSfUvzJlQlIGpVC52d22vhouQLgPWu+F28BglmpK
cRnlKmJS3m9qA9SrXwjf2Ku/f59ZXNBPOBsC/v4YZI4kFxY0azkmlrB59f3OTDDnQBhnYdIH3BBq
NUC2NfZk6dBM3ZaKj4XyTEaLm7yunrwzi8u/n12BLRmooMxYFIWO+CgYlhlBhjABfdQU/aY8Xe9V
jz+zxtxNYG+VDbD1whrAy3NVn5ZLowvrLxRmcKdDw1tCVQZH63JRgWT0Iv2cXkheK/pG6f4rEyG4
NVAU1qAsA9I8lmUHF0PS1RNC1hw5aME95oZTNY8jj3Vi9UjhpQRA+FIGRuJwuZYOMIoUqoVIGmh3
aIvCptnjrAGw22oghlctQxlApxChRBF3mwmk0F9IOFHIQ/dWQeC/kgWStEqNiwGveSL/SYF0QhOl
g+nbR3clSuGvY6uQtaCvxva7oHgWi3kBI3WPlprSQOpkk1LFQdHCKaB3M+ScWLFy0GAQbzWgUXAD
sEkSYCOTHkjoSgMCZ9OAnlQRN6oMGsHJfCYk3nfivtV5bdvl+DLHG0hXTOUDUA9BbTahqQWtrjqt
one1idodKDkfmzg5tkIVOGDdTv/9ziFYAdIOQCg4OAhTGIGe05iqY/KJy0jRoiyl42B8u71xK+Hj
woZ86Z2E5hgCCCi9a9GgnNRgn+iTFY3HoXsG96lz29iqlyx9CrCloRnCdimDAamiEvb0Tp0/+/hZ
a1VEjTw5EME6Lw6vQhUWeN9rv2/bXYlawNP+Y5e5WFrVSGdDKOmd0NpqeBSN14ZHKLJmAsvSEEpQ
uLh6iRR4Y4lmOtA7czCOYdAeUDHvR85Ux8oFiRcBOM8WjWlMzDHraLS+E80QRnQZKJ3fhc6bIF/z
bwwXYOAVStYmkvZLbxilhmBAUqd3S5YIiobY04DAzIOH2/ux5nTnZphbslHyAA83oB/iFPQ1qScb
O3kb15mj0pfbltY87twSczui7FYp9YQF6ZMn9HUO7W/xZSQVmn2SlRtuqvz7kUYV7G3/fMLlF53d
x7mKLgLkaeidYr4S/ajFbl9FFgZt/tvClvh4ZgZqoW2DbJHehdJOHcCcJBR3S7EneU4qKJyXNSfe
rvr3P8tiWyW0V0irBwr8e0aXVg8au1k4Hrvsz+11rV2X+H5oJGJwCeU4Fog3J8RMciEAMiYHQkvP
fsqKvBOH2qdF+171Xi/+rn+TCCXBuRB5xC6r7gJkAzCoi4KeyUTDOujroFEEINUMgPyaMnc0KccY
Pk3BI41htRkcTu+3F8wzydSDQLQVzEMGk4MkndIOuUgOckYKJo+m2alpCUGj4gsxf8Fv/P8qmTAC
vs687OUkuUs0apdg0PfqTCmsYoCidh2l22zoE47JVfdBNrc81MFlw/YVyxmEsfUCIpZTt0ObnaI8
2WicRsKqEcxgL8NRmPFludFGoSkxqII2jNq9ArMZdU/ctuXqbuHZuQwngTDpSpW9jKBMIeLFFw+y
nUwYLhPfghKvTsAa5a3ME6pZPw1n9phjnghFlOcV7JUx/RZWgzWXe2M+SrHXy40rBrKVKbsk/Vny
3ter3/Ifw+xYnSlUIogcFBSspV0OSTcIn7ho/t/fdv51K4AWLlcmzhsTLI02C0A9rgF7g3q4Xuzr
tAb11Oa2kbVbE1SNkIIBn93CnXcZKkHfp8dtBiOUSHdJnR6gcPp628TaOhZAHYqtoD0Bg/alCU2O
BlRdYCIBRn7KX1XzCax8X7ABAiXMFOAXXzWroR1QdCSOkfG2ewGTftlUWxTV99tW1jIA4I3/WpEu
V2KEPbhqtBBxvv6WK7M7tmCWy/ZEIJwL5XNUkM2lzy0xsVYb0wBs4y0uyiisd0JKMmsEkGzbdtHo
1nFZO6ECTXmICqdWpWbaPZUhKDEMP/VBjywhnMdNIYUQAVCNwommuAJ/fjdbYySCVrk2fhiQ07DK
ApP1jRKau4rGmO+L02ijj20HsQ5VBXUnHkJ92PBYVlbdAfntApNHv5/FjASlAioa1J/vZkptPW1d
ZO6xzrusPtFDV18Q47V4v2LEGdi/y71SghnvsRAwZ5J6gDvvTWWyDTVb5kA0d5Lpk5x+l9UF9QyU
FzTHNfos0crutXslf4MEkzND66EZfPAiZ8Y3gOo9UX4KBdkmudumvhCDLQhO7d32sLVyrbIksSAp
RqscOcXlz84gmjOLEbJxrTzQIfsW90D3zsWORNSBOObdRKNjmwEjnleLbEgEGuWi21RNY0Fnw5F1
ZT/FshssIh63f9nqtp39MOYUJ4pGy4YAsq11oz3S0or3jRps/5uR5UecJ24jNZVUAWa7SWNbeK7G
37nBqZ6sBjxMJgOtvdAVsQOTVTVV8JcaueH4QE1qiyIn3K0GiTMDzBqipmogUQYDQ+qA+hTuJcvf
k/D59pdaeyXIZ1aWX3H2pQraF3lD8dgejV3e74dxD06H1KctxyHX7vRzO8wboZYME86EQCQTqNM7
I9DXIAStBRN9gw944O1VrRWugQcGMQBgRzgA7O50swHZgwpehlRIkWd70DE/O2YAPD00jUNr6YBH
fi/wHgxLMLgKFmdmmT0rAkEq5gEFkzpyDdBYqkhorXIebSnSrUYxbW2UrE6qeNj61V08s8vsYjzE
RposRQwlOIlAPmFhEgbiiOnWyKhvf9tVW5iwXoZ40KFmCyZTg0mTiWAne4g6t0kAHTJM5af9tgli
FHx59L/LJ7v6pGfmmBuM6iTu1RoOaoav6CuBaOCpyDi3/moGiEEIUBsC2wmtBybIm3WmkmLEbIIc
QGJHKqP9bNjS/Bpg4joDi0vYbspMeAZpbl7Tp698z7+22Xssn6usHwfYHtL7YGq2LZSVgASySuO3
GX+l2nW20E8N8LPjHvVCDZFkzHwIeAXhWZIWmw6w2W95MmdfwOVCowNcSsvEEzqtzBWkSlFRFwMK
UYeSVLZcgnFYHDm9lFVnPLPB3CZzB3bBbJAQ6MXOalvDXrR8auoMoKVHu+/2Tq264pmx5d/PPh6O
w1SASJveZXr5QxJiNyD6h2hqzm0z68EL89zgVAHLALR2L+1oEOBqoxojaaVSWxNJT2VADmW274ti
JySzX+b70rSzN47ZJeu8OmmLlio01EU8FZiTNnZirmczzFZB4xRUt7PyCRxbLZSyytRS+sJS0ALc
zBVPC3r1KkWXAAVmvCsxTna5XgEJDJ2hsgFVhUy3dUjQ74ZAbDa318ezwiwvkDDnXMuLFfDV2oJe
Tk6QIHzdtrLqI0CCLDSp0C5gO4lAfXbpWOPi0cFZ27nmQjY9c3rxy/5fbdSZDcYP1QrTDdmIR4pC
I3mpzRN7TkVcclNkj5hJ+o9LYtyxRZ1N0xosSQn2xvAqOUnCG3ldXxGItNBpRnV3EQw+P1lJN5JI
mWBChJyJ8oeAqKx9hJzYF1xgKcQDT4eetm4wjjZpqh4PA+6StJ0BVdhNEEj999t/boFxMjmkSiLL
DV4L+nvRAPEQnKqKm92suTIQo0BRASMD7mXmuhLiUUiFAdd93ewxiTyGjkETB61d6Dta5WSP6VHK
toJYe3n4kOV+HtQcn1iLuxhxQ3MINKQgyll+4VkonJK5h8oLNkyFg4PBHvxjnep2GnHyWHNmkjx9
4bue2WNdPjVbaO/BnpAZO8yu20pXHoVi4rwb1kZpMLqnqJhSBucQel6X66rCNE6zEQ+Hri+dWj+a
w2SV1R5FNTAB9iBSjAwrw/tNyR1hBD35Y8fTHlhWwh7u81/A+GhMxbLPJ/wCI3/uauLNmWkblMfJ
u+pBZ+tk/LRI4mTUW1jRiAfiOEPk3Mu8VTB3v1LONWAGy3esfUz/444chJzjg+trACYNtBkERQ7G
B3u5F0jS4olrBMpbFGqGHZXS7HzF8f4xwjgeBStDHiyDuSgIxZW8N8h7G+Qct1v/Wv8YYSJsQppc
GeYlx43LbRAaTjlKWy7ifNXKJ0oM9IzgQ1ieaGdn1ugrWhgicr9Cq8D60YFCr+lBbjkLQubd/mqr
4QFD9YtwB+DrBnOMSqkop5DCVCRprv4iTIk1FlsyhK76pW8HwBWceZHnYyl906ggKGvNS49atPPw
1wI7b3iS4mv304Lq+n8jzKFU1Jbg8kLmZ8qxZknzALW5YdI9Rc1ycIMpPETu6vcji0whyjfLhMDl
VsW6UUMOTIRra4KEAiQkLDFBE3lQEa6d3FTRMomHjFOZWRtcVjAp/dcqc62oUVbObY3209zUe7mZ
bWjkbiYJ1FZF7s69udOn3pFf1d70xtj8wHSIr5PwTqP3c0L3kGde0EoLo8xtZ1r1W8zAot8A/KnE
1q8BBajk2TSQdqP6luibWg1tAx3T/2aFWTxJm2YilYkbTcRbD51S80mbeFXyVT8CzuBTmxJjsIyR
IczFDJluclfIhgP2x0AE9Zo52XP/hS7NAmj4nyGIll06UAAlU3USBPpZK096dS/qrQWRwa9ExzMz
zLnAI1KkTY/1lOboyKG51dTESbkUw4u7X92JZ2aY20ptqLAAX8COEMgeGrL3GJs3aWx37XEZGMTM
xxeuL9BKgu8BbAUYZWWuryxIqCgkOO+R6I8PUoY1fcHdzi0wl1c5DFE1iwhb0fA9mn9P/bGLebXr
tYOD6ZFFMA/jOGj3XjqBXJSJAbJrJKM53UaFusWcNSURxwfWNgfYTMwfI3FfyB0urQiC3oRdQpO7
uIHy9Di6CRAA6GZIQm4LFfS5KWdz1oIjWVQsl1lcnajLss/uMQXTvsoctAnmf7rYggp68BHOsW4b
VW/YpQlpATmQvhKRgeuCHskyjgOu8kujwZiaRj9kyZ2qvpS5h8t0IzyTCLLd5eZ2IFr9nmeWGM8g
Q16PeVgnd0E/eMsMahR4tdGDvgIxz6yGcCsqPG9ct4nnFybRMKDPkuD01SAXyjwkd10FzDQas8Wm
bJV0B4lnaFIlo+ji8e7GCdU4VfTVWgdoa/5aZiLiVARjmYNe9G6qJ4z4SiEQxdOx6yRIC9pAh0EC
HkpONX0Dsptz360dDyQnSw0TxFAYer7c0jzFaKxckAQqB8mPMZ+mnTpBw3nSQk4wXl0k5u5MEK1A
khhYyEtLUxUZRRojU1WG0i0CpNyR3SeFR94aRTv05XM2mE5jfNx2pLVzcmaVpZCQp8DoMxWpayEd
o/aQlwKQxt/HcA+gJudTrt1r56aYeyAbZJBhLl2EDJCRBpC2qj42MdTeebqDn2Kn7FVwbom5CgSs
SUwWdFZdWHmculUMgNGY/QbALQlQodJ7LxFTS53QhwyGly7b0HFfDK9z0fsD76guR/HqxwBHA9oD
8KsA9nC5r50eZnpUoHSr1aUDfasxK73be7jmo1Aa+WuB+bAxWmMgk4EFcI46XaK7+LDch8G6f2IO
EG1C5JpXQ0xioCOnjEfk0BHZpJhIL0QMEyHnDAJnmHurUEaoqnfdQUh5I9urTnpmmjmERi3FRTDj
pVCnnoT4HY6WmdUgj2/tQeNS8ywbcr1h/yyUuasMPSNI5ZFXR+YT8Ku2FsZe2yTQLpTFTaNuhhGE
lqZ4aqnAue9XXQXDluicKlDoFJm7WAqoLodkgXaFr0bwJwyfbjvK6gk8+/tMiCljqNIkNRBx0L8p
6/qk5xsSFS7YoTkLWTe0SFkC7YnOO3MR0ikxx3RCxV2VC3dMZwjWSZs59wTg8W8vadU1kIGBMWph
i2PxHkSlyCwX9F2bifbSyIX6ths3hlspxKl5IyCrJ+3MGuOIkdIkaFDiAwrmMTCA/ACXvvbr9oqW
TTh3PwDEIRhkLPJEYPKQWGBT0hWDqVQaZFQkK8PzijgBVBgc8b37iHnVEXafWFuMQ4haXddybshH
jF/QuwcM6ASn26thkwbGAoteappwVrUYqymhyypbeOOrH4ZpQXSk5E32cj4cO71O4jAleqRDXuwY
Z1ZznEWUOS0ltKetzOvhXkXDz3UtYRBPerSP2QkZJU3HpiBUOWY08HowMNWO2efgBi4cM/owY98Q
W0cpeTWTq9oja5fxQK0ZcjMzYBdQmfkObNwZsJlgm/MM/Fc6NqfhB0/V7Iq46NMm9MwgtwREFeZ2
Lm8wIoL3WUoi5ThMbrYdNAsoV9Nu3qsM2mYWCOV/8kyubiW0qwHfRTqH0YJLi8Aa1GpHE+VoVg5A
RyLYzYkVf0yP9GmknFh11df9XB7GFNDUlQHqZt/bBaJF2uWlcuz+oBC+7beCr/jjc/KYeKrOMba6
sL+20Le7XNjQd5DgNnN8SuiMFpb0CC7E8DH8KBzj7fbBYwPj5aoAtry0JIQqWtkDLBmGTXqveR//
gH4tlb3bZq7YVFg78qUd8ANqcrLYESzxGP9CS1XD2c6s3k7up2391Lzpu0G3NM5VxvuQjE82NYik
ZiVTjj2GTmIICkHDaHZaYwcmO4EeKh77EM8e8+CKMFRUBimWWSDvgH5C6YGlJbmnD/VeuL/9SXmm
mCMuxmYK5jP4o/A9eUj2oRvkVvE4iVbh/jdDy+1w9kYOhB6kWG3xuSaQ3vwIBAvMqgJmnG1J4Tj+
9T2g6Si9AmQG+CemnxjHjzCqluLFbB5H9N9pIoJ4H5R15QniGBAY/ojDiueYiwdc3qMgqgXrLxA+
yEDQqblcXVLREsRqRXAkETQS69atAqCXJN0aJjCd4tzp+T6pe0ugiSXV910oOBOkxDnrXjbr1q9g
jkcp0C4s5gwSDfLvKdkU+anSN7e3kWeCOQqCrCe9MKXBsVNlj6Y7c9gPamd/wcgiI4f9I9CIYnwF
89wTZKP64NiEjdWX921115mclvW144NpFP8hSONQYWaDo0omQUpR+fSNZE9epFOpuCL9aMxTmmsQ
vuJkjmyyjZ7khTXGP6ainiW8/CM/BCjV7rJcsoRG5ZFMXNXLwcUmYtpQBacJ4KdXjKbRANrHUo+p
3875Liu+x6oFsYQCKmiQm6Z41UMPXYsS15ytet4NSmVFOvCOSXqiIHWkWu8G0799ibO/iVl6JZdC
mwwh9alq7qv8uzKYuzD91uc8719JV0AqirYb2MTBAGWwbpN2BKOYaEL7Rtw6lf6jzAsbql+nMHLM
b6IV+XJsjb9Nwgmhn4/qy2OHtjf4mkHXjKqjyeLPlDluWrHoUr9zpw3ydNfSH3KHeuEmdCVHcBvH
cEYbYmCbzJKdyIo3mpc4rfckfRicSuQnN+at38KEgNmkLTX6PvVTGRja+7mw4hY0OkqPsuShl0AU
j+H4D+iHUwP1yabfTJDQSrcYjJOFlza2kl9x5hh4VwvuANoG+iPNv2eRI1Fqhae6cmh1moiV/lJq
kBvZhvjDTHlF4uuzguICMkC8SQENkTUmetM5meSq1lK/SosPQyqQGI3f/22AuTTB+GRUiqbapnrq
hyKuu343as5Uc7BZa+54sQ5mK1S9D7W0gRFxQ96BUmotkbpgF1aOs2sStAosuXQnXtJ3HaAvl8YE
aKUHJaQ8wSoRnEQ8NLEry5xn1koSiyADKBjGpzHRCSKGy9tOHMKQBE1T+EJdeY1+L9XfVdATDjHA
25OTkt1CiTA0CWZxOKavE81Ly8zGBcPYKXPRFn5mfP+lFLVrpPbivoPMuUpX3lyXlpjda9BXyMuw
K/wy8XTJCfHIp1YsWIOxaY+TBcK32y65ujIQBGHCWELsZmu/pQIsiYk5cT9TfwqokfS6AP/4WYGm
L5Z5CdJygTJRAtSk/xhjLlhxVLNYykosruvBwnhSule92NQDT9F55TWHr4gZZgyv4El31YrRaTXX
SYf9iobKbqSdFu2RtOuYLhHoUQq+j9o9KDui5RByIuH6BgJSBVYJKGRjduvSSc0576RCqAo/mHd1
BC3Ap1S06mLTNk+6eF8HdyPlXARXIw646sDdo6E8CpUuvNaZz6o3STkYkVb68evs5fdvgj3cA/9E
XANxXz7Y3TZ90h1eZr1261+YXVzrLLUWUd7uJqqXILR+VX9nvWwvMr9C4zbC3VxstcEN3mW6UY3j
cEKx7AlFzXH8qfeupoWcLF9eCd4Xv4X56u0YtmoJyXVf2Iq24lEveZJ38WY8mG6S2kANgGLSDqzI
xRSTNVhTaImibbjFD5XXPv+ESDNOfvFTlgzw7LPMUxlOYondoDvw4vnFbKHGZedbENm/mMfqjm7/
bNEQvDdcaXf7LF+/P+AHEHTGjCpyS0inX1qmcmWIep6XfgFc50TwOp1COxk9sMvLYWmFysSJVqsG
gRUEXBX5MoTpLg0OUxtGeJWXfkNeAFqwxeFIg9Chmt+AqAPUprfXtxI+ls4jKOyhzwEwCBOFK30W
gqmTSz+bIj8J8o0QVOjlg2LT5LwE1k4xQVdaBtsOulSgcrxc2ayImRTXceX/aqzASTYozlhP4Unm
NMTWcrhzO6wWQKgpkTRT2Om99LF9nF8qeAs9CW7l9AcVSRySuWPkGU7gjfbrZIXfMU+xzbx8072F
381d7d3+xGvnCDETnQ90QHQwsF6uW9RyiuCVVX5dUrsoqD3wqAvWLCzQGoA2Ea2uBLvlsqMjUfLK
b+JMOow6StlU73jXmrzck+wphFSFAuQVQB9XvXGzKMF/X7WVX+5ku7IUL9mid+uSw2jdhba2nd30
obSfBkffPKU2r7a3vsh/rDMRuTCFoszlDtaNpnazvJTu5SieOFFvpS4FNMPZIpndUsmQ1V2NRcr7
/FF4ibd43okWdTaSrd4ZXkyt4ifn/bq6MjT/l+OOY3HFSZL3WdokU+UnM3Ch2cHk6oRfcTUv1xlg
jH9NLKnmWQAlIamMNhkr39zKe/oO1e7gp+bUbnMnucFBewsdLuJ/JQu6MMns19xIYK1psKpoR96V
F3zQZ+rUb/kh3k3QU93TB8OLXNMxH28ft9U4g7lNfEmMGyzV58u1xiGNm8jE+Sc5eraNjWJR4Ijt
xtzkIYhjc8vACOWXbC6UqhjKhzwk+33zJgIfNq381lFt2fXuU7+29rxZhtWsBMFzOXwgpYfI0eXS
0rELBGUaKh/CTZtkm3qCi0woCuzmDqzIVndQPgYrsv5wO4xrLyByZvnzo585UJ3lUwZoIj7qaXTq
3WiRh/Sgnmb71XS6g87Zw+VzXUQaUC2hlQXsxpKBof53uU5SFmALzREywR1a2LUedVsN9PigpNN7
5/bWycsr6pYt5sKNAsmk4Gir/Gx8zOjH7+kX9HFaR2gPkxlizufUoFVSfgtyB2Q3pD3RX/j/6a0e
9/1TuGsmL+WCR66DELN+Zp+HugulysBv0pQXAPAlfRdJ34XoZzVHthhZya5PNlR3wswWps082DqP
Jez6XXjxC1C8u9wBKKJASVrBL2iHP8E2CP5kk51Xp1kZnGb2iP5czM9SZXKi71XM+MR6oXmD2hd6
mey+KyXUM3ut63xjyNxS+9ZLe1nPbaiUWm34cXvjr3yMAHSLa3kh6F/IXpjXdawrXVVBqNavsvSl
TEIvL2W76brn22aWMHfhXjCDZp8JmSC0wVDBvvyQ+UgGks4w00yhWyjfY1JuhgItMR7YYW0954aY
eJs0KGhlHQyBo+mRFqVtZOZxVgvOZ1tZD+7HpTimYSYUIzWX69HVpiRZHWM9pV+O4MWJnqBtWpi8
FvOKKxDAChG+obCiXUVxKVYTqg4TEP7PKiA3dn1fYQbE9G7vzspHu7DCHP5SG3qjUOfa18Xcbuh9
7M6oGd+2cX2WMM+KpBd0TGBOQRFsyavOYmdL0xLIaNr4kiZMx6KvlNyapbp38K7BLBzR7KQJEhtK
XJVtymFljY2QgKwx4XWB174poBXol+jL/7D0KmLW10NJlMoXdQiZEHUjxu+JmtsBpvJVk1fEvY6s
WDcuq09BSLRS2LcFzekgp0ZY+3P5cw7fi0pGj9tRZDTa0INWhmIrlPdpET2NpWf+Gtpw02bOJPmR
uCVyb6MXoUHRuSittD+Zo87T3vwcfmWOJn4fypOfvCJXrpzUSZ+Lg1H5XW1u2zy3tfdIwTCi8kva
08ZOHkvdihSMOu0hgesZyq4cj82iuxO4k3qsTStKn2+7inodLDDSilIphshAN2IwntJ1c9KOho4c
d6p+VCZEihOVk2yueLyOWfmlVwIKgasWOQaUojEfqtZfxlnkeD+GmpVonCCx4migOwWgHiAekD9e
pWBdo1dz0rR+keyl+U9lmg6lpi1Hs6UrKac6uxKRLowxZzgtQpBXa3XrE1COyt0pKt/78nfMw9cs
f4bxFuwJriVM/IM4nx07QYdl7GsA8nytfROURQyoxhy8bBH5KItPBK2Y275w/dzCY0AEteXCpAW+
gSsS/SEsMbw6dH4EEYyWov8QZg5pXtpWthTTb3Z5agGPPL0Xj+Ih2RWPZv9kJnt4qq8dGnV7++dc
+426aDHiZY0ZR6CUF9c9C2LA3U9Cqsadn+X3rfbbyO6ozmMaWLOB8uLCF6qAgocw7h+pRSpkSt75
NUWzIzzlBepM/b+tO2MJS70Dm4g2HUqnlwspc1FraFd2/uy1eB/kVqi6cWDJvOfytb9c2lkWe/bB
IItGGrWFHeC9FE90Dbqh2aafLaPmHOnrqLFYwpnGs3WRQGQ/mzKoJZpFnd8pWmS30niS84IXzVeW
g1I2MPFAo+JRxbK6NVUYzhAc6f3c8RIbpWZL5ZR5l6T28oCB4PHMArOMTsOATERgARAXr7ILO94Z
3jdevVy+DhdgRzbQU4QSJoYKWIxQrJtQXFZo76dqdhwetQEZfLszISQYxdBg/jZ35Ys4ZrupCfbp
7E7BMRhVr9GgnKm44WNUuoMSW+kRXNSgRC/iAnIdqQdFS4FHsriyr/ilOhJUzIkgHWZycGPqJDxO
qt4PjEbYtWkPJsJm+n37XF+BnjHkcGGFSejKuh7rcsKUSzYfu9CGQmga4X5WX6N7NRttcgqHvLLM
4n4U8+fyjxZ5UDSCniQnvqwsFkQ3OPdLwxtAduZn9IUWlNCnnnwqQ8Cj7yzCWehnusH4FywgpiKj
FDHPxzyqeoxBimXWTyhI5IigL8kDfeyeIVF939jZRnNSK7yP743IAV9Rs5OtD829/amXE3/1AxYi
FTDQykC0MA4uRMmQCI08+U2O3n0W2VJxSJvWuW1lxb9xuePVAbI+XL2fWdlZ3NFSTGLNYzD5Uj5u
NYqexaDbef5D5hXkrpsVKAGCkhioY03DyKe6bOmZpaHNNbFt6tnHjJkz7pRD+T105d1oD07uTofJ
iu9D+w/dzN9vr3DtO57bXf79zG6cxV0uYvrHf3HueYWcxc3YPTr/28vXPfvbqkxbSJPgb5uWunnr
D62VWsT+lng81OlKdnz59ZYc6szSVOsCpo9habLfMEjgFEdjp+7y7bxpXhrntdlOG8HTfFSlrcGu
ncAtOCdu5UCAIxN4dXQbwISMAHP5C2Zj1vNqKGR/nIbEzvUYapY/KHQx1N9EdLPORvPS1oPBSh8K
+bluvKLGIEQ+nOKgsXQUKUsIFfUFJAtd2bBu7/H1dQMMFmQBEJ1AuweBkMvfVkcZwL+hpPqzkM42
pMBUZ5a1aJuOZW/VIJPzBA2sLCJVtM1XLCNHBr2ZCS0hZl90iHgqKoqXfg2MyQDsRW5kljhuwl3R
vMSGxPG467gHgAsmI0CVriL3Z6OSoYtUAMmc6se1diRC6UHMlJPxrGSSBt5hKKchIUcdWGGWJE16
hp6iqfpt5Jb3NEDXdjcblrHJfqd+dlf6smAlsjXcgcBXUb02AbLtXvLAuGT3vFmFlfvm8scwXkcD
M8+SwFD96ZtYQcH7IKm2jiwsBofWrum2hpdVj/PzCKRTu5U9s9vd3t/rIipYPwGrWkY+dRDgsOX2
AhJsE5QTVb9SBQA+bUX6Fh8wpfJUUtnSun0aHeVunxh7Ilk6qJqM1KPkjXYPw9vtX3Ldqfr8Jbjg
wS+AcjVbNRZIpVfaTEFa9m6kQH1bavuQhCfBju9JfMqI2wmbrDpWB3kf7VWfftNO9T59mH9LgStb
8g9J3wJ6ZW5BgVzijHAukut8zMAlBc4UDZLE4B1hNiqpGwx5Uvy6qX3vytxqzW+Z8ueP2jt1BRXS
8sftr3Hdo8DXOLfH3M+CimAEuXXij/1G3w93vrkPrKdX//sHZ2HKctFeBnlY0kDADZJsxFgW5RVm
6SDnSUJ85YSRMqOx2vtx9sKH2E2Ip4F8eTMY1jA+AN+HSbDwUD2bkicf+5/zL70/Ct6sunLrzfo3
okGQdbTLcHYrT9jEKm8g5vqqu/ylTMrQJnXb61pGAJLpLW1hj533ROWBHa4vPVhB7wnQ7kVzm5Xa
liNpDPVmIH4Azdl6tkwVr4iHGHRrY1RbamSpamuZSeLxMqJrUMmy58hxMRmGIUk0SC/DvEmaYsqE
HjKw1Ts5CCDhl5y8cfrMUqZtG58mgMI78WGOOUte/a5ndpnUhUyB1JGmJYh8YMl/zLHj5Zf2DlwY
Epa3JJ1M+l63A6gpipn4Xdz6s55se6PdKGTkvP6W4H3lzGdmmJsSzcIImsgj8UlKNgQqSLY+le81
irKpCfGeOO14hEord/NyUaFmjr2TUdi+3DQpgxgRMELET8ufSX2IW69JyEONewUiFdtoFNzbkWFt
hSBbhEAnCPNNiTA5WaElujKHGvGHMbfU8AeRhw2FRlgB4o+aR1Sxdh8vgFuU4JA8ExZ5CuWjMRYJ
iCQxaaVZwmzqbpHnOicErWR/ALUC2Y6nNCIsXmCX3zDqBNLlmqz6Wooxc2OwSfKQpc8qwUyO6mpw
lNE1RWt0h97NQTw7vSW5V5m7FtLBsWcqPynAVq1IrC4DGSTHpVYTBm1Rg8KDfJmmYb44AV1AJyea
6uc03beVYQVZ5vwfZ2fWGzeSbOFfRID78kpWlWqRypIs2bJfCG/Nfd/56+9HXWC6iiKKcI9nGj3T
wEQxMzIyMuLEOQL7y4CGr8swFfEwdAXHdd3MGX/EyWg31V0iOYryAlFDrn21VNv9bIV229zHwVpp
7GN/jLABow3jjpbBHT6f0i+HsVY6RqLPEhTKmuLIld2V1Z4p1tz+4W6ARjfac/DYCeZmEF+RSP8P
DnlhfrY8PTppCu5OctonhV37Q7cNwqJAE5IBMlYTbIQ1KCunYMkxQZ7DQIHCPWjN2XUs5jW0yQOX
litX1R0FrnCjDla8W/m06bfPw8kk9kZ5igE1ote1Yxo55AhRp5ArvpDhb7eq/Ww598+evftu2btf
d4H9IDoH/qtxFjbOdnt//Lr9Y/+4//H6uTk5g/3bt4/7z9u7+2/7/dN+//byz9PnL5m9OW2889vp
6DqnpzXI1FJ8uPzJs0syN7u2ruBfAypfw/r7agynzih2rfRJAq5xe30Ws5RLY7Mby028sTIHVT0r
QOzz8gjgUTZe1XQn/RSKnapuk1flaN6H+ck11/r/S7fWpe3ZrUVnR6nClL1R4m8qxcuu3DRrWd8H
Vm8gZ5AW/OsAs+juuWKe172hnk9vmd3vAMHbIu/7zJbv4oNhFzYS39veNjeG8whtcH2s7nkeGxtt
s/ZEXkpATcPA6adKOLxp164YqY2ixBH3jDd8z/p9O93Tnl2Pn4LqJGq7Ml1jqlg6YvREEGoj+pMQ
zXy/qM1CKAOgdoUr2hojVP7KjO7722J+uijSErvgGiLnn30SiIIUGFesn3eHg+AcXkb7j75R7V/G
1nD+uJs/j4FTbHR7G4Li+Lw3DvHbFxTG7eH599og3NI5v/wlsxhmDpA5ju30rdppOLtKxwvsO0CI
lYvufZNuffHsoqt0zx9Sgy9O7OGY2G9vlv3z00/IRuzy/u3n7uVgbv4kjgci0HIef3Vvqe3auU2B
uXfk3Q/frp1o93TKts3pC2SAK79u6UBZjJVNPGIoxs5RviPcGWmQN/q5dRW7GY6tss+SdiVkLK70
hZHZCghaXVq+XOnnnlhhgrCUTBtuGSP7cTs0LXrvhZ3ZBVEZVIvrmo9pvD51GqNiUKSIhpV6xfKS
GdNgjjZNDEy/4qJsJZZmao1tr58VTeahcN8Oe0lZKxIsZZjQ+tJpIEeCx38W0bskaz1kM3To/YBM
fmEmIX81eiZFKU5kP28v2+L2XNiaBXRZdDUVnVH97Fmn8ZcYbvKidKRqLWleCmbWBAGl3Mbtrc1O
vtQ2Xan7hX7O0QsNlUNVic7gF5u+fyKZ6mkmWtbz7S9buBfZJ563XONwNM1F7c08Db08VvSzpQ3D
yZT8YlsH8Cnk+kNFlcgpxmDF4oILGuTOQF1F5rbAE187hzWoRuIJBBWllL4igfMkttXL7Y9a2K4r
E7MqgRFkcio2xBMpUm0FWK9K2WTcJX9NP8Y9aDBvwCMA5RGgdjNHj8fAqyMJQ0XxG2SIz7T80K/M
Ei4cpisbM6cYa9HwjBIbdfSdb2mMvdSvwKEX14tipqpR6JiYrWZbog9tXA+4dx/rqd2Ow4uu88RX
hSq2I8Y4bu/Okssx7AVwD707OKZnN6jspUlWjZ1+FuTM37Z+pkBoaEa2W/mMTiWBf9dk/soBfudN
nV0xlIkNQ2Zyj0bEHKvW5K7fSInIJ+4S+8GwDftLePel3HTbjHQlsAvnk2f/MbZ3z4+P3x7NzbON
fK59DwXUxuls2d7/09lrucviQlz8ptlCJAKgQrge8B6rfqkDaG8is0k3BY0Y1RrsVsvXZCqXfOly
FeTrjQ5LU5eYhtPPJoOZ5XMoH+JgpUO7aIJwogOBmEYzZ+7apX2iC/TUzyoK4d5nSEWZoVo530sh
BIDZ/2xM/nxxv1heVQpBrRInx+5XL9W/hKza3nZSfVqKDw5zYWN2JmpFLBsq+YxUHIfjl2rLm9qp
8R1e0/yJ7PLtZDrN8U2xyx1J8MsfKL0nx4pwLYYXMuf5z+GZ43PQGQgKHNUOHMNxfbvnb8ttdAi/
IPVof22dameL9l7bPP0X99IVCiKTRo3FXNb1KrWVOvRDZrDZmqfuZC/W75DiecsH/SA3cvJJZ2Zq
s7JqC4tGzdSc0FK0Z9WZSfL0SOqM2DhrxusQH3gBZWjjyFn09wkG4/4Qp8EWDwJ03hBJhmboIG4y
SGMYYUDLONvELd33rjI7+/YnLR3Sf03RLL1exTjVykLTBPy5Kj+HavtF7eWvRiDVtu4NmuM3fbu7
bfGD4s90q9Dehv+Z0tlU87w26cUmNoPEOL/VmwlITayinLOJnZB3FtNeTvypsgW73dUbc9s5b/JW
silJ72kG3P4lS2eZ5Ao6Pqq+HwebUk0r0CYtjbMlHAX9SRT/QAm74jKL6wssBc1ceJQB215/LKRR
2tB6mXEu/DF06IE9VhknTNOoKSuPY3j3Hz4J/kB63oj0UnG9Nge4YJQDtzbOahLaGvNomfmjHl9v
G5GXLlS6ptTJGYQhm5tFdgNedyEYGuNcuuisdqeuZsBzLw3/9PUj5HCtubNMhiPFx0KnQqfeFY0T
u6d0RIVzHwjPfYuuOVw4PTIqg9s9eD7kSfGmah7FNejxx0mIydkmJVAUb+l2zLlcur4uq7IejLML
ca4jKDuY+joeet5Brjea5OiMZziVbP2HfUC5iHbChAFkbOB6H8pOMWHtUIyz1LW8c4z6SRCg23cp
Nq50Nt87E/NIfmlq8sCL26LsmBMQQkw1Trvr+aPRLB8cpBA5TAV/DZ7TQ79JeG4W9ifSgN6OHO++
3Y7MLsb2o3f3x9va9wGrYPuW4x+fnhrH+g9ZHoRccDgwyyDDKnr9Iymgp1oMg8g5GPUXkqAXvTQK
x+1lceW8vadXH5aDZF8HRkVna4409sc4j4fEIkZzU8WHyG430m7YVvYn2lh7afMpsP+09q/Yvs8O
uW3akETQ9ZW2xDqbD799Ut7fF7d+zfw8Fmnu5x6/Jtah32w21tuQ/Ra6O62+c9OTnpxDv3IUnZqd
xXzOT0ECfp/ZZXUYsq2KOmM79jtIlmypAJYtnCzlAG55k+snhGyU8GSGPKcjp0aIUoH2wz8iW2E3
0aeq2VWCk3e8fh3dtMVzoNPBSqpNp7vQeh00RAz0du1j2cNb3zqlNReOKIR93Y+9QVRAljYM4BVa
AwosxR1axfSrpzcd9dlrCxXCGJxxzzwb/WM9ynYcvJhK6mTNyhW1VLFhTgx1nQk8BABjdqZoWniB
n7JtJecms9/gZNoY5Eb05GxuJWgxLGb/dAdnenbvve2fX6b965dq63bBwaq3jvhrSn8G29w+RRsq
EfYGDb0VV1+oEEwSilxdtA/RqZi9NNtCrg3FD82z4v0Qhx9pX8Fo9qNIf1hasVXNZOW2/EjGQSi9
tDe7ysKiLxTkAFh986foPbjKroj3sKqdDZ9bOy9ssXCSzlbjjXUKws6x+p2bHnySQn14qmW0Usve
iaWtMig44Im3ueNSNU0+V8Umlr4NkjO6HryACEI8x+0Xs/2Meow2RvtoVdpg8VqY1m0a4gATMody
9k2XeYWWmOf4YPbfXDj10Gu0Duq+jU6jeu5Xeq1LJXPY7f+1N8t5fCPSLb/AXlvXzpglXzXrq4hC
lP5JyxzPespNIjXkCGOwRS0K+kJXWyMi+ThBzv5d/oZ5LPIhKpimEc49Ima+46afDRmAWmlDCGFZ
d0x/yOoTGYyjGKhiOH7Xbw3xhxiUz6W/z33XllandieXmYcM+rZQI9EuAog8uyZr0RdLWI/Nc8f+
n5WCClD2K88dXT/G3r4IVyLUwhjK1GenhUr2bkzVzusAUiCGLGRebp4TjbHIrfaogT07e/23Ah2y
yh7h/8gOt6+ApUbipc15D5wqe+7qXsayg4CGwmeHiNBe2ELeYz+a9teUOAEd2maw3TOD2JtkpZH5
cWxx2vZ/v3lejxj0ovKryb7Ww8U60SH3IC9bhzE2vbrzh8qpq08oLCTpSZU3VbY2GDrFyo97/L81
f0eiXFwLTe+FtdZhv7DyoyK8mYpjiAdRYX7S91deM4v+ROarQlZgMgQ+c/FQ9bXBdEuO9SDZsEc5
VrWJyUhD4yToj7JSoNG5EoWXQ8mFzdm1Fyu5UioAd8+KsoXh1kgcg8WlEQzywdbrr/mr5P5z26eW
Hi703nkewijEXMTsM+FsLRTB7MxzoImbOn0TQeNk0cttI4v7Rq0WEnDYKwE5XJ+VoWwkNStN4xyG
iRPIexedTMPd1sjnCd7K/Mr7y/mDk+AjwJ+p0PHqvTamCy149YpAwPT3JjyEB9FhEtEebc9W6RJ5
9ovFPezDAkUXbtwI9k+6YHv9/jG77zbfJoyUayeH+9fO/h07Kakc5Ch0UeTd6+/bq7LoYbzlKDyw
MB/ey76gy1XaEcg1Pz2bLh48RKeo2fAK2UVD/z0qC9tL324bXbrp6UiCMgYOCiJjlo6IUtbQD8eo
WSl2GpGN3Cd3jQX1WkZOIq087xa968LabC+KuozCQsOhdUJiLv9U5d8Dr7Xbn7T4hiSfYLzRAvTE
SNH1jg9WEqWy4BP6hS9JU9mx/rOtDk334nlvcb2Pa7sB2IcMsmI8hOk5kfY9oo0J6jOp8TO0HoaJ
KKCBhmrIt6WSf63RkCyDu9y8y7v97d+6cBLIEGD90cgGEf2d1UgiVRlRo2H5PRQY9P6b6j4zOWhH
3WMZrhFeLWFDKfkwlDGBwibFnet1iSxEEC2kn88xiT55SbH3/bvR2A/lJILsg1G2xzraRBTpWrsf
+R9lKIFftG7l+C/GtQkbCGeZRJFNnP0QTxrrIhda8yx5W1/bZtld8tyUDtLCtg80Wnqu1q7nJTe/
tDjLBoxE9cLQn8JawFvdG4VvXhrB518z4/WrjLq3jpTk9taumZydrMaFXT4eMDlE0XZUyevrlz7+
lDGl7MXdVhW0lUi3ZnD65xe3YcLnjVXbTwaP7jGpUFt3fxfes4GsWxq0+9uftxSt6LjxXAI7MFF6
XlvTGlmpSio450Sn+FGeJHPfCbYOihECXfOtEVYSrMXaHhPYE4vaNLT3ngdffF5XdinoCXBqMhAZ
89jzavL2+aOygznQ/q5uC1s/Tj0JyX6JIE9q7ZfKGQ2evts0XtnayVtmVwqs5nBEAOZkysmYba3k
tQOyFNSHceSt4f2Uc7RfDdPOujVupqX4cGlptqexkMdwbWApdr/XYmlPbyHJbDZxRHVMWNnSxc9S
JabpEdKFdHm2pV7rewXE7caZ5hMZVLhTZc+u9MyRxLXa8DvQ6cMSvo9ogD+hpTkLAVHejl5RBMaE
PgnCA4MAo3HQs1/jphW+RSjR+Pkmem0Eu/45SJM+jQMPBHCY5qD0L4N+J0drgkhLUclkdlfXqSUR
lOfYrCKyylRIKB4nXULT87WUnlVz6+vfcyE5GNmj4mVfFOXr7WO0uMEXRmevt4jegt6nGG2JuUL/
B+Tips7+NMyJ0L9cuRmnDfyw6FyINFy58akcX59ZUVD0NGgwJgaJ7MQxCEIhLtY4Pxbd6MLK7HQ0
YxCL7ZhTkJOOQ0Injm5QyxR8F9nBsAaYWHp3wQvDvQbPFjSY87J0p0AGyNVNGeytFjc/R89WXEh3
kN149r7EKwijxU9j6TgjvLgh2b5ewFEqwjgNK8r64TezJoirP6vqqyysgVqWNkonIwM4M81Cf0iQ
jSBW2mQwzr35Eoxns/799143IWzf82FTnU/Cl0br1kxHGGe4mG2t+NZDAmGlXwrVszvtx21bU4ia
Ox1zNtNyMYrzYSS+ULowDBlzYyJ0O8qlncmf45EezFNF+XotMi+V14CO/s/anBOVfkgsg582zmll
HpTsQcxglgq/lcJBSn/4kGq5TqkR2fz4FMb+Ji8lOH7GYx+XW7Qs7BE5oapzxOpg+l+MHq1F65Pb
PSHH0bqOANt9T5E7OEXFURIP0xjwWB3hnTjAdW62HNxnRoRhB7FTgcmR9B4S62awheTZ8AJbHja3
V3bhCr761lnNEupnN4D8wjhXsv/c1XcoDjpA4pmkOjHy0x1qaa3ltOSXJidtYigBWjFv6XVkj0pE
1/ScGKETpuKDKeSH2x+1dMQQbmBgjlNNIWX66Itr3nKbZoCm0jhHmarabSxbjqFABCAmVJRyzzNW
Lj1leg188E+LxitKAxB9znuGhuhHSVO7xvnhTbM3YF2AYn6ZKvxv3x9+hpufGcXZN/7q2bSknamu
r/LnTo+d9vX2py+MfDIvw8wUjzEaz/B6X3+7Dy210sn8FLXfKqggGZtEP0X+Xm8O4nho+8jpznUF
0/dRBOw2+rxbduTusCTWa/Qd822YOLAID/BDcRHS85htwyhbKbmkgVZM+Jm4CmtHGBzDlQ+eO/C1
kQ+6C4x16H4uIA+Jso5QPijDYMv6Nuz/SF63F5TQZh5x5Qr8UC59twknL2Oo3BY40vUah27q00Jz
kbftXzrtUZgkQkoKlaa5U8bQJlnpbZ/5jq2WKYbj106SFttpdvqYJ8Zf5pHvv8UQSbiYVAD0MUuC
XCGUorritzB0C/I2eMjelZsAZa6Cm+cnd25q5lr50DVRE6GRGYr+XUUmWUnS3W33nacy7yZA3k7V
CwZU5iL0g5X7nd6jKKlUD7JvbnTkRBnAc2Jg4oL+5T8Ys+CZ4LgoE6XL9TZaZtMKdY6xsvK/9Pqx
Vsud4DV3QnQw82YtXZ024jJGvH8aNzHNfDIn7R3ychGUCIbwBVlYE5In14icMoW8QFl54SxukcWs
FlMIfNa8cQB5EIM+RhDdJ7XwXQuN4VE0En+lp7t0rrkeCXUAJCYw+vW6+X5QaJGSR/fimNph8gBW
nQ675yPJ1qyYWlo00OUTmTF0IygKX5uqrNFlwBE1RPUouU76fU38Y8nfLv//Z2+jTkvQceiK6J4m
gzgqdyn3uRkPx5xCTheHu9sOt/w1xGfGdiAEEWeXrVXErZY2xKpe1G04AEBHWk67CpL/8AqZXA16
2v/ZmaWYqTh4QsT4yX0c30dZRUGkdozqa0ECIbnJTjJLu8//QKC8EhgXHWOalYUhaZrenAX8No6T
vPaJRWl7rOjG+MVXP/kdj3+bQrx/37923r//4iiVrZDVmkcgSpNPZfCp8rf/YZ8mbQEV3Ba318zB
zcgz3CpA07SQHvKIrC4++pawuW1k0fUujMxcG+RlFMgFRzVKN27027fiz1KkV3YjHLtaXMGYvg8q
z6OPcWFt5uhuknZdM0yxDmQlDUtfq+wINZhveXWnZ/L9MJqfYvGzzii/R65aq05VFYfc2o6+vAm8
70n5lDQHw3QsMADxs5gx9GnUdl9oz7eXZek+Z9CVxA2kKGC22bIEqeTqlcrap7FjCd9lXdhqNZgE
wxaEA4KSXvR02+DiobwwOFsZs6vUQG8iolnpbmor34TAFdJhpbC2uNsXVmZHw/BNg6lFrNTNn9RL
twLMvNaLFm7ivFtxrKU7AHAvEG94WmAbnpWuFX8IhH4gPLeG+8tiqLXqf/2XJfvXwvQLLs5f6IL6
NAtUW7s8Y8IqCTd0mBz6aMHKQVwMKCDFYC+hZocW+rUhP6nMoJLR+rXC7y6KzxECOG7jhCun4wPh
wHtAubAzO/BiFnSeJnDNJPGxbzsnbU+80MyuuMvLdjvEjhv/9OXXpkmdAXb1Ln8wQu+ppmSXDj3a
9tXKAi96y8XvmR0CMI+yVOssMBVKP9x3mvE5Eyq7KJo7rw68lbC9eAKox8F5Q1GftPZ6laO2dOlw
ZRw5KwbdcCyhwOrylQMwHaMPAYheHe8jBka4m66NpEpudWM/Rvea0b0VvvqkBNCVoJ2abVAd3oVG
UK/kQh9G16ddhZ8NghCk/BhBnZ3sMeKNqLeY9GjqdsK+TY5u8SYYTCkVJz3LNioEhnALpBON4bfb
R2TJc0nDphYJYxYf3j4oPTI1H6fYFh6FsT1YWY1cZuMwGbHSQb9t6cMDSGdOQChFdk8aC2YdhZ1Z
PnXo7vByWfGTNUuz9AWJ3xrkLJasuD4xP/sp9uoHARYaMYj6lc1b8sl/14+u4rW7QGXAKIIQIys+
xgytfy/Nxz798R/2CE1OxqQgGvloQ0K9N0k4ZXV3p6r+yaseIvAF8VitRGR56TxD/P4/S8r112il
IHii3HKeUXxCapdusbG13I0AnYtU6b+9bniI+/LOSpLHIZSdxEifjDh79CHykkZxX/2omvg1Ctud
50nIrBt3UfcN5bX9IFaWHav9wRdqJBdMdHpHcS2tWz5IyJZSf6O48WHYnKZJnDQBPz/txtdQYxAv
uCuHX5LpO6bmQIV6Qg3qDF7p5HsI70jKSnxedDz6QAg/kZBpc8KfBq7pjgEaDlPiRndSaOqHNkuU
LwrF1HMp5PnKtbPofOBygf3QWLTmjQXQ0n0InR/OF1fVRhUbfVencEp3eSHvb/vgYq5OK4r6MxA5
6N9njt7qg6KEArYy97EVcnqpZoaIWP4Z0MNRNIdX6Fm3utvulKRagX0tJQqXpmdeWft1D4upFN3D
FZE5htYaTt/KayrZi4vJoBaMcbyx0Ve49n159ENyPXTWNfpOnOSmflhXsF/yECoGCn/e6/jTP7/I
SEZXJB/JXNLbFOIkA1xfVO6jhsY9yPoVsPDSstEHloDNM2kBmufaVhYpVWGkAg95OfpsMDckZ9Xa
EPvSol3amP75xffItZDqfjd9j1fBuvSAxNxmNSddXLQptZrKsXCFzIyYRSInWmwRleoejvTvORLx
ftDswlXYwOKSXViabc9gsRWaa2JJ+cdMU1ts/7l9jBbX68LAzMnyQnUj32O9AvGOcpwdBaKzmsKs
rdcsn2h8I3QZuOW+EB4Yez+Y5cPQ7mQx3f2Hj4ECEUYVEOIfeCRAo9U1mqTcs+VTlsR2Obyuir4v
7siFjVk65npmNMQ+TpwKr20FjbFf/4dsYZIFtTgjEOwoMwttVQMTSaL4voiybVnVd7XyVET11tPX
XgkfyEZI9HjrwHhPFXTC8M/ciykHD+muhhBTBYwL+iR0ghB1G8hQLcluZC86tfT9HT8uhY3q1m8K
nKFNHJYnrY2CTSYKydbQOrs0Bf3vHfPqp80c0xD6PhwqXvliWzpdf6xjRJbNlSfs8gIwLoewOA0V
+pjX4ULw2qTpGyG8R/Z142XqPvReQVIUChM27pdyggUdBRjFVS93AiAO9SnsUKWQ10C8C8dQnShJ
NDINkN/qLEMMDKkVjYwqg1EK0ORtrUh2lOz1r4/HlZHZjTmknvmuDX8/UNoKlGEbML5aG+LKzbxw
2pHrUVTuJpFreT5NF/t9AGouIcyj49CkAhDsjYArK1Dp3P6gJUuWTL2DUjT5jTjbPTfRqlIXsMTv
2BYC9KZNvpOMk9atZXILeeikvc17SGHshwnwaz/xQIDXAuMY91TEg41cq0cjbUEsCtU3imGZ0wb5
mkjZkktcmpyFASvXk1qTqEYMGerR7vAcQ4vjhdLmP6whXUPmwZluprF4/WVRKXnpKA3sVid3dtui
R1K0eyQRNS1W//5twrOOdgttClhV59NTLoCswguJz+rwChRQQ7v89scsBGd4cElAdRgueafN4pmU
tsir1l58H/tMhKdwXU30A2vv44WdubIyC01inBeilAYxOdOubxi7ImzWfbbyPF20wq5M0yrgvOfN
Aq0oCwmxr/jelSgrjs9F+WDWxUomO/ntrLgA+PFfI7NPkWM/SExIA++LzOi2Yxd9FrtS2/hhbdoB
nOXbWmjMTTiGKy/I5Y+j1m2Su0NZPMugQx89gNaiyi5KfbARi2qb1eg6Gs3fP4D4vn/tzCJELDDw
o7csYpqHe0AWvtExitAD5V4JegsBAkPghgl9Gqqbs9PalYU6BmUZ3+uKtHeTmiChnuVY3reCJIEl
9g+3PX1xAUGJqUA4J1zezJ5iNaVvlGl8XyfyjofxRmj+qWJjxT2W6ntMXqnTYC+E4vzNdXSIc3+U
44rP6tDqoTUCOjuOt0YkPvhSZA+Ne+7Mn11ovHm169Tj0dfbXRQyP/5iSVuhyl/NdO3LF4L+1U+a
fblm+ZpL/SS+78tty5MoYvaUe6xtgpXnyuKW/vvtc312KWvNYWir+L51X3tX3UtgU3Qjc1K4GJo1
xuKlUgHMVCipAESe8vFZ6IJFp2Zp8/g+G4T6S5PE4aHoJN9pGbR2QMalT2ZuNs+p4jHhGUbhBoDv
D7VTw6eiTa23/+BdOrPGQCxV+kWzY6MnUpyFI94Fn9SLIEKGkBviJo3WKJTeE8x5/GEMQUSWmvlR
oA7X/mWOcj1a8HXcu2MMU0WP3rBpaynMnPlTKbs7MazuXLW5a1XFccU7NfonoQkcfY7ip95fcfal
I3XxW+YDPcrYRnEv41hhxasOWILfZ9ssWUk5l7zq0sos00MCVs6GlH0Wo69CBv2o3apQZ35b65ov
YS14Z/9vaedwuawHk4w2Ho1MG3h3Xd79yStngB0e9uHPRm437uYfdyWsL53NS5uzsK4qVVIpJuFC
RKg+oQuQIDZTJK80OFdSv8XzAtxhAgUQdtV5xlyHuuUJIrvVFk9GtaFnSkAataMUHuRq4wufBWMb
SU7Yfr59NJbqTjwY/jU8S5hyQEKSFHSsa+/uhPbYNdtRsbN+B7Pl1BBkJs5ui3glTVt0zgurs5XN
mzL2fLMhPIRQd7bIjLrR+nto0Qp6Tox06xJDlDPn9KoEtYQRn4nHbOMxn2x1r0L3X04Aje5JQGdi
U5qd+RYWlFKPOPON9N1XyruIlw4jQblg9/Ea29YHhCphhfsYwscJUQXzymy34CaHg1dNk3tTbba1
LB1Ayew99FH0z5Z4cKEg9YqtVnwP17QKlpYSgSDecrAFoCIwy6wC8nfPCKrk3s3PnUfrDd7leM3I
UjCZLNC1BK/Hv6/Dp1ZKiV4ZVnJfGvrvphNfqhyugER+ycFv9cFaSvohWySagN5SZfAxDCzNOeWG
nkqzEHr9yYgdWpaCKO188t9KOnmKeudV/YrTL9nj07hkJtA00w7Xn2cmdRz2Xd+d5Ib5UVj8GVOR
RG/j09vbtan2g/aVuc/CanRWDvnk6Ff3El+KEuxEDc6YOCw015bFQnf7Uuy6E6Rz4WOCBNJzH+lf
A3W09tBrfxKV4ndTi/K9kobtvc/Uz8FSkN64/TM+bC+/gtiGxNp0XHhTX/+KLq2Gphb8/pQ0CvXY
72mq2bFV3Fn5SaTRf9vYh9jN+xngExJCQJJpvM0Wu2y1KPcig83tz0obbiNVewAQsw9SfeVl8/HW
n0BQYBWAqfHo/FCni1PPjwYDU/WbeuweBCiGglfvNXpQH8OzcCxfs5/Vz+H5r78Po1RsqbFQIf5w
vQsw2paG2Z8G8H5DlzmWGW1lIbITZNf/3hROw2QOrXe2b+Y9AzSqTZbUw6lnrsAqjnHt27n0kEZf
btuZtmTmpTD9S5OIu0ENay4HbSSZLg1hM5zk8KtXvIVr2IuP0XMCc1PtmIhu4L6bR0+L1lqiROZw
yspgJxhfQglloDwCZZ3em3G68VOy/NxwRvmt0827v/86i3+RgFLh4VF/7f2K2IxxFlj9ice+7NRe
Ahw0LvqVM7bg9tMMMx0y+NWmMcBrK3WPcHdUA06oRG2r1+JTGYgPWVWGNgMpK7YW4hkj8ZP4K1zf
TADM/EKWx3QsKo/l1HMA662ObHcO022aycnPwAjE+4zt2JNEidvba/nhNpoIxnlsv8PnYIGdftlF
W8QfDaY/Egja87i1fVigcMdCX3lsLxoxmAYRQYVCFD27jURFyKRY9oeTCMFDVWgORmT5b1PM6Uss
oNFcCSQQ8xfpINWiEjXBcGriP1FUw6ASkqU45sqCLYReimJ03RgPIhjOK0mZ7KllU4jDKdZ/GcJO
oysWx0eUJB2zXYORTI48O8YcremZhSgwMJJpXS82R1OE2g3qYDzRWLhLcu+lHZPjoPzD4IYjy45U
vjZ6v5KELe0Vsq2ggwjBJKwzh+i7VCj4KYRgZAhc9SlFpYNayYrDL60i4daAWAWyJGSbrr/MAnPk
ZwGk1TkAmUjY5pXyJx7yc5Mbpy5OV/ZsIRxObUUR4i+mqnn6XFvLRLUs0XgYT8xZlcj4xQ3CEvFo
/v1FohuAaifgA6J081G1CrbJLFS14RT4lQpnj0XMgL76UxsR7TOpllfmnpaihsmVzH/oENAiuP4s
pVY7y0Um4CSlyV7MT4ov/GpLuzSiXVWMu0oLVrKfBX8kF5iqcgx78pWzMIWEoGVEqi+eRq3e+tK4
TSMgVMoXaCUSedurG7pTKyYXojAmGeyC/wcFm/ep8osjUDdhJSQhJv3C39VWshV6OI7+KMXKWi44
JPNjEpPPkwqCpM+O2jAaFLH0Rjy5lQQ52RCq37PM8He5jhIlIpDxJ3F0i7vbwXdhA6c2CLDlSQoH
z7zewEHXgio15PEU9E8mFE5ufIokzbZcjWejbyfp/ra9pcW8tDdzmJw3uKqlOAyKC8l2hNvhLly7
ypYW8tKGPPumITZLF3nhU6sdjPipYx7PkpnLecjreGX5FkIVKIipvwMyG6HpWaiCzs9IkVKB5ncI
74QKVHHSbsvOXWEAXVg1nlBEwwn2hrXZqtV9UaeDmiPu1kuhHbjlUy9uwwadtHytt7lkCoJERgzB
6ZJwz7wwiaIySJGdP6FfEtXRq6AmzPxW8gbKy5WsfmnxLk1NP+XiYGXGICuNhKlYe5YiyeZmcceV
gLjgC+D1aMNBpTABFGc2UAMUxTrsh5MOx5mkflJ/NS14CIOJsZXEeiHCE9ppGBAoZK7LmdclfIGv
wbx4cnPFFkCYyuOf22fnY3mHJyPJGUzWXFoT/vF6wYTal6VelfgYL3/KgkfX25v1Sy4eyg6NysKH
s+AYiS+3rS7tEkNRxD78joA7uyfxyTFJfJkrRRMYWQzGvaJEAWyGzd9f+2iH0KZgv2CBnZ+lUAkV
rzP4OtzBc4tNWPKSt8Lt7c9ZXkT4t94fr9iZHVlT78pBF9inPAs3g/BP5P7odsEnCNMOrXAe1vCV
CwGWlgv5LZ4x3cozc7VHQc5ATO8EwmHjiYBVE1uIjLtQPpbDcPSVNdmehQOMQV4NJhI3Ejigaydx
xWz04yofT2qvAcbNstfABzDhgrHY5aP8a2U5p3f+LEFk/hU8rEQiyu7NzCGc7htNX42nolC7ozIN
c/d0DR3UTLp9zsiUPaghdNClb56ioFf2ihikn3Qj1kumvq36FCVjunJjLxxFWu8kQcCeVcqFs6Mo
S6MwyHVNstX4IjmqFTptkf+t0BRJHFbwoP/ny53PvFI+Tj2vaMZTdxSfht+ufXtlFzKdSVeYmVq4
YnlOTJHtIjrWoumpYtaRWrnGXekyV/Rsxr9iIzp0biwy51FHUB5kK6d9IV5aYCNoVFO5Q6x8dtqF
hlCiGwNLp/fQh6ebdnhOUq6CakT05Of/kfZlu3Hj0LZfJEDz8CqpVKoqT7Jjx8mL4CQONVMjNXz9
WfQ5t7uKFkpw30bQQCPo2iK5ubnHta4vcS2GP5cmlrHGdlD1smLQ1aP12rwASLIKwB30ag8ePahb
0lZ3FDkd/OFIIeIcXTw10OEOO9pa/alW5RAThGETm9/m4XdR3BvxM6aabrXOtxa/qU+NvFPH7KYp
4fQBI9B4LAEdF6bgIL++C2sXFqlLC72UeDdg/S4POllMjs4CPdK0R129zUZwPC93Wbm1fO4kXN5U
oJNi4ALvk4wuWJEHl9ithgZYWCJzfNadJws1+wZ8yu1fQ+lfslT3bIy0m0cp/noMCcEo12F2WwWM
lUhLT8plyC2jwSl3vxqHuQTuLYAfTOO9/ZkYbtKVGzv6+aA5kgV8L6QyVOS4+ZN2dnVm2ZyKvGnh
ZMrVHWwkCrCgWC7rm0HFuMV4yGpl9AtjC3Li80vJxfIOEu4IoCp9KXZ0lrGyephCs/guafveeVrS
DXP7+TXh7SmwtXwOHHkMwSi0Q4H5sgQiKKh+59SfR83VnRdnXtB+SYP4y32+FuTB4cBwI5Jcuuh4
DlbRSYYOcyAXqhpSHZVfRDDJT6VONxI0n8v5H6LAb4dkMuDOP4VZ86JPeEqWU/27aqp9KQ3+oHc3
bT9hiD3xR4aQklQYsEpOU3c39k1ULjemXgCKlTCU+0dPL7bAX9cUCQpr476gCQ//XJ5ojmSSkpR4
S5XyB2ZOQGAwoCaqhh256ZFo/LI/jLgWVxRd6LztRUyZAvfGNjNTXk4xBULZXwwoDltNhZ9fxksR
woJQfmnjXFewyeN3tvzSvh4PYRgIUzkoQXJOCJG8tC9Ns2p4rIwO9MDQNFy9ZHiRrPSrg0dQFlQ6
YTSRssSIvHp5MP2AkeycpIjJ0d1s7gf0mRzq9g50weaGV/r5QbyUxP2fM1uy2BZsaQNJKpAAM2UI
HCf1MXt0mknix86G57J2v8/XJbwFOrKHyswgLZOO72rvEc0z5l0t7a8/OWuWCg1mmFZGXgNUkkJU
1M5GafQ2V4Mq8+Oi9muU/6Y53ljN50I4PyYMyCBvwisqIordVBstfBhkFySYDBO8ztrgZslcgeC0
8cfkT+W0T8pU34852YPNqEudjZfgExKpLHyBoPC4u1UMdwZPQZ8FUtLdcKvpEOc4g1scMDNy/1Kk
dZDGvlrscmBiy1stp6t7DWJj7DNarxQxAo2HTh9Zjz2Q6zsbvQbUuJH6r07U81WC2gBuBLJwKINe
KqkhsaLuGTIe5vhWLY+YedpMoK9ZDpwjuhmgL6i6CPdglKu+xzsBL8VnYft8XR8/u0D4/rMfF9S+
1NWOLDZ+vJeOOX2sk9vFxLzm7rqU1auMljSk2OADISFwuUsqQbmyTmP4tm0IAk1DOo3UzVpvGIPr
gtaeDcSvOHM+r4uW3EtB8myBEqyGINR1bqVkuS/i/B2z/S8aIE1j9k1FdA8iso384ZqiIc2Baw0L
wutFl1IzqWD5KOfyqc47L2tvJfW+Qn/8f1jamRBhDw0wv3elkcmniTkvNRl2FGQdgCbwalv17Fzd
tZYVlDTfMFhrdhFxHNol4EQC20Gw9+ncIVk/NrD37TfTejCbwdX0e+xsliFeaL9fX+TaTmJsC+UV
lPY+E1WrRT1DWSHN6afXTiInaepuSik7XBezpvXnYoRFVU7SNw24g04AiTKYV2anrEI+++W6lDVl
RKPAxxQF3krRBhMn11BxbuUTCQvlTgUa4hyAgEDyqz3ZwkJe3TgerqIyir53sSY7N7rZjCqeL0NF
7jghOyX77uB5ub6i1X0D2YKM1gNUX8XOEmeomg6jEfLJTsMZU1pMu7dQaWP5RtZ1bTWAqwEID9JF
nPH28kK1sUaytmNwZmAkdAArKdgwJfv19dWcSxFeqLbSymZIRvk0RkP3rliv0rxXvzy3gwcCnjXi
emRCgX4uXNsU7ZusoLJ8mtXjPO972YuHfTpsbNiagYWCoS6DmT0UQfmGnvlKEk6/nmdNxuToXYU1
6EPnTcRz2AwQtK2okn+yEM4CcQftRfg3gNXFYms1qUhwTRI7LQtc5n7KMzer2unp+ul8xthATUbF
vBOeDY5qKrae4NvlNptjdmrKU2O9jlUQ01NV39jqD0l5aRs/zo7zu/4wZnugmaeA+ijmG/splY5J
SDGYBBI2T/+lDX63xRm8ksm8/DRhu+W565wJU6Qn+sYOhf+47Ofgh3xj/Li+BWs+1MUW8Pt4dqxZ
7lSxnUBOD6SC5XYEQjDYoSxnV2mHBJSiP8Y80rUwed60Jx+Oy+dD/nf3hZc0x9FrI4Polh5S+aDF
e6NC6tlVlaPRhWX2XU895VVKLJD6BDEww79R6aEOAFXTSkAufFxMZFvJTR4CrVx13nt135o37XJL
8D+DqyZInrPHmrhV34SddKxsDG8vbrzF4fWRcLi2DCFJalsjazXmsFOHuff02GbPdqy46vjcK6ab
o9JiWW6GfBOYt5bRS+Z3etuVNCDSY5rtc3SQZxScEa9GnRz0k0FeleahqnxDr9y+1jER5xdL7hkD
GM2fM+lvNxI3BarEFlbyRwXy2jL4U3OmCGYyWU4zkfGkVw8oDk61v2gmSLtCDj6zuMyjz8nv0gW9
VuwvsJdD5eacbMLEKTSnAj0ySQhkV4ARku+z7TPwqrPEz7MXKnuNeerv02g6kKO604Hw5gw7bJqL
Y2mPSvlEA/oggZx2vtcj24nK7DmX7iZ5D1rPp+mlUdw0v2d34H6iqjth7A/NrvG9U/pAu3GSDSdo
JW+Jm4fOJgAyqRxzWDjPeralbkLK4QTELLT8zWW3M9tmOZQNJZ49Veopo0XpEs28BzHQ+K3shsyb
pnlr0PwTRiFAxxTEn8hB63DNAd99eSJKwZqBjel4WqAu6MH0FIN9Y8h3I7PqLW1/st8bC+x4aKSg
DRAtHXOnyQdn/pkbjpuN2m4CyzFyLD3wXlOvGPMdMMZCnuwtEhBmyW4DvOZ+P4AKzeaZfczJ2uUJ
lA6hbG64r5trETZVHaja1E6CvkbpOCee9WqEEq4FvddOBNTXxEYP7m6aQmfw0xJQWwmyxShN0kOu
3Gf3mgVyzTDdpWwPbrxY9Rn9Q4PkiASjpUXgP8Nz4Rpf9uCw/eg+g7ODYgseo8vtT2rKRs0sx9NP
/fCgPXzZ7l7+urAhqZYgqCzw63G/4CzaoFT3vY2+derxaoak3Dls2YFl9Meg3XQ1QdCUbL2yn6iz
PzQM0zVAaUVAA//7col21mZyOWQjOkrme0mWHoAHBjzr5IHmxrFKF6D1t2hehhmjKBjMqi+DYysu
9lR1Hgd7eUrY/Bv5u9sEDMZuwbpb1sQhqjaPMSlxqF6qaD7B7KIUOJMSVsu467VAs0/W8Ajiy5BY
pke2IMM/O5DYWHSCYWwSpF2fmkhqGRi6hV2NJxAQowcy8zn7dNztYtQ8rp/hR2ByaTIvRQkaAhhZ
vWlJO8J3MB9bUmFoFz0r1IyACvKsGalfVBL6vgFHrs23bCxeWV771WOfvBdd7wJtJmS27A7a29ge
tVL3VGPaq2W48ZWffSl8Je8wgJODwqghHHJMmE27ZBlPpEitYJZYUFVK55fEBEK81Gc3VIrv0DMO
m5/rO0BRN36vs8yXuhkMbyBZ85ZO0nHxhiFo0FACGN1+uklIBfCJqap2aWO7sJIl8iyLiZCxN4NO
1fvH68v4BJP6oavwpdFND/MMzIhLXcXgAxA5nG48UYA+WipAHwfghErUOOgL23fGwbb30/ymS56T
3DZOFtiOWyljYCvzoYYnM+ZvarNF1sKFChqA7hoU8VAEwUyhiAmP/j2Fby0YC+34sXL2PY0UkIcO
XRmiLbVhp2Tpg+sbsXKcEIk5UF6ahMsqBJZTg3ljJ5chMm+9JTsCPtK/LmF1UYDidUw0tCG2EHIN
dW+NUl+g+72CAwCyiF69s9TC69i+QM15ONJ5oy+b35NPu3gmUNBQjEhWBqUQCDoGLXVtjBAY+9nY
sa0bu/K2g8sYOWUO04CqnNiL3TrSNBYTNk+xwoxmIXysW+OOyHfd7/aFFXFAlA0jwe3457X9K1GI
AOPCjsuFQGKahZ1Hf6Pf/ACm+usntioELgsabD/q1oJODETPbZMqIzjQQFsz/3RiKUjLRy1hh6H8
ybYKAasKciZOUJBKL5eaJlhTcRhvZdOz77uDlLnVsdtQjBVbDmjKf9clKMas6nOTzxDEsmeVlvBG
/1jSDUC6Nu7USrQFvTgTJERbQ1eYpWXDRmqvIMJ5j3+UnvZXx3yn220UN9ZV8EwUX/OZn12oS48Z
cojKHtoHTXal3RCUvhm0Rzwg1sZV3tpA4YVakHetrQnCZq98xBj/eA8Uieu6txJBXu6d4MlkGmoL
Vsv37j55YD24G9j3wU+OcjAc0NA2fN+Qx2/Mpxt1toHCQ5AnRttR+BKnPsBwQPNc7rW9fJO40sFA
R/EW1MPnPNHF6sS6XdVMDtWteUSNIWTDXTdBF7eaBNbetnP1E5sXUjb0Tirj/g6F26ReGVaJWy3+
clIrD3qRuMlJ2tuB7PoW2yU/N27Z6hKhc6jloBEcQ8CXGilNaVVJMcwvphGORQdLPylutTVIuK4n
Z2IEXXSyskwlCZeZnBbNp+899SdkGljAxsBJiDc3sPzJDvhW3oYLtLVAQUMtSVWyjD+Zer6zs31i
7O1l3roGq1cNGWVUwwA0hSHoy12sywG8dExFuFAd9H12o51o4Zpedt+C+npw6aHYySD7iPT26wEr
VJTPjIHEFM61ODPWA10FLE8aVBTZEKYu4fDqGHRnVSc7H4H6iqmj+gcw07xRjzfsy0fPuXgZOYAN
Jhz5dIkYoxZL39V9bOB5a5JIL/ad+d0q2F6vbhb53tAAOkt+Aaxez4CGpd4qaerr5DR0+7H9NvOP
c37ITkD08OsgsRbvt0FXI3oOeW+oYCXilDJAxBYYPEkf6/GvtPycx5cNS7SmV//KcMQmsUxNkx59
NxN4RwwzBLZeUJySO/BQh4CbiswnsDFo++syV0VyZxPoX2gTEXGDZKmySK1gWfP01ql3E93rVnRd
xJozgSb8f0TwTzh7oCyNqc2ACaxT/Kx7S9i7zt10TLZcsTUf4lyKYHQMgEoh+MgnmLwny8ldM5P2
S4GGF3PfyoeuDzfBwD7xlSKCwPXQEDog5w9Gc8EVU+uxrIAqMZ0AlrGjIdmhvAAe9Vvj6HhtyI7T
0XpIfy2BuSf32uH6pq5Zh3PZgnWwyso2lqXCTNmeoXqC6byj+XxdxOfBe74+VP15B5EKYB1BRokE
kKJ3kNH66LcO7UO678N8b3n1Xn+UgjKwN0oC3P0SL/+5QMEPLOVcn/oaAkdvAuvo9eWs7tjZagTf
r9PK0cr6EjtWjhhxb+6V6VcisTuc4Mad+kQd+KEYZ6IEjZ/AOh9PDOuQnoLmsf7W7cgbMJYOzLUP
S5geGz8/mofmMO2LUH3N7qwfoFY9dQ8bruHq3UZbDWBVAG+Kab3Li6dmsQ5WY6zYALr3XQHiGaWu
NnZ19RXGfA0avmyIksXytY1+xFrjZ+YE6XP/pB/tHQCnw/SmvQNbIguuH+JK4xd08kyc8PRqmZlT
WtWYcvzbhc5Tj5unBelOOdXh+DC+JnfF2xPyvxsP/qrunEkVjH9eLUVqOlwxAdc/7tAu6ZXNt3zY
SOJtiPmIKs4sZSlP1UBNiGF2KLVPbLkH1fO8lZlfSzOd76HYqAagd8z3WBRimrAsfRBSHszGdSsf
bBu+cuyedHcBgOKDsWs8LWJH5Wj//+2n6NvMhAJabWiwn+arPO2TRHHzdgKM7YY7sXoDPiBcMQCB
hhO+4WcbimlR2aFdP52aZc/ZwyR/3hpIXbVZZyIEL7S0AMAbI8F/msCDlnR3CrZyQ+e5nf1kFs9E
CDpP05pls41VlNHYuNUPA8Ty1W3FHtE1927KmBrlJNnXhaq8Xn1NqKDypkVMpeixLmTPwYb2a7mZ
3+x9GwIFL7Bu5d9weM3fWXjUfiCckGp3C6JhpR2M33QOv8vPDl3ml2en98OUO12LD5jvO7Aydp75
R6/dbkQyx8Xk+9uwBVB+XVuQEbuUOHctk9Ma+wxICFvap+mu6zdeOK4Nn3cVqqhYFi6ZSCNcEsnU
WwPmy8ZEh/lSkqfmAVjD7mYNfzUtgFv8jyTh/OS4Gbu4wxXLX8Yj0HAD9VCHcVh7wCn5T0YZzpeF
+VgOYiw8NHG3JLI5DDAoqn+vMXehrvY63i3fHeKaN9Zx/GMOXvyb+oh0K7IVrnCv4NOenkkXLjmJ
k0qXLGgqaKBB4kL/Okj5Hch7rrrIMtpPzZ+u2izmrAYqAOv5Z83CvU/bWm0YWn7Qp47KpkNuZM3X
ukN2P2kgFi1a156jyjmQ4nti/nJAw+zkQTwe0v53TqrvpHrOJnbXz1o4bw0R8ZO9th+CuWgAvkX1
mp9G+11XJeAk7RbLVX9XaUQK8Iv/p0j1fCsEVaMpMLkXhUHV4p3W+Ape5cY7oAyP5xKVHrcKb+rS
T785h+s2at1E/HsGYi5FifVsWWKsNGsOxUM7E4zSfTfbgLBvrfKnKX4yBS6XHfWbvQbrvvGZaMFW
DJKDQakMxy9H8a0ZdR7Q3L16N/q22/jTsXXVDcux+s6cCeSPxNlT1juGnMajPJ2ITRW/kSZMJcaS
tpG6WfVAzqQIHniqKsWsZiOWlYWt6iqILZz8qG9Gunx7ruioWCg0ZprnZOCmFsgRB5X9KOX7QQFX
dOxqtcnL8lS61+YtRkyu+tfECoYKPo8uzwWWB9yk3HPu4sAO595tvl9XzLWHBDPZoEdBUcXEYMnl
WZVxm2RFv0wnOqeeOe1ZDa9xCwZmVQjGVTC8B4QrSLoUMkkKBYmohshdPTq14jV9pBpbwzFbQgQr
l1DAqRixihBXeyGD7crmoa8er+/WmmYbZwsR7FVW64x0KmTY8VOc/ZJA9HZdwJpBPBcgHMfYjpiT
UCAA/VX27A3g3ql3ZnPAoMhEMay28SCtrge5Kww4ogiOocXLg8nqThkUCnH1QfK2oCFWD+Tsx4UD
mRIjy+mAH89DlARfpY0I5GNiW7whfFjo/328cBg8GzlNDX5fvS3daLqfQE/kNlH2pkTkW+/9xX8E
109n1ZSeixSPx7btsbcURJDpM3CA0JgXH3ur8YbS8O0OCFHdO+DOqvmpblq0CMpAV20HdyY/Nr6D
b52wdIyh8IUjyedg1vvy3NqY6H1m6bhQRVpaHjO0+s220+SYqXNBdnphmLObjjKaypRCLp/ipNaB
XpEpynTIW8sJGeaUC1/SGzkHLFtpHw2jmm56wxkI2sTqrT7+te/lM6U4LdiaTzNQdmYXUj9yte4w
JlwNpfSbNk2xV4kze1VsJCdr0baGQVaFcmsDVikMOYkFz0md5BSI74io2LM6vjndoal1xD1/av3p
+nmsaDqfI0cEAMg0tF3wvz978Bi4WYqxgKR80nRfbxIzzNSWeggMnA2tX1kUsLuAmg7AW8S+4skT
rZYGXUZXLbhf5CbHPOdyA1KuWLqdzfLb9WWtPEFodkUzCVIlfIxB0PbZafW402M03jP5OzKvaLVy
7vhInkbv5GzxAaQRXZe48qZjxApUgBx1QnNEYGyGShHG2xUZkwwOCcold3wb5HaHARBwHfhN9v9B
HN9IJJQxNivG9kllV3Ss0D3sADJTQ5FE6vV9LtvvxGq3nqeVg8NcEp9l0TDC/gl1NbVLcKqNhXLS
aQzw4NZLpsXLMclu6su3tt8qOa2dnQIgPTSMYFQIc/qXKtnUiWX2aGgHltISpHPYd63jp5m0s4l1
7KzqtTGV96/vJgd4wU6irxwAoZcimUVkOS5t+ZT/1Urtb9k3oJv4Ddbjv/9BDo4MTScKZuHFXG+f
thYYbQflVOXPlZ57GFTvFbfrmo3HceVWw3Qg8gUwsMK7IS/Xo6iNUeU9A9AiTV4tpw7GxfABf7qh
hGsFeEwPY7wWmA0aolLhqGiXdyYakpSTKtVLZBhl75eIwgJlUqad7TBrN0999247mQSYXEYOzLC3
UB9XtJNTBHMwLPBLfQJXGNR8IilqhScb7al9zoLCrgObkNveUXdJ/uf6Ca5F/BfiBMui6AnVQV+h
nKxM9moUJWur8fXpF0yoU+R7Ew+QqRNvqswgARHp150sSAfOP1oc0duoCwHRNCtxUwGP9UQV6lox
nrwl3o+OjXbp27reF7L+p5DqjSHYlQuJ9xpYN3zuBoQ8glAQgHcddl85lVXyDYy61feKaQdJ/kaN
ItDMeqPrdO1ADfQ1AsACAg3x/ttKlcQOQ8MugJ38KkNzeVzfpE0elB0BoaoRbyTw15YHxxVTvpxk
SBZRbNV8UWVqluqJJN4ioxKKdkDS3DIC5Oj2JkMDy3UVWl0faFQwFgYgdlRhLy9nP8+DSVFzPtFl
cDnwsXNjFGlYoiu7VLfAuVaeJUzk/CNMTHabyzjZjdWpp4Fh9ocpDQaaENSWaZo89GyLT1GwOzYA
fTB/jYQipkv51LigKYvWF4BerbSo1Xsvye4tZIfG6eX6/gnn9SEEqCZ4iTAvyA/scv9QudWsWG+1
yB7fLCdaxs4l6U0eHwAqxajsX5cmnNb/SYMTAQMDYKKPUsmZgyR3bcMsddKifEkld8zSnToU3U5P
Lb9GAX3p2UYKQjix/xWI+Wn8AZUi2tkvl+dMUwuqZEWL0FaXDVGLRv2qOBJACV5fmBBA/Z8cWE4k
L3n4zLf5bGEaGO4KCrMetZk2eLy05WpEGfbXpayv5l8pgrLX6WhkKVO1KEH11Oj2HExyIo0L7ufr
gtZUDzOaiC3AT2R82raiK5ssczQt0iXZK9FcnlLDBXbGdSnry/lXinq5aQR9nHjksBzASAdjfocR
EtdUWndztndrOYKSSwmGLqkOQdA+DG08Js2LbW0Y2jUNAMInv6nAN8CiLhezzEtq9BouUocWYuR1
U3af68UWVt/adcXTjIQ1CnaYeRT0mTrDyLvn9Ghwnmxyb8iUPToA569V9kQkDThE6jQdrh/T2qXF
FD38LKT/8YIIK9OaesgYpu+iqm13dvseS48LihmYHPNBQRRcF7amE+fC+MecXSQ7nroiqyXohHpb
pz/0+pC0XmxsgHGsLckGtZ+FdnAYV5FSSGIATzJpqkcAwHkxpt2CiRL1BsAfYa9u4VWtyeKzdQjR
LXC7ikemFU0KkqtRj5JvKftp4gUk2p+yZ7us3ti7FRWE6nHAbhS1Eezya3C2d6pOZt2eMjMi8dIe
0OSL6ZICTODXT2hlPdzKIfpCaxFMnXBr29ZW2gFg1RGpADdjMyNiSuuhBgzwNOTCjJS8Xhe4ohIY
iQYZLgAq0eQlDiMZi56beVZaUY3b50ug//Osxjhh5hwzYfMWnMGqNNTNURUCCp0qPlF9PnaUdpA2
90ZSesjzgfZpMopp8CZ1sX8BwDLRNl6PlVuNOU9AVeBR5C2Igl0fhlSb9QWvlNTcaoDEWDDUVx2y
yr6jMZrnSLuhKCv2EPxMgGtHJIppWXHAuCkxHVV2hhbFwAky6VuZTN4ybSUVV3fyTIrwJlZavzQN
hd1AO57G0E4JB3ukKLX9h9fqYjnC9mXylBsZoCMiRV/QSKzQN3NECtCKm83BuDXlt3BUyCLBxqOU
dnnFGm1M6JARYPb2015fImlOHxrCMCZQgGHgztEwwEfdBrw4rc1Os3Gvjb5EvCQJlxJof02jbfi/
fG1nGUDueKgWSCOAy4QWP2A/X35QpZatHNexFi0OYrT471yoXnoHyJgljuquBK/LSMKv30cEFIgq
kMLDFIpwrlND1dwsayMqAH9jgUiS5U/l/J6gZHld0IqaYnSfQ5DD1UA/l7C2rpotuQdfRTRLdza6
RoEBaW5EYys6eiFCMJnZMtcoSPRmlCxLurcr85DLOcPMc2G4sDZ0Y0UrFhpsOzYg2iwDGUIRm5Gw
MclUG5DPKk3JyZnr0tWqmG5Y6LV9+0CW5h1OnDDiUifsGbxePcuNiPQZvHkgB7QpMIS3wueVu6Ch
BgKlw32AuRTEdCac+BlMEFGi7zILw5fo2F5AqzPozzJooa/rwoqeQxj8a0TN8HxEpQOI3gCE4NaI
EM3uKem9ESDu7a9qfu6KJJBBrZO//AeJgEZAgwDACdH7cLmLYH4nTKeQOBP1WUuS/DiU2nPX9haa
w8EgbRVpcmCzJPkLkF7968JXXgQN5MqAM8A7a+qyoJfVnJM4zagRmXpgxG+aL3nyEI7DMduapVq7
ARgaQ04eRwnKd2GZDdykWJZ63GZJc0v15zQkbhF3Xu5E15e0qi5oi8GcGAJAAD5e7qfpjBNSnLER
YbBq18vvvfZmtY89wGnGrVrtmijYDFRhNM0CgYFgOJwOwFowUWaEHq3bhbiTZzobByRm67jh5eSt
/8gQTqi3raxQ8sqMbDYH2dg8ExNQAe07rUqv7hMQjE/7jsQPWbpl8tdODBVUpMB5Shdh9OVGDtU0
EuosZlSa4CRZNMtXx9gzeufeVtK/1w9NrHR9LPNcmKAePUnbpcpmMzLVmKZ7VFJkeQcC5vrGYorz
W1lGE5CRqfng5OzIMBR1K3VD/nNmkh0kio2kTAwdJ16Xq87369+2ug+6ARxPB/+Ge325D1kyKsjH
FGYUN/T33P9UCQACSPmzjDe5evlPCa8sEjCAuQVKHgfDFnQ3i5vmf58JEMS5QM+UFD+urLDvJW9R
3KRq3IF27/1UBqrydn2Va08GaEyR4UZVCVCFwir1tJpNgDqZEWbX98W48VSs7eH5rwvOvBEbkmIW
+HVgTgA3JfeKZV88X18Bvwni5iHfKSu4ieAfNYXou7eXbraBohvZ9I5ggHtSj/8l+sbW4LIjPIW1
/DSDYRR9UcnUiuLyRLEW8LVfX8TaRgEtCeBjHMkUj+qlsqXzRCylaayoTTiW0UxCEGxsAsysbRVe
Ghv6bGDkz+J/fxbBzWZM826eTCSq9gkGu562WZe5dRBP41yEoMoziAzsiUGELJG9ZaMLyUl3sQ3M
imynNsRrJ/mQtqMHDNGvp3sA08TDYBCP4RIJ/sJYxEhccLtF412bOb7SWS7IfNWBbdjmtcfzTJCY
pnUKJuVsUGGzMPNcMWBG3EgKEnJS68ql4jraRpJx9dSAf43UMMwDGEsuT23Q2tlWaseM6tpw0b0b
EDtGc/AW6vOGGLGOrfSLNmYLxCStZd+XnTKGIOj6DZ7uDV9rzeQA9RFN+AirAKklmBwJ3IUNks9W
1FvELfvMG9stbJ+164TxY3TKIgMDKhnB7swLJibbhcAmSLWnjh1YjKJSzdx+k/dnRRLUDVcW4O44
HLF9da6nBLU6yYws+WWEv720J0DTgF9zw7Vf8Tku5AhKEPfTMpQZVlQAHsZ+xBifO1ilb6nRbA0b
+YIVTfhXFtqMBQ/AGYd4rLjCyb3mqhi1sjPP1sMvWzwO+oFoBXkCVAKFBS1zwhw5w9MAQ6H7VKtq
QFsurae0c+e2qrXVM76idcBVAywsEHnh2ogpdKdX7NhWkXhp+t/o4fIq5en6glZ37UyAsKCMAEgr
1iEgVX7kxV2nYcCUHK7LWNU2gPwDWxzpMdT5Lk1BXvakq+fKioz+oBh/0ZSR1lGH9oXrYvinCkYc
e/WvGMGI60xTpHbAUgozjXdGCzxC4G0wt6JK6nXd/DbQwTg0JnWekqLeMHdi1Zb7hDqiZjC4oCME
s1aC+oH/OIkxx2VHBtolVDaHFQOi9zMiThdAfGGSPKnl22A8Mn3YuGRi++wn0YJpUhupWVILojXI
VLT+2LbLXkly34KV+l0BLZnE045oelg5xX0XFxtuwPraVTRSKCoAY9AteXnAYw5iqIblaNAFINEw
kSN4o45IggCm5gazpSfVTE5ZXQOrzaaPNH+9fu5rdwSPDMdqxkQRwDAvpTeFnjOK1yZSWQdw10LN
vVSWt9zdlfcTpUAHrTBQYWQquKk780KWhRa0bFo7gmfoTu0PYD0Fo/6YAZdnTINx+Ht9UWsxBgoL
wKCDj8gHKISLaWBASppi2QZuiD9NT7ntUwoAx7CW4xBEs35vtv5if5PY9Fw3buskQNbaKqysmW+E
c2C8BN0N39vLNdfdAG3tSye6JX0QyyFrPVvyi612nDUxgLNCQR4pBfTHCL5wjuYxi8xI0UujuRsd
FqJXZjeQXW2aB6JuWIk1Y4RJFAT1kGiir/dyTdbQgOp11M2omGqAwFSoRxadZhxKtTYDFRxdG7dz
zcAih2ChNIUOP5QNL+XNs0SkPNUQmDoY7pGNWnOR0wdqWrZFy7W6Mo5eivw12tJEXgUbWI+Gw7Cy
mfVoabIAETBSxW3ITZKaG++gOFb0YXOMM2HClTd6kPZ28Ggj0BUCXmGcCzOsDQrUOgk0TD7QGZnL
Gr3zNZLSnTKVO0PNME7Sq99oTGWgGNA5GLVE9cbYUh7QH9rspqLRjoiKqlCaMwzKp1sYG2uWgm8N
KpsA9TBFipAEBVu5BVp51ND5GRTgB+zWxjuwLgKOFRg94SiIhaA8aarZRqwcpYX5XivNz1met2a6
1u4L74LgiL+cNke4LyrJu6nvDey9MXpFrOztYThNduwRpQUoT/K1WYKPo0ZOmwcpKKAh3BM0uMjL
FMBeZrSUo3JraBzjbnbGvQ5mxV/FNLHouulb02OEreg+hQ6jeUVYnjPMnckcOKcJYIaMGR16HXU7
gCM6VXBd0tph4b4A6B8Lg0snKHEpoXF1pNwNZlYazA6upWk2W0ghq+uBU68BVRahg/hy1B2mJMya
u1jVuM9VCvxDwPTViMKKrUma1QWdieKP2NkjZRtpqkwmypBoKGZ+ChJH1y7NremLNZMGZxSA4IZq
ouQhuDoqb7cgoNOKnLhWXcnsOzexFgZgrXgrJNoSJZzQOBYMVVXu1FNzP5am7Q4pptKKadnwg9dS
l+AKQ5s/alhoxBY5L2PMC+amniH4qh4y9leyet8s9sUUpFYOvMF856QPZAsmY1U1kL9HvR1+qyZG
r7MCHDong1Cjpsdy0B9amz7oCeA+ze7xP+g6vAkOBcA7hQXVSJp4nFmBXI2sF3dagpKg/MXp6g9D
geiYAw1wYlexYtsXxGydcrIi1vSH0WmDLCYvdSLfgDri1/XVrJnAM1Git12Mdt4sNkTlenc0zPdU
+64OTcD7rzc5dNYOiZOB4A+HPROxtOEnMCRpbCsa6Y4A5rgEtvGu2GrI35IiaPqiyJhJh+MZKapb
L4/15CN/XdPg+r6tSUFjJxhkESsjx8n//sxAYI1KrZSweOpQ3qTpUSWaO0+NJ6E368uSUJSCxUOQ
zKM+QRKxF1tSeDxUg43BQ9D1CvqYnd2XpWs7zf+Q9qVNcuJK17+ICPblK1B7b4Xt7ra/KNpuG8Qi
QCwCfv176Pvcd7pUPEV4njtxZyZiJiZLIpVKZZ48Z+3xv+APyCBRH0QVDx4oV5uIFxujwRPvPDR0
xyYPGQi+ZjAqZTBk3e/CIPlKBrQQai0MosPbDZTAITZ4uZMMaL66G0rvbNn575oWYGcalDVlkIUn
LeCpyAexIrD6uZJTNAW3CiFa78y7QM/BsQvPAGXlVPvVj7La3P5iC7HWwv9m1kKwFCF3uVxRoSGr
cGnnnbV0qnw11WO/senXyrR2tw0tfSwU0ky8K+Z2uXx/EC+pp8Tg3jnVfjfs6HFla8NYXuqBY7zc
trW4KNB9zsbAMSXLJiMlrzCqMXrnuIsAcmPafbZGgL5wpuZ32v83MS/305nK0oRCE6LHvnlmgEbJ
NgYLshqzkIpk5VAt7RweQ/P7BXVVpNiXpvSBFrWosZre+dmnxrH8xjGhPM3zTWsNtSXXA04F/WUN
baSrCfecl7bXo5t17ikUJoOk3jykR7cF8TI6Sre/0VL9AKz+/9iS3mRj5vJ45Cp2MA+K4/QTCE4v
ogfa+xsFzFxrFENLH+wfc+DHv9xFEY9lqYA6/+yA3aQ56fXd8GKr77cXtbx/M3suQCjoV+uXRjDO
oDTuaHpnIX409FkzvxVeKJrO9+JH3czCYU24YNE3wC/2X4NSQOotYbmxPnlAhMW+a4NVTHvNpqdS
vevrZiX4LZ0qG1wOc/jDRfJBJvPJ5cte1Ua0yTx04s+N+NqXT6Jug9sbuPSVkJrPhxbMnOggXG7g
ZA9jU4B68wzutEBjZ6scQmL+WdVvX1qLg1EWZLPgybxqLzFMTrVaA0cnSZuFAJNWkcfV4p7pbPcv
VoShAzw10C5Dv+xyRdBu5GwyCfzOeMYgl1/SCLWV5F90XuYAgR4C3t9oMEqXRmW2pfBUTs6chJkV
dJ5fOF9vr0SmzJpTPdiAIN2MqZxHjS6XUhStidlJlWBU2Uq32N3m4GptE3CTpQGYn9mdlqcvuu7y
DWppUyBAHXtkpcN2XaEpj+mo9aE5JdOuSAx1Y/QZsFmGOt7rCehjWsxkb27/4Dm7lWrDH0AOFLOg
Wg4U4+XvrcHUOLSOR87tpN4THj8x5Y6RL3nf7yy0pkbv+217S4dxBo78154U0UiaxGUP/uQzIPYe
OKbRpm7it3hNFGXp1fJ5XXJuqirYL80i5JxY+rtHNCgMpUXIUTkBtAXs+BqeLmSbNpnPzbW6wNLB
AQBtbu6h+np1cNwpz8YMs1tnKt7Ar+Yr7U+3Wqt1LEUBkDvDDN4UqKpIjuaA3dmgbUrOxeiAFlsR
2U7LjO9tbYJQVLHXyMUWvhvGnuZpFgiaQP5j/jmfApsmdI+0CYKOZUU6/VN3/XxKbQiXsTVN4oUL
Aq+xGaMBd8R8uXQLedUEVHCVK+cMoodmCfrJYgy0/m7s52HkwMxIMJVrt/rCN0PNE+yH3vwOxNV+
uT7C3HzMK2c+ByPQYX6ixP6aUy7ZwLT8rE2GsjWWd2mj5sqQKqOpnFOh73oMlxCmb71sc/uEXVuZ
oYIoGs+q5ZCHkrYv1moMuFdwDB3nK05M34DIqG7+9QDDpZWrWEo0D0gecraZCIhZhsmaPtm1g88W
0Pa1MKoOsRnJ44g6wxIFI+cc1IbGKxFJqLT3Rf/0b7brHzOz439y7E6oBTFoiXPEFH6injkdNcL2
JfPWqIWvj9DlgqRQS4fGpB0E+M4O2HqaMAmtnbcb/nImExcQOk1ow6JeYzgAa0vbVtAGCUive/OI
VkHcQFW3DhBVKagbM2Ml21nIT+d5a9jSZqgTikOXm8eNoS20qoIXtNuie1THPrDMu1EUgZJv7ewp
17/GQtnmXrmCDlm4Z2fL9swgb80IT+mz4eVSNZWFzSybn1r6jRs+c6C+UGwre6cb0ZRsmxoIO+o+
kifGt6qygXqGNzyqSfZqEvcrL9am1a7DFn4RNkM1gI/EIJ4UQaAIZBkUNX4Mdf1gIGKndtCXR1w+
wze9S4I4vO2383/u8uIGMAYFBEyPYV4EJ/1y61Fc5C0ybALKIwRF3itJmJaVuZJrLgSTOU2f1Tzw
mId05aUVoagxyPobbPOIcJVtkBL69dpU4cLOYQwFdwtyOwt5mbRzpUMzoSgI+FM9bL0myPtnDDLP
iWA1huP4q3Deb+/dQnYAdQfUtwHWBVs/YLuXy4KKktmylitnp2wGvqkVDTwFCkZlwJ8ytcNPu+ep
7mPeo/iqoDHVBTXguy2mxVvv74EMswN7Dq5wyJsDgX35U6ymrxWXWcpZKyw05+v6bTD7tYFDmcRy
jgpgIMGFgKcx+qZXL7uxH7yxNLBgN/d1vTiYDhSTkAkZoxt47TZnoIK7d43sESML207BvNbfgwfx
E2YkL2BdYN2Xn0YWc+wYjV3lLPRjyl+guOY2AfQ7bn/aJYf9bEXazoqPmUU8Rzkr1WvjPhlQV62m
FRvXOTNWMleCkKCgYyUfik5pucbjLI5QOqH5bueIb2kZjl/Kvx95RHFmpmyZyR9QhJfcdAJdgZi0
Io7SeAfwcJhV996UBl32/e837bMd6c5wGrtrWjuPoyQF8G2sj/U8u1et3BYL99/FaqSQTae6iS0b
25amE5ojx7LfE8v2WQIqmrVPtOjwju7hcJsAPduq5Af1UFed5jZxNJXfc2MD4s1Uc/eGoj1Z5iGp
8jDlT1Ze+8O50etDN9Rr+LsPeiopQGPQ5p9fIH08G4KPVdy0cfRMbR9IBMO3RVicuxN1/CQLKorS
UcBJcBcU9crtuLTTuJXn+gCI1a9YA2o9nwXq+jia9fbGTdr8j8ThMK6chKXTBv57PHVQFsXTV3q4
T+B+ACGDEUc5f6yqjdvtErHimwtpIEi7/zEh3XNCsfSSTGYczUVExeC+bTw4ebJbHftduoXAIAPU
sTPDleRcxgPhtJNQnkTt00iPDf098FNb1QGN3zr+SFS6Bg6aE3HZQT4ZlN85bIIcNFfbJGK27ffT
71pJoSGIBZKZDOGu1BJfBxV7njb+7eO+FL/m+VwbpXgU0D+yuk8p79x3hbI8DGe82mauhTTpRaCN
PJro6d273Ro92dIn/GxP8pKyLXBvOk0SeR0YV8bzlBF/ZqpdG+T4mLaUdxQpEapIuNXxN9KjpAbV
xNAwkUR6trfGl6o5JfYv4ZY+d+4AOUMqXMb3OkQpWaRNPwb2pVG2ddHvaP0vzsXnHyKt2KGJigEW
PYl4f8rjH43+nAwr7rN09Gapdxu1Jlyosrpo7qXDlOhGElXwk5bogQoiyrZf61Yt+Qp6Yi7oMjA/
gnHhy/Rk6HQj9eyYQoMr1MofQ1U/a8U+jVqnfcvcr7cdc8lRPhuTzrqbmDwTrZsgfQfL5GCeMu0p
4b7etJv/myH5dig0II8aJ4kozcJq/K3lLDAbDYUTfcWSvH+YQMP9PU8ZoOAD7Sn5am1xmg2SinPN
Nl6qbhstrGqwNxlhMm08snLFXj3IZHPSHdtpIAylYyagLGEivwt0FmrJz8n5FduRbmuhO76PdGvR
FSSMfOEAM2So4IzBcA6qlhALuPQSvbKoZRFDPU+83uYKBCtNV0R8UIoAREWHlqp/bn/AJYN4baFG
NHdrMVp1abDQOO/trNCAnIXkGrP3ufrstLjtLBr0dE32b8kaHlsosqFfhZEO6SPqonRqYVTaecgo
C6zG+UmYuiXcfe368Uxjc+1RIN9Fs5zmPMiq4z0AqI0MGHCLqmwqjECcJzULnN66Y8b0rCrlEXXt
IM67J6Mmm7Z2V2oh82f6HD8lszJ4YKTgxB4zmEVi8cdDkuKpzfPtD7dmQgrRKTgv8MxMUP/N9GOR
t1s0PFeOnBwZZ/gDgOgosOMYgQtA+lq8ipOqc2gceXGxnRxvh+tiT/nL7YVcf6JLK7PPfLpETduj
PcmRm6tDDuXNMmCGFxTalzzPIAOMTp13j0bkl9tG15Y2R5tPRkHbSPS+hVGjw0xrDCRoufFqbeU0
zxt06QZYGjCgIEEEZhKtjEsrY2ZO1WDBiska3+B14DQiwDRpnq7BstYsSd5AvJEp2cjiCCKnqC4M
6gb6LNlaW31x1yAxZM/cSCheS+sRFuuGpoIVCzJKzAOvSx2u3sdXNQW4HQqVM7oHxxaVf8lKrVSq
aw7IhcXgAFYfK37jYPg4f2q2LEs+Zp4zTM+F4Iw43/aK6zMFy3BipK2ohoGe7/J7sZxBxKTz8L0S
vUByk4L2NTWd7W0rC7uIKgWyRuQaYJ+Qq9c2M+OG4DaLPJ0dwKHgt1p8yOzH21YWPOLCyvzPP3l4
rCR6Bg6yJNJcd5Owb5V9TNpqq9Qro/xXD8T5c+H9jgciSk8oO83L/WRoMKrUMAskNgZ5yzpIvSRu
aLFzNfyp+UPR/OhUzR+tgxgwlgG1zOJviVE+7KMgDBQLNhVjbpf2AaYHEDZmFLekFiaQPmXDt/EL
EPpr2ffSd5snAOabGZxWlnTG9LhwGy/BSyIl0471kDbolb1jPv39d8Mg4qyWCuwP3p6XyxmAHXTz
ZKCRZlEwuziBTh4bFfjnNQ2DJQdBVwCPF7AJYK5ZCoGtzbjTuSONLHcHEcIDYkaiQjJ8ICulz6VT
BT5RVNFBd4YeuLyiuI4zBr2EiBjJD8jzZr6mxll4e9uuEjaU6FWA5+CK2D14ofR1QFIAtXBWZVHR
fSvGc+eAa19rD7m5dbNyC/hHMNWpjyfM2lDQR0frMsrPOGz8YasAzeBEX34xvRtVNzaMNFKc0bcg
pTi5O9XGUPrjoEz72qE7pwo6ejKdZqu2dcjzV56u6ZdcbzIAhLNOBEA7AHLJbFGcElIplGRReWbR
GnHNVQkGm4vBd1Qn0Iv/cMvLJTJTVErqxHkUF5hlOHgQxybR0HV3tM/2nrrJgL+jD05W7dxkB/Wb
Ry/Zl5V+RsRZcabrQ4iJT3SD8erGRzY/9Aw/RRtuUpDr9GMRjfkvo3oHTrIWKxFtyQQ8CTA/oEwt
9E8vF0t1KBR4wKBH/LXuHrX7v0anYTfB//OPASliJkluleAnLiJiWb5SnypfG5Fw36co1N8+FYtL
AbMuJuJwkUJ19nIpY0raohN1EYluOAiyt0v2kJvK4baV60jizluFdB64E4CbpWuTTy1vOlMromS0
jyb6G3r+E6oiT8X4ftvQQmoASzhjc2UCj2i54OLQSo1HouPT5E1AwUzavbYMRCvZseyaQIMAkm0i
iSRrqLilA3BhWHq9T7HtjkoKw3YVJaL2+/IbNY/VYO7yogqyXgkr/CULoHBv4OLpxj9IXW2UC73o
9hbIz+DZd0CdhuY3qAlmNuPLLwpSKoC4J7uI6r7z4zT2Y/G1FAcbocd0ZhLqFQ9atPeR/wOcDEiv
tHAwa7sOiiI4b9r4zaxa8JjnFeMotQ72QRhaGkway7dpafb72yudw6YUVvH+QEBHewkphgwnz8te
GcCkA9pAszvaOV4CTuiqIXXNl0EZVowtBXFwgXm4COeSF8idLve1zi0OQfWJ4aQUSFYAO3k004qG
XUXCVBFVULS03VqF2YaYhFN2pevkd1DO4QetLJJ93I5Z6A4sXxn2Wdp+NGdxrhAxQMUkhQqBwUc2
1hVCusfuTGJ9K+z8YOTkMFbkoWaPPAV88fa+L/o6eGsBLZobXOhIX26FBV3xoaM2ixztYXhNxK43
EN6HeofGbx3v+jrxy/7Jdo661vgzSCZ7zo/VGiPhwoWGNh6Gj2YGP2CqJEcva+ByYsJKqNtjoG0y
anejQdxq5TpZCl3QdYf+BprAuFOkrKHVzELH26mM3B3aQc+5E6orX3ApBH+2IB0gwxq5PqmwkCAF
ofp7Mp3NFRMfzikdFRSOMPeDQQ+gxa3Ziz5dio1odYHyDosm1fPRnTGVV7LRxS9z50KzhFWhSfZ6
ovqCbbh9zPM3cKSJEwG9bfFnLF/ZA+gZpmEj2p3Ai8vSt52KLsttt1rYB2yxhgOGEheAVtI+tEoH
0l4N07l2Ou7GdpYBAOdowtfqrFezyoiQ6EZjnhVNI3cWvrzcjKmwOo2ZPcPT3ix8p3LBu64GQIRv
Ouuo/qzoc4XueGUFGQmVVfDCgkNdWJ//+adP4bFpEixBXVwFX5X7MIkHRTtm9O1fbOb82vFQE0VP
WqraQWEwGwFwRFggCh46md9CiyBN1l48sjyl+7GX8zscL4R5MFk6HiqDnLuSIBTE076poN4WP/ao
/TeePwFuJdJ7Xu3SSeAFWwaeGzG6BQYRNGgBxCR96h7Tb5Q+xsO2HQKt6nxoNOyYe6cRflTESqtu
IV7gZYTqMOhukCHK3KK0FeCe0h0W5SVooCwXM5Fdla2BgpY+L7BgICTyZr0eGWRQecM09LbJolq8
xYO6o2BsLic/cf/c/sDXRTH0xGeaT0w5gQtNnotWtTxzszYvo9r54gHwSps/LsmCEUA076fIz4LY
K+dz4bq9sChF/XRo8zRB6yNywSdXs7CGbnKV/dHrIuwVumJs8ZCC1gnobgCvAYSUHFhLIFEwmaKM
xjFIS6gxV8+l8+Q1Tch5G8TUfs66A+9N1CzMc01XaiNLj0VkFDMpEu4XgOflGJEDcYcyDHK5svKZ
GHyVJvfE7be1ozyJavzBytg3u/5rMTQQdm+mlWtnyVlxqlAFB50ZUhwpYCcjJX0CmGTEVKJsm7Zm
L2OjqCulhAUrMyMtQNp4L+EylU6vZyd5mtdZFQ1142yEOw2HIuXaSuq04KqoiiB5wst+HmKT9rJR
7NpzerOKOvM1jx+grbwjqrbXqLb1KidwBJAQ/V+CJhGXAJMDqhEAU1x5MtMcr0ubQzmpjoqsdQNb
K42g78012tGFIwED8A4w5aBY96GA9CmW51PCYkVp6ggEKV/VfEPjfu/EIqD271WkwcL1eGFLujcq
M3XrEtWByBrRfpzMU9KMR8sTK55//bHg9BAdnhFEKBTIoEaLFSptasYj1dx23WDsTb02t3xIj2la
PeiU/2hbVd86brI2unmdycIySG/nVAu4fhmCk+MgjJAn49FYHMsUTyTvAZUgJc1Cw4tUsjbxc72f
szkgEOaBW9Te57Px6dvxXgfyzLF5VNhh05+U8gGgmZUotrCZ+MUAr6EggW6WPHbNYVvzctZGmqhP
AMA9us2PjJ5AILlFi+9HSTfGanpzfaa92eNRrwMqH8meFDkEFzqkENIWW1ZZ21GkeqB0AGjevn4W
dg9T+MY8fIgqC0oVl7vX25zlWm53EXd+KdaZWaVfpK+3bSztHkZvIAAy8y/jzr604Ymspk5ldVFq
aKFKFSSqWXLsmzw4QiHlT1bFAButSQ4tVKuBS/fMmc0FBQT8/9Iq9IbsJsvaNrIK47FsPaAVjYPX
xz6aP3Vi3U2U+lmWvnZZEtqEhn36kObNSmBeqGPMv2IWQZ1bvXjdXP6KAiLRKenKNoIyQmgPG1yU
fpdvmvG7aTxoiuqXZR/UmAm4veWyZhvyuUu78zf5dCqUzK2FGOo26v4IN3RNP1OiCqQ9U2g9JM9Q
ukk2A7pThu+xwFl7pizcuhfWZYWiIp4sXLqwrlL1jffvQuzi2PQHrdkgio/NHmRa4MAJTVy6txd+
HcnnPpIGNkSADGdB3ct1DyhvOmnPYZm9W9ZBF4esQkez86em2dw29VGBvHyMXdrSL22BDDTL8AKA
h82cTLuKPLbmMxOgMYAIBpihx1rxq5/fDfHImhgVjbvC+4UmJBebYcXN1lYtPaHNEX39Ju7bSE/6
g+WBDQIy8tZbobt3o0lXjC28FeZ1oxSOsIT9lB+hEGFwQHJYtFFl5/q7awj1iHqRN0LjV+V/uqkT
PKAjaadNBnKHzndJqmqQw+Os3Jq96DYTSYvqqW7RoooLy/zZsLTKfTrkzpeyYHoFYoZMWJvJ1unZ
TLnehKCoz5SdpuZVsUtKq1MPQ2OnxslVWPJIDcHWGONlLd+PA4RSDGqBUFJBUUa9/LhN52WDbo34
uL66KXfDPn009s6eHNUNNBwhA+GLbmefvpQ/7RhKwqGzUptejF+ff4DkyZQbA7fY1Ebta5VuTT8+
65siOw3Dr0ndp3XnOwdeh5m2krBev3vwcQ0dsBTMJmBYQHbqSqRZl2DdHe3yoLIJ8TudFfvBIf2L
U5A4WjlF80ZenaJPBmXfzVjJPdAMRelQQ+mn3uvA4Tj6IXPKsEXVsRieC3MKICd+2/DC/YoWB4YO
8GdUWGXyJpxTSG9pehvRQjeCLM6Eb/VTvL1tZeF+RYECgQi1PaTM8v2qWC1vVSfvoro4tfQ70X/r
xkqmt1DGwwPjkw3pjnFI7KgxtIwi23pV+6jOjz3fiE1Z3wlQFjQnAGGab7bfnfTmntdvMQDYtxe5
GO8//wLptmG6mOJOZB2y9GMSd/e8McKM/04yzERv2pNrtCcuuq9ttsbVsPQRUf+Bu84z8+BJujyl
VdLonsLrLlImV/1SpkhfMBlAvt1e36IVlBRQiUeTCPXSSyvgqInrSuddZFmlesh1Xh8sTBKvwBMX
nsqo6iGBBQEEEJlor1yaIbxPSZUZXYTZva355u7soAwg0f5sBO0DM1f8X58PlnzwPpuT9i4x+rar
qN5FgmLk1qJDBtbYofthCjsJpyrt7iquTI8YJcTIvqGxk2ET1IE0twtA2EM30xS3IWoa6gPGt1N0
sAv3kA+s36rJJLaNgjlcUyf1c515+UOpTqBXj+naCNF1ggWg/4xXR/cAyIArLv4RTx+zoW4fFUqV
vBt1ngRMcO2pFLF2NzUVwRy2kYPZAFoNIOCppvaogU32120PuTrm+BV4Zn2MSoNpT35tdYbTN2Oa
C8DHjQMFLwlP4kPbrrElXTnibAZuiBodRPXwl0sPUZIRQC29EzjpVv4au609gNdFYNbh9nKuLoEP
Oygvg+95Lk5JMdlQWBaLkYuoRhc6zI3iD+vBCGjmI1SqaBnetra4eSC1+6+1edWfclU9dS0WI2GK
bI+RwLNzZTPlYHnnKJT8bTj+WBjaTPOUMUZmpQ1kWc0HUjciQsvBr3VyzIs+dOi0cnkvf6d/zEiX
aA3QT2qANytKXOsrRtvJUe+9ZCXuL24bCABAJKzP6b4UlajaiYomPbYt5TsGCUu75kfhapvbX2fR
F/4xI4O0Os/M3B5jpVGr/277o4CQcJ9+qfVhxc7KcmRhQyebKkux8GlcTCo76GakTefbrb4S9uao
dhH1UEfCGUI5EugeDB9KQbbyMp1mZBCRmtbJ99IhYDRNOOl9odr9xgRGPCRUH0NIi61VERZWCLos
dPdARQH4kvyizyuoGDhFPkSd0gRujoegzTcapqZvf7ClFYJAFZEC6hZgVpt/xqfjlGgUu6aVA4pZ
m8qM9AYK1fmgBTzB0joXMPFibXJnwUdm6nxMcgKugaRZ2lS9asAhqE8DUCNG4de8g9ynmv6mSYnZ
jKEd97dXuGZOurlcbhh9aoshEkJsPWdq/Bb8AX5FiiG0iLtyLy8cZgy4w2FQHcHM7hV8qtU5MxJ1
iFhe7E2136G59bfwUTjlZxPSUTY7XYAvTh8iO38xGxE2yn1mvhGyJo+z6IH/LOXjMv3kGox3QGXr
xhBl+QtESTZaVkOHZFwJTNKGodSiY04GGRlKSoDxyw3ABK/CzDFr/cQqJ9uqFgErRtJO4W0nWLaC
hglYoOd++ewkn9aiZg3pnIzrJzRFh51O7T82o8XKRSjXUf6zFlTGZgtgp5E9e8jSqWvxfU4l9KYq
n7fp9MRUPj6ZTdVsklLLtqSwNnHlcvhfk90pZS78dEinTTKAvTkB0/uxUifbh2TzENzeAjnz/59f
N6ukzCIdwHde7oFLB0wP6EI/JcmEiR3d1xNvl9neQWgsLPITscATTbtTw8+qu2O148fTMy92ro66
k7NyTuZD/imyfvwYYLVm7htImKPYd/ljFEVNCwWdd+hDBF3z5hWpz8sdGUffzlZMLX17G5gBVNQw
CXxVVUtQX2pKXdFOjWJ1+wy+FuTZUK348Ye2l7wizMkDZwgfQ+tDiqQ541XRdzFcrMj1fTnp5l6Q
pN9bA7aXukyNJrNNw9KNX0qC72wlQt0JozuYJPsKGrvu0LlIOvkI8SatrestBO4gACF6IzDxX/ZT
TjBwz7gSum2uo8YLttuGaPnGdUsl9IzJ3vcWJA8Yq7WwFcqzZWTFIek1gm1VX5tuMLcA4iab224l
XSAfHxIYLw2TEYClXpG01k6Z9WIy9VMN7pl956rkZFZV9stMmu+i6N09NETdcMi58edfGMZLHGKO
wDhcyfQlmWeUbezpp0mxt5xUDyxh26rhj4467o14PJb5Gmf9kieBPg50qgD6QsRAynQV2vEhMXPj
lKCMCy2v49CMa90l+Xn8saGYOcNgCmBc6CHI6SCI41DoNyBrzHZjs613yXPz3Zt8Snzxbv/M1oQB
5drRlUFpVejsaJ1OYDA1Bj8uNtpPJfPzN/tLRn3jLX6KjbAj/hoh5LJZ1FI0KMZjuXJ2bVaZo3Ho
D58EeeqTMH/M7u273tyqna89gLrjuXvi7co1IOO5/rNW4D8QdRxQ/coUvw0zh0HFFN6p6bognu5T
GpZiY6kvbooSd+qXnm+Uz6mq+Hn6ZxU1txiCwaUJnXPAxYEok+qEQ0kgyS2IflIUFxRUqYk5fVCj
ToHpxsWhKEEM3qv2tJlcrfnFY6Xe1rFTHsvYBHjeq78wRYt9W2sBsqCM3zV8+HL7UEl3/n/2B/NQ
IDlBOQ9x7DIsU09BS0ZBrVSr3Ckqi6bb6EZr7UpDrNWBlgLHPHr1H1MoeF2aAlKFAU4bG6fJ2Ng0
AUTz4OmoH+blAUnBnb72cJQrJtLaQP94aVBko831DGvrzOo41v39WKhbodQPIEvaprwMKv2kGflW
sccAYM6As7fbm7u4YjSp5vc45ApldW8Ux3u0X6lxMhsAztu6ea1UNdSd6UdlZ3jCTPGO0WwlwV/y
ObTrsNHo8KIRL4MabJUMSpy66okax2xwd8SKA3PUH7zpvX2Joe9hhMZwHzvVCeiZcMIPqR2xG9H7
Wj9+C+6F845LGDkIpKxlVhkSe4QlU66dnKLYUusraZRTDSIXusn7hxHwMr1Sj2r1GNt7DlAtI0+x
+0Ml8crVsZB8IOtEjxbfAGRpV48eJ25ywxTaiZQP+NIIP2QzTgQ4pt+ZR9dijvQAmf0O1lzMRaG9
7YGw89LvIBBXi4ro2smNuW9pw7Zg486tshdhWz56TgapQgoVvlzv/ME6OU4csiI+D7x5oqzdKONa
YWjpiplrABBXQDKMdoX0AutHOylKxdFOXK2fJ/1bYmJgPC++eD3Y8kfQvQ4oeHjxcGiNF52toc+X
dn+ufiEMol4ET7jcjy6z7c4bkI/1irItxqPWZBsmch/z6toaLnpOI6WkDLWi/9pCQfbSlsHLxAUP
jXbSmuP43DJfmL73Yt/Z7ZGuNpEX0oOZoghTYvjTjOO/NJbi07t5lekn04AcSj8GHshlk/dzyr+W
6PIJO7632zEYAUTjGFAg5xEKKbdDzNJPAEnhPF6oApoiw2M9u0szs/NwwFDvCxVmo0Tm5Gt9Crka
/OHS6HahrIjiGNIUKXbr5kAx3ELxaOvJTouBwba+GrwJbF5uHCM5luB26EnYt9lBrZlPhlPdTduq
qv4ko7bzEIFyQcH88F5CEGyYioNWJUAQqweI+a4cv+ugOydRDlgpAYvAM0CK+rlZQTUya/RTyzuB
V9emjr/RdtMYB5WENHZ+3/4AC+aQi4LICXVdTFHJ8/yGnSoaH/DIquLeC8QIPiNu7blVBrSHTGnL
R1zgYq0BuZBMIZqC1BhlXgtfXc5MNS9hCHWaDjYEb8PsnwUBNN0LPSu97wCTd57T6Vdev5vxRpuL
Llm7hoD8X37BrP+I2Rgo3Ur7DEIUTxHKqJ8GKlIMPJSHtCJ3nQoRZPdnof1JlPRLLKyDozS/UTPD
Pc+Cfuh3t7f/+rzP++DiQQIQHahZpNgyJDmLZ8aak/2tsJxNYkIButh2gMN0nrWvszOgDLctLgTT
S5NSiGG8jIu+wAPIUroupJlRb51pMiK9TcXGHaE6ZqYme29MDEHy3MiDtqCur3TVmlb6bOgy1l3+
EOmeKVPXpgjq+slTUmU75En9NHpTvjV5r55vL3ohAMAWWDGAVMTxxxe/DHW2kjZ9CTT3iSfmNjWB
qLZN+gwZQdZbgdI8UtCTG345DJuKlCBhf8gVf3pu7cAmj8WwdYdfQFmMGkCeKNtmPuRb1j7L9a17
+Qul3YjjJEM3VddPcUnezYT6UBICU+NmHHxChmOVf8Fc25aqL8Q9FMUd0r9Ye6B4Z3VrNXG564Ro
eflTpOt24qBgnLCZpw64xy8QqNXUoDcOot/ndVBUIU9XKoQye99/LAJQj6E3pDhgzLv8POBf8kA6
6+on1WiEL8SjLfxJ3PHK9VNLO+jue51Wew1IBfRAWbvl2tcRJC1tAg3IejvGpy4L3HjlV32ocsoO
ip+D4u9chQGVxuWvqvWqLpUKz2fIO+Vf9ZE2Gxb3Q6iO0z0nhvI4WSmdSXidKO0bTPt7TN3ErXbW
iANWNdP+7nStCD1iu0FdJnlIPbffJ17zhn/p5OHZ/AQJiletdbJj6+TsXGZ68dCh2R0OwLQF5lSM
h75rtH8RdGaxqjmVBC5bLpTOV77d98pHCUT0PuqD47nUPGhWmaUSlK79ZHgxSClLVfN8sE24f3/F
Ia+cJ+9nqdKrVrDpFq1ugCvqZPdmWHP0X23frSiUcH1ltH1IY6x1DWQ00+xggPMAJo1viX76R3z4
VE+1HcUhIFs2ToXdQee3V/mXoXfLsKN58gtUdOOdYfZj6tMmY3v0wcHHNRl3caZxIDboCDh37L2J
qtUA6q7z314JpUmW18mdUpM1voqFSICrH1WbWSMPU2PSzZQNcZ7WWm+cwLW4q02995O608MO+gyB
TslaZ/46BUNrGd4NPWhQBiDLvvTy/0fale1IimvbL0JiHl4hiAlyrqysyhdUU2Iw8wxff5fznHs7
cKCwqm8/tFrKVmxsb2/vca1iGpS07wY9kLpvqp64pQj8aOONg8EAPCO6uDF753DmBPArjR5nox5E
gI9Iy3pXo0yjmU8gH2TYJceMuu3bbXvPfpK7uYDuBeq6hWkPTPpyayrzcrCqLtWDBSX8Y67J6V3W
N0A3JLbiyX2a+lVvVvvbQrfsJp5ylDrgSqHFiIeFMWHEOj1LjKBZym8ANzzVGvkSJc5x6fuHegji
GKTeS3LWo05gqja8OMSpaKNFjIiEB58mmpzCqY3B1gOnUZ1TB8BwH/TvQNQGVe8+oehtdzH98Kcp
4kZgS5gN5HaaPauMDwV+KULltfZEltnbwFc0gmxwXFrm0NWvzSx4vjdUlI3wAHEKDjGm0zkvCZ1M
SEShjhHQBphoMXBpXEeqRaNdW5uI7kqUXBjnBmB21kuZcgkN3bNhBHI3BKOueRb5MUUnEhO/miOk
aoVUSmxz+M1DTIm8GmJLdBBz6xrAnt13lW0EU7yLn1mRBXZHdsE5380oZHrN+0cuSp9uXA14QBjD
tDUMGcHQrFeJV6HtqzI3Ayd5LfK9TA8J8CzmOPcKOglqDFuykLoEiDYmNxyNp71WpzruUUQyA6tX
D4mJklytYMBKOmhF7jrk29/fv0//DhxRSEaDS2K9tF5pa6nTFSvopDvANhudXySHsgRTq0qfht4O
HX2XlyLux2u1AY4qdhQTMGya6jOFe/G0NLWdEGOOrCCPRj8ulMEbDMQLjgkSw2ncmVqeek4ziWg2
r+/EJ543bgVUB0Nc3MUDhMdSIl61A7Wh875S0mNDUxEh7UaFcC2Fy7XPEtBSSr2wg74m37SYuosC
hBIp3UV2udfaaAdK1cfxTUOTu0OCNpLcgfwe0sSvRECu17qEL4FNh+cgK5iGYMdwsc2WVKeS3Md2
UNWynyd3SHlXc++qDkEZUpCVuH6B17K4Yl/ktPVg4q0ICpI+gj0LYbjpa9lDlS0io7PxaDBZSK/C
IcKop8mtK5tGvTaaxg4UtqXSkPxIwFoI9L6K7vq4oR46SNVznJvob0DDx51Z0/Ht9sXZUqVPwAPI
R6WVz45MtJyjYWztQCLAC5S7bnS1StcPt6VsrhQ9FGhog7qi4ZDTpXaMdXkpejuI05epqlySG26m
PeSAWp3k/JBGNSyfvUuTX7cFb50mkj5IpiHfACovplkXmqNaw9RXMXa4rPP6tIzT9GTE8p1FJvlO
M0f59PfiAN1i4zUE1hgelLU4KoF+caCL/fkiStLD2LwnBMGLIkqibB3bpSDOAjiTVs51PdvBAOwG
hMwYvXJvL0UkgTsxkCTO/ZhDgqwHqvN1JgKV2DKdjI0M+Ue8RFcQ6RN66XWpk+0ACDNu9Ht46h+0
5QB4J0OUVbv2QdlcPPCOMEqFp52vpRQ5NfKpl+zAKb9HhQtPuo932ex7xeSOxt/N8CLYgBOGcUz4
n7qMQjNnPhK7waZlph3kFMPpehk1HghODYGRuva8QJaE4j2AJVDdxYjTWs+GzuynpmmtoJBey0n2
Zrv0slmwFJEQTpkrCqZKOemsIFWJ2w6yWyl3/28hvCJrfWFHgOgLiiz21OoeI2o7AM/e1uWNlcDV
QgTIgNUxb8l5d46C0F2diRzMSXwElGKQ1NSr9WZ3W8yGSiOKgqlBAlcGRiq7UhfGplHH0Ugwjx+Y
SbJz4vKhikOqAyxJf1syQD63k6Abc8O6afBZgS6BN5FlctcC52LJF1hsOaisg2l8sbxSa1xHlKHZ
2j3woGC6EV4j+vHZV1wsq5DjqZ/zRQ7gOw9HO8l2VCqsPZlEtZ4tQWh7sVkwA8iMq2c+lmS5U7F/
6HZ/b8zaK4jzODSjwPJsikFJFd0vMLxXeVcUPE3ASEOMhjFVYt2R9KU3Xv9eFfDufOazoAu8d08q
Kle608pBXnfu3OyLYfCH6s9QvIEdTlSdZo/YOpQA6Tqj5gUoBWM2Ywu+PCAERTbqoHIQ33fRXVeX
u9o0kaw794JQc+NNwPQMqoPM7CCfwmkCyA4XObU6OZDMn3r0AZzo27sm+n3utW4VlepkxO8v871d
/vh3vw8/iyWE4LZ/eikXG6VNSpqZ9QB6UrtuYTSBOkGd5nh7EVvqhfwWqPGAVY76BmebayMnTZUq
ckDLP5lWe8AYAzObwK/ZPPILIZxtjgxFQjuPipUMCaCDhwfocWyQH5r8jvkAgSuwZWYuV8TZaLWN
Yzp0shx0Q3vQ1B/F1LvUpDtDRO+6ZUBhosGJxObwASK8VmRtRq/ogKMLgFVfulH7dVqeMT+rmftc
lLvYVDVYGbwKSO4CwmEtKupiBK6tA1vNUJkWIMmLmhm2ds1ARzS4TNikLt/2rRujsiDElwNMFP5Q
O/1ZBpmClrpZTPe3NW5TEiw03h40J8EGrNdCJGOxCAqfgantc901aoSjwDcSTaBunQ6zzijHA4Mf
ham1GJsOI8nh+QRG77j9faf4EnLEymCBV4igWC3wpbfuEarh6P1EbA3oXs6qVQklpYYUQmBF4MJD
pRr/j1+K6C42Om0+G3rx2sA1RH8B92jnKdqIDCthFf76roinIKHG7KaFve+Ms+n0bpfEroIRqa6M
w0nOdpGI+nxrX4FFC3AagIPDZ+QMRqTGTtIoVAnmrnP1/mtpPzoUouZDY+7K7Om2soikccqymJWJ
0aEcHaY5cRu98ttYHkFe6trxfpFmv+60UuCtbhkrpGRApcAyM2hlWyuOXNCsUUBQFFTRQQe0nD0O
B9X5kzaZN+jTz79fH7rZEVBDH9BDxF1suU7pgMEOOQAGCtqVnaBHDsaO511au+jBdI0kE5jHzeWB
5hEghRh9QJy5Xp6ZxpoylVBUFY3BKhAhhgIMH/kRWWc4maKuia1rgZZdWEg8xPBmufOzzXRBqbBV
ggp8EOZZje6MVADGtVEmhjtxIYO76fmSlI5BUacCbYGLfi9cP93r7C+jouxmHWRIxRH1sCH51Ykw
L7b2kvl+8GcMjJXyLzRe1F5tMeXG0ngLwAPK+NdoSh7ISuBuCszm1k4CiQKcpnDZWWC4PjeFDFo/
x5BlAkA9osbXoq68rs0F2r8txkByEGDJDPpwLQZPEPBQlB5Fv/JJ6zGtR90xE2GKbj0BUAZUKtHV
jIQg29cLzwZ5yFpCHUYJxrj2QP8YS7Pb2I/LJIgJN55NHecC1lQk4zVEums5hVm1ks5igSmjizuh
XHdUy1ZElLCxGmYmWLIIGSOdz9osujJPZTHJgd3nkx9reutri+IO8bSL7UoSWMSNA0Jsg+QiwLAY
qSWn7eVYGhoZ4Uvp6Utq3S3ts5AlalsEg8qAEUSZgbu0EQKmPurxQgOQxAHttXlXzO0A0p9WcD4i
QdxaJrulVY3FBmb1AbzeijzNhsBJ3xSBSgxDSWUDvdyDiXkoRU3YWualcO35jPfLLUScTZt6BnQr
hpKKC8LrWS4lUkJGogSaEoHocXb0E6qmb7efik01Q5iOigHMAGCm1so8Yr7FoEqlBJk+drsqMqgn
6UZ07BbS/k4ctNbelrdlV5m3CchqgAhdzx8srTMaZV8ogbzU/Qk8d8tON+rUQ6pHRq5IIr6V5Aa4
W2so+pBirEJRK2CXjaIOqK2Vs3yzjMwYKGN4le+cBD6PlMLlKFM3Vu9aJ/o6FDtT6p8FS2bOCxeb
InSw0daBoMsGwvl6j1UMH86A/1SCZd9gavncaUeSuQf6BS5jJ9DMjccDWPSso4xl+2DT17IwveYM
1ghZ6PxyjeoYzXAwwO5rVdVe119vr2zDj2IdBeheBNQ+Bi+5hVUYI57kFmdZ5kFeBJKNllzzfemr
na197W2BjdqWhuIWrLuK3kD29wv7rqBkXZMGS2vwAuc+wB9bT/9dNztFBKK3pRp4pP5PEmfhuy6F
8c8haQBZsfWzyt9HY/TMQnBWW1bkQgzv9GajkwCTFk5Ta78Bq8mTyQ/QfN8+IvapvO5dyuCsbjwB
exaUitAH1z6U1aG3/Ptu8frfYyZYzZbmweUEGB/AOnGpuONZHLseaDnBldAqdWe3S+HrVtKc4KL2
XpFX8QMotkSv5NXy0CMJbxO9s+ilQRmZU/cWmKBWih6IQF0WV43i0xgP37p+PznOadArN1l+j5R8
vb2nV+eGNBMzy/Ax0DKHJv21IspNog/NoEqBlJcPUn1K5fzZMVqRB3plNpgY9MKyzhEWcPIhA+Bw
JEePpCDL653ifDF/g1enxpwURu/ifZ/Up6kQJFM3VoanAIVcDCxhrIaP1wu6YKhBl0lI0YLEaPKG
xXVGgUqKhHBPzgzjP9RUJWEin0jig0NAs7/99Qmt1sFtXQTCXy03IIKYLfjjPkbcYBHxwtXzzALl
i73iVE+qHQR140xC81zsm79+M/DraCrBbULKmU3rrXVsSDL8vIWTGIt75PRd482xvmfTPp7OXfkR
gwHcHv5erVnennE6odCMBNRaZG3qFajpFgK+YnQ/Ow0Qhy1vGgRm4sq2soUhr8TmSvDhMmdbx5ig
FNSZJISP7UkyRc9H6yr5eR4+buvAlT1aC+LDKLmwTakFIVwI4BUEv295EkbmAYOHnizq8LrWaGSC
GAgQEk9Y09WjG0kakCyNPExwbWpU8LLYTf76tcAPXwrhjmdodSRIFgiRCHCqHEiQ2n2e//XlhBRM
wzK31r5Gxo1mIx2GVM/Dxf4BADevyM4FEZzMdVcFW8qFEG4p3UAo0oVaHloxGqby0R9ya9dU9Nts
D3dOChjrMWpctdd9MqMLUWswYljVIfoUvampMIwkSl9sHaDJ4l+dgfNg3G+t+oR05TQUSRI6JKwM
C2WqQy0aaRfI4FmJ9GXWU6KQJJyc90Z2PHaH616UpxZJ4d57nRKnbBuspDFfjbZywcDVq417+2qJ
hHAWfCzauUqYEHAsJSCbUeZuZySxII77RGFb+S6MAgatEujxweVCbnB9Kq2aJCV4yfOwHTKX2uQ4
R7FLdcAae3ZP7+S+8kuAUQAZIFTKN8C5almzH9oc/drUo9kfKM9RbvWTmlTu0oy725twbcgQn6Ps
jC9E/lzjz9ORyVihj6sMK71F67Al0X2vmLmXgN7Tn7U+OdyWd/3erOVxJwtWllihFilD8KLu9KUF
3Mf/UwJ3rDTrydKNtAwnGnum+ScRxQvX3tp6CdyzPMjRTAwDS0A9c+gbt0khR/qjmE9Nae6QFvXN
SfCQinaNe6UBEoqQssrKUCuNnWLcDZYs2LWNy7DSA/b3i7DEGcum7KO0DHvlMC1OsBhng4qgrjeF
WAgfgfiL3JPFHc1sJCTOpqoE4iMiERRuvw0VbEhUNH/+XsvY+48QHRcOVfX1amgilxhwrcswJ4D5
xMx8ot9jOkzUDLVxeVAOgnODTBBIx/i5ZaVFH7eE0eEwB9+Y5dnfxhazliIw+S0pcDIAc8DY+2w+
xG+7zOkTeDUhlfy8kp8AzfwBNDT0rIuaUTbUDCeDsTmg/6CGwQ/KFiMGkQezKENnKcogMom6d5L2
6+2z2VACVu5UkEOAc4TGl/XZgGTFrvRcL8NUjtvTBM71n9I0pm6H9J3IxG9t3aUsTuFGm6pIDUNW
srzKdXMyjO8T3mS9EEFSXrfFIWhExpalYeAVXmFxdsOMzMlg4oZa0j6DR+AttD9UTeNpWrYbZFCm
1vFDRsxT2z3e3tANe7QSzW0okko5Q4bArUJV3IXuq7sMrigp/S777aSNa0lZ2CezqNq1ubnAZcag
OpxF0D+sD1KhUavQpizD1p3sp0x2CTlaw+n24ja15R8hfJQKgAhgiQy4yTIwgqPqtU9BIlxYg6iy
taX6SJUgrY/RYOT3uU1Enyi4TPoZWtkR/ayV5bSbs3pyb6/m2ptnKTSAh7DRENDAsr9fWFnVbgyq
R3EF7wl1QSkPJqu/RybsV4KxVtfRVUH0vbl7GAaBPoITDghBa3la2esFIP/L0E7KwqfzUvpS1tj7
UiYi0LKtDQS+ISvCMFwv3ha2tDfMRqNV6NTRoVVbjL1GRo8emds7uLUitBXBeKAFFTMSvNL1So4v
KKuwtR9nE4yfiITafPBvS9lYDJIHrPULfVKw79w5dUlmg+Snq0JdPgDHGRL+hd+FxAhcQiDCA9KF
fwpJl0oZaYY6pEn1aJdZUJLlj66SP0ah/fXTDrgLDNEgMgDoCaq3ayXos5wWipPkYZr+kMo3RAW6
9XR7v65PZS2C83EZr1s/lGkeotg3DYmLIQuleL0t49rMQQbmHZCoRaMpVGC9jIWApqIxISMb6lNk
AiD9tR7v7PhZyw4y8GlkgaaxbVn77Wt53LYBVRhlMxXyHOQr5LvZo8XraJ9kEWXj1t7BGwIrHnLq
SMWwv1/aBIp/kMHPwwpMNkVsBllypwOc4fbuXUuBOwTgO+TDgAQDQWspdlrGplRMeThNuj/Nz4Ne
7ITJpOsjghBbQzFbg1cEL2ItpK5hPGsTwf1YL145Wa4+YtZg+EjI5GHYsjy0ZSZY1/UjtBbJ2e1u
VjurHxDpp4bkKeNXC116UIhRlLbf3D8gjSJVinQP2hHWS0NjUWJOsgo5o+7nmJBygDQg7KHdWA06
Dxii6SdMBQ9bPld4hKhp5aFaZZ4VKYjKciQN5BfhUV1bOFjpC0mcHZ2XXK46A5Kc/i2Z7pxRxNV3
LQAdWWATgHOAehxaMdcbptqSgoTSHAV1fixou58TUXve9WaxcSTW/AnfC82f3OMGXHtNqdrSCaS+
8an0Nc4XDHcXZ4bOfvvyXKPZsF4sNC8BuwUDSQj/1ouZF6UCoGMdoY3id9HtHPkrCh7A7I9cdXal
RT0O0hnDzpI9/6yQSai6MG5OWpf4hmiA5loPkc8CvDPatlhrOj+pV6VOv2jDAriz2R7DyhoyfxlR
JmgcOT8KVs02cG0BASzHcLJQIEarpcPZDNKk6H2lXYRaSHeo7D8dSX2tK4+TpJ6nPHs0CxmZ/NYd
sp8ALX4t1VQwebaxWGw6q1E4aFK9QjYcAbXWIsqRgkobdqoWJvFrEYtyTdd2HgEiBsThHuHNRxVw
fbZTCfzgsUOGtdajvWNOLqxjPDv7mbz32o/bW7qxICgqCiGsf8BEyLiWZRtNrVVDnITAbPyZWe+F
8kQL4+ttIRs3DwYETyXeSIxy8iCHdZt3tDZoHCZT3e8WgJ0B80QX9alsbBvwfPEeo4oJ1eBtvZr1
9TIjOY1uuzugstxr7X2qPyn5ANLVn7cXxLyHtR4i6kWFG5RqCqYeNc67UHNg/ZNIQqLOHnY5aU9I
TkdauwdDsJdVH7UpSO5fnxLkYaienRJuGE+I0hO4zAtxEnBczkedLKFRSYEDII3by+J3kGWnkZ7A
1DYD58J/rpUh0afFSmiPJGeSD0HdSjVKSHmxl0sJvjNwQ70Uu/GXVwqjd0i8YMIAfT/4N0/Zmqdx
piMKTcO2OEvKKyspdR+318XrH0RgFpaxlzKExqvCYhslVqHShIbEwnhOOcUvsZGLxrSvN89AsAGs
ISi6igImO8MLrykZ7RS0gx0NI7Sw2eitiCzVn4fxVwnEwhQUqbfXxKsEWxMaigAfhmYpC8vixIF1
VDaA4xZaLVK0QJJPMdvy/bYM3nv6lAHSQAc5JcYeyOmD1dtJ2jgTDcEc7s0VWnLKH+b0CCwDd+q/
5I07NO9/LxGTvXhL4HYieOMymUuuJnll0wwo+sqvpk+WR1Dnjg82DPuubpv0RCJzPkz12B5o3YoQ
ufhrzdaLVwWITkhfADGEW688AaS2kdMs1B3gV6Sdfax641tnj7t+nA7achY6PVs7jB5Bk+0xBn0t
7kGbmk5PQJiShfYCwhZM/GpeNHZ7Xa4tN5No6hmZVvp5I0dgmBpawX2/8iKwYMTh6E2GGUMuj++e
lXqptycjK8Klt+GsJnVzMJRs8HTQxeysdqwOclfVPlWr/qhUgPl24yl1TsU09ZpbmMXsg416eC67
KAuSvCmfMxCoCZJJG5cX8/kgRYOLy3rCOFs7xAaIbzQlC8F0Q/1M0pv3zJAaQV7iCrfpcysYoSQA
TNBLyU8iAUassJXaBmvxa1l9pA/odywP5hcAMUZ3VPUqcAb80aTjbXXfsBmsrR5Nj3BncMW4S+xo
oM5bFBx/pXw0wx9yr0rn/CV9vS1lQ61XUji3VO+tMke9JwtpEcRwjigY1a0vwMOqjcyVRTA/Jvc2
/mcj/1kTd4UNrbPiKtWysMuNyRvVJgZ2jSH7UaYtftx28e726jYMIXpFAP+BqwvQF965GGJKGf5P
Fs4l0Brx3p9zXfD8bh0TlgWkJ4abgl9b21ojo32LG5SFZV+BPFVOnTsEReRcKJn1WKrZ4laNyNPc
OjQ0qcAYwq1m2PdrmcggJR3NoY999Dj7YJR1leUXqT/SP7e3b8MCAV8feR9ELDryV5yc2Sa1bDUI
w9tBwlApGMeeQebX3lVRUfvzKBknpFvJ/VxKP9E1KyqNbUpnSLAsZgbCCKcsEsV0OmBx8rCe6J5k
I/Do6+9Wjf7sxh+k5mVpyXtBBRqzpaFwrpF/dJAqwwjIemtHfazRx2oi8xBRl9U+J/IUNS+2f3tn
txQTLzRqMXDmAbPJ/n7hEBSJ0VkjGOzCrDu3AKPR4rtKVPLf0kyMTn4WcjFxyOO8jZrRj7PMZCSu
dUTzAigLrMYdRfSUn6Mqlx4vu9WgjUYrGItL0D29XgzIfPTRyasinKvHBCSARSx7gOBO2ydNduUC
eHvlPu/RU/DeRJ0rVQ+ls4skx2/M2B3BZ0kiDU3WnYXB6OShHb8p5AiO13O1iCLjrV2//FC2Yxe7
3lf4/CFti1ADiC4K1uBG3y80F5zttQohmAHuE6O3RP6PH8aX+3oeZ4o+MXV4pc8aYu5FyY6AJhc9
S9fLQXKegViixxVoJ7wZ6Ooe3YyVXIRTXroKMJsk5Wfdp668lB7DBDFG9BN15FWhL7YsIc6n6E5d
3KE39kT6fVuhN9wF8KagwRWPJDLEV8FiMWIYbDYj9OM0+77wo/vMOXTL7yQ/w0HYk2485osKzGxQ
zE2/KyN5qrXGm82PMdnf/pKrFgZc29WXcFZrMetKUkGeFJrWTp99dDw99P6wH/bZiTza5+GkPZeD
Swe3zfZVeb9QF/MXt7/hqsDGfwP3rFYa+kGATY0U8+7b6BOP+m7/rbsXXb3PJpn11VuvlbORSdNJ
Ut45sJF+7yv7IexOuq98cfblGW/dmT4l5yUYgu5o+Y9Aj91LB6AGH3C3DvHDxzF/aVyMRR2HQ7kr
fKAN7y2BOb1+qfB9iHdwF1j8ZnJ2rp6atAYQahHWlDZ7qi24/7bVeErW9wfZSDW/JWbkF0UnOoKN
WwjJLEeiImaw+JBLW7LUVNO0COkiuV11qHuvydy2O90+6S0xQG9CUz2b+0LCc21ScglugTzVRSgb
WYbIB6wRennXgDQrEaVjtvbSRPQBWiwErCATXItyYMttp4L1mhqA9RloFu2HUIsCIKmhH6f+blCR
gWEfz2sX854YVi5mFfhpiMXOZrRQkSLMwM8m13tp/GNhYel7hCH2SMFAeQaU2Dg0lOMoGPm+mllg
N+hCNp+xwTBk1KErtgib5ZdDDq2CBHb8Pas7sAm5dfnUT7/KYR/3gohCKJezHhF42mhaQq5jm3tr
dHZ5+1iSk3J2oEcgy1564D/O7yW4QW5r0pY1ByEOSpKskoc08fp4U7VcimFucFWkJvUILVIU4pEz
UtpSVGPb0iSUZxkMClwrsLmvRRF9HjEwqRdhYgDm1yFEOvRAyXGtaFz2pdOlfmpaPeAIi1pwXT5d
Rl6lLkQ7XE5xzOslQx97Ecam4WlUf3XM927cK066H/TupHSgVdT9BTibL868Q3w5TudEfZua7C4y
m8PcPSJRf1QfzRpR5u0DuBrJZSp3+W3c0Vt6olnAHcHRO2fV2rXKMSYYU2FYXvt4fnT8CTELni9H
8Fp8Fs2uN4VNtgGGAoQunODR7GqnLrAp+TMSKacHYKBHX83S+9O4iofMitt5ma+6lfv2HWwnHt1h
zMSrvGQf79l/0x38KT8SuDFMCa4+CrkjZNNZU7TBWbau6UxHoiMMaHHok9Ir54cl35dZcSBunTpu
s4hg4q5vACYF2SGgUxUpP75aDi6XSe2B3ham2WK4VhMHkSPHrkTq4+2Tvjbal4KQsl/rf9porarT
Dm19gx1E1HqLAefV6LbXyIJN1K82kUlibcoM4BYDcGtJoCgakUVBo4bTk5/ILvXekOVE8MhuKO5a
Cqc/bW/2pDMHdHZZDpzAzlOrP05de4jovLlcXGKAFq0HuYHkg1ahdStDF+TmNo8OWW+G7Y7Jrs8v
vPCsDX1cpIntqOW8IlHbKHey+nr70K6NFhaJ2WPYKw0ZBP6lTWq7LSJ5LMPxyerOtVcZ7kK86Bsl
AjtwHTetBbEzvViLrdZFaqEfP+wcjMXvpOowmHvji9wIrv2mnM/7zjLcWNFazkw1vU57GXvWGbhN
b0r64rS9lzRnG0C4tzdvU+MvZLHzu1gTibrarmLI6oAOpPmzQry49oXJkGubga27EMM+40JM2jeS
HtkTmrssLzZdjE6j/yn2x13c+ZO6v70m0f5x0Zwd202ez0oZmsmHTVIkJp8z5P8kUwh0I1oW9zTP
Pc2LKlPR1tWXmOYq7lJralxVnVwV3c5DsY9m5WHWYsFkkGiB7LMudrMdwZeVmVhgs+h3WaQfQcS+
M8YjchSupQk6v7fXCKNrWSzHzsPXtsoUo3/agLDpI0p+G2rnGrkLZVTyxLMeJ2UUqOT26v4RyB1f
saDtY66xqYrxM43c1q699hTpD+bzbTXZto6AV/3flXGnZw5wrQiA68I0CfuvhmR/mTt/TN/nZjgs
49GB3+7Q/oQ4HSNSAh39HENZv6LsRvwjnDtD4PNmCmLwKkTreuEmVUtdyaDI5Ddou3Rjc/5mKTOK
FejBtPyUOgCz1OrkLTLNdGfmaXG2OwkQnxKQvAXbwp6eqy8zgbyIKAlZBJ27q3nsDFI0otsuv0+C
2pMsV3qlj/2LmrvL47+RxWa2GaUUGhI4U2doeeskM54HYh8S/ZtWulo0eeZLO3qd/F214eNUh38l
00EaD9kpNh65vj1OhlekNWCLuv0sG37kfBvqFxUc0NqzNL7Gy5+pFrxQbBX8jgLlDc3VSB1ifIx7
hitFaaMhh5FdquKROM5dp8z+7VVt3VLUv9DbwXLOV9gRo5wBwLCwocvWsYMZGPOA9KM3yo95lLmk
e6/1vyvBMuAAcPsismWN1sjtcbfH6VPbajsL5Kdx52ndb6V9jRbBFWWvz8XGXcngLknVk2ksSml6
BlccwAmoB9xsb4i+3t47zuD8Rwogo9EVw/o0eKLaQqpoFjVkfo66RX4hyJzskF5Oj3Wl5L7UJOq9
Gc2jwDHivJb/CkXRF+BuwBA0uIe3drq+R+J0eiaNbjJcfikHXyyp53m/JHrzCxBA+hv6d6v9SKSo
Pd1eMp+H+hSPBjBIBnwVIj7uktfSski5hJ0d0+reXo6SFhrofS6H04Ax01FNn3vj6Ix/59n8VyqS
oIDUgmPDJ9FNoymWdEznZ71/1qXM78lO6t9H8zySL7cXyL6f1xyIAA0bsEHA1cRtb0LRAUUcMj1b
DlIudtTso5KaLopasqdFuihE3DpNROgYVkMLOSA3uTfLyuk8FugTe55jrX122nFKXCNtzGHvkHnJ
UPO2wQ84xzOQeCKzjJd/sbFwsllOC+P/psFZGD1bqFIM6vK8VA3aFpOdnTvHqcv/ZNL0XdMGEb3t
1ZUBDwwKMIA2ACQOslzc9iL/UOdDPfTPBL7ObIAmAwXgZvgpkV+FiPnt6iiZLFS5ET4YSBTy6S1F
W5qslez+2UzGfVGpAHpEH+YQn1RVsIvXtwKiGCYwTDQGytH7uX4aSjoOVqs1A6pZvW+Od1DXgx5N
+z76nVmVG/eV25PkS29KAp+HM982MJdVmFM8R2xLUVZfC7ZyMC3T0QZbehV7U/LTJueEoC0I/NHf
h8g4CHlVNjYViAroAMVTgVkZU1sLzBCoL2WRyM8NujPBIxWR6kmdUoTxg+CN35aEgha639B3wi/N
JknT0DKVn9XkrVLRaXdIY6QsJFED3MYWYhAHPB4gEWGpK24LYyWZJrI48jNtrPtK7Xx4SSFGWmur
cbs0Dasp/VnmgiLv1uIuharrbVRiYiQ9ehCe4zbxWnKS49+4/7P28y+tGSBh0F6F9xbrQyMh99am
cBT7esbayG8ZFJ9q+tVUa2/WBK/ClRX7HJ1kUCUMdAAv03o1VRe3o0Jb5bki5Ls66xhm2uW6cq+T
IUQ7Q09M//a6+KQq9B45cta3iCwy8yO4hcWDEsvapOvPuI37BfxumAw82JnjFWrmpmBlmWzAj/fV
Sy1TkGP9Eoi/Pj5kJNB3hV1lLWwq06mLQGpoIqk0zMV+7toeBD73RUkPRYO6ee6X8ouTfFTT93R5
Kg61dkwT6pvmu4QxB8EuMKuyequQSUP64hP4huXxubvozIVWRJkZPWdSQ1iHjBSM8CWxF4qob+7a
bqN7Hn1/KC3jqcJQyHrBiT1nSmaq5CWXdVcLHemhbvEsVV5EXwV7y76aWxVK8/Av0GiB8Ti+R2BE
aJJbc5+8aG1mnOO4/jaOiXJP50LdG4WUvzmZCuwYGaRebSYvp1oxH1o6tmdadIFmSqrA4braZQMb
jPFgJIgwH4WU2nrpRqUlVqXgewb7oR2+jMXoU0vbC1Z9dYUgBXwrrK7FWkv4VVPM9Sjkc9XxLv+w
Hobdz+mYfiTe+L0ES27l2W7mWzsndadHIXDj9fv1KR1mHf1ZGF3g2/srVYnAOT8kL5NN3X75YuUv
pH/q7ATdWB9l1fgqisGziCOIC29YdzXGLNFFg9Fb1Lt4/ZVV0OyikTZ5oXXsGzOQ+YxiJ9hXZr1X
2sTJYN9wcVOxKtRACDu9b3CtVC/dOX5SusNH5VavliC/sr2PFyvidEVKskId5C556f1x9FPJM3f9
LvaUfmelO1HLh2j7uDupGxLGonsIk6bUjbTfCXEE3gWP8fDfEwKEIhoPUIb/rIxf7J4WOXkfj9AL
pHhPNIifHH84oyFg8OVdczcepS/ADBA1VVzZGnZkGpw2lG1AiPzJ+X4hNCk7y6Qq1pXiJfaAGLUj
Vob3uLOf24S+56ooLXZlzTmB3KllGUH+KoaOxEXs5k58TtWfjfnNrAaBfmyZEvhpDHcIFx0o/mtl
bJMmo6oxJS+JoqMYZ4JpJIPH6I22LIJoE4ni9N4imQpgI4ias5dZAiGGE7mINkQKsnm9EDpgJAMZ
viv/08xjOi1qhOsl/4lL5WCS7qnNtbtkOmdZddJ+jGp9kjLpnloiFF++ifI/ynkhm/OhskhrMP3k
JC+65S2Zl9i7ag+Uqib6WUt3tepa9BQPIPd1EdbctiobCvM/pF3ZcqW4sv0iIpiHV6Y9esRjvRB2
2QUIxIwYvv4u3Oe095Y5m+i+UdFd1VHRTiSlUqnUyrXAig1CX9xF55ZZbh2jWkt0iWFbiEaxS6vx
3lIHy87QzqB0LVmZ44WVBDRvpvTFRQ2YVM5YVrR4NEuwkjWEux3cFu8FgGg3zFRWRrWw7+ZXeYiJ
GqD1w2l07p15b2b4EKyldKN1QaV6iYJyrUf/IYfKvG5zdRDoeOQsaDDgcrdMA8dzDlrEABn5VrAe
0+yamNJKlelHVj8bQX89wghEBQCTPx8MXv3quKszEoCBeyLHpK1dQbon0gaql/ZQtq4irCTBfGX2
r3GdmOTCSKrEMu7pIOEv/gCAHxf2S+6ar5/yh2Q4ui1btr5t1trM+Fr0f4yicICGA/Rn8Q1RUj4h
RYwpCSbFoX+Ka/pL9frNtNOdMt1R5pgrMIrlef22x3ljQ7QK+GnYY93eei6zu1gES5KjVgBnb9Yw
YGvGuEXM61FoiVKCzTS2oGmK219kOsbgGkJArV0/mLharMkm/bxafHnO9wi5ZWRaTbqMYIRR2AM6
8FCJ9pC6pdI7mTJ4afgZ9X6NWo3Wr5wOq2vJHeiZniniMMJnpd9FR3ZMMrfCYxWNAWmPDOpqDHKa
Josdi1x3zRrTwDyXXKKEDfM97Dk6nJy6KtqKRQq+/2BUhdzLSjYhT6py73LkXMqQcGFD8NRmLXq8
Up6bqWk5FozkJMiPiBG2bGyyYpfIdhN7tWD302HtVWjRh04MclGNAooAdnwsp+5MWxLbEMa10VIy
Pn9cHhkPRPlrJ54Y4o6jKoSGoyzBUPI0/ikD42B+0jdQQ/VediNR+3dmK/vXo1zY0+Dk95IjPV7+
gGX3OfkAfmuK6kDGFu5TjHZ0D8ld5ar3Rb93q4d2Y+zcFXPzPvjhMCfm+M0JfObEBpgbXCg+/5I/
b9Wb0lNiZ9gcrVuXfGorFtdWktuYZdxqFPzDJKjDK6YCGh/0KDVIM4Ymvi8eCFkDfi4d89CinAlY
obSBd61zXxUkVqADBCval9cDIEX5n+xXXfiX53F5Gr+NcJu+UiIyRkVDgrCSIZo96e+xXEtOMg5r
QlhLCdMMHTHmqiHA/nyVMk9J3kCmjQStRtCUsR/9cKccu+ZR0/cR+V3V2/EB+nsgmxedy4P8H5vj
2zQ3SqORQewAMdPAHG7C7LPRD0rrNBBiriJ7FA+N7NbVb/2heyOdozZPkRrb4e8MxPdNdadZz6rp
EwCZLn/U8vJ+fxMX8SjtK/AHYzoiIoSuVqWdTyG65YKvMxCm3rtsbXUKuLQHNWKaFEaBw6yJ/fqL
GiBjdma9Rxq7bVu8iQ97PXPKcj/8iYm0683tIPkkhfAqUMWJI084aO8UZddla3if5Z31PRPz35/E
fpASgpllXh2RHuS97gx0x2zrMboV11gl5qDwM2j8bYnnW9Pw7qfpxTwJWi3Z41gnbqPma0z1/yMU
fpvhgn6hWrFZ9hiQZT3KhpceWW2nik1d85ns48/LK8vrMv8V+cFhO9fhgTHgmYCEuBPaqGU4Yqgn
Wtdga94U7GGWsBplv7Iesx2pH/vGOZQfZnMYOz8Tdnihl14vf8eyh31/B3+26lY6dKKKUJLr22Jy
NMDmN+p0lekjdvsN1a8BAWjLxpY1d4BCx1A083MICH6PaXMnhNtOeNOprd6vfNZCaQvNIn9PD3+v
IGwqlQygiYCx+FUw/bzZjjFU2G9wWWuy4k7tKgdqHvu63KbWb5m8UmYn0j0K/qNCvLxT0c+xLUc/
r9xMS3aZfBXRwp1q46D0dmaOENJce1ZZDpUn38wd5j26hNMc7xqB+lj8yoL0rrqim8HrH9Tn+C4N
hLV3wMVT4MQed3Zns2IQpM5JUIXR5I8N5DrVCpJ7aOpZlUNd2u2I/lD0sXAOQPvgfLdnFLIbkoHN
kSuAfBcgO6TRTmT3iuWW4raNJxTOH5TJ11tnMpkd0ocRwjGjrVKnQbJvtDaNVlx3MS08/SYuFpfo
SxXKtsJ8Q1i3mV5VAZ9FErcQJl9pf6eZaZfsF94w/MvOubjQp4a5qNwr8qRWLfZMHB2KPFDAy6wk
N0YFJYCbIvHxOhmiEdctjSOEvi/bXrpvn5rmom7ZV4pBJpguRQHis2iqjo60lOz4xZTXutCW4u6J
ra/5P4nwellbpMWvoC4kWxUTe1jbMkun6akFLuSqKpEaPDaRgMrjNhvlHa2a7VTIjmjEK8iyxSsa
wOaguAZBAQTwOFtRoo+lLGI0Te7hVPSEN8MpN6UzXLGrcSVLWHbNE2NcKJgmo60r1sOYCPlcp+9c
ZpSH0gvByJp2W2F6GfU1XeTFWsLpCLl4IOh4vG4UxEyZUXssHa3d1rJTP1g3EKooosRGJcPsHLQt
GMITyFIve+ZSNDq1zqf2Q5MZcoPoF1ZmsYlQE3KtQcW51SO9v2xq8ag+tTV/y4lnxmVe5wW4VoKo
OOiTQ8UrSazBJ3xldrYwHFmfOFF9U/jmWiqyGAZP1pULg9JgDFM6wnBsbAflT4UShuUMNghfNonx
YTxcHufSIXg6TC7ApYKl1SVuvkGSX9di7hGArNC/GDJUiqIJ2bB72d7y6GaWOLzUz4/A59PKQFIj
RO2IIL/TZr1gNEM4Zb+hrWsGSr1ai513HJ/XAQz0tznOXyMlBUecieFZaC8vvehKujccyI8hn4Be
OarQa3ezxYCGCiKeCMFvilr6+fjqOu9oHZowGAuWrfTJZE8aigiXZ3HpAUSaGfD+a4Y7HuQkBxow
wblMsptYQVe0b1Q3aGbHBrXVWXX3E6w5QMHruV2Msa3IjqGvlYUWI+vJN3DnxFBa6F4g+IYemuEb
5SBJtvhZ5E7ZPNcfym3p6ul1Jj2Y5b4Rcjy9r9UY+Xbcr/z2exLQK3Y+11HMEiHrJBzOIh5Z99Ej
y23NfOxSoIU2FSRJ0m2b3qf90bwrntNyYwn7JEMb4EgcJpMNNcCIJ98m1Wtv3hM6bv5fawRh9fPP
y9H5h+ILPo+KmwxdP9113G669n1K/RwqC6Y/hXdCemxFthMhVEMmZpvVGgPq4v7+e5F+UE1O4aCy
XtZRPttYsUuh13IXrIlzLJ57EGmB7jg8clZaPx9pJstdJUZyEliHlODFQx49NfmgxjFvf5G6s7tS
cmvT09jryhTP0YLf3qeGuW0w9SlIX/sxCcL0qYv/0IdrgOL3YmtH44dA7O797rLBJZcHvQ04evAc
MdOonQ+0bMcYiuoN4oZG0KJ1I9LHJkKHElnLu5fCyKkhbmBJNrWiYlZ4axx6u0x6RzOfLg9lyTFO
LXC7N2SVZrQNhpJqpSNDs3vqj2l205P3Kvc1tiY9vGgOqGgQtqFiBa2B85mjUqIK2rxSrVQ5VZm7
YZrZtBlBEKQRB4SokquQ2r88Rr5X+ytCzH3wMAxWG7xWnVslkmCU0NCEVbf9LQRgj9VC95YmNttW
bvqheI7MnO0/RYHzZvlmqHQoJ3GqYLZDbd6ub6Jfyr3oT7/EZ+HfpLcnI+QZkKSE5r3e43GMZKGj
s4NiuG10p1sracJitgnNQlSKZ7AJLn3nMwnki8pGZS5Xp52IG4gwuImcFI/o/j7Kel7f1WM62rSq
rCNoatpbNdXI7vJqzi7Cb/bTT5g350lGZjWmItCOkMCQXLVu7bjbsXy0c/MgqCvJ9dL2A4LxC/aC
jja+ItmJLViQKpSDIrMy97SsNRulL8G9PKDFAo2B2wJcE93O6I06H5HRsAIHOe4mxhiwaN9XT9h3
yvSn+swB2QRtW5faycek+eQ9FN3e2oalBx6o98ufsTTY06/gNkkxSp3QNLjvRZGob/SiBCpVhMjI
ZSuLCTVwqIBqzbSB6JI/H+zU6SxsCJL3LPbAxg3xF9kDh6BQ3KKRCue2U5lX4pG1H8Nqde9rn/Ou
c2qbc512GnqjtpAG6sMNlDj2YSvsu4Lu6PAoi3smzq+SxBmaV7n8nbDMGSU/ZcdRwDvzjjXvo+Yy
stWkXVP48H83Ct+EkuxSiWzVhEJsQ9iRIfUStvlXc4bLANC7wHzzc6braIxqR2TLPQV/0HshXk2T
thVsFRSX01Oc7hLUQ+vSN1YOh3ktfs4XmrRVtKhKQNadr1U7WZBWR44UNLEKiE1mgcxCiavNKEAq
+vIYF70PtIv/NTUf8Se7Ws/6KWP9hOcadBB4cVtOW/SXPFw2MrvwpfFw1wBmhsBstiKuraW0Tfdx
PTp6lNpxFAZh9Bb2pmdEazCoxawItOJ/j2we+cnIWBUCuESxeKYU7SKoAmg5cQwF19UucSOlcGOg
I/XpODS2SEb38oiXVhBURjNOCXhokAqdG0c3Xc56sPEFKmjKPLnQcl9IY8FNiZ7/i7g8U72KyIhA
yslzGAuQ+0IrvTWXqqjd4v09YS64qjyR6V6Ur2Rgi+MCA+TMswF5FD5kosJa6SOJ00AJY6hvxYDY
Jn2TuF0+rV0e10xxcVHNRwBaKE2Dqs30TYrrsJemUeKL1Fwr5iwGqJl+9D/D0rmrjNilQigTPQvE
ss4UrzXrNrMjqzE6v07YVF2Fk9TTcS9oqGU5Yq9Afq5P+hAsQpOkeSmeChOv1OVE2SokTKUdnYyo
O7SWPMiunBD8OVJypXK63hDonREVSf1HEuMKdURdHjZjqJHC1vJaHw9mL4PyOtKHptrWYgn9GcbE
prVBkFGYDrYRmrbWDoeFKDALdczQJVQFQCR+7q7WSLOkkpUUGVPlvU925X42TmL/Rre6TcADcHlz
LB28yApxJQP4HHBtXuyimlI0JZptFtTmh6TXewNnUqiGMRAVYiAUn00JsiYBpedsOnZjftUnnpo+
5H3o98rnIASh9gEFjo/LX7WQIisoxaCtDkhXMJ5xQTe3+qwdyogGalzbsiDauZj7egbes9IHoYJd
9q+XDS5FKFj86peY3115gWYkjmUzCgkNWr+V7BxCqI79qbxNj10A7fJ/YQy8t7PyH5gtAeg6X2LS
UaMAjROoeHYsoJuustlTtnfoDdlXK2CghZ0LDMe3qdnbTiJvEcOWzOZxZTieY9P4jMv4TZPoWuhb
dKRTS/OXnFjS+jCEGBksjfs+3aJpGi8R4fgIoQoQf20L4Sr3IPmuoisTLcZPpviMrmb0NpPycWV2
l5wH0dACE+/M8sqf2NSEnl5JKxoM9dUge+ngZOLgWSCdepRf6vuq8vK7KJ812qk42llyn8t2PGy0
4v7yhywk6TN85u/v4M6d2qgmUgkFDShtbRCbSBXUM2doSbRGCbUUMk4tcf6kl7neo6uXBrmf3BVr
j/BfXVhcynA2EM6HjCgZxzzEhCajYxQuqTckfSCgljrkn9V7EdvscwIkwRGfx23+aF73WPi1nHnp
5XTuOEBnIejzZmXDc/dqMzWGek0L9wpv651uXpedM7hiY1udXb/WzJH63+0TZBvz2m4UCJbdVsyW
NkaNy2a+illf3FYA9EEycmbUsbi1pfnEMrnC13T7AQLrU/jKhAM18RA1lttWOAATEGuvqn4zdK1P
WQPy1mSvxf+QrGm+XSvwMBB2A0QJ4kIuTrZTOgiSwmjwJKlvUESyTRNiOszLNNDDujLbhlKgCq+p
+tYrawfV4opA/R1ZFQRV5mbM8xUZqrCqTXOAf9+j5dPbqbvpvdokG7oz7pj3CCo4R3y3XBEMaM2h
W4lrSy7/bfxHwVOMWZ2X6kQDsAMDqdAcqLgKrZ8Xkff7+S4KNl5gmCEKdj5ALRsb0F+LcLlpr5dO
pvoNHjugdepoT/WjBVFpw6vXFK6+KiKXrHLlIQ1NiiAdnkfmMrf3cjcBg57f3qhOONqD3bnprbBX
vNdde6Mdh4dNfs+uh+t4q/0pXLwA3yfvl8PYVz3j0gdxV/MYzf2NWeCDNFveN2+l/x47jUM+rip0
HDC387TA2kIs7bPa3hUHC99YH4T7341reNHGejRdYAV27Ta6yuxX5HMbCf/fZBub7oHYmXP5Y3ki
wK8dcbpmnFO2RdVGMsPHggATfWb0LtGdLGgdwZWfPele87pteC0+d7vW2V42/fPYAZIZyf+MzMaj
J1/jlpvKIKo61kEmQOADRJNW7OPJuEN4QpUtRNH3sr15JOfLgpYneCcQxTNYjH9eKZU0Z1VdtoH5
iIGy3W9ANOsn6q7VXxfqXTOd6KxrA6JXCLlzQUbrVZOiQw6Gkl0MgEF3b8nHvldtYyhdId1VHdqE
V7Dh89biB2eAmGuuVoKKWuROtMZiUVUURRuoRDtIBB27VvxRM8Vncvnn8jz+jCTQcxMhQCXBGrq6
OPcOB6omJqBVQdSIR9BK4Ca1Jin5MxM4N8E5pUn6vNTHqg2MfvCzpsQb37aq3MSUgJFZORNWhsP3
A+VjqndaAltDq95HWeor4RoKes0E5xBiqZNC6ubhjBATjDSbRM+X1+TnXsLi46oOtlz8+4c0S9yE
RcW0DGtSjlAwQXNWE5vulBSulhUeqfo/lliv9Puu2eSOdOBtVDEMaRvQkDiKXu1GM7Jzeot4YncM
WBt1e3mQS9MIsgQQGcwC1yDgOT9eiEKMXM0xjdo06t5oEDBC6eLLZSMLtcZ5Kr+tcMdJH9VqVklw
78puHkEL5qbH57Czp72jJe6w0hC+PIffxua/P7kDJG1eTJqVt8HojKOdvFm/2hG0dU+Xx/Qz+Tof
EredqFWDPT+ElcGPH+KntRN4abd+zxg4NM4HIfVYhahF7NEa1ROmQLMYErwAnRqdunJcLYW5U1Pc
TurTEoCzaY7hze8SJDxgp30U/iktKs7Eeb4M4B4hh4IwxwVTSa3iJklgZRoEl5abRFL8WiHvbWfa
l1dmeTzflmaXP1l/y4rJUMhtGxS5lduhDNliKT8Ad/QkVMVKBrjoBWgyR/IL6De6f89taW07pEQb
4WtV5OYx0HjS+4Sk7PKIlvcPMmtwogOR/UMHoAeGvpQmmInrq6gBKFuuPcHKd6UJhu3Yk43oGlzW
ThEpLyBa9oZoeL38BYvjnNNrNFuDwoZXZEwiCpKOXGyDLH0tLAwzO0bxGrx4zQi3cfUOuuo0ljBK
S/DjPj5kQn9LhWQlxi5cJaHVhHwaPAQzu6zERaMwsoTOUEM4CP0MUVkSTTCCZg4YH2kNgdWU2tn0
KffgalYgKzZ4hFGvK/AeUZAbLS0cGVfQKnkop3h7eZYXEsfzL+NmAGiVKulqA0cOLpGuULvhfQ2g
+59w8ui1se0loIJd49G41pivf5iBGTa2pgZr95qfwQefgTd13HFl8ODzDQ1dq+ZmODA096WWE8u3
gywdMrofqa3pq49u85F2nmXNlWrcpgGKnh80uTELgqCNjVp2Mxp5SuyR7ur0rbA87VdUveGOawPp
KdBPsAmt7N2fRx9gSODUAeUL8i6LJxk2ywEkIQZaGGPjl6Yf6vT98mou5KwwMPMTqHjOQ5vyPPKT
QFR36lRkKmFB2/RMt60yFaUrluKl/0g700o2+LP1Lglmp7gqNSdI0aeVsZUF4LTcy9/yc2uhgR5v
ffOdAN2h/Au4mE5RaobxEKBILSUuWDjELRl1sXSh47fGN/EzAMOYDL2S+VIws86cj7sTqBSBy3II
hCzbqXRsnFJCzBjIgLtjvpY6Lw5NgRoQOEwUvGXyu3mYis5syiEAzEXcgwlevx5AeLuTDZGsZBaL
poBeMxE1IHLEA/jDRBfTXGUY2AjqKvSmZltZKxRQUqPZ8PKCLc7hLPuCy858+Zg/5dR3zIRVcSgP
ASmSxo7kbZyCd3QcB6/Txsm7bGwBRjrzSqFKCSjI3A3BzSFe3ntk0+UYiINg3VqR3jC70CIwW4FQ
yJqcyBjL9Bb7OHPSKKp9g7ZGvU8qI3svO4Y7n1GE2QDBYYk9tD3N6NPlD/y5VfF9MwMr2oBntTYu
Ram7DhzVaAkMQoCHD9RQ87mzS16Zhp9z/qXxJMJ5zZkOhzvMjSkyhEoRxqBCQ9cBXfjjXheEeNcW
TfIgqn21gthbGBVWF5w4wOCgjZq7JV2eoZ+uOXNnfv8sboZQIJJDPVLHQL9T3tOd/nz5xy88TZz/
fC6WgdIlgrQcfr4MTYFf6SEOdlZjowmsfKTZ/PuKvZ9H0Lk9bi00SpQOPLUjcJuQKjlkzUZ6Jvqv
od4MwIqa6v0geFJri7uSxA4e6ex+uKvjj0pd6+FfQP6ffwkXzaZS16JyUNBdG3lKd9Df9PJKRjmu
eiN+lTtiroH21epu3lZmYM7wz8/Fc7tcBLBkVZjwdjMGnfVSVm6dbpvJp6GPt+rn6He2uWxuyffR
uTjjV6W5AMFdZxQGWRra5FOQpDJe34tkBLY6vLGSKrSZXKxREC/6k4JDF9nXzPHNU1wkTTtT/BdT
0CmyqyefKbj1H8Ld6yRtO2aCdTwx/csjXNptOnhkQHUOCAUuIecRdbSkJlF6ccK1QG98IpLSH412
rVA1/xR+1U6tcPNYZVYcDj2bArMunFoKN0W56a7Q82+HB9MiK6ns0i6Bhg8oOXF1x/nO7cqszXIC
CbQpsMyIXou4J9hZa1Q7SWiUTaMWASOk2P2LeTyxye1MJtV9jyANmyIjAAmVw4ZWhbn9N1bwBI+C
GJCsP3rUkGu3Rpvg9VdW2yvojL/0wCqtGFly+plc0JolC3UkvOcuMaSQnu9EPDHL7RBdRZLhy6Fy
nxlm7o6Jpq5M3FKIRoQG3go3OA39tefWUL4UirCkYjDhiLN7s2t/Y5rzay3vqpWTbCH1BKEZKokz
nSEYFE3OMSKmTmoTmlMA2KOyG4YcEiFpUzjQfxidPBWjJ9bi3dHooUNT1RBoNnpLX8mWFmcXb+cK
shf8xmdLc2OKZPSoXUyom+5JCpH7ROlGN0XlxIkn8+NfeIwJFO6cJcAat5hTKtPBCEGrZrCh8Scq
ibZZl4Lzz62gj8AASmHmNeVFVjUqyJXWx2JQGP1dnqaV3Vnd/f/PBh9DrE4wkgy+n1JBshPWRg6z
1t4yF57KgWFDlqMhIqLCzfPrGqmRmwodYAUV/D26bZuDYY7WLhzG9r4TUZhLzQZaWRGo/TO1Br40
GnVbCqPRqwD09rREsPy+6SEVUY2T2wl68hCVaubE2ZisdHItbR1wwOBNA+2I0CHmzkI8pVe5RWUR
+M8wdFMcTwFrQfjUkSwNLk/+silIHwLQBKJTnjdXIHIeNaklBo3QjY6cxeyxaEzV1kYgQS6bWjqR
8GoJcsJZVBnyG+cBYdC0JMkaBb4kdtH1RMjkqXIr/htvOrHChYK2phAXQcQGBXWn+nFXFjs969SV
/GFx2iAPDc5fXKlRKTofiylnA0v1SArAbAEGTgbsYDnJ5BolKX1lCy4028Bzv23xBNulChAOEUwx
oKgo4AXIrHN2lCB20W8jZRK7IxsTBYLjzcRqV7EqOm6VxBIbG/L0DZ7sM61DiSxTdVtMtCay21pD
63OhEjQqXF7h5VkxQL0qGqja8XdTaCx0QiuFIhrk0nIvtYb2Mop9cxd2hbXy5DJPMJ94QIsUQD7c
X4CQ5rYIIHFG2VqpBHSj/DhM2ntdyfexFkQSGkCQPc/YknYlpVoaHsim5jMGMnAQojpf9DpWp2po
YLOvyxj08pC6KoU49gGeiFZMLWU6IAOHvhrWHnSWyrmpEekAk4pSCmICNvtDq7tD6EF7tu5XcoKl
TXlqaP77k4t3GIapTMxiduT8lsaJk0V0pfC0cDDieAJwA/Uu0Mny5Ma9Ol+1Z6+Immift82GgN3D
1noKYMvjZQdcyrPxQjtLt2MvGPCO8+GMrI6tgWE4IrjOHTlirt7Gqp8M9XBtqrXgtEnRH9taxcu+
Zl7pnTk+U0EpV2Z1ofMD5RK8ASBXha9IfAG5zNA7DZleCTAJ3Y6K7GpQ0ZsvP9UmRBBkyan2aguC
n0h2+xI3/FG/brLO6zJ2Q4tiJ+TRsLI1F/bL2QeZ5xNT1oUl9PK8X2JHVxNfzopDiFnoxt5OIflZ
jUd1DQS84FuwCUI4A+EAdyxuv5hDCWGxpIHNiLoquRXztV7x5VF9W+C2yYArl9XWsKDWcehneNGz
hqDrk8ea1ShmJHflEB4rq1+5hywVkM5GxrnZhLJumdWtFIz5h54+C9cQebCLaXwgoropSGIXrVuO
iWMplYeO2uu0sBNrhYB14ZUEkwvdahmYZ2C0eJL0fMqRUwuIEUBlKcCplELvpIbm5L0EsGZOUXwM
90Rv/VAadDsnylEZ1oSGZ7fhwvDZN3BuZTQ4UawR52Ddp92bKIi4+eWMdc8DQ6Y0gez72KdMdiea
rwlnL4aVk+FzR7Dem7mUzMM30I0gmL+RvTqq8T5la8Xk5aDybYk/gKu6IhEgy4iRQQYZeei8X6N4
TZ6qh/5GfV/jTVk4ZTClYMXC85OCZInbNXWYJDEjtRTo7VFVAqHx1XGlErdwupyZ4LYNY3KWjX2F
6KT/xojAMijTt6g3cZztLgfk5UX6Hgy3UVraa72uY6PQyQFCaKuZ1C704iYbVhKypfz+bExcQoCc
c4TwEkJBh/psle5q6uuN6ijqp4x3SiHuXUlyBKLcQojWH8xNybB4iVuroz8y/VmlyqeWiB+Xh78Y
n07Wcp6ek9NVwt1Mohom2pRe48QVw9JWoWCf/GqEm1y6UeLgsr2lizDenVFi1cHLjJ5DzmDekYSg
RoG8gdk1fFUBS8Kb/kFl2wRSqbxv1mCwy1HoxOLsaydDpMUkjsM8700cemUFxaTJ2pQQRB2jjSq8
Femx7+RNWYiF3bAnrV0JxYtnzIl5LgB1tBohbNrNkEsLgqumROwmqoi3Mq+LmxLSF6hmgD4TjJLn
ozSKAYR5OczopiM/7lTs/gkUXUfZRrUG5BrO2jVmcYueGOTcGWJECV7KsHFU6IeMWW13puwJ0ist
Y7edXi4Pb210nNdEXVsmk4U1LIvyV9NluWMSSbJplqXOZUuLG+JkWJy39MZo9OMAS5PWelS7S02v
VraNfrRGpywnB8WoFYuLEejEIucgFu0p6Q1YNFi+McPtyF4aiqY55l8eGb8RAJhDb+GJZBA3NGWq
VJnQEDpI3QsaOB2pBuTHkMqDjHLQrJMiJ42rWoWdJ/dmcx+PYe1e/oR5KCeH8Y8v4IcaVUmLPufi
iIsvpPvSVIvtVMezhUEP0A53J2Fz2SDnN/8xCJAiyhSgreTRyKrYAkkWYshqhjJ26MR0G5prKiLc
An4ZARsT8JbgvAbgmjushinPzYGR4jhoH8pwCIsItFh2pK2MhT/l/7IzDwTdxajC8ogdkUUxiE+g
nWVFmWvKL5aTSYUjabbkWPJGfmdF0MbJSlrOXxS+rMIe0M5AlaN5gstixFEtazx8FMfoSRD25Agq
XPIg6j4Ffl7ZjNJgVx9h4lfVphqdQXWbVaqn2S95r1E14DBRlZnrYly+IU5qGSqCAb3H/U1lW/b8
j+Jb9kth+zLwIfvyLXmpni97zpKrqgZARMB44ybNn1NKNyi9ZECuLUPC2GY3CejMsrJwaLKRlasy
WutwW7KHLATS0WhxgzNxTkT7RmNCpJRHc2gfi/pRLZKrPHvJcY83BEj7NO3d5QEubQ0cS9CkQykY
VX1uVqVSKwuriKujXJvsupfHbpf1xj6rR2l72dKXyAS/gCjmzxKyqIgAv3l+NknQZtJrI6mO87pF
23YXbaNtveuhUx41drgBbmpn7qNDu0u3uPZu6/gqyo6iC962Y7zWus5nIF8Offo13ExL9ZTmZkaq
o1K8FgJxQvOFhFckNDaNLvhlpe0hvwIFwMfLs7C4kU7tcid0o5pTCFqM6jgMg69Sl1HTAQVOODxi
jaXUMSvBtaKXKPOle4b+2+KmhtBat7adFnYTGqDwvP2lfybxshhMJ2Fe9viM1OpdYlyRerClobMV
LXLUYqVO/FV+55Zewus9YCBQmFagk3G+9FZktKqgl9XxYMw79wmEyC4QrX6x1fDfv94le0afRl7s
//UrdT6Bq3TQF+WFduRojuhKzuCNEDcWbWXlQWTpRFRQIoUEHGA48xF8/nXpyACGGTAXajfZkFyF
EEzyOmnDbWNMO5EIaEm4Ahpo16ejN2rZtq2MlQlaWA0F1bOZARxtTD/eZFI1y6nZ0+bY9RDhgfij
XY+7WLohuB1f9r+FAIN9jviCbgSARPiG50SNxalH09GxN69bsFMo2VUjtk4+7esB5IH/7Fo1bzJY
w1MozikNJTVukxGjl0sIyzXHJrPlzYTrtU3X9CZ+7mT4MPjuTQhXGnAxg8sKtaaI0wb55jGLfskZ
c9Otif7brHMz2bCTymVleR2u0TVzCSKkEmAUmE8ATDXUkTXuPEyENLe0to+PeKdMvYnJ+VFA469n
sDq9yqlcOA36dJ1OaaBuMyUrpcof/gIG/lmaXJpRcnOR99xj4yzUp2KY4uOYQe2qx0ufk6o09Cyo
Xu2jHlK76djRlbRtjkxnmxgtt7Pi8vwqi6aqr16gkxsUQZnMzHIlPhay6FSh9Do04GX9h+452wCc
fkaNwUn58zZUm26QDdiIYy/XPHTKGJYf+mr2K1qrfS7M4Zmp+e9PhqOkpjmZpR4f4SpBolS2Pt5q
7F6o1Fspv788rDVb3HoVckc7RVPjY87sqAzkl+gjZJByXZm9pa0wi68AiTW3QkI373xMrBNHU8sl
+AV5rjsdEsjXRrXJDlHqZgfaTtuh/Lw8Mh6HM2+EM5PceYaGKkGh2uwV5XAPQNUhw3GVDJqrj61j
RtCvTloI6Q134hDZYMCf1E+appvLX7E4vyfj5s4X1rS1oQkYd2G4ReOnW3plCGiFu2xl/ik/NsBc
6QLTB9qP+KI9a8hUjjI8ponRG4xKUWLcTem0tojyihluMGPa5jmeiOGYzQYQn83/kXZly3HjyvKH
DiO4L68g2Zsoa5csvzBsWSa47+vX36QmzpgN4TbCPhMevziiiwAKBaAqKzNeSuJo0l6J72LvGv0u
RXnfLETYev7pAbOu5GZ4TBwt1XyUnBB2qfpO7cVfJt0dY4CvO0H0+nzgfliyIAcKYBNKrMwInQU9
FMUSx0Fq65EfVzrwxcqENPRSPiiJErt5WryiGPNWdmhMB21G5c60eNSARBec/bwxAwaBxL+O0wll
0vMNkzZ0KuYaY07V6mTEvm0P6AZfiCSww4udUMlCswWqPbh2MXPbO3VstqVNAyOt2n1fqi/WqNeC
AP3pbMe0bo0wES3JSyXRZgODadJ3c3TLt0pP3UhB93UMmsGqT9zLG4I7eyB+Wuu5ULBkb/R9m2rx
pGJUjnybzq+OVYE/0e3Uh8tmPj95MTBVxe0MZCa4JcnMYWsbkWknaNIPygFiUnulM90kAR8RmguB
pAFNtyvdgshAsBF506kCUewAWIxnPeulkR4XhdFM8FL5QKddXLrWjyZ0kSAcSxG5P88/trYY/xh7
GqZxDlsoprpjjv8rQfASWWCcIwondZ5mWADVIriKG5L1f5bi/DgJgCq3NB04c/RfM7gJG5c9NWuX
OEBHqydK0PNi7/bH16C5Oa2zYU6AgoELyHXjTuY3A3R8RftN4Gjrdmcj/NYKc37aikELc1iHgKLQ
S+wPhzd7l/kmOVw2JBrNulib0chqY0iyhMWg0RP40/e1XBNbExW9+Ev+e0GYMJuFTlbM+hwHS2qQ
uL/L9f9xxRmvDXWztJMS04VuLregd62SCfagaAiM12pNByzljCH04PSeIZ/YxQKABi+GqbjK4wjA
mY5r9flSSIpCAa3FUtTQeapByVkktu+03+rKv7zm3HCyZs/klWwKWLVzQ4MxtFBPLrDFbf1oJPGz
o9202j3OJrzu1waUWeBk3GNW3Vhcv2jjZYuq10YVwSK9lZBV0TNSPWRXs2dYRHFBeTuUgvOA69Yb
g8xcjjIaVU2krALFeorS3K8hMmiKjLDcEh9xBjkEgOTQkL2Cwc6HlTZF29StHAfqnQnk25WcEf0p
8s1976dX+TfjTt9lZHxMvlunJCLHOtmZAp9hoU7/fIKqg4N/zWegW+n8E9payie1NeMgm3fj3fKW
e2Z95YSnpbozMj2YtecWWawb6S2iFbH+UOntk3VmAlqaReMM9Fggt981oLLjTnbl+toe3/P5bw4m
pM3x1kR3oQNI+PlIHVpSowj1dYubDllVUDwwn4hK17xtjtsXcqwyJLiBEji3YoQr3ROUWgNAPg6O
k5xmtAhf3n68fQ7MK1q/gMJas/TnJoDn6QGDsRHawZuol7voqzk/T5Mgnbp6OHuAGKCIWkXhDVA9
MAfIaGux2kUhrKAlvSC4Xu46vXc7AMBBirDMg6tREa8F99W3NcoMLdWwzXUTRvP5G+o2YyiTZm+8
mMq7Gc07s6fHcHi+PJu8cUL2FQS1qDMiK88cxx2408wwceIAty4JydzIXwL7ts53fzU40GEiPY2L
35qnPl+31AjtsmxpEljThKfQHkU/a46JiXy8RO/opJEkhkqXKD/K1uk/NpmJux8yZR/yJ0y4Ltu2
NiFlGgcaTp1YbyGsm4Me3AD9W+TW0Zf5RVJuQHNzUsM7aN+qPyC6U++a98R8tDRD4LxsB+o/X/NR
vwINqgml+vNZkGwna9EDFgezPz3oz8Wd/WPZ9ffR3XhvHlFFO2Bi0L0/3DXg2/+BAsXl5VbX9WT9
GpBxlJ3+sc8cJbGNarmkwX5WkvDa8Iy36RbQYzLedcD9fVP2y5XjS34+kiH8ErlgfzpmB/Pp8ldw
nW7zEczxorbgYZZr+Lk6PtUmGo00mzSL2+QH1dpR1BAykFVeNsk7tFcSI4QmUM3hEXA+71WUpKCP
h4x8tmgnE1roVn89FF5NnV10m/+4bGxdxM+T/NsYc51y4tGhUQpj8yk+JA+9iq0lCoPct5QJODBw
YetUsteQWOl7qYRCYjCs4MYcfEVm9ysKoQ+ta6cqrW/Xa6nmpNdR+BoDhXt5iPxthQIi8KKoQuOv
8wktq6gJW6iUBbOL+JjelYlXPCRfl46M+/G2iXbxjew6r+WD9Cq9jo4nML++QT5NMbh4APIEORWS
0ufmLbVXlghdbIF5Nx3j1Auf05TUX8PbkNTF158Ca9xdg727FhdA/8P2R9K2SqUJxABB000Hebwb
r+23uCdqaRNpfOoa1/CeRE3i3E0CR4VsBOqWIAZgRoi0c1WAwzfov1uH/il1AWKKXTQRCKaSuzM2
dpjXHjqfimpIxiQwjGdnQbXO9gon0PXv0nFoJkH84R5x6xv8v6NaZ3pzlTVVOG1cwFrn/UJa6jH0
+mD5goKlMIW6esAnD7FWDCq8Y/WSc0v50jlhKmH+SqgATHRXo8fArekhtn3zODxP2j5LSfncWtcq
yqShKAHOu6YASf2veSbQF1CuC6sUA91NPzSwpEWCGMN3j9+/zwTy1HLCxYjx++q1PhNnFfgori3r
ES8edFSSWmDu/1m43/aYmJ1MNpraAYsIilZ7TxJrX1T5sbNvw9IEshldLV8iDWRcoseWYBXZkt6g
TLJq5jCr7dLgZPqXNzb/OPy9SiztVVnESdjWmMVhN/vh926no93m2D5LXx3P3kcnmpFMJvNb+Gp9
0xUiX8870O6p9f7yd4hGyewKdRiqZWjxGRH6NGXp2zDcNLUoJ7LeHj9tCFybUXJSkL1kp1JKKELm
uvUWLzq9WofZNa66l9gNr5q7+KH2E8GguIFlY48JLLJeyjZYJZMgLfe5fresbGntvTZeG/NNiU73
y1PIPw835pg5NKRmQH0N5gB7J8kAVjh9v1ReHVipa1S3jRCTvT4BLs3n+u+bUFb1DsDXEeZzdHN/
vsNF4tQGP9HMTya/Pf4h8vyfi+NmeOvqbqyVmjngjPiwVgWqq0MiafhluL8uzyI3am2srI66saL1
VjTbzZQE+cG+nT39SgjfFFlY/31jAWQoRUE1WOi/T1e4i19PV7lf+QnAR+kOejEeyJnvIQx8eVwf
uhCXFosJx4CD41lM4R36XhnQYa+D/rf1AFUDLiE9OX5boT969qj3Iu3lg/ZK3XpfHuQrpCIOhofu
Ynfe/SGU9NOSMiF8GWuzyGwsaajnsGNYAF3mvQgowNv2uLMAFfFxT2IL3G1FgXyiErTXQTdBwwoZ
BsFG504uUFWOihLCqhTDDAQpHtQnYgdPu90A8ei9fhpP9X74me2zYHqIrorAQSandZtDG1T77lf5
td3nj6CJ9Ptj71VfordqL0ztrPudXfHtRzEHlhaqcZRN+CjpptmpfuW1LhpkffAiu5Wr7y77F7d6
urHGEsDMaly1GV7SOEh0NwaVd03eCpK7BcgL0ConuLNpvNizNcfE1kVF+dLMMbge3KHjYfr6U9lR
ODS9Gb9rN7IP1aWXxs9Pxl45hDcVjq3kGtcdlaCFb9892WQ6SPscsJ3L0/BBPXNh0tlCErpqey2U
8V2efC3dSEfg4Y9a74LCooHg9mMMMYL5WTsU3/HoO5lXwMdYd9SHauC7WZEWz9DH6E1z5Vs5SEj4
hQoclW2j+dhx22ljQna75IZUplglDWil53r9Y7mvC1Hc07uQdF3ggCxNjx1VWa0nMCafHBITbb/7
Cs1HkvjfRW9B3vVhOywmahtGBBjGuv8y/b3PbrXqVy5KVX6GuyFxt7XBxO1ekhMdFEdwcERNeiOR
gYAzfjfvIm8CYT2yN/vnX5e9ifvG3NpkgjaUeyXDaWEzsudd1VduXABqFmb7LpoPVbicpL49xGN3
N6X9je3QLwMY66sMzF7LvNeU2o8U+2npbyRRNUM4G0zEm+Y+cdoZX+Y8pADAzb526CEKl0HWXnIH
X/Lmr8WpEux67h18Ox9MSOvHsabjgnWW9/H9cgAk40738l3tdYK7Iu9xsTHEVtPB8BGaco/hjb4R
LFc6cfaJPxJ6d3mBuX4LUiTU01fKQrYc3KatPEt5lAZp3HiNAoW60k1EjTofp8+nmPTbysesbm4c
OmR4jFKiaaA0xzj5pUz0YNkHB6+maR5up7gi1HQgjFW5SdG7gzYeqOLm4ex2gLhlS/44ShYp+m6v
heUOPI4o8umHtJb8KGn8ztJuVprSsM4enBRcLq2Ia2LdWMznA3mHnm/k01FxYvMAlTIC1Zt3NNDR
rlB1DdEh/qlGT8UoWA2ee0GuDDkdZAeBrWdLBHk3QTwltQCF6+pDaWc3bbOLU9+R92r6BA61dojQ
sC/KP3CcAFcHC/KY4J8C4J5x6ha9JnjhtXEQAfzWDOBTNnF7LkUiZQIzbL5qjvS07fMOic/uhHY3
b1ao28mZYIvyrADCuNLSgRUEkMnz2y0WEvqMOhJvLfzH7+V3YamW4w5ASP62sH7BxptrySk7vUUh
NVuKq7E0Trk97Zpmfl56eXd5e65BjPE8G/sS4gYodQKduH7KxlTYLPUyq6gKq5mfDrFnz4rmZxO4
KBJ/MttsP1BbgChaI/pnk4amggAEyESLSXrF45Dg8Yr5Gycfut+kSUdItJokc4oD8A7u5QFyVwsS
JP+1xtyiFKudLKUEFkEfvc78noY/QtGNSDQg5lUKLKfd9pIaB521TPsQZB+elINr1sin996g6OrU
dVGSn2sTnZxrrwNa4A3GCRXatJKUodSngJyfXu96a18vkG0XvKk4hwTqYr/NMJ7YVnqlRiVqp3Wj
3hcjaAmi0JU66TAtil9XUrxie6RJpBfM3QA6EhiO+tF4zyxapkJv1mgNgCGS8W0ylr2jUm9Ms9JN
0cZy2UG4OwAZbqCVEH0hwHC+A8DZoo51hyHGyrF2NaBlNRe09vUurPb/myVmVJJuzlpboC6DFiol
emoiompB4s/dVSGwxPWOzZgYj0RbQlf2Cuqna7NW4bfxyS7cMH0aw7+JhRtDzGUbxG2NbqeroUTe
J+UJQhZ+XgvQUDxshA31oH+XiHH2sR4cKV2wRFTv95Cv35Xf6bA37UDRvmX5vrBQTjMpidrZbRvB
VK6//SlamSDnAMPpB7kj4x56IplGjSKEtrwv0d0k6jER/T7jFJYWtt2AdsIgin8Z8jfhWcL7fXAZ
gIrWgvCFaq6usgnwg91aztzlOK0qUMFSbTlNqiPqU+Tt160R5qrcGXlWGlXysYeA90rRAZTot3b/
6/IG4sVytASu4EIkID6Vw/S5G2NTSeOgca7T9L1RRcqjvH2DBCLIqVAvNw2dGcds2C0kjjFZyF2Z
zbyXI4kgOhAlP0nQybk8Gt5LFbeh39aYWxFNrT60UyBwEjqOKWihQPAw0whtNFnnQO9eHfxcTrvH
MmnvFgvKONjX45e+LwyQz+atNxbjk50umSAgcj3m92exzAT20pQWHVfsUxxJ7qjL+i5tZJGOLXct
kbACdQsAXUgqnftl09ZzN5g1AJva5CIUiheTd3ahPe9fC8zOGvpi6roeFoBZfighoCBNIYnVkZgQ
WdV1Uqn6qftDhYg1+wCuOA1Vf+2DwpAxqnRUWUvzOLlM8MIM6VXbVrd9L7tKt/YK0ehw2Yk403hm
j4n0lp1PdV3DHvyIQEsH7UjXc/0X5/GZFSbMU5rhgaLASuVc69N11v/K4uveFLxIuWNBlEVLJSgm
ARc7dwmQV2ipDPbRAMzZhwxau2gg+0MGy3/WB7xkhqWC5g79qWc2Ls89LyHogKrr3x9jJr8H8M1M
dZxLbdInuyKKj61Eo9u2K/05iUE7lxblrrTKX+mQpkFi1sCdadHL3GjLsZ16Uav2B7CEOavwPdaq
s2GtVG/ng/uPGRmxnmc4jSMnuyrM+iRH36s0fInjdOdQk5gVEvAaWjcXkkDtCxkXYme7MlX3Vppe
Zfr4Kifmj8uTxAmpeJevOtXAu4OKkllULXK6PNMwR5LkxYtvXNXDIzJXVJSKE9lhgmkS1hXYGHG5
olV5gqbXQV4GUlPjqJTKVZOU+8vD4px422GxL3Y5M3Nj7IE4gs4vYHZD6IXhqW4FjxeRFWZBWwv6
dzPFguZEDm+/ptZzqAkCCN+EDsVENMateNezDfEfJTG6cGowbyoYhsbpNHqZ9lUb7v5mun5bWVdv
cwupqUXTIYOV2CITVDADJ/WFUYpzcGFN8KZc+bHwlmWNtLqe9AvQZ7Vt9ySZDMud00kE71od9tMm
21hhHBo4GbvQVWm9hJwse3R10MSGy20rJ8SAIG4n4m3kO/bvUTGOrVltgnxAjKK80V0lZvWUZt+q
7FY2W6C4RZzCFwcHDjzmVM6VBpSnK4Qq0VRQ/UGqO8uI/LUvb1KQVgvTUdyIb6B9fm2QRGsmM5dI
FllIDWFsY+XinGxfx+TpsuPp6xb5tFzoscMNGPo8QGuce96g21MJriVkcbso9pPcqr3IpqU716lE
5qFIHvtCNojep5lfJ3W6gzz610lrR+KAq5soVQsNehOLq3f1L7CMRASiHZq7xEPuYu84LnS4vxtZ
25NOKZ4pnVPPypMQPKCKTVqqRRHaO0Gk5Szx/Oz0VegOSkRvljFSvLJE12lVZzYp6qHxkRQBu+xk
ToFCQRmhy4XlK9EokUJvTFA1aNru8uTwp//33DDTT+06XaokSoIKTEYVHTwpEjzduNEFjWMAN6ET
7xN1HqKO3SMti2y2cadEgTYfMnkghujWxUtr4nz5bWcd6Sa+mH1mJaUMO+Ypd3zQT0mGG+q4K5/i
N+molYKJ40aajTkmaJZLgkqEBaeit6QX8GiJpoxxWNBUd2qo4LdLIEb1m+a0vF5edZEBZtXNoWvM
csZcRUkIopynZrTcCAIlyfP/ZocJXEWmaVVXw06YnbpmbwMR3F7LqmCDC0bjMBGrL3tZyTVMV/jU
f7Fv48dJ0DfDDYm/15q5Mf7HkiBkUAPpiTKsEpNWRp/sgf4YO98RTRg30m8sMddJYBc0dclhScl2
aCPtQWMUEbRbyqJuav6+/3e3sDTPaqTNKJ3DEHSPrCkmA73G5iGXl587GpQyjA92K6jDnG9JvR17
rP66/M29A4CVZPbYlTax3k0RZQV3POtzHf8hz8HeYVopKspiKgD8kPe4/hJtykktwpFxx2OBgXbN
+UPWfI0JmxCTgc1Aio06CezR09D4V7QWyS1K0PxXm4LrEtfnkPxE1hrc0nhgnNtyaujXlSWSQm3u
J7E/DTsg8MocjbV+JcI4cWPZxta6wTbjQjp+TKQetqA4C2QaFZwAop9nwpm6DHmoj4Aw9z2yQm2q
W14fhYIgwHWAzRiYkAbFkbyxZIyhmL50xrtRnqqYCu7i3PUH4Qg0VPA8Bbz8fJ4ilBjwakViCBl3
uqDlMFNIk1FSysGYCdafe56pED0ydQCDoQHELEpU9VK/4NoSqCiW+POwfLHGWt5HbaF40dzHLprT
rnV71r25nyoy2UoliN68KV1LtmgYBtwH7Lfnw4US70paUGJKl59J9Dj9RY8o9Kp+/z5zOpg2rYq0
Ady6jjqvSE1iFT9qTeAXvN4vKIBgtTQk9tGXzCyaVoOrhWqoCFbjVSbXtYtsddB1t1MPSVm1htpO
DMJgIFiwoGl+l/T2bjQ6Mhm3VizSY+HNKG6KaL36kJ+TmRmF+pkZThTfokA6x0NOqHbLLLsZWtFT
mGtoJVkBZB+ExSwvVVs6oWqDQD4YFvV9CQvH12Kp92LsO/9yjF8Xib1cg6hcU0EdA0UGtq4bl91E
K6tHw1mZPg1VH1TzTSEf6aK6bfu1RCvjkgu2IS80YgZB/AsdLkRIZhaNqU+npp3wkkyjXX5oIE9I
E3eOVKgqRyQU0R/wrhdbc4yb0rwr1UZRkF+LraPi5I9ZlQNkoNSkkePjX8zm76GxiAxIxIARYMDQ
7PIZ7fqEjg0pnIVM95p6p9HFk0X9BzxALchH8DhC9QvUNKxPFl0dJ0uM9sxi2hlKelWCLSm7tyHY
ZzuQ8Es8emXGN3U8Ci4HvFPBQrurAaZhY2UJOI8uhaKag6kjsUHrOPqFfDyEncdS+YsYtrXCXEHk
xFlwumF0xpAcKg1PnGS3dNXu8rLxXGRrhbm25Zkzy30GK5Y6f1NbgkvcCbRkbqyLYC68jY1uHBBf
4f6BNB9zlrZwDqrLeC6HSBccwDj5A43KshvT6S9qAOC3wrMN/Z242LC6flNt50O4vhHMxQan5pJS
L2trkdAP1wt+W2GRAOoMsTBNR8JG0t51vMlBCyPwM25KFMgTEJcA72KDQ+jc0boCzY9ah8qUUfsO
0P7drnySpS91RKA553Tv/XScf6Ib3pi/JlHhZoubl0e1vb3sIry7g42eSPSaomUWKN3zr9AWqe+s
ukITcHqMx2hHy2MdfxnMeadRUXsuzx1XIQwIQ2nAp7BLJ1lN01UNEB1DmO+H1n3Ns8iNoZ14eUi8
OLwxw64dVey8suQVV/HUp8Qcif1Tfg2Tm1TU5MM7Y7aGmE08DZpRDz1Os/RX8wpT6UTuF8k3Q0/U
XsDbXigzIyqZMioDH40km5uwDVZ5XIUQ62+aBxDI/Tnsxdn+OlNDaYAxyEIDv54D47LIAXQs0gb1
GuO1CQ+X14Y3EJD3GUi747KKpt9zd8ulHCxra4d2MTX3Zm3c07I7GNL7X1hBpQEtc4ahg2/z3MpM
8asdCICCvEtAnUr08cGaB4GbcWssqPkCbQWaZFCZMud9P6ZyO2UA10yNX6NoodW9ZziPKTiT8wKq
OvPByfcm3YPlhBTaSZKt3eVh8vaTY5sm/mhAILCcE6ncJOowYzKtJunRJO7sKmCzvDQvGhJJEf3j
9A/SruhG/+jhR1cbM6tLL4V55eAp0021O3QgeqzHw5o4MSrBdePzwGAJBxec0lYhpbV60cbdl96x
orpB2xUegDEYZkAzI8eND1ULpM72lyfxs0ee22I8cmmVvq0S2MqfzYwsWEZVYIE/Glyv1/ZzcKQy
gT63papoDTzP0hFoz0TRkkNR5i0ZzNghtpXa/6M9ZjsvIEo32qEHLkRCh4vzSyt+YYcJGU/4E4fk
OMio8By0GPfvmjoqB33G61yqvgO7elu02RcpykT8SRyMzYcwNj4b8EzU6dYjbOMNYWHndhFhPEpW
EDWirpXLxMTbpI4SXOM7YjrJIWvRWtJ+76tjV1n+ZRfhLSC61v79AGakUq6O5rLgQZg4T4pxnUrX
mj+KoHqcCy+GiVcR6r/oKYYkwvkw5aLVpRaP6iCL/a6pCEqgdEy8qM4RWdACpFN3MAqi174hwt7y
lnJjmr3zQsUJUtNrL1mBXrxsD/CGIkq2cN67KGuruLWtpL3QR2F2ARTzcrmaOkxiL/lGc7BfK/TB
o9IBYhCPzm/T7NXG4IK3W8OK9inIxiDnkasvl9eSg+o//w5md5hZNdZNi+9In99b1zw1nhH8CF/p
rnp2TvVOOpm3+YP1GHkCu2t0PH+Qnttl3vt1PSuzUcCJIP5d+IXurjiPapU4VU9y56PnrBDlOTm5
GthEPgikFysprMzYlJ28HEOIJARR0aELX3db6DRPqb9i4czw1A810fqALoKHMKc/4dzu6m+bHWs2
HcQvFMxxSaSS3Azmnnr6bf0ENCZue919bRMzIjQl48v8QzDPqx99mmdQSSIfZoKhhe17qeIUTBwS
oq0uGURu3pye+pROe9WZdj0tr5OuuM0gCKQMGHj2zShm0bVwjUefvgCalrjcr9helmqkqYawTqiM
/NE8fpEbtH857Q/csV7qVrpuB/1VMGKuZyEZCxgiREKhfXo+2/2S14uTLqAHkEsPSPdTLI0Qa6js
e+PJTtxWfmmmowFOV5LKgtnmRUb4lrnyIOAcYNlwGqtGUbtXUcK8gS8XN1rhZ4IiB3c2NyYYX7Jw
jwlDS0H0p56dp6RowD9lEinu3VoEFvz86oPfbmwxd4HcXLRotnQkt3v7rXN0AlGK+8urtS7GJ+eA
5JUGxAnWi83Vz0UzINkF54BMKNE6yUfxqRzAq6a8x9K1LfWkFJ0svOiuYYVMSLiBHInN2GrmMst0
MXGbMrD9zW/geFLUXhDfuMu0MbL++2bLJ01ZgVnfwoM5d0o/cczIHxyZLO0qIm11lDR1TgU2ud6H
TpEPXgwk3ZhzuUlsnB+5kQST+lzIlNjpszV9KwFCvLxmvLGBoBlPLAjNrGwO52OLQRxXqQ022ISR
eMBNDsEcGoOnL0PsqmP6E2wPisAmN3avhWnwoK13j0934JAOc+7gTB7Nq/plmm9N6Po0ceRqheNO
2cmu73JLsNd4E6oDAwhSfbgJvPN8oGmRDINmYztT0DFJbpggBS3dQtBOcEBwJ3Rjh3GWJTUnIzNh
Z5iaH3L50KZ077yAvHI3S6FDLq+eztlxINkF2nJNB+MCcj6oeqnKVOriNLBeFNAriHjDVydjN/T2
5xnn0CpVnYoxT4N6+TZGIanAgF9JD710UjvqztP75dHwNvPWHLNEFW5PAL8WaCcbDVKOdzao2oQk
n7wgtTXCrE/rdLTOmhUYODjgqboNx8xTpjtj8hzbTyNAvoRA+jWtemkamb1cSN00NVDcDaJyXzSH
JHoGqS4ZkGOWmheIKCrG12TR7y5PJtffN67BnJwVqC2nvMtSJD7Ax6XcoyOHKMrNglzOZUPcGxES
N5alQ9oUT3Umq9y3ahp2C9ShYnnfmOAd6zISjQ7ER3p6M0vxPjZMfxohKp4eBzncKfnilw8GqMIW
ubySw16wA3luBEpICDytDVao5Z5viknJOkMymjSY5WtLf8ITUdg+wJvcj5QiSmlQ9GSHDIEqPZ4y
Iw2QkyDK8Gtluo5ak6iKaHZ57opSGhJgULPB24LZ4bJaOFK9mGlQgsKRHqNBueqK6Cpb+76Lk7ak
j0MjAATzggrqA8hNIIELumvmFTFY2iy3mp4GjTaRBG9SIQCNg8Ff6W/XqwJAaAjHTGBpGicc4xpF
QTu6Qbe9m0jXa5fo6I35t+VKqdBdpaE0gRep7Lfjrjf/uDwO+7g3fKgDrE1/5y5SU2mq8vVRmPZ2
saOV9FQ44Z8nNs+NMDtQp9BNAz8eXoVhsdOalDTW5Ir5X3nuvhnLx2G7uZ1Ebe10toaHUNaqx2i6
Q27yIPZDrhWALFdCcnS0sHe7qnJGe0X8BMmCRo1CAQC3LpTvktOL6J14hw5SSWiWBUny2mh3vjaV
06PwaePmU0mZO2bOHjKw0NoD7TBBFNr3bSRDIIDeXI5i3B0NpnXQeMIdDZmxGsUGSlTyej1ojrNk
XdVo/uixXPVfDW8VbwAdpQzGIPV8eBqWqynW4QF0f0g06wAOLSPB4ybWdnk5Q49AdN3iLt3GIrOf
ZbTN0tLAHblO56NW7/sZki2G4HrFXTULDww0m0N0g2XpMJpaC7sB/pGaX9E70+6M8KiMz3WFw6cR
1HW4AWqtLGnIUNsIi+dT2NEMyuC2g5SONXa3Ua5KN2Ve9/5lj+COyAZ0Hs9OOCObEoasvAWUFu5W
PbKMa/0D8rpf+hYcOpftcJdnY4dxCLm10ni20USv+q8yEZyFXLdGE8lKQ4pjioXRDUbUlzW1kddW
0WWpLm43QXZcui1zwXVD4x1U4PqFVDiEH1ZGnPNFkbFrF+i0I6S3o/3aSanhzeHkuMDO0FO4Nqsm
S4S0QbQESZ2oLog1KNH13ryqBslH7t305CzXD/WkPFFJgQhSoWa7ykmyozJr6JUPq8Vrm6R9ibvJ
2IGnQiZ2jAxpuWT3Q96MxEp7pGKoWt0MCb4jmnoFgiVVfJiyMXZLE5A7uTRnH+ifdD+UOb2K8MtE
SwCOguKRSOx9jRjsrW/VjsKzGxR5uBedTwhInmu7NJY0mKT0Ye70B6QyzLss1TKvriL6SqXGEKw2
91wFwhkwDTyuIF3EHDlNZFZmrE24l8ykgUoq0V3nRXm0XtJ3+S3/qVhe0rhA0F32YP5I/7XKFiXj
XEllLYHVyiud9jRZr1HzLmnRcTSeLlvi7XyQvDtoqUQRBYQK53OaGuj3bkvMqV4DcNjI6WMT1qJJ
5F3XUTb+oAIAMQR7f0SOq1F6aU7REKUepu4ldZpbGfAkZ9rXziEvRiJnNenjx8tj49TccK5t7DKL
F+NXpcHBvYuWUkVGOX1alLi+qYxQvsqnqLiLiihB28s4e6NtSMdQVb4WkaJ505xXR0AGqGBdue/0
zRexvHY2UHC1hPYwaCiRKrB+RMpOfRu+y6QvPbsVWOOFKtTfoLuJGjDe6MzwpbZVup7CWJSgZa85
Zjmaf3MIqYu66/mGgPhBEgClCLZmFVN9Th1E3QBSOzKqD0rXEeu7SPuZuymAWQTdB+SvIAd57qrt
3IL9s0EcssgPEMq5p2wv8BfuZthYYA6OuW/6oQAwC9U9DRo0d90BLCYHzf9JyexJng3+oP/RIhPj
M8NKk2EcQKJsvTU+knyZ3r9KRXdQ6AHQaaQuZ/vaGEqiQR/AyshQiJR/eIfyigT976yuc7K57GZR
b8zTOqsgr/BAp3pM9/EjFXnIR1r5U+zemFnP7I2ZWarzMGlhZkIUJQaUF6F9tY9J9A0pfrJrAzRs
xd4L8oA+ygBefYxuBv/pffFFUD/eeJF0Q0EaFxq0bTDjHbQBhCVqiFO1XtwErDkN2MSr+nnW/bw1
8TIrBbuQdxvBFRhJMjDB49XJ3K2QJox1JU8ytCFDEcOR459osPySp6I0GdeOgXsCsN1oj2dPx7kB
jAAAE9hp76bqpNtH0KtedleOiZVWGLNmrukANstotUuW1eUIfUzfeMmuqIhxl7PDFdzgDSjaoike
p9G5k6Dk1VdxOWVr3kMHauBQD9CIdNXwz5fkzA6zJK0+WIXpDFmQV7+AsQYdghCNzgmJgJOgJx4D
QScwK5gbxWlqS+acBVVmQUP9em1bbeV3IcKauySms4KbUe022SZ3GjmSnPVmFozK3mivx8QHEOcv
Vn1jgom7kZ3ZU5PABJArbXGCCXDgXzbBq9qvGC/AYtSVPoptskCOt5OyHhiccG9chbtkh+OadO58
+Pkkyv/wbgVntpgojzT6oNEWtpLkyRpP2ghWcIBEHa0kMvUK0wN1dVP6Y3avZW+iFIbGdYzNSJmI
H0d9IdXrSCVKnDc7I/NV9GUI5KdlhxStm139UA6dN111frzrvf4hcbND7ZVP/R6ax1fzTj80PgoJ
8Urc+gCmOWGk5lzWzqaHCZCF2VRavk7Ps+LJ/kSWowprlmuSxg29l/JWBs3Ls0Oof9kHuJ68mRhm
80N0Z0kq3M+CbAz3jeGPsrq3l91lI9wIszHC7Pyph361WcGIUT3iep1L9/L0orizI3DoDzQVc96d
zeL6IZvzbortUjfW0SheT+ov/UnZ2UfT1fB+KF3qJkflkH6pdv9H2nftRq4k234RAXrzmrTlVCoV
ZV8IqVui955ffxY1c8+uyuItYuZAG43d3UAH00VGRqxYazKUnWyUOvfwUW+rTQBGPlswQJ1usIZo
gcJNb8/Q/uKt5MRBmzZwRiJj5gUSG6G1zok5ry391XOpcU49436ks4iF5o0lPwNZoSNeOeNk3J/9
JdQKoHy4dJFmlEABTB29wGNbJWEgplCgoV8gU2p5MTqPm5c6Mf2SFAlR5PSYKiv31tKZuzRLnTle
ZupECjEsJVKsZkCzSzzwe05uP+UuWFMsXQgwMEaoac/Z+5nQ/XrlZWxjX5AwxpiXN1FtI8vGZb6V
OJpk1cpKyLq0n/E2RVIPEQbEIijfLIaeJxVzX2pdVXrEZjvkts06P4XsAB7r/zwjNfcr/K8xavXS
BMoNXgfYthCMD5JSH/z2XVY6I6xKwnKx1YtrYmKLC6dBtwpdt9iRKuUTVB85vyJD01VUA9o3FiVI
l2X0K2WVyJEIvSHO/Q26bA8JWQliFQD0U6dWi0BFpnVoV/K5zccmihCvDcXaa3jebfQhQwoDxRTU
aZFIonwQGw4+X88dSQX3whaF1SFtw4dnvnwLxE3fbnw+IAlaf5X4uxSdtHq9P8YlP3tpnhrjmIXj
lHgFNBQ8GbDdHNkrbzr7ZfV03878urwdJirgc9oZ2R7q0BXgPvKBrEXrl/AustJOiBqnSs+8+lly
j0mUml2zRjOxPLR/TFJHzwdaGAAQoKbQL1EboFj7Fhtg/FK5XBnb0rFDKeJ/x0btS19ImYlLsYRj
VNmNrBnF2J0atQh0QS4JA42B+3O55Jcv7VFbZgoZD01h874Ek1EoPrXq3/sG1maO2hRs32qcNxso
XKkN9CI/i9KKE17bD7PfvLgRywgtGl2JfZe1kCdLQAfb4pZjH0G8J8QJdJV+BGC87g9rcZ04tJjg
KLNQC6XWaUR2k+EFgJCLxwFRjK/HvRMLpCk+79tZnD4kCJEOxsvohsXQK9nYm2YIW1QrX6PXxbrH
eYdhWKPsXNwHAt4TM4nb3JN8PYdSmUhq1sxwteFZbh1GOv8X4wC9BCuq0FyA7Pb1vx8GbY6UGPBG
PaimUgnIFeBK2W6NdmCpwI3OqH/szHvlYi947Bgzco/aBsPBlGelMZgm0bz/gzSc3Ss8YDOlqCeV
+o7uqoZk9aMUA9XND/sUi+mjO/b+uJf8Pg9njKwyP6OuqXELzFCOcT9XyJArlDZI508xUdeEgJat
IPqEgBlo+GgdIAaawow0YdRABtfFV4Mnodg/ivFK7Lm4GUEt9//MUM4i9eW+Aa0SCkdgTITAcTyg
HyhZwy3OU3Lh3vH41zAK+PXftnj8//USihXPYTM23FmsUhKc+8hmG5H4ImhCwtLg0nblKFOjou3R
mVNvEKO4kWruPMibWgGzsJeRiV3pbVkzQoVTAHaE3hhiUHyvma2ox0CUeOzz/c1GP3ZvhsJfTx3P
QNuhr2CFPdWf0PWyn7y/lfMneijhN1ZuKmrPzbbQQ4fkEzC9kAekO/DTXhNAzsdy57yqpL3medyT
l0vsV4AnvQFMibRSSVy2B1zF3F6uCXSSVowEFXAg2OsUe5R2Q84Rhs+A1FKclVmk3qn/Htk/lqhZ
7DU2r3pcw2c/N+VkU2oIC7NDZIjle50cEbr1Pb+yB6kr7F8mEbTNYGH8hi6ki6jUDbkwcucim/oN
WxWok1VZZmkA25pNy05PUlQlI0lFcXD8QRQ2K2Oe9x916FBE4aGXgF5GdBLN+/fCb6KdIWrmEvg5
fYn+ljUZXOmhf0shQdA8ZMPKaBcOw5Uxyo8wXdLIOayd67DYpWxlJk2sj2NjrgxqzQ4Ve6SakhdC
Djt9JxtS4B/bUgW30bQtoQ3XcHrcQg0LYghETrJj0WsbNY63bBDbsc8b3NjZ979ncZEv5pi6C9Bm
D16jXsKw/cn1xS2XT4cwLvWRE3ZhAlR8xppMVK/MwuK5ubBKuVMo/mXQaofVPmmtRvYtzwuNOOOt
phtXTK3MNw1vGZg80pQem6gBD0wvTm9K/TCJyloiic6z/eu0/DOk32TAxWbtINQGOAqGxKY/qfLW
Vcm25VQycbkZ5jwpE8YJcGWw8mTljEjQmaDL8Zom18pq/vrii4+Q6rzL/Q6bi0GqP+ylLXKZD2Ik
76SmM6Sy3SQJiPGFtTle8vE4PDONG4jUUFGYF+HCrl/GIqOEDFzF+9CgIEY6Munbzs5OBRoZSPd+
f9PSmZV/T/Y/9qjDWkbgIEVmFYsaqE4BIdsiFMw87fShQKuTiOQRykkpmOQGMEPXWmit2F/cVCDC
UOZ+P4AkKW+sabHUlJ3KnbMWuIExOvRjBMhZ9zChqNJpvS2NyGWN8q6eAPFD+T6CMm3oyMxEWmEF
ebS45hffQr08q4FrBvABcmchsXoWPQ2gPzOU0USpd0LeNP5vrjzwvmF2gZpHguR6qcGtWybok+fO
4/AOzu1+sjgoNq0J3f+2PN34/gsz1KjQ01tnvZLz5yyB1gEwY2BrLCpg5UU2gpJRW6D1U4/6WiN1
HXl6KgHjVTdFbwpqrhm1OsVbvh48O2iZwez48T1UhnKnQLNkCyEn0Zx4QD+UOJ8M9P50D35aRJv7
m4R6vfzuUVAaIifGQn6Jo+vRva8hmhd9/hx75bGp8rPfqmuN8kv7EHVoEETPhRcIBV8vRqhGbYf+
D8ySPI5OKPjKRq05tOR70L+8P5xFB4dnDKIcyF6igkrdFHk/isiTF/xZiYWPOJItObF7/oEXwKAI
rZWQNxL2MyhDPYlrUxqQU81yzbz/EdQLF8804GhAjYLnLf7D8bserzIUkxcqde2irxYvtURHStDw
hJ9C9g2ff7pv7Cbmh8QCOm0RAeGtLgFYcG2MCZlR5Jiudru4ODMlfwoHaFoXTUsKdtowU4F9z/bs
yoVMNwPOY4RTmZkA5pQqemKvzfpgi55SYajdehottensItlX8QkHjaknqxnfKpTZWNdvzI7r7L7e
TJD1khrj/uBpHavfz0D5E/wieFpxQDRef0Zcg956VLXancLn6ZgJOuBPSWcrLfHQNG6Ots+YSgZw
Wz73U+1C2Uo5sz0VhRlI22aEFisp9wFnhwJBHdzLwcZttMOOS0jLHOvzWu6DLrn/63t5AXyC6EJB
zEj5pUAphTouvdotNspX+h2anV5C/W9yPKPZsY+VKeA+qp3KaqzeafeQ4Dr3u8aYjuzD6EQr+5S7
ccqzPMfF11Dui8nFmFFDzB5vtyZy1Hpr+oTREa/jYvTIn+/RiMiPb6w8ExbOBw++XjCAgIAKSq7z
31/cw2k7lb6WsY3LhcYg53rLv85y2lwOjwnfeX+L3HoEiExA5RipDdDQYtNSW6Ssx95rGuzUqCsc
JavcLH7XqsKOgwY6UP4+jzlj4iBmIPc/DfPdqq99sgZOvQ095o8QZ/AYMub4oU5p5DV8xxRy7cbQ
7sjlCgjV6OSfpNyIRF4fGyNnfFJqnemV/dzlx72tzMKCm0AuDCQlwAqAelWl5twLs5BVs7BxxejV
g1hun39HPr8R0oy0CkuU4ljEwWZ4qatNXxyKxHeqoNFrwZD8t5ADkygvrkQENIxvPgsCh6y3iLwI
OtsU6lpgel5qy1RoXKEG25mwzyud8e0B0egQkVyTjKH9CQdbjh5LdiCgBDFjgV9JLszzfnWB4xvQ
L4W8Pwj+8Av1DXKfVZmH+8n18xLVCw1ISbXn1zAUt5HgbEZCV9asjSQoN0IJVTCCWbhrXbSA176e
xmasvoTCg1JaSe96uYG+z7b9u7LmszO5HtwswjRj2UFfCOdIrXmnASDKRoF0VicHZb3xYRx0cQBF
qrTTRoKIAHXLYXCm1dfM7ZkD+AHkDyqe48ipARd2fcIZ8CPzSsmrZ4NxrM1XaKJjmXC6Lu9WXMnt
BUBZog5WwkuNxFWwNNrFvtpkxkC+M6IaE4q6og7NA93iIDPXOB0KtZ0Z2qohQ3COM0Mj2KYWu/Ot
6XGt3fC3Rflq5qmvmiOiCw+XS0IrSfAD51Yf9cGI/qrbbJNB2xFyD0TYcU5iJUaufwNmBfyGgY4Q
1JZli7F5S7F5MkL0MbYKO1lpCLnx99RnUQ+SKRHYeu6yO/c6CIJ1xcxIAWDXmiIX3aEPOa7r5ac2
HgeWuDyPfu3kL1Bxx6Azw/XJn9fPinik3nuEJSu7/ZcV/WbOkelHshh4R2B8rudcY5k+lTJJPU9W
jzkXHMmZnFDnttHDaKQGSrH6rDpobDGv9v2TNo+HMj0LMiAGAeYHzIqU6YwvG34IO+0c5K7KH0ro
BUbVe1gcElRI75taWEKkeNHgyePunNNe16PshU4OqgjtieFI8lIH4NxHQ1aBuAX5GINdkwycv5wa
2aU5Wklj4oIJW7lkzgoKoGX0ldb/8dTN1WvoaIB4TMBDjZo6qRwErgLczxWagghSTdTCAjOAjgBC
5/y1prnbhZpR1aBxndWYkCmnDoDI+HWEBAisAUbsCSDqeudfxXo3ronmLhr6FcLDKcfOmP/+wgEk
4tjlWSOELq+WgFSYqVsgf1Y6Zbhyi97uB8wZUOIgpmE1uFvqAmuR+5QUJoxc5ZzIgKGIiZl7DSkZ
PclJyPImmH7u78DbRy96H+SZ2IcDiFm6WTJk+vIiiv3IbaB53h6+xO2o/zAkOqY6WiLtGPqV76zR
2AV+AnOtYEPDteFcYB4MjeiLAR0vHM311KpiwzaDkESu/FzqkwHBTqe29PZ1ZZQ3j1bKDHWF9VwZ
VVGQRm4KXKwEdOxoliTQvybCbyrTt0USPLRGBYBsAgTR+3Oh+8baPcLP+/H6+F2PlTodCQIWpQ7x
EcWb7zAEgkF6R1q47gmCsKIxmI8TNILBr04KWyVwruiyOrIkW1nypd18OeXUdSZHKefLLKZcISN3
FBRdhHRrsYur8/1JvwlSMeezdgqy5QqiMdoZ1OIoy1ncRK6ExKCaBZB8FlmeKNyp30B9+L6x37ch
PbmX1qhRlW0bglyljtz6MzYTvbM0gu2kqyav87piAQxBWqswOTIYk/H1BOC5LQPiHtr5HkKTgIM1
pH6XSbthSWVD49Ju9Z+KRA5jRDqk6o3BaAxmo66sBQ1W/N3/yszzx6KDD3cd9dlBFHVVzIuR21mC
0e02E/EdhbSnCSLVPIDao85uG6PYlHZk+aen1uotmeQb1hIS3L2fqZFth4GcQ4N5XNNHXlw/3E7w
DooIoC11NIe+wW0Rzp/WaoACOU07GU3JOTLijEggKft0fwmXjgd6V2QWxLfoxRIpe7waaynTlTE6
8eRNNiV67m1kRtkza4m+2wAeO/PSEuUNqrbEo26AJXYkguWXVtlanrJLSls0GOQW3th8838bG3X0
g0orBCYrMLYWijrBYzs8dOFAmhX8GF32x3ZCL8p8+YKGGVVJWkM3TOOMA71C5PKKUbW7NHF9BKPT
Bj0qRAAMvxURj067jnF6Oz5z4AL5rtd8+u064hugqTIz7iCOoiGO7NQHEseEsSuPTqUcvXDnlQee
+7o/o4tDhQjNb6MK0BoaFTsN/ICXNxvH7mBpR+G9NNOf4jEy+E1sKjaAUCbkSHJSrqSiV8zeJCB6
tLD50ESI3Wbf2uIpP9VGa2nmtG0t1iq2igHPc+RXBnvrshEg4hTOeTrkd2mse5L4fRLzQ+wGjOUd
xIc6dkYPKQZuBaVBqyPP+weRB06fLIM09qZlmg3x7i18NnGnfX16U0hJEOhDDMUCtzB5sh/3+1f7
+/H723vrj/GRKUi3xn29MFTkliECgPw1CJt+ezYvYq0UMvYg0Coz1/vILOaTM6GobaxsndswC/Vd
NOIC3iOAnoAOu8eCK72uGjJ33Iov7Udw9D+Ar7Alh3ka/zZmf/Ze4VgPMUvywojWzujsXa5vKlif
+ZnQMAZCYzqBXvVCk5aBkLmFMexRFdj5NgDSUHbBTZ8c1gCXv7nbe+Yot8qNkFOKJRnmNqmTngao
WevsRnuodvIGapiOYJTP0kNtQabCbuzwnD1rrmeyTvuqRER9YN6T59UFWJsCygGzWhgxhTZ/EwDw
hSXrpR1YAKQbvJFb3sOayOniel/MOOV9i6ILqzBXMpdhGjKpJyE5SONRbHWtehZ6HeTV9zfYbbR5
vcLUpV4wnTKABzVzWe+B7xJDKHeh+B9SIs9HFR3e6PqXUFxENpRa11D2R0Gp2MCtwdnDvRZraa6F
QYA0AWEbJE3xCBaoQXSZBjpJngtcSfk7NI9MZofeGuRo4bAj6kc1E/wMiBNpytZBSrVBlPPIPQqG
aD7xpF55UN2mJfG2uLRA3RJIS2aMV8AC5z+h74mo0SOXHNjRzqW/Km/lrujvxL30qUGkCTXc+/tg
IXVyaf3mskBFKuX5EdbFD7/U+5f4W7KmXfLVG/6BCM4YmeImLDbFs0DkNTnrhWsYs8qDjgubBBAy
KlMuZpnQClWJJ09Kejx2nOokr0HU5oNz6VsQYiAXDyOgyJQgPkKd43rqw1rO/dz1R4bE0oOKjOjK
FNJnlzZBnd2s9ZTGT2Ei2/c/zB8M56V84T/TbXAO8VaStrFHpp/kIX3sXXYlH3mT6P+XcfT7YSYx
RjrD0FV9latjBOOusCteAz04y/vEZB5xGAKydjPQJ462Np+Wi6svzoeyGGZroAcwhmafBEhrdC/3
J5SO6mcjiH05aGAh33QDkQSD1FS2IpvD9aqyVT7HqT5MaJFaI7G+ednThub9eTGasm/StCin3BWI
N+r+Ln9Odty2eFCdtStu1RQ1cfLEFioPYiaX2XmHYpMcfdvfB08RWSM/XFqhy8mbJ/dyTFoMtyvD
kCLhxe79LdF/Etv3F2hx06G0I6IKjAAIoi7XRjiZEWKP43K334qgyiTdV/GqPYNS91l5lCKSrhRN
bl5DWCgkOyF4h0QkEncitVAVbppiDklc4cgnpH+qT+oRkeZO+AmPa05pYfdd2aJWqgG9vR8wSenG
u3DbEM8prfZ1jWBx/kcor3RlhFqlQFYH8PzDSLBJHgWHPfL7tS23OA6gAyGFibckil7XaxQCgM7H
RVm605/+U3gIvoSK8K/e5/2t8NuUSY0EVzyKutDDQ08wXRDnpTgBTD0v3eQt0Ifdk21Zw44gUnzw
yKt+ciLSOvdNLswdLKocC28313OpWx8Mh3Hrs3Xppk9+SfhjY2PbrRCXL5yiWQUDLxlstrkP7nry
/IyJy5xhKpflDlGiERbAdN9fuTiWjKA8B/Q00Bss9CGvjYCyJOW6IqjdkNtEQIeB0lAFkOD+bN3e
f3guzdl7FAPxYqLR/FKiVWVRZsCGKAUKjgm0PPI2Scz/mxVqKGzLoGcefNSoN54ZPif5MK6M4wYA
gmnCQDT4AJQ+8CCiLnIpV8Oo9mCi5baT+MkymiXzuiwjHfVYjGS0Gr3Ldc3fMgI4tDZZtrIlFidS
hAoB9h6eRXTNhYvlWBL8tHaHDoLmkN5M9bYaubVhLpsBph7QYtRSaZyLFLTeOPqA11TovJVA6a3n
k551OrRYAJHk39j4o5s+0DUDhUtujemGDsjmOQbKZnbsaMEGkPB6R05MCmifB3xGMVaOxL56cmSO
/AsUoVeGebv1rw1RIRMHCBvg70rtgnVPT9HH1xXo7rDvb8qbqig9nPkrLu5CRuJyOcgBgpAI6EKs
+jB8+d8ZKLw3mQOUEmqCoVHYjtKTwaqME0+2AWmJZMzZdx+J9nOL397/pqXlhbYUqFhmav+bQnUw
5VKagonPrZUweOI0VjOmKahXXORNyeR35ED04xIB26BGe2VlGqdAVZkGxQR1y+3SJ8Ni9czidgoy
T8CgJo68Q82XN3Rts3JZ/wLArm8ErO2Fbcp3tmXHAg4L2+DweD2gGK0XRrWRt92xtpARtvLNZ26l
xgsLLpXEPP+9P8G/zQz3zPPXi550hcC1vt+6gGBaql0cJaSIWLvYeAlBjt2S7MFR9N5CEeOJ3w8P
2Xat6n2DEaBnnz5GfTr0rIAZ8FU9b76U16HeespbE1jKayTqXIBHXm3FJak5O2MmO22gamaw2d9R
ADVrvgeZqKzkEAVjjLyOwEOgy4yRavjT6an17Xz4lqBN0oMMP3c01ro/gQuhKlIDgGzjUgKDMeqe
1xMo9ZEchC2wI36hh8W+9k2Z2TFO/ZodtP3aZb50HnDzgQ4K6a7Z91wbK1qOrUqGbV22/ezEmHB9
aNwfz5JPQ1iCwgVwN2jNo2LHMApFZYji1kVPaLIdmjzbgCmw0tlW0wgg8OWKvYVgFdAv4G+A/kKv
DUdD7uoxRnt7krZ4vkjkEJ2lg3MGpO3n/rB+aw30Pr80Q28yJVEyJoKZ0UZ77VY6S3+4nWUdOEN+
rBxvb0sfxCbkqSNPG82MPk1mczqxJPg4tcB7nAt9JD8rQxfms3Xvm+bVvnC4bFVPktbim+SRxOou
UgAte2IDS0MVA9VEZBJP6TOqWoU7SVb7BvkC0BsBka0YpTOCZa42m2ch2nE/Dbep+S/N4CVS7b3R
CNbyXzeVzvmMXk4fdTdUad1kTZ20Lh/v6u4gFDpoFX58K9M1Q+9Jv8PvIKdBIjMyK1vnn4xTwq0c
tV80w735ovYmP3Qsw3t56/apPcY2gOk5+wW8ll/pmsNop1raaukp7Y9lMRGh3yXFJmS/CjnRE4Wg
XpKmusC8TaoeH5TK0GRj1J464N1jU8SDWdz2vJX2YHz9KTZVDwYCwjF2FR/z2BxUHar1XPsQFA+D
9xjVoISuoToIgo+eJFCa+Y5Tu92rhTnJlrAJ/0R+uFN9YJqJP6xS8dxmUHgFtML4D0W1uch+vW9q
re5AN9/W7tvH8QugGYY0G+hZPjLkCyrFKD3P5Wdk9xlQkfigqJp/ch3/jz9kACp6eNiaW5ZsPxPn
WTDBiYir/QwRB4CuRqSs//XTO5mOM3D/GC6ddkiToONXRFgKVkLKW7ZVlaaDMiIsVDYJy/4J5fYg
vkafCuPImpVVjau2L1FUrW2d25OGsgA/dzSDQwPvoesZE/Iw8ZC1a9xe6iZST+WHGGlvbOQftHBi
V8710pUAElKwyqN0hHQuXQIWoirMWnnG7QrJLh3dWqqNghUNBZlp+S0SjmlH6nItN7kUSVyZpY5H
KZRsxc9wYe0IrpniUSxJco63/rNs9MCtCSan84TZsAaHNBuzqcFJUzrBf1oMgadAOWdOMM/4mht5
kF4JC5EB96XLs9uQaKrFR77RPI9nkNwNAgAKJh6IR7FYiV5nX0n5BlTTeIjfAD8EsVdqhdMxSsWK
RRzDSIec90nNr2GGblCTvyO7MEHNLxOUyEkNXuOWnF1gKcFS0vGB3flWzGwLPS8Q/vZfne33L/dP
zULWAHN6YZlKTshFxGtpgMHhEWNVG9BR4yR/d+TPH+AbsJycXuGS8g0NP2s4jJv6KD1sKubgRT+b
2iAAOPYgbjv0ccKn+NsAPgV4eP4NvVmgpLTGNT7PG8AgbZd6JPeKV/kqg+muzQpQjUCXdQ6QwXgv
AQUvpHiQeCS3slNsaAC+8CuF05s6A2WefhNoqed3OeiEkYIs9syD8qA9Da/Kg3IY7PZLewwOa2m7
/88qI4ULuDUaRWgUcuXznewPODneQNKX+Kk4B9bkaHr+J8DgA5JCM+JdcM+1yfokNbwH1by/zxYS
lfM+++cLqKVmBSAKUhFLXQimkuieDcGx1InB/BkRjyfekS1Ntv+7YnXpOkOTCmqnc7cdWNmunbPK
sF4m1AiDuD/DRkY/K5TvP1hTFKzQ36C9m33kxr2Kx+VZTNy2BiKW15t4Zb1n/3DrP/75CCoW62sp
YQMZk68mbW8GHHx1Hwq53snF6/3xLnqqWZ0ZbwUVHNWUJc0fND4vJLRXTN98fmCrRr9vYF6lm6Fc
GKBcoSYULUib2MYd9syb5Eh4CO2mZ3llwhZvuV+V6X+Pg3KH3FRlitBzjRv/CH+Yt/hbe1b34rk8
ZvnKgJb35cWIKP83jVkxhQJMTS3hPyAhmB6SQC8BF96x++Gggffu/f4ccvM/SU8imIZQBoN6ODK1
lPdRWJDVgH+zcQtQ/L4Dt/SebiUJjJvDCwR36p3ipq9+BpW8lYzH4i1zYZiWihNrlkFYoaETBI/w
ai/b2pu2g6AQngQ/qRU+rimGL7mdOYWFSxNxETYltY5Rhi7UjMeLrykPeFQHcmVL0XMlPlfl5DSD
maOyBBmNBKDVkQysI4p6lQkEmr1tvq1ST8/izMkzK1+jJlqaiqsvo5a97SuB80Y8OsTI4cudhO6T
7jHg37MYykAPHmOV781h2ibR1/3Fv3FIHPrmAEKeaToQq9KNyJUa9E2LcOqEfjQNQH9ZxyX41I6P
pVeZXO+ho38NN36brwWmciYcxgqoYO6iuTpCvxZROC/qU8Ac/fHkaYwxiMesAWKn2o6vAXjw5H3e
WgKInzUjGm22/b4/6tssGD4BsAB0vs3sYQB7XfvhvFCDINSa+tQqaDsmDLgk2Y+Eb8wgZy1OYnRZ
wVvrIRw3SblRAqNMH3nmZxpHtG6VRw2qMn99Bqy7esusLMiNR5u/DB1IMwUMLiG6Kj1JTVuhb7Q+
CXVgdOK+ZH6a2u3Ht0bWHAHX5f2ZuLkLZnMySLcRwSMM+D0xF+/yJk8ZsIP09Un2Y0gh7DQwwsj1
Gu5svtauPAxlhaemW1LTZJSH+tSnP0rTkaYBA3xXGjWLDBL7FMdWxDuZl+pl62TTM1QAVtzq8oJf
jHP+wotxsm0gST7an09tqUdBZitMY0ZlBkmqcVNPucGFuhgXZEKJMn5/H8q9GH80zTMoZUwvMLx8
Kyo10aJH9J5xfub8F4uAZCw2JAvmXDr+yvmMDeVoggIGIAit7wxerSfd5j83gmQXmr4AlofwM/WS
blU1rBrFq0+dynzVdVg5sTIlNmrqa9QOt1lOLDcERfBcnw8XINTXk10LbQBiNa45dWzzIYee6Q+H
KQRKWbR5v9bBJjF3HglOlhq18NS1T8KwlVonfCx3kYfuqbTZT8k54C1QIAUfoR6ZPfphU+/YlZu8
s3OF9OD9KPWyXENsLO6TOTSbAaDQVqApVPIBisuTpjSnmOF24Hwymb4jYzA+hWhuEXNRT9VHpv6Z
BVSDGqGp8oV3OKnDxz4EshgiQXFi8W8t3idNYSQia0DneGUv34YImF4N2oIKmnxQiflNYF3sZXEc
ozKV+uZU9gbES2LcSHt0kXtmV5HyrPwFhHM07m+ehWviyiTlLxsu8iW5gknoxqaHFngjZngSxlOH
h0r22a/2C86bkXYYMxoY9WmUWkW61hXCQSLj5Len9qdp0BwvE+0p9Z7Gx36oCOJUJ5RWGtIWHCHY
EyCmgnaSuQ2Teg8MAlCqmdQPJ2RzJiMtevSL+HwMxUtlTb52jjKowc3eHTl0tB6jy4CKitlcqwJu
nIYTMFdGwUPQSvP1vHRaf4VTb3FMF4bmv7/YKFzH+1XRsMOpa2wlKUgTbdtxjfXoJsZHAHE5Giqm
Uusad2yN0fTxqx99Fd7L/a13m0ejDFB7b/Q4OYx8GJA4wilO1+rBaKEtAmVPcONOD91LtxLv3y4Q
eAxmD8byqIxjcNfzJvJtEiteMJzyPMztQCriXdOzo6FOYw5kOr/G839756O8gQYaJOzQ+wt13Wt7
kydFgGRUw8kPFac5JqJPPK8207E1phgb3o/WusBvFw0ABmAzeJhF+o7uwe5E0FShGDecElVD2jRE
y3ecKWtWbl8WYEL4fVhAdh1Oi74IxgRskWooYSK7UtlUSapawDHwes8WsdFWaeEMDBM7SYW3RT1m
P53ajmY4KB3xIcBhgsXJJ2gx6SxA9HxTjYfEFvxqLck8T+/1ecRXQm5UmDN5Kprzr6c/7KRQK0Fa
e9KKnmhaqLNAHXK9aqi9FWlrLABLU39pjVrsWtNqiR8R93Zlbvi15Ih1tgIcXRoQz6P1FI3ts6oA
tX+hMCq2vRiPJwFgL+85lLCNDrLwwnJP988mfxvYwTvjoIjo5kfsQqumxokXSmLajqegyK0g+WAr
CwruJGr04Vg9Kj7aG9TXQO0NqAzh2H6E0VPq25G2A9NBgd7j7o/0noUKUWdOjmEllL51f+Dh+K2m
S8iEo4xwva49VMK1sezHUxn7+1ACFEQrR1IG2Rpr+9KSAg2v4mGJlCyO8LUhOW8Vvmea8TSpzYMv
Vg6fBs/3Z3rRBPonMc2oJ8DQtQmFAR2q2GMsARfgyZJx4B4u2VWx7TkQp4/CjIXFpTQ3wtLQsDGX
ubKSpfGUe5AS8eAXbF/hGqOS8kYPWnV8lcK6czImqPR0HGsT4qvptqmqWk+biDfuD3ppAfE+g4Y9
Xuw4mNSzIUn6vKgibjxJtXKUsHGSNj2C3si+b2bB3c+CvJwMNi5UtmlIV5Io2BsyO57CPnjKwIoR
T5lZVZ/jGtvY0rmUoaaEy2UuotNx/iTVMl8K8XSqu+i7ijUjwy8EdSKDnzS3bOq18sxt2IY3/YVB
6gQ0De8Lau/DYNvYPRfpXPFHzNyEBXCb8OofoTPvT+VCbAqLqD6BUwWoezj96306geAxTQFUOqXR
lmsFg+e2npyA0awhPp7Vvvh3bEVrnPyjwkabOvNXnlJL5wTNiKBUnDNHiJOv7fcRVwrgspxOwFBO
eiX4hQ2K3zUxgtuEPS42BXgzOD5NwYuKOo5jFTBpGSpIXiixwxVGNxpVSPjG8FKZRGdBsdG0DBYu
u2A0u2hLQ5j4HZh9apRmw/ijl50oLbdVI5xX5v82cMaHoS8HVJ7gQ8dJvh5/ytdNlUn4sIE5yoCx
8IIeMCZfHrlnobBC6aNfy/EuHVJMBABFgGaj84l6V/IiSuWxKEw4Pb7JeIIFTMUmS9ZeIEuHdO7I
BYmm8D+knVeP3EiyhX8RAXrzSpZpUy11yY9eCGlGoveev/5+7NmZqcomipDuXeBiAS06KpiZkZER
J86BP19seqnoso6pPM/ncexThstj2CvsqnbNEAKlIfzr9ndcychIvuFyokLFRhbF9dqwTJyxDeSz
UrTysYiSj3YqGZ4caO0py+PsmNWKte/1cWtwZeXEYhgGUSSTqcaKuQhwZ1ufmhDD79WH+sNwVAdv
zh/an0r3x20XV9btypKQh2RypilljItOlt9XBpQfUEuGk/V828yaQzQ7FiK0ZZ5SDAh6ls5OmxfT
2X5KPc5I9eldYXha6BWye9vS2ppdWhJuiymH+MYvsFQnB8f8AYzQq+Vzwvy2bH9o+sNta2t+gRpi
0wM8f82sFoSlPMROPZ0tOd1bYQAQS9lp9m6yUbSW3+UlDVL/w22bax7yKFmgmFDivJqaQjYeSt5M
xUMmEvTzxEg3zHE5BJWHPt4A623ZEgpmaWDbfupw98qe/KYAxw9NhfpYbFhZC6SMCoClVmWoFOAI
uo5XeltYmV3p03lyACB2xdtiyHfGGB/82LxP0lMs7WsQKMOzEQ3HfG4/SVQc/L8c841sQHXv1efJ
/qub/7z9oVeCzdWvWv794uE8SsogSRFp0Bgw8Wz392oMMQ78YAnEwbdNrX7niw8gHEPf5hCi5Tmd
A1VP3San66MGCEfyEmHnxgNLvKWIu5KG0HJFvJ7xeIKMmO9MeZDE6RwRsVv57AfH0pf3Tnjfp9/R
Db/t3VqQWYgWEbPgZmA29vpD+sqc9LVWzGfAdd3d4NvTQdJ5CsbaXN3fNrXSVgA+i0+L8uoSPoUd
W0wmcXMu53OSvq/VT1nyI7X+bN/a8S6a37T1p1T6nJePbbYDUwmTXXy8bX/NVRIPkIrMx4LLEO5B
2ZaaIUwnvqo+Jscsb/5ELTXYzw3qBbctrYWeF+0wrgib+1DYnSrUfc6kcOMOo5e9094X01vtcVYj
CA4OQbi1QVf9WpTK/mdN2KD1OJeBVJjz2ajoPfaAhO1oX3XBxpv1NexuqUZwsTNSwYuSCY7rrdJO
JOiBLs1nvd+h7i5Tbi/PjvNHXpdu1gD0KvexcddLtTfEf9XNzqc6kjz7mhsnD1VzX6mxC/d/Wnrq
/MYYP0Sl7SaD9WTmG4+StQNL9RVEGqOrTIAI6+yPlT7ahj+fQWzLrlZrzx3U816f1IrnhFG/ayDD
9gq7/Y0qETMGVGyoi6KaIpZ9q6kpGwvuvLP1BbUDXW12dgBE/D6rxl32+fYWW1l0sixa3uSSYNHF
2cGESaeJx598DiES3CthprhlW0T7ukvLu9umXqoRwpuTNhfq3DyKKLqZywe/CLZx7AyDaQ3K2baC
D2YqZ7vCJ3NOR0X15qlGTBCu8d1YSwzyzyYMlcasHLpazu4CAtm7OhpzRLCj2p07M3m0yX4PVt8P
By2KArdOne4pVvV8Z6dKjYBDYe/zukNKajZ95YvWj92earO2BwuRPaeTHL4bw8BGcbYvdinzXhtR
auVmgdtiedBScqLxJuzysmurOOxy7Vx0p6ytn7Lp2W5oGdj2xjZdC4eXlsR4lIVRUc19qp0z6wB+
AQDpTCZU78O8uFOiN1YKMxhKcUnoFnpwiL9O/mOXT641Sn/cXmCd9RPWd2Gh5U0oo+xNP+h6fTt6
f7Xj8ENkJd81OgX2LUDca9wWx+LSxLKdL7ZQK2Xz6OSJdk6MR7N4Y9UMGJBLDJ16tMbT2LyxQAJS
VE2nU2tOngo7UbzXQP3E737HV55D3OhceuJMlZI0SdOalXY2ZOmkSb2H1vjWE295Qr/+nv/ZELZQ
XHey0raldp68XNul5jHzitSzjvVDUu8rf5d++X/5JG4ktWe8Ks3wKaL0boDMAoJ928JrfA3YIEZS
OBLQ9TCKJrikjXU527mkn5vxfjR/Nvrn1tWnHx3SL39W6l463Lb3OrphjpEx2i9L1JGFC7Rp1bkO
Ieg7szMPUf52zO7ktNkw8nrbo+gqo25lEiJpvAqpD/J2jZnA4nkeQkbXp7yFlZuu0sYxX77M9WaA
eoDgufSS+H+mUG+RmswKCsk0zu3BrKCRn0+SJ0Xn2vjyUYm38JEr342xSmZAmMCm2mkJqUCa9EGT
RIFxNqvsVAEdk3a51v8yqha1Oovi0SKEzS0n7rd6tORBsxpc8sv6gEh1jW5GCwssskCnfAyjvanP
9qFKBuVuKC2o3jorfGNpbXGs1KC4G4wk3ljLxTHxKzN1R0GJS58rUbii6jmGmagvjXOzt60vkuxW
+p8DcDPpeHtjLhvv2g7zdewMkxoaVHqvWKTa2YSSvFHOc7gzZM0t/jTHgzFtjTi8XkcdhDhvrkV/
gNkawZ1woT+aMlPhBVmlR+jUkJCsNWdPPa2+u+3RygNvsbWca40+IFAbXL4IzQ5XqGw0hnJW5s9R
43zWxniv0lpP5N3Q7Hsr8jqrcRlZbO0Z2NUxMtW7RHeL4j6SAGh9qPVdAv6m/+v273rFbkHjizFe
NvLypUmjhRhQmdC+R/SuzgMkWi1MoN3wXFZfmmr+3reKV1GzTHvIagPZ0+K3cRHR+HtbV58LefhQ
gRQxc/UvbbY3Hp6vjzN4KJ0PRTSk0i8GDaUfhhqiQ/WsSA9WVrjDVCBv5dl1eCjmT6PkltNGdF/J
ExaTWFs23XKNXi/QOAS5EvMv5+zd1GeA9f1dXKSxG8iJJ7XkDXJsu/2bynHNRHsbDnvZiD2/t+6D
uts4Zi/FoOv9D60R/MDL0BfcxOL+t6si6Ycp1M9D7Tt71UqyQ+Ur410/Vc250EvZLQvJBy2m965v
F+adBGKbOdSh/7mxPZbo/OqXcNyVRa8N4KrwmEzqJjMDKdLPljK6Rri3pD9aJrAbO3YVGITTN60n
P1YIEVv725Zf7wA+wYVhIVuS28TSGp1PkDglnJJTwcRLxkvWy5wHKXluwo1310rFHl5muh6qsUh2
y2Ip27clBRBUbZ7DUxF+6KYBAvCjdI4pQUqDm7e5awxu42gHudyAXKzEBkwT7hB8WCaaRTR0omW+
FPSdedasyI0yzXX0r4MPiIXgIIeoGKfQTB7qcq81bvAnYaKo9yVKqX55N+lPUXwfBOnesceN3/U6
2i8/i2APcwqCbyI+Q7WjNo/1wTxLhnqnNfdlACX2rOzywjj4vw6CVQxNQY6CUXydrSby2vahog+a
MVnnjhHY6lTDk7pUE+PpEMfvJ/C/b+vhqdDvw3h6tJStZPL1jWNowGxkKies/6vybDfktEic3jq3
2n6A5tL03/co0HXv0/6vtHpnfRqhy87H+Dgvc2CfQW5N48b4/HLbCEft6icIiZLMHHY9RoN1NktP
kQ5q8gnsKcXTJ7t9jOEIv32+Xt991w4LB1uzlTmXpNk68/w1vaFEsskqJ7AkdrH1YH8N6mVpaRCR
B5JlUrgVkrMhb+ewzXTrPIYMVZafQlpv5qMyg+XWi/ae6kQM8MLapf5T0j3f9nN1YS9sC18VbZ8Y
dlrNOjvWMSqfC/9dgAr8RvB4OaHC2oHs0DgmkCYy2b187YvbHQiDkTepFr/TJZkdUqW+Hu0Cy+/h
QcibuNo5sUIjua00MB1RC1/vU9Uo4+eoDMrKjZmE9u9GuYm+VQjWfJYcB1UZmiz5mzgbYXPoiwmt
Iof/cbDL5ZS5jD4Kc/+uTWLZ9so5nW3EMsDy7vpgsH4wmhyVHmy9ReZFo1J/tI0h+6KHk/StmJdq
AKdgto6xlnG7G8NsmQ8QhkjdQddLyoRKBCbQk3J9+aMIzntD0qbf2rlBmwjGD8hKNR+ZpLQGiGSG
yfh5kDt/2OWR2TOmqSmZl8ca0zpFW1m5l5hZ8SW2xo4XmVFIzxl0XnCE0SA1vAkdQft5rMndf0BR
rrEJhpEKBgjw6XudDU3ujplv5G9mYt3nrulSSOQZ2zglSppWXln72Q7msQF6wc5ORyiyWuk0y1qA
eBQVtmZn8m2S3WDMw3fTDJvMa7Ke5kunqoVzlGZDD75lTknEkTujqA5RocOvOWVFr32cGj09TT4I
tY1av3DyQP/QHeRi/0d4Ung9WKM+5WGBvqWW0i6NJPPcRXnv2t3G3S3coH/bWbjPbYRvAPkLduCc
8ecZsdhTkfnOYzw5tqdlo7GrkiyC4WSoj7XT2PeFWu0kpf5FVrH/WUflgDfM0hEVznwyZYkfVFZ8
6k/Od7q9t0+1ECtf/joSETyRydaWgtn1eYtDNfG1bI5PaTrta6u9j4zWG2huZeUHtTkW5q8hCF/Z
E6KlMwZ2ZUnYs9ijupQw+Ve4m2NCwoX7yoqQ8xRlo+SSojCsbo6skPM0N85bs20feqe8i5ONyLj8
tYuY9bc1XiI61XNoi8UW+cKJNCGvEZ9qfZa9IgtGTxuVeXd7pcSaxt9mYEvhxQisD1jp9VKVRZG1
jP3Gp8ooDrp8JwEdVL3aHo4zNekpTXdMoe+aeKu4IQT+V3aXf78IyWUZapJmsmRm9sbpj23WHJzy
uSu3HFz9jBf+CcfMSBNFLapFDHh0p/fDxrtxLVgwePDv11sOwoUXksPl2S9fT22oU0rf5EAG/7fF
qbNqBQDkohqFHI4sHKehNOJqNCQOq1MeB7VxzUwnzfm1fPLvFbmwIh4ixwiZsQqY5lQ+mX7ptSph
OpX3xfSj0T7e3narR8mx6ddQPAHDugTHy+8mN4RZmIVPFKENVzMgGNSSSN6pdRAf0SSHPL5MtpQT
1j4jBJhLwIU6gZfrtdEg9xW2WZScFP1Hiz44tXOmKc63PVs1AvcfZTvGnl/NEvq4m5V2npxGXXnT
G/KboDXejNAa3Daz9gHR6kOGDuA0D1Fhsfos6yc1qZKTNR2S+puln/JgB3nkLtma+Vp36D9LQtQb
egZCJBVJafbdPVR5vCZvu7JqACjfoitEhi9eRcGgjV3ZYqCSs709HuWJqZtgY3OvhRvaUf8aEY6Q
mULRIndFciqZlEn2RfBg5cd5qyi46gpXKtXH5bEqC6uiAVieE3lg8eu9XJEd5l7IbX77e625QpK+
DF7x+gPNer2Nk7nwYZg2klMd7nVGLX3P4Rmu7m9bEV+9L+Hg0oxwRGUSrMbSovQk1wyYU2QavHpW
/lCmgp7n7Js+YudZuqNCFe5Hv2PGrLUYudelzpVb1BiLqfQ0a8qPvFGlfVubEG9EY7Drtbn3jLFH
a27S5g+3f/XaAlz8aPGVWitlCVKTbzP0J6U6avNeMTfu5bXcZoGkG+xVnsOvGsB9HAd93dLENR+7
7mOlR2/Vpnd5nCKX+WPQ6o2FWHUJnKLD04UapTjxUclBUXTKEJ8yp413fWvIj1oN8YxTx8bx9tdb
uysXmbl/TAlLXtd6PMZxF5+avbXf4r9b9wNYHAgaG0Yv4cKf06FT6uW7pczK0w/wwnL2nGEj/K4e
Dlo0/1gRrvtam4I51bHSqPRSk/LBmFLP6b5BzvL+9sda9YdtwOQFlwr32PUxbADrlxO0Gqc2+mZY
5zk4D+nvOAN4a+nNMKAgwlLMtKumtCUFZPp3GnTXmhlvds6b6fPaU2RRFfzHjhC2dKdJJHUmF8s6
bW+UzBhKTK1Jk9fAsoMQm+coUGOGGx9wNfUEJQ6m2QIn8mrAaKJFg9QgydNklF6YvqWmfISya+wH
9C8iL/T/VAPLsxsmX28v3eo+510CfhHQAAXc66UrCzUetYFEII1jr/J/OsXW9MTq5riwsPz7RX5D
FUuvw4bH3eh/HMYHisPu0H267cVqIFoauAxjGqYm8kmGkWkOZswTzs6PcuT5DPoqe6c5xAiobaGG
1tKNl2bx/2wJX6wZ+gSgBbaSErxwAd+g/hZIlqXXB9XYAg6tLs9S1gSPScdDrEeF5hwxeEIKZQey
DHNp/lwU6UY1T1TyfLne+NPLFB3ZGq2M6xWyxmVOsI6TE31Cx25canlN9HAY7W+Sum+LT/p7iO7k
9DPz5THSf43mwrA1jrtySNxEzQ+313Lt+y6soEDPlmEY8cHcSe08jWmWnHo53+fZWQXWMcGXZ2eg
p5yNBGJtczJCjxrUMt1Oseja9cKnxBvJ5I7pfSFnbuU8ZaiU3HZoLaQsB3tR0oa7V3y9TopT+iMa
HqeulR7iOIMeJt2XtewmvVLjFoT9WesWhrQ1Kb62eQBxgOIA8spUjZDotWbSKpVM+UYe8vc5azaM
yf1t31YX68KEEC6TTjc7CWbRE8U909LfK8ZTrNWHvOq80dI2FmvLmHDysmW8VjKMpRx1SAYUG2Ha
qaNDoI+nXrc3jK2FlMuPJ4QtqRsVVLcxlpTTWyOdd2aku+mQ7S3/TZPm+1TdTDNXN6PGHASp1MIS
JeQc2TJlqpZNcsoa6hxuTnWv8xp4XBF8D1WwkGZeQzJuZzl0p53CFHisNKi/ToX6Xc9aq3KjsAKC
Shra/ZnVVvOcTUkU741hig5L6RWJo3r4ETg1kBCr8eUP4WhFvmt2if/cpYrtc7gpOj5JSTpupIrr
vjm8amgbQacopDyKPSZJh/IbeD/qQ4obtHews2yctFUjzFqB6OT/mJK8Ps1+QO93opx3kvzEVecj
M4yurH+7veVXTxUNoBeRcGKnuAulNOfFkfAIHNAaiqBn3RcjYPzbVpbvIZa8iPd8LZu5GNQGr12J
7bmrbbSVTgxMdANDKoDoHjZhPKu+gCu2LMC3MhfAtZVwbPLGsgh/sBU6Xvfhtg+ry7HM2tCigRdU
hIXENvz1jc1fN5yPSfzGCmu3DT/dtrHqwYUNIYDLOjrUecSLuUHA894vcsmtIrvZ3bYi8m39fUXy
ll3ATjT5xdLg3Eo+IMblzTwfptT9Yj9Nbh8AXL2jRp8m74w7OYs9uTsaH29bXot5wNJoM/LggbVO
WKFxgsnATE0uqCib9k3QwTNh5Wiz93PxKA3ySTXyLQn6tXW7tLn8+0XGpnRyHjetzt7LhwNiB09Q
geybetz4qOuuIfRmUBan0yCGhKhp6mGwklOoazt0lHdVrO9UOX92OtnN6o1ehohUeFlCkGoG1yGb
/RUUCh37Xi+Dnr2OpGz/JkSI6KHOYTN56Mxj++XO+XB75da+IpVkOsXL1BlCytdf0Rpzet0tRYOq
eE5NlZIo1BRxsb9tZe0johIKNg5YOfmSYKWMtNzIeom1MqYds9dTA/ec89jL2aks8t+Ir8vEGETC
IA9olly7REeOp+SsoXUfw/VXHVvkxrutAYRVjy6MCFmLZJo+1RaVdKkYvbgH+BkdZm30fN/ead35
9udbXSQdeBgA7eVgC3uwmPK4r0L2YC/XbjGcl5Zev4VO2DKyeHxxnuLCSQY5x0hC+y6e/SPz64DF
oo3ztGVGeIU7WkobU+LYtp07hsdEetqS8tyyIFxKfTZPTVAvJSUARWUPoz2SvpG1ASdcQpp49SHR
9M+aiIWrKTDGQKv4XLbReD2UevX8Gz2yJcGiaEUXgehzvSDG4BuFby2HJjZdy/kex8kuhzjtN/aW
icLBMpW4sK1eW1HyqnU0CT8M+WdePwVRB03Bbx3JCyPCkpRR2vl2aienqIGVxACdDuv4VjtkLRlh
bOUfT3ShW5CU0VCFS6S2lYfqW+o/Kul+C3qxasOC62gh0l9kpK6/VgwMwW4yn+Q3/Kx1P3PtOISn
St9Y+S0rQgRTJjsKmT0lKCtP+Y5JddLp577fiCrrVpiNW5jXl0nba1/qnhesGsfpqTHyOzV8SFoH
AdWjU3y7vcOWxX11UpDY/seOsI8DO0K6omTmDoyDozqeXDY8USbXRkov0r6nvextJlxbvgk5dtHR
6W6TjFr419j52L2x4CGB/eS2YyLE7eWypqBPUgDMbQHWXn9BIDhcl3yLUz4/z7Z6N2qQAzf3aetp
Le8V2W30H+X8oZqBnmn6/rb1tTDH4DL3NgjthfLu2rg+57zSnRE4AsLI0MfWT1b06baJ1YLfMjOs
UnKB9EOcojQTWWmcmK5fqfuhp8rpUY+mN1YPh0z6TpvedvCM5mA6jeYXp6GWT6vSWqIesPwXEtpr
75B20ZiSIfjNxR8SeNXKNdKHVvZob/+87eTKVkHyUqEuhynGroTtOUN8MY1jxUgoyGtKf3pXHdLk
Lt+qyK3bwRMbKVrdEhVgq1kq40qp05OtSx9HvfnWD9Z9PgUPBc/RjZ25sjfw6T9by2+5uMsDuagQ
vW3Tk9U+GNEer8J+I0atJEBXJoQFUqvEmAoLd/qKCzCLYN9Ttfi5TpMzdDp3DmI1t9dp5cIFwA7d
ub70HcGqXPuUaVrVFDp7UQ4/z0Bm7a225kqcujIgeJTaaaONLXnjLJEw7it1OgbZvf0cFOHBrJvj
r/Jt/73HF6oH9G/oF4hkxWXdGkqKnNVpCMwfkmo8Ixu+kd6vbrpFdYCBO+i0xCxldGZLGid8ajsv
/6tsHwPnLig3UrrVlQGmB/MTglzgh65XZmxkH0ENAnzOwEtvG4dw/PVkiyvqPwvLL7jYz7McOH4V
pZyd0HTp3TDB8Tsn5sLCcqIuLFCb17JpxoKpnivgO2n9F83U3zBCVwjCGZ0WFNv42ogRW0oRpNwX
mfVYfu+ce3/jTlhbiUsDghfmUE56kmNAK1wmWIdk4wyuHRH6Wkzp0HmS4TG8dkCu5V6nTYwDcl+6
uhEwSOncparlWtC56sNZmeT3hhre3T76a7v40qxwMsepTYe8zNNT6D/JzQ9Jp/7NWGaw1WZau+94
N/7nn3CnjpSgYlPFvzi1o5Ofq5LXtkO6g8nrOTXeppPydoqcr/mgmzTT/S368uXPC5nSlXkhTQ6U
vtPVEvO1/3ZOPzC0gQxFB13QZBRe42/UGta/Kg0FKja0bV44uC62fNQ3YVpqWEMEJwRkq6Lznj7k
xhZt56odVVssvOhLC7uel7IS6g6rB8Zi7h6M4iFPH5ACub1Hlq396ttBxgWE56VQIyydZOlxHcxc
45jwhzOebLaqt0wIy5OGVgPzGCZ0veP+SazPILzf2vnW2On6B/vXFZGkMrEcJqRtrtYkX6Av6KnM
1cH5rWDEkB8ZD+9YytHCWS4BEVZ1n55a+6Md2DvC0VBWGwFjNSAtFUFws4xgv8j3XOwxZZJqX2r5
ZJok5busohkixcYv8l+9XKTcbmTBFieUUt21K1Obq4VSYqVRzB2LD919pcCr3e9UZWObrTnEVUQP
B17dRY392hRg69zKWiU9OWWB/o2Vyh7172njs63ttIXaAjtooLyCJUmzavRAuYlDEShszf9jYWFI
HXmr672203i9cCzpdQDgFm7usm/twkg1djR4n2MyuLbmRdbGO3PVGUrDL92IJc2+/mSpUtRtoKqc
TNKQ/hNkZHazEcrWklG46/4xIXInTFpqhq3KqmSI6dbx3dQ/mcFRkS0kh7ZqmWs7QFuQF8zTMV8i
i+5oUVLNRp+dmio48PBays63Q9mqBeqkrL0KLswWnpWpKvFmDslFNClxJegF898A1zEP+p8F4emf
lf1oaC/P4+Zbk2QPefdTTj8GVrpxca9eqJeGhMdVGFgRHAm4AtjRDx6YONXOxkfqzFN/0OE2G34j
w7q0J2zouNOcoV7SuOXTLTiOGpqCjZfP2qGBk5J5AyjROKHC8thJN3WJyeNK9bWjVJtu0iAy0n71
iy1CnVVL0HKA9ud8MkR5fXKqrKitTiFEa/Knonp2qCpEGj2wbEsoZu2I6kAreF1pYMlEyFrotD7s
KePLe7GJtHs2Q7J5ra1t60sjwsEhCiRl3BLUAtOgavAAocFvrD4cy8rSV+XFYy1uXtw2sd75fddj
YcgaZoMAiBg/ZGPjLbL6rS6MCPemFiiSqWZ8Kz3Kdk73czmgMI3sbseALStCyjvofZA0EVbKnCnB
tLctb7Qr9NKgNdm4bJbvLmZOUNERPR2mEim6XH+1atJzGDiJz/0X82f6Pp8T905Cn6P+vNVsWgvT
UG9DUQL8iTepsD6pjCRDPsfZyamhWJ7zevirCeDTCUNZOk95/q03uy0a6dUzxJ5GkwfcOkNQ194p
wYB2eZpkXKU+rc/Rq5PG1fJ+Zw4/bi/ZmiXDpFKvgDIlnxKWLJJCqSryNDspxqkp810ZniEHdqV6
YzhubWsA7VpoA5DWQBP92qNxqMveCfLs1O39yvtebzG8bP194YuVeS/ZdYYfsvXYFSdg10H/fPtT
rW25SxeEM8Sc1piXyNIutZxxeEy+FcMjGF2v037QGmB68uG2vbXQA1EAgEnUidCPF+47hZZQDqtj
xpmdIOjR3e43sH1kg0upFGQMmYhwKahN3YwBwnynpPKZ8qv2ufkl+qOGttgqvCzZEqpbvVgB/iwQ
HJD+RLzrTZDNZJ5lVmDPb56bLDwXtAgCmcnW2JTcMf0e5D+H6KD488bSre3yS8PCp6x7X1WyBsNN
WDPxhwx21B/87JxuAYPXtiF8hEtxe2F8Fel92sgw8slhm0vd0Soe/O74Oy3PhfLwXxPCTs/kch4b
5qlOLx8r8qbuoQ9+3t56W24IWx3OnjgYIf4+Ib0yxPs0erLG4//PhBB4zDT0nRp63OVLMSfBl9KL
jQO07sWCjqFSvnBqXW83zYgh7Krb7KRqwXzgGYZcnmb9NCYl2N92Zi008E6kXMBNQetTyBLiIC+V
vMeSPbZwQlRKz0POAFHs1KOMrErQPnW+Wd3NVat8nXt1q7G/6ul/9kU4UJmimGIgtX4y5a+sl598
/L31siET5PgSNMSz2wZSuvQxOUJ26dkFasuzp2+NBqye0wsjwjmV7IEr2LKzUxQMxyAYd0N/jmz1
uRx+Ix8Cm/WvN0KKn/qObE6ZQSSCMJQJNCovVrORcq8lDvC8gv+GToRkWLSRQFRUGX520kIZXuun
xq7dXJbc/UbWtVaA445Y2qEyz+JXJbEciZZG0l58kVQX9c/wvf2hD582b6Q1jy4tCZe40ZpNbvc6
NyCqD2H+0a9+6ml/aBvfLfutV9iy1mKGZy3SgAbAc3hehdM7gPhGpQljyc8CgjpGLR613bPdeZPv
pl/NTZXPtTN0aU9wrs+iPlJitoQ2dyerN0cEuArPzk3XbMP9xPgAiOLxODg/4DU7hIP60HbGF0cd
vSoxNyLX6oemwrEwQCKXK+peyX4PWxvKTKdOfhhC7dA1vmflj63x3h/0+9uxa8UWD4NlXmmhuH8F
ukSQYrKZXI1OUumYb6tJNl0tQPNBGhjIspqsQHOtSDcCpiiGsVS/tAUSv6QB0MqI3D5GZrUR6hXR
ieEWz/8EmQhc4aPjVurbqaz2jhY9K/FTKvWQD34dByrKymel6PZt+FPLt6h2VsIOP2Yp9MoWNOEi
+MocHKkz+jI6qU57yA9GA/UH5EtVsfHUW7ezVJO4IrjChfwnN4xQztUuYl4jrg5M3TSurkfjnnms
4Y4xt2ojMixbVjhCiKbJy39I8JlWur4AJUhYF/kmPnLHpPqc+PmuG41fFCb4eykvrAhBG2XRyNJi
rGhMPuf1IYwOuZlu7NKV00m9j8oi6CWmHsUmDtRmTajXQ3SC0f1oqc9ZKd370e+sz4WR5ahcPMXL
LOd5b/c0UZgNjT/42g/4ILWNa2F1Eywfjdc+5RixupxAz1gqFp70qvaQyPsf8wSlVbJRXHx5Hbxa
+wszQviMJmNSZ3+MTkESeonykJhvI106lsbkDa3+HkI7Vw3OSv5xku+dxvScZtz5VbPT1Tctj+l6
74wnK/4G44hl39XaHWf5JCXNfTFALau8Ne5Bz+67Utr7zZO9lbmtxSSApIzwaQBFbHH6sVeHqggV
LTpBxlZLj9V98kf/o/wNFBmn/l8rYskyQy66b3WskIKS23kJVGtdq29UKlZ9oU4BupNRGFks846Z
Qpd5sZJrnk+DZ5694NlvYQ/68OuBnOsCFDU1YuAXy8a72L3KaEld29ECNIBTP6d28FfdRupu9jPp
aAQTFeySa+S2zbVjeWlTODFzKA1p0+EcV4ZnZt9G5SHqNu6KtQPDND0jVNQtDUZ9rv0y2hGumDSK
TzR/oP96aqzvhXUMDrc90deCJfNK3ADU4SiUCq4ocVqqQYaZaq8f+5N0B9dCvvPvoQvyYFuHA861
XMUtvNTNDuEh2f/x8XPtaQ8f+71xFzzXXqO6w711hOzGrb3kPtl9yt3ci4/pff9j47fisXi2L3+q
UGLtpy70IyuMT1FOLtR8D7XjbQNrIDHt0oLwoJHGvklVn4+hmcmRftzBHOHTlD+karUf4Saz44fa
WMipLQtOvq0Bd5HC9uVKuTD/MjV+sZX9IQlyvcNBFX5n6NC62W2+Ar9EeeJt/83/0n4b3yArH54p
+d32fH0XQEgMdGyFDRK9ol6O0wKOlwqV3zTNy11oKcbGsREJF/92EHS+zVXGIIoj3Jmmn1dc2DXk
YtLBiL/6Q7S3zPiu7NwEbqPIRW/FpSGYT7t2TN/pwx09SBPpLyY8Awieps2mx1qUoqrw7w8SDpmT
IbMZBEw0W6jb18w9IFE1qpan+9Sexo3LfN39hbqCkwbtrCmEKiMMMxniZ7ZXM3mln+xmNXQT/0sI
TXn3pD3l30e1cLX+oPbxYXxS3snTIVCeCyo2qC3eXvFVzy9+i3Duqxg1tQL+qBMK5Nb85yDB/VTc
FaZbJlvd67VZF6YeDSA7VHWXNPA6lKWIPzjGwJS9L59zmCTbsHUT5UmqHvzJOvhB5PrtznLQnt6P
C60fKhNDv1GJXU29L3+EuPfKiG6Awkg5L/jhsSdqeXPzFLhR4QYf2p/OuFO+xu7EwMOH5sPW7N/a
hXFpXNhnIfgXPdMY/p+CbDeaX2lZeZsaVkt0ehUfqZ4v1Ll8ZDFZdKJ6qsYZD+v7lMRXVR+a/GHI
vsvaqe+/Ae34jRuKORSwpvAnw/6xBJWLcGXMZe4gl8nhaR+qiM4kqM+ooO6zhUxYq6AiwqihakTR
lmeBdm0piEtfAoIXn/Kk9/LwXaVY3tLN86F6c3qGOIjSPBLf3T4iawM+UNFDNrMwtVPYFPZtpiWx
lYWMu46lc6jm1JvTg1//NdSuckpi58mZP8Js9xBvpMoiZ+DfYZJMBuAzeRrdkGt3FTkstXRQ45Oj
/hmrI43EYm8YkTsUj3kY7OpQB8s1uS1ytOk8u2bU3PHG2qhErOUf7KJ/f4QQrEY/j+LGgEBAtj6D
uPMGaAoY+byPf5Ht9MVbthAwNZCiCmt87a02ZoaNnmaCtzu7Pczf2tQNei/60+YsbrwP1u45WgqM
goCLc0yx76OMZiYhIMBTJzJ+ICw3oIwVWxuhdfnB4jm0mDVnyI4iBnNo1w41yTBn3ClsG2OPvGZY
7bVvRXjqoBTcagavRfFLU0JcAQBHn7bE1OAVn5RT+r4ENer+xjG4NCKcPr0I5yQZMGKpu6/dgMSx
23vx7KpwAANHO982t/r10LiSoV5SUY8WrFlxYcd2gDXfku8nfWk/u6iijgoMHTD+NhvbfC0yWw4g
EZr2HHXxNWRBbL9ghAiagxZ5eeU/OWn606//j7Qv7Y3cBrb9RQK0UNtXrb3avXgZ+4vgscfa912/
/h457ybdbN0mkocEGSADdIlksUhWnTrHYx3+S0sFbRNoGaOqivhMeQWUjH095sE30kjVShYgcJJu
p8aFFrkQbCFK4JeZESoPov4CfaGqdxJeWdWdGUxPvsDCLC1tAw2cpAAb4w+I1Vx76JD3fAX2K3Ce
SUW81tQmskO/Fhibbek8wiYDghZMzui6oCJIlk/SWAwk2k2d5wYJZ2ch4PpBbUFg3miyTV12x0gt
GAf90oKi2UcE4wPuFfjP9dhAhYPmDxRBdkGnmWB7UCEzyzxqlybw0gh19AlCToQeGPrdVB2L6YUE
E2PTiUvucmmBWiJvQsJGzjF5gf6YK63loVFfTvMND1KJTJ2M1J+f1WnLbYL0MYr3HG6ssWxEZTxr
p/docSMGXvl2n4SAcaoPUW/7yeQQya0FIxOqVSM6asjql2d9NbXk8VhxaJ6elzzejTk03zUIbryH
iQlKa8YMLa8zBNrBJwoouzh738XtAyQRcpzrOCTBBAC8UmhwSCkmgnM/Gi0uNMDyqJrgFoCGhmsr
0IgQu9iDlaDSADQPTfBv37ewOI4LC9RCc7UwDUODKcsFAFV7xdRAwp2x4EnLVlRg4JCHnVUhr8fR
+iRJ2xq7Qh1Uq0PpZ85hDaN7fyxLsRsCAX9bocaShl4ZgHwAXEfTXvRkS+//oOjXVQkuoyDv9f+d
RvfPzQEK8VD7AiIGWXzK2/J+HEiqgyskzB6Qz0uHeN+CZRNIPf+/OBtgVUhfi+golKmBhZUXZ7U3
/EVFOeLGoPfPosBidp2/l744oNngbyvUeDDUCVJ4E5ytLeykhV4ixGM4fzPVrPf+UmieU4zQl0Cf
MjC/1+6gKnHVqB4WKlFChJPcLGVTTn6hVaMgsS10NjKk911jMTJcWJxd52K7hpnqc0GIjVTnneWJ
ojPqpW9onb/Km+C18lillkVXlIEsm8U00P1Er1gep2U8YYRxVunoXq7k1aDU6yyDbkOZ+KHVw58g
MBWxHivzD98s4oVhahEDMGEOYYZzXplbzNu9SP6g0eq/+CM0bgkgdDNPoUjNJkBz3uSBLdfTJReI
0BhZlFph3MQWlwzMYajhIvopdAuM74E0OmwQM1AANVopWg+vegcib5K7etwyLs20BsW8mSHCgXLN
TIgx9zdfD4lkXlc3HOKgVoRGIEwr8FXqeGl1qIhD7DU3gz2/SQ27TRJXVWy1PN130IXNN6uXQ8cX
BTHoTVOPvcCXOEFOkhi5KaTfwYj/qwxAs533qun5OeOSsmgMyVZ0YCFpzWvU4aW21ZDEHChfen7M
oGuWdGbepBLU5sPYxoWURdy0aE8DPHkm/UC1nN4NsSb3ct+AAmGQ0ODaCZt0rE0eGtdiGHzen8iF
DQCkNWQEoOGDc5POKKelJhY8Nh/K5ege8JMBaSU0x1uk8CKG07BMUUGlHvMo4ECdsxM8ZADC1hCG
yKggznF/REuJWXgmYslMqQvmWWpP935YjCgvoLdWOUGlwsyt+Cle84b3mO8Ks3PkDWfma2593+zC
/ruySgVpXAsiLuXnm5QZmKrxR3Vj676FeU9RsQrKUSiazDR3qDBSFrgEai+tij7Nqu9AP8NDUSno
3+7bWDhqcKShO5joeGfp9Gs4gLaMWsjonCRlMECGV93yfmxPOQQ9BDsP07dZTYz7vm90yTGADCGg
fEDHPOrO18Fk7JMozyUN91D0ZcXVe4I8Psdan4UjBsUtdKAhS4OGCRqMmyqVGjV4QO0avzZjXXR4
/yRvAtXkuWcm++2SMwDxi2AB5iOISVDPx3RsFcgrwFievaS67ITvUuQZfZSaAPT9h8lDFxAQ8zMP
6w3LW1FUPOhFMK4olwzf43gXIKzULKqRpei9OKoLU9RjjZsgi0AKbOAQoAC+ee/706g9VsiTlAXr
YF5ydjSeINgiq4XiBRXg265ok7THsHT/1EHHN80J41ReylPi6JrZPjWkf9AQf+12UdwHai/hDEEX
seHrJe68I/A0oxlDxSasJzdMv2Qkv3X+P/TEzlyLeMoTDc29tMNLnBL3foTm4QIC829daeJJf98r
lo4QKNMgoMP5IPcxb7mLCxxq90GEjBp4scbkKWkHyHPlmzDS7ZBVBl/avJeWqGjbBeHYQo0KzG5N
BTmYUIEGsjeIpiYnPCMAskxRARDiXdGQ5+AhKYPvIv3uqneNMEBNy/OGQI6ti+S8Qm3cSkn1JFcx
Gp5EZs6lJgCyWe47Ycs4LpbHAtDY/CJGxy/t32WRTFWBsfSD3eWrWSOEkZheHso/FqihaFLh1wSe
ttNG8zcwQ972v3S3AJH0jwnqYutNLWSFZ/okT3wLCqPqPibWoceaJyrmgEolC8BlCO6AYk0cGZJ3
q/s7ZSmogaBuJimHkPFN2UApxkAfQ7B9QFWiagsoOu1jb91rx6/7dpYC2qUdajkqKYbqcAY7HYQE
wK/KRan77y2AFBsJFh3ZUYS16z2vebKeqwOYsyrBAh5mlF7u//4PSJO+gFwaoC5wetFzohfPtArQ
PZdqW7Tz3ESBzl+p07kPv6dsHaH8nk523xVm8QolMmWCMN/7mOpGtIn8dWGBX5hjEYAs+QiIp9E2
ivsewGTUwMeRa6paw3epGhhpuT+Df2SCcZeWD9UsFNBAMoKzlgpzfSkNaqfqOPsguVug7YDIjP26
VHDGzesfE9QwPF9M9ZyD6FOTRitf3I9RbyqDBaT+oxcBfS55vCEA9DiUT02lGeU5zi3IkLm5EFtS
cJLDbVWwcC1Lt6YZ0wK3AgoAj61rnxqloou7Ft/kq/leVM7B+CVE5VbMpIdKImsItrBg6vMob5wM
8Jb53TP3mlETnfCT2IHQEXwR+UEQSqdQv9o5I51ulfT5vkMv4c8gpTb3AQK3B++hbgAFxKHyQgR7
lrZXNtmOX2l7yWocedutREs+xmZqK+dw3zxOv0FTaBEDomAWB1hPYxIrdVSXN9jSyIue9s9H0fX3
gUshqx7jozwRm4hEK1y7zU4nq5DX3HisrQYklKTdDyMxtTA8ZvVw0BrtFUhf5/78LEEBLueHroKg
MtJ4NcERwj2mK24VP6QbzxFevRV4J3eR265ZUsnz4tKLj1VHQya62sGWTAVJ4sWFOMxnVotu1qA3
xOG1K0AbzsgeLHn1pRnq3Erh6SIXYIqH7iyWZpjbOITjFeJTw7C0VJUmKG6AWhp5O9yT5th1eRGr
SCdFKmqYbUnOulx96X6zJYncGFP4pEEqNbYzwBq8SrWESmGcbUuBEU97PETwohNwKlwbr1suFUtw
/O5iyfUm1SybwBlyFip9accCmg0oA4CQSFFSs+lLoySXETB9CBWGEpUc0JhQIdXRIlF05DOoOUap
atEg6rUg7v5RQqWCEjJTTTMomNNgra3l0EnN6pix0giLc3dhhJo7Qex9EDUToAZRq+lAQ1jq76LG
2GFLex2thn+PhPKOKegAwFbkcOcYjKX/oWagt9LlT1NxtC1qNS7mnx7txEqNeCu5UQGEGrGaHf+n
PmaHaSv8kpxoTUy8Fg9gQ3CF4bkJNxoLeiLNC3LvW6iTTecrPHZ0fIseWP42+ApM+ZfsADWFSnhi
extpJzg42DKn3wXNdnCBKYoPZJu+DXb+6H2mj81D7MTG8KwDbGDdD3KLt5rLiZqDxcUO7YKJ9wIf
3oTwZoMVFvHA9sFqZ4+hmSLpvSne9MbQ4NDmuA7XA/fQfzV2CDnZlcp4FLAcmzqPVHEUw2l27BQp
quQltKJ1wGgqWoqw/4wW5+z1aDm+aAKoUMGtrXavONWeMZ33PRo1uOvfD+Uk52UOS83btm/eX6r7
04N+gevfzojX5/K8UrhVfubWZPIWq5/1/q6HYve1CZ2LPVzw8PmKsuXTTa+sBO1wfxSsGZr//sLf
OGVq+2SGI3PdBnvUqAWWagRrnm6iiheggjPPU2J0EnhBoZ7wFYO9B/mN+2NZKnyDcP1/Axhi1fVg
BBx7fqfBlOXlD6L5DaDtW2TFD6L95G/757A0/oCjUXTig7gd8Zp241/dc7Jide2y5pQKMBHvERID
ErKbtH0+4JYWsC7ns9/+3yEMl4frgU4C71dli+OAAG8tGbElvDQuKpiPkFxWHzP3/ryy3JAKBD3U
1KQqwcGd7ZzhtWXUMxarNxerRicfJAiMVv48mOZrfODM4Ry7CTJRoyGaxRmPu3BVFQ99vh9ZV4XF
3PylZSo8iEGVj0KJgeVGYen4zy7qDH8lvtXrct27+gNa2XoIxjH8dJ6vO6v3AyW/2HOkC9Aa6sFN
J3Aja0YeOrVsdFY2fkvaOWgZzsKyRgWRUh04DoTP4a6y0LX5q1vFa98UzMD+/3ISGu0wBBwZQnEO
JJxVBoUTS4ldKozzYnEsUA9BDxAKfWijuPb7RG31Aok3jAVHd7ABmkyyg8FMX8ctizZt2S0vbFHO
UQVZoPgR5o3ngEQZREOfRGMYVLfTAZepRoik/BJyI0jSY9iqAEInrqLJrqakndHELAD4Yky5+Brq
tNEGMWhGDUeBGnaROQ3qiRQSE209/8qNZ15YoXxFJWPv8bNnevvEmhx1xTvSTtvhuhE6ncNqaF88
GS6sUWePNkqDgmwxTv/QSNHzsVZ7q1D/y6X2wgh1/OR9LOgDP+/xTLDH8nlMOYbns5aGOnVaIjdl
qsOCnr2n/TbnWYiL5WfbxRioAwVdSIHct7DASS9RS2wvWo9R66SxDSxJ2G+EoLNySD5oyBje39Ws
DUcdNHmiRHw9O0T6HW5St7CFLfdMkPlZ37fzf+y2H4zjDK+lY2IVDtWg+y3QqGIM/t+slRXRDNu4
Dc1iSDPB0vh8lPGgi8fegPhzf4wEDYLC5aROkJrJpWLVikIWul6WKuiGbUIch3omsajU5gHf7pB/
vpPaIUGHKi+yFIhAnkMG3MerwrB98TD0jBlZvBqDx2RWLEG7EF1yUoRJVKS5n6iKPRMdNhD3dry+
tDruD2PqFzf9hSUq0PFdKGn+6AOtXSdmpKBtRoew/NNwatDJ+EwgUKEgokFsSxLO900vjhEi2zLB
Ux1kqZRfy7WecJmUQrJRTI0wkgSj03Rb8aQN1pl1X19cuQtjlCtLE5937YCulSCc3sfel9ZqNszl
tYA3yw6tUiP0zRxtrFgJ4cU9BL1caNuijI0O/OtDC+qnlRykgAk33m8d2dGwfxzFnd87lf8YAU0E
UMr9aV0c6YXB+YMu7heJLHBe0MHgWPcu2I6BV3oYwIYTCKgiybIVTJv7BucYerMpNLRZAOyDPit6
HacSyh+A9mDzfkdSthmF+kUR0A9038ricQFdVYmA43gm5bseVh5CWE8b6mjnqNDUG1xoXkXE8Fk8
houVWIA15gVDpz1Evq/t9MALjmqO0WRgNJjQuSh+5qE7cokhVAc0php5CSgtC5P6w/JGTyKkZ+Af
aHxFCY4aXtgGeQfBlLmDb9iNK2UTuP3ef+9Pam+0x/SorHEK/xY5Y9oWq+w4OjnSv+25bI3qGal3
l/WaWgzJlx9EzUPTR1rszx80mqqj27GtmrlbbSMnfiZO/Ci9RceJedTN8fPeLFCHaZCMUu95MMpj
/NHht2dVNudOprD7TA+sh82SR12OkIo/Kphu1Ir7mfLM+YPmMiOz7/vsj0DgvfFQm3+qiRyGPUyg
2PSgQ6X5Qa/NHTKtW/FQncpVYbYrBCFH2Hhv/rratGv+9f4nLPvzhWPR4SCFcqzS4hOStWwRN940
RmV4ePWyngBL4fxiOumHnFeJXhrrMAQan6o5FsUGPNgQDHu5P6ClaHNphjqvACycoHaG8IZEOW9I
JgtuKjHcgr6LdP5UaUqGcUiP5aq1BxRhPLN4IxtDfcgfyNq3p83gSmfZ7J3RCt0kM4id/Y6c6WG0
hodg17/iz41oxL+DVWbKjJvBUo8XQIZ/Rwq6zSWaogA5THzfmL1UAP7tiVkERphAcskMHzKLV397
+lbBM+X+xC/eQy8NUyFqqH0lBY8WQpTZm7wRmeqWGJqVrkVDY2ycpTPs0hQVfKasK9O0mH3JltfV
AWkBe854MgbEciUq2vikkaC1BCv74esQrwejNjq7g0/9gczGWn9MGbkO1qiogNMJzViGAew1lmLr
TmvN42KpQrC2IRVyCF9ood7ByCQY3MO0iWHj/rz9AFrvRDUarCSD9wfDQDcy2jeRlS5Al27mG9FW
LPmleOTXbWd2++xheMkRvtuvD0jA3P+CxTGiqXMuywK2JFHuoU8hH6kTzmi9OqInVh/ea+lZbRnp
hsVAAPoUtBeiLRZMKtc3gRGNTr6XNgCey0aZtSbk2SLdmnyTqSi9fNiiQQAt9LhxAFJ5bSoHk2SW
SugSkM4q2O81p0fnixa+DILgdJpoogRrtOi9UFsCniE0z+3l9CMFA8n9eV0ssqJhD92baKCDVOv8
WLi4O0Z8qgyRhyELjdkXX77ilIXdQVXiV8i/V6BSUqbB0KPUTuXdJG1YuMglGgUCau9ZogG9bsjy
XNtHcE80eZjR6QUx2/iTjINBwBWZ9av+O42cHlKk/VoYNoP+xRj64mqDe2xuHATWlGZ85rVAJkUA
FLmodQbi6pC/haBMQC8SR1Z5yztN6qIIPTf349poNuTIN6UxjYUxq6OwtLTmU/lmiwFxAF0wMESD
YuN6IjIoqMlFMveixZlmJBV3bnP9HDbQ09PRUmlHSRQYPdDfoNiK3xhTMR+h94xTR2zcFFXFFei4
gBCZFVTCE5HeOn+H7pP1FJGHugVjWurb+XfwH1QECLC+qOACby6DZPN62Mhy+HnToi8H0i+Ntg+1
XV88Diy2xqXJnRtYtJkLFzuO8vIsDyulUXScLlW39cNsIxYtRlY+lYGI11LzMVXCLxDEfd6f1yUP
uzRLJQ+8ekJ/0QSzotugMcEvUpvzMsNTy30ztoytvHS2AbQPT9ZBVws0/fVMjorEFc2EmYyLb4gJ
5ui3ZSpHLZ1n4D0C1eq8Z0X6aVuTJAg4JLzgGb6ZS2+49ZE8s+LIHluwA+UCI+wvZuxByI5aO/K/
6BSgwiQvlvlfrTmFjMpo/eGXIP8vayOrjvqqTTinCFBlQtc0r6OCEK5KEYnbZrK1QvsoAp5RPFuc
YnTSgHgFqgdAilxPccvxCeECrKdEKoMTnmMJHbkqq/9u8doFNh8ZiSAQI+J9fW2mH6NCjDUOewK8
LtK6bWKDj1X0RXZWF9kgXSGFGWYmaj/33XVxeOBbmdl0gVP/qVVfnAXeNMlp0ERQweu0WW9BHhSr
9xhuujg6ME7IkBSCHwFxfz06UWjERCpaoNPDMN9qGS+ZsVQHtu7x0bqZxMZB/lPajgX+V669SX2p
bFtk2xm5qCWSD6CvgLSdoXvAyVN3wabqIp1DxnHXjQc/tqqwN6CaaEjySlXtfLJlTtpDKKqcasvP
gjeRrDyy55CEyGct68Zf/fvJv/wcytOhjS1XaLgB1FSNVi1IX6bhOeNYvrUUCMGDiRZ2sDWgZ54K
9JASzvq+xCmT1qqt6u/jUG1zFc3BCkgca/9BFUujzFksypRjAWWOJMfcwoSdrIOiioqD6PeuAzGN
wpPgKwdgdWw//uDUgXGgz7vv4hCbrSBbhN+f6Vdn5sRrxwJXaanHvh6dINP+ynnNAzqkWDkp6h76
lw0NvV8g7gcTAN2n7klC55OBi054RJhdsE37jQY6mKp7uu8Ni3bA/aMjtwxZElq+k5O8JgMMMT41
UWINfuBo4ZZ45VoNGWimxUm7METtxmHwM8GDNPqJb3572fNUPd8fCOP3afVOgCkVZRrz+KSr8W8d
3K66wip40nfYvxblnzEQauFB2JcDYZnGJyAN9hV4EPCPsIW6Gx6t6wHKYmZJ8C6/PzA6zXJjlbpT
eKWccBKHkSnvgzP+8Q5kDeTgznud3u5bWtg98IG/fYEmafYVrlNw8sanQasdPtHQVhm2zqDzrM4/
Kjj8vxEBSDez8aIvgJpHZEeBuOyq+BQlJlooIlArGVVqkF3mshN/y6P6xxg1fV0gZ0hswFihPaYf
/QPnG3UJMRwrM6A1bw77DBlOq/13UfZmiFQk8kMyij1XxqeWFLtxQj4OGEUwarEoPKiL0o8dQdFx
GQNrxgwkvo5FXlkoQeGp2jHxxMOEd5xXyDjLlc3YHJv0LWT2gy/tMxEUFmijxF0Jx9q1wTAC0R2U
NfWj1J8FbTNCWfO+Fy4amN8nRAcxyQ35ich3tQI2SP1Y6zuiPU4+64m/NGW4fKCmgOAK1gEqErVg
MUwq1fOOeSOanvA4k9CHdeoArATsHSl5xmOfvgD8rBGe3iKgsX/1LVxPmVBATVwsA+4IYex0NJSE
WG34UvUvRTeuU0A1Sqttz3qOGtELHxo5SQ1Pd+SyMKOcESVvNwNg/SgMgZkAZxjYKa8/Jc+7OC+L
gTuij9uUqsFOobunRwwOBDqRiBFDohStm6h2oFEbb6FrMwlXqqWXRf5p+3s8Rb9kZTO5MlCO6/CT
eGZdMGsKtxFFgXIbBoQXLUZFZy6BL8hIICfhSWmQAkcsKSc3OyTfQSg4fuaErFTYQlAG+zauNjOC
G4qV9B1A5fhhwBs2POWSbNZB6hL9Vf+UA0sWzFZINpMa7Cc02N3fG0tmQWoGyDjyGGghpdsGIlXK
QbzShacaz0FL0VBFSvVOtT2p6k9RWmZrVe+RRyn6YB2HpfCs45Hv3P+IWx/Cm0wj6LbD+28Wj7he
XK5LIT1WT+GpCEfNhPY3tk+Tc+tC9lisydS7Fn4EyY35miUCk6PfMN2r3dh3Ah9lJ/Xs14YzbKJT
vbs/mlvPuTZBjUZqZS/JutmEYGic3bSGiqRcph2nKdkm/grN+fa/t4jQCa5JJF9mQq7r+ev8MNVC
PslOFbjFfGPSjUza+bqVt2ZHiKGwCoBLI7y0R8U7Sc4EKZZhjyCjzk9GUNiibE/xZgZMJk/i6f7w
6Izjz6Jd2KNJC7ykmMI4hD1OMLXmQ6kMud0GaOtvilWamx1QB+G6KXPEH2IGxwb4Y5agH51Hnr8B
iuQizihc0NHxMvvwxQszrRO+i1UvOyllY8i7anzouA/P3wvtU5pv2+KzLn7rqaF9D8KxyTU7ywWz
DhNDGsJtnOdG4qebqeIZO2fhJJg/C0uP+IhmPLpNogXpRoi+NnxWanH+TtF26ZvwIZmBavC//XOd
GpUr7/t17YhQEWYEjwU/gHH0L4A1CKkbWg0sahJAEpUoPwmtjtSF1SL4u0OBKwNaTZO9ythYty8L
jBVPl/ntDazJz/P8YgmyFsXBSuKyU0Cyp/gkargGpc9+EbsMf1sIEnMXPwh+8PTD0OYLxYWhuq6a
MRKT/NQ3H4T0hu5tewv7KrXfvgHY+Q6BOdOeahlZjhxwk23JeNn8sAVcvQfRXg02ZOgsYlWRaKA+
YGwlPlRqnpxKu9jlD8maHJWjuInW/kZbT0f9PTj1T7ILXI9VmfqapThCJzo0nARX9ilnlzXIj6dI
fJ4ycKJ09TksQ5AVWqA2xx8HKOgB3fSoj2hT7FiCwT/v0Htjn73gYvKrws8GRHByEs1sDXAmsFzN
Nls1K7Q9bIdV6PprxUGfH1jKxaN0iJ3cEVeim7gsEenbo3GeBeQjwbsFdjee7uLqSx4U2D5mQRH2
pPgg4gaPJkPi1zLnSvmpkZ0eFG8M3xMxPHr4aN1Hk/vMYYVOmevhl0pRDGVYyifZEL/BbwqN0r2/
gyDQwTPyRxb+5nalcdHAPRIXHNxyCDQkr83xo6bUrcgpp1/Jo/9OMrONDOWx2OOpNkUWz7jG3Wws
YMRwTwRpKwArc9PTtbUYteLYT2L9JOp2260TsL8TczQ4SWZN46Il0BPMiqUYHb2D6q6sqzZP9FO3
6rbda3Yu9+Kbhz4ZbRU/Rm5tB7vsD6kZZllWqX0TjwnKVR6sjsG3d+T6byhwGY2rBhUr7s+/dOUm
80xejI/aJWlb+fVQYyaLCh0Erz4HnvJSMdpTxQMFburjixi8o0oEd1216GLKWPntmzcPntoQFvkp
7aN1jX5xewWqmkDFeqdWBuxd2sam77sPyvP97bAwzCsr8265CAZC4hVpP/XeKTWc13+dBqGGQD08
tTbneB4w4lP7ALym+vjUH7zWKAyk4d37w7h9vsymVIRyGUxdOK6pcZQJCG65XvJO/JFH/v1Td7Kz
98av4fhRaHqv+oGlikbXH0DKincEiH3BuwTePXCpXE+dN/I+aWXBP3Mrfxt21rDVQfy9SZ1zu+J/
V3vtIX+VLdlijHTewpRjKvAHCGaBk4ZHfvrarIwU7RSQIDinxMFrpTYhKSGBP1+C6kTpsGR2F7wQ
hNPI+yNgzlq71IYrK00v+ywMzlDTcdXU6NGN8eilBs/oTLi5emDlcM3CuxOgQQQu6sar5HEWTmCy
wqMB7XRfeXdG77wxNizM7q2jgAdZgwl1rmLMLFbX01flUBLz6yA5o+imucqfijeC1+CVw2mwC53g
j/w1/DugBzDA1xapBRtEzwfK2U/OwmdWGN0rFEtqFFONjlWjuQmOlCHKIUk/lD7vY2ihbwyGfFIh
8C6t7rvfTbygbNAXJ7FTEwFHzLk76DYuovd/nbk6lLuBwFIrIwk/HzzlD7UZWepDrKzaX1ZqyRxu
ggagCAyT8xdf7SdqRFSg78Be4NcTTPb27/45EU0AV4621mw88+sIud/75m5u9JS1eQ0v4q3Od5Na
zQMs4X6J4R2A3cdtb9rrB8Jqd1iypSNSgJNLRHGFBq8KYquXQi1irXID4DsOKZbPsTW11dwZxsIo
3E4j4CowApYIYH91WpgnGKR46v24P2tcED22UV+jGKuyiHZuXRyhAaUVlCFhC8CU6+kL+IYr+yAj
5zi1OtmW8SjcNvlhIsf7y3Tr5rCD5x5OE9zabgRXiTwmScS15Ax+F6FBqZUzQ+3tvo3bqyGg7pdG
KGdP04mUZT+Q86/4A+4QngInec1elM/uI369b+v2wfNjC3zRaB3BCtFxPAPEB1x7Ezk3zhC/k/es
M/Cw1qXP1DvE8VouBiOJtz1kaJDzFo4z9Wn1UldrHX0WrVHvEhax5uJKgnH3fz+I2na9PAnRmAjk
XL6ko51DnigioG8B+5m0Zox9dorrHY55BoIIVeU55UinNqViamseeoLnbW/+0tHU907sCVI0gRWa
g/lWP318fI/GuTVYPVQ3h+c86ReG5w16sdn9UsniJpCgF/UcKwBHRh/+msWvT6OkcLxcGgHX87UR
nmSTqk4ijOyLc7H+7a1jVwcYS3fBxu3cn8rbRBFljDo9UQFAeha33nNXrXgkhh7Vk+QbrtFs0NNr
+IfuQfEsjjWPyzvl74m82fZJPukTH2Ei4xfpSTQJGuGFo7rn9kio2veHeHMRoUZIHaJ6USZChKhw
tsrjunvhGCmW21sj9fvUAaoKQxs3HvxePKalGYlWcBhTqwVXkaHaNXZlaqHl5XMabcJ8+s6rQ20E
HAY6KCjRfoJcFuWPhcT1qOkG8rnagQpj6+0a23uEn7j1lkXhvLRkl7boskWk52mpyB458+6wiyzj
8yCblZ3vhsP99aLJiWb/vzJEuWSNFh7ChSpC9bl6cqTGaLb8Gzlk29pqLQ343eoZaJHC4A61/++v
K9e2qeOoKwcJgiw6OVeB7W+9w8GYXO5ddqdvyfQDg2lwIaBcjZVyTrBi+3FcYVJlY3J4u1vpboWO
b8aM3h7l16OiXDQt8jEtB46cezNaZ4dy75cGei8woZLZPQeb9rVm3CoXDoOrcVEnIaC9VQbOb/ms
ubmxG2zGnr4ZENge8CSELBVBdkSgERMkbgbAaQlIosBqIBSvYI1iTNnNETNbUAUglmakKv69DsKh
nqTzC1E9F7/4b9WJImxmrjZGJ8FV3I6tgHVTvvEESNtD7ATvMuQpoL05//3F0VKFuZyGkuA/gQVJ
eELvOnSnsLmhaqNGjlYB6SCDB/zU6QErGN8EyNky7npABiNRrNKtV4EU+t2UDv6Tmq81vHRLXF37
9osxoTev3B8rSA2DdgzPXPo66Xl+AD0SjE8uA0cK7Qp9x00N4IFL6mmtqLGVuELju/fNLs0qWr1Q
kUQuAVyL1DJKANY0UEL3nwAYMidlj6qZWUC8Lg9cIfqUksm4b+/G72e+ebR4If+JcAxpoutVbCQp
qKRRDJ7GDW/7G38t2D0j1X2bZJ1twPtnbjhQmNO1v5QbQj3sSPAUrMlm2A1bZV3viANYJmMT3x5t
lCVq9jypHNWYyMFT5XAg5QIF96bcV6vYLGy0GB3DtbCB8B0LG3B7AaLMUpMYQ3237SeY7TfBIVwR
MzsIx7fooVxrDhOTvuCXV7NJxcYsaCeOy5XgKX548qE2d4aOtxPty1XOms15tq4Oa2pYVEwsRd73
Yg/D4laaqzqg2fvCg2cj2Pwq2HOMi92iI144ybzpL8JJn2pSkGQYVvjwKLxmH7nDGs98t7gdDrgQ
sbOAw6OBq5mkJ3LMS8ETb/a2svFXwwrUX4/Ig9zfUrf3AcwbKmWA18wv3xt/R9I/V2KlCp9ye3JE
c7ISC7R5W8WK15MpmdjMVuigjXL1wjB86xqz8g8KaGgOQcGffm4Dkq+oHoDyP+4PCmdUUpJv1SVb
Fl35wpa+tkStFhmEyk86WGqsbj0ZnlPYr5Jdb3PGuXmLnkM/zeWQZre5cIugz0Nvmock4dn08N4d
Ph3NkvejE5z8NxTGWMcoawqpU60YowlAddgbEak4U7Vb9EUho8qkGFg0BI4pQKgVdPTQYPUwSUkJ
Ev/oCWlNlNct4UF7FGy0ZJ7J6b5b0HRnGuBKAIX+Y4q6dOfhpCaA3ERPpV3tEqc0E+u9c1IjXUGm
cNUXxngQH7XHci3/8HaNp+HzCx0kLK1Z1nco85RcrGWU4lQvG3xHv0nWAnZGs9OOqH/x5mhnjm/7
brjunfZXvE5eogfdlcwGvajqmulUs3deR4KrCaGZjAOt1HDDxIcUVmPVxlSb3Kl5/XwD5f6+ckPH
sz07+teArrkzDCpqMwpYhAoFtWXiVMw7GVp4T50DdIO0C8xpO3mmZvGP5a752JjRsdiXrwKLNOM2
sF7bpXZQmmRzMgt2/Q+yEbaigHoyz3Cx29B6bYPaNUMRhMBZ/ewadIQbvxXLO6cO64iYzxt62dCG
Ay58GaBs3Gav/YcTw2asITD0lMm7OjqM8pc3soI3TXn3s1kujVDHa+EJRdWOMMK7ZOO5/Kb/qcnX
TgiARet6bu1WK2Ez2aqrOLmVO/2KlS66fSxAZ2ymW55pMWWRUJ4y6o0vgUY+eVLApztInRHH5v2Q
MK8HPZOXFiifSNooKiOxSp46NPKNxUOqZWY32lwMzdaT1OT//kSEADSY6mfPB7U7XTGKRDWCZhOJ
n2rpOLTm/5B2Xb1xI832FxFgDq/dJCeP0ows+4WQLIk5Z/76eyhcrGda3Gl865cFFrZZ09WVusKp
RkCrneP3j4ICzDDJ0dCC4KXiJm/lVQXwQ6BtYX2wnWOastjrAaCwcvc2A5ZECS8ILAnG70KxjhGl
Sk5bqKIMFntFayO/OtkpVqY4cVe93qb0PQ0BvZ8BRfAww3JY6Mm11PaTaeZ6X6Sn9rM+SruU7v1N
+Vs6RwfpnkNqSXDQ/YrZCZQGAT4uX5Mq4qgpmrBMT1MyjTIdc7/4UPs2FGiLwagPo2lyA+uQm2mP
Car6ZZSHUaeJ7/UHXWpyjE0LVoSHTi0kv2tNb8sV5/fNR2XF7vL3MawI9Wj0/bJJT3G+G7JxbwE5
I5gwwi6Gtpy85/AJqpZhdW1pK+dgQCNG/3D7JyxySAdoM1qEATzLLknUxFDo0ylJT4WpbS1A3Ao1
ADX/ZxrAS54X9mGjER6PjJsr0rT1kQdOT6ZYoGk1kn1q5Z3FkeClyAh4PMbcQgSjpWmMlcBcBgZa
pjQ7VXZnT7aEcNbc6LaKFnVri4L3Wud0dnwvjcH0Yv0hVjWh6IylGsx7IJNSVQCqUXYC4OsMBIoZ
+HvntVitjXtegLlwTyBlYM4MDVJwmPOfX4QKmtGVRePl6AGj97z86jLnLj7OnMPyBiMbqyI7eXXb
31lCJb9oY1Q9CEXb0mC+WSKJnW4CYtkoIJNFLWGRMxpjFTroyAmsGjOVEloXydwLHlh1wLnb77US
DU9ydAgrqJvBRLGdiI1njH5hGt1JLKiJ/pIA818Al3oo/Y8GU8doh7Ie+24TyeETJv5I2WKleH3y
24CO2DLl2YrgWAr6HMp9xYNJ+xLfayXGb0MWC9Vy9CJiHO/6asRJLBNdqPqTUK5LX3IL760VYaKj
Rz/AKPi0HrPaibWSpIYbCuHG69C3hU2NaUkE7Cp5GayXRtijbSVPXF1zgnSdBJ8tdgKbdybQxPC3
2+oAKJ2wQ5P5VBAg6uljQ/LCEZDRElHUK14EFSCFh7KobdH7nYm5ExzDj7RbVfGbHr1YPanRDn9b
q7+7TA0g0V/94lgFKrO2FUa0iTpJ608puhFIpne6I7aJ6KpR+FmrJUCyZfO9awUe1vKXt2f4jWSo
gsEDpIOQ12N8tRQC8KwRTTQDDj88bdgMopv7mzx7HPNHMbxXDCBkP1vDcyggXg5IYUlOcae86RtZ
2KZ78Sky7Mg0aXQEvFThU026C2p0cm7UnWq6mm5LhzEEwPbwYIxO4YT3suViGxApKjIccn3VhbRU
ztaHbNm3Gfq93RbhAHrCoeNATED6iQkaM63uDa8S+pMYB2jwBXKQegco91qnhroKpkNbFtgIbRsP
GtV3mv+kG4eyGogRrcxjGpAg5vW6KrPJZFl9+YsY0R4qdYjHwOtPXZgRye1LNy7vY4vWfkMLK12N
Otae26iK5Ht9owev3bMXkEq410SaNi9CZ2P/oGeuIYyHMXAmw5bTQwZMEsGW0LjsreOkhOTQsdn5
dhPwvP+32gra67GjGes6sGkbfVuM34n7uBgmeYhPGrG90RkHvFydp5Fo9zyg5G/RE0OJKXjEshGq
RdbHp8gTtM2AneO0mgbT7iXget2Wkm8vi5kU+qowfoLEDXTg2tqUntkl5TRhSxmxjdHtKNpkgHbJ
eyN/8zczGQ32TIE71QFGf02mNtsoQQc2yFjoqEeE1FLZbHhe7StnfCVgIAPTgWuaN1IB/u2ajGTJ
RWrIdX6qq0FYZ76aA1VWDL14JZV6rtF8NDDLkzRqtZqStq1ooiahSft4jCvSlSJ6n4QpNAuaYT/U
SDNvxJo4D6ua0PtVhHW0itq284+hIAQBGTCyIxFF8eSnslAsiCbWDnU01cc6IUWL7TFUDOIeVrby
LCSkAr1/TSwh8tx2ygKFTpnQ/QpzgNZTsRoNHlDldzcMZijoSkWeCv1rmOq+ZoaoVlmfWlJyGtxm
Ux4Vu14FbogSXXR8VdfJQFqOLH0PYBiKzC3rXdtNnY+ov3GL/SFUtmlPww0M3IStFYLtPXL7i79F
vLOrxLTvDEUHNA62W6Qdq7hQ0BCFd8axcfvaRXcxFrm1bt05Tfas7ur3AKMMiINvq833BB0IY5QZ
0wwq3AYA6q6ZKxWmN0phmp5qxyDq9hBQfdM444ljxGfnwwj0FRmGo4kRjGmDbWSnlqbnn0+fvIYy
7jkY71dbgFDwCxDwVsauIfuj4kSE/u8tjQy7GF8kGt1UFPV8DqckEcyMSY4BGjIo51qW5OHyWhgP
o4WTV1sprgVNMC6O5Lo+UTcm8amxjcj/CpGFpeiQArx1UPhD3wkWw19LQVeJZhUqMzm7d5qN/FHb
pHuuiP7j/fbBvkVHDCFG3IJhisa+CNPTCzBodj6JnNTliNr3KstMA482GGkk1iHV14dBjITizpiD
hnsHtm328f7pgZuXXbyhCyryNZXILEvMlIEK0g4ScaU15jvRWnI+F/ST8xhdYhp6B2boaMD8oCZx
TWqQzDiRQj87CQF5yQcgwEc+Wa9v38yCA0V2DyMuIgqmFsL2ayJ5ZSmlqrR4SRHvl3KXbToiNita
c0A3FxX1ks7M14sXW4vQVxAy0HmZPGIdiH9qErJ9Mnlj4EtMu6TDiHSeKINihaDjPci0pvodCioO
R9S+xYGQtEsajDRjv2fbFnqTnXaeRjDX9T7wsB6/Z4UYEoxdE2oDKYG2BruSjbwSqeAIvxT6xCu9
ztxg7fPlSWZuXtyKODWKFko4SbTRt261n4cUN0b1qGbkKTjzkqdL3uCSGiPQktRJ1ljjUJhGeI1D
Qj85FzMz/sZx2P1PCZKFeqXj5d5sVDvacr6+FB9c3js7DVRkWEmJ3YDZSd9igbjm6ORY0fX7SBVS
/ritljwBYFOiRqX7XRWU2WmkCDjJvNWktNO9hFkZbl5wjvxvsY3RTSCOd13eVfO9IBBw5YjEbugK
NkfaOKrJJm2iXh+EaoKwNfbwhIXvq4qGNm8nzfcGwGvNYXMjeTKM/RiDceVn5KqbD2u3wVCm5sRP
41reyXhaPd++Kt6xmBinjwTNL0YQtMPHj3S/XfOOxFEbFrA49xLRU0QQeFGptFZ/J5RXUeBRYMxA
X5RCO4lQTPOwm9yB4LHN032On2GdWaD6UxJruPwe6BzlqnK2eKITjsdcjAH+WBhM0F3bsxGgWrJR
d7Mkj7TbAyb7vXe3a5MKm/fbt84xBt8Aeyp/UtNKgdLYAY2sh71zFkXSE/VHHZCM8qZcOP7z+0tB
qX1JFGbT5toa1nDQ4jW1k21BeSxcCnAuWcgYA1/2Jc8vvozBvOfDpJU72dq62gFbvaE0oRw+zmHZ
vxsfTPFcX5lfm2peKbP6xOSXsots3d6f4zueEt322RjrvSbTeGXUNyP4h7Shuqmx03zNOchtK6qy
+3ywSXqQwwqyh4dq82TeBzvqUJM3eM8VhFmXL1x2VtRNLwD+4yR+ElK7E6VAfSQ8V3fbIhgqYxG6
TJGyUUcY1VOUOU2KDuC7gIZUJd1rhvep8dnuhVXm8B50y3TnXkVkqjAEwBjT2K8GH9kJWG+nsg81
wc50jrleNkR/KDD8S7WwF8U8yU7SU/4o0GaroFDLQ9HnHYNhn1RqfSUCAwJR9S+k4t21cn9b2ngE
mFBK1IcQWRMQSCeSkIyYv6PzbQr/Imj/MIptx7BajMuMI0gcetPW6XR0lMzZ0pHXozzz4rsB+ENn
NhAXAg3wf8RVWZwhRyA+R7Z5d04cjm5y7lxnHjnzViUVCxxnabaIgAm3wdkWBw6RfwnZ/hyEsZxR
0WljZUQwMa65StH/LJB4VdvRMVnz1HP+wbd4xhjNpK9SJW3wNIz2O2BOu6ZCOvpzOmR0zcuKLRvO
P6diDKdUNl0faSGqetuXkOhPnKN87/r5itf+fJ/R+MyqQ6lqcTdSvTWIJNuSRqSjcETthqRuRZwE
3U+Pj/FHSI2ByIiuOAZhWdAVJI9nDD508jIWQdY6rQjauZiIJV7DRiLGGs1GQA+jPF83S8C3a7ug
xJgFTHu2SaGhJit/lD6tkNIJiGXvhkNB15xgeyl9Opdj/zkVYyGMNEvSsMOpRoy9AAR6/0qdZL39
fFYQpcgc2V98eP0hxkIWIDfWIx0MYsEmeKKle9sULRq7i68zFsIsrdyDgchOz7+mgDymv59uf3/R
PCAVOkMuzMl35lpKdAUDAQLhrz3Ydroez1FKEFndJjJ/5NvdXxBh7qMoyqqQBsQ55gqOdHXGzMff
UVCY4LcSMIIU+Aixg5eJYIEKZtjFNSc8XLzoP6dgtwwD+vT/o97H1QNHYhdv+eLTjJGWxxB9nDUY
JD/3Kw0LCdQ15555FJRrT1M0hRVjuBWmDL11jfPkPf7lERiz7KHLDT0yIJDcd7S3He4TetlWXTCJ
scZASOvHwICoAmjn8S2n970t7ivKOQdHVtlyV2JVgJpSQWV8eHmzXhFhvv+VMrAmN7CERmplEAhO
0zpe7XO3Wt2msOi2LhjF6PQ4NmmuoYR0Sjb+WcRGOI7fWvb2FwQYfTbzQiiT+Z2krp4rW9mZwWwz
sHeWo9Wcg7Cm1VD7KYpLqEV5xGbdU0Z5L/OFy0a7kYYVRWh6EtFReK0VaenhQdEoOcIWvMyxp8cl
mc+TqCV2XVGZj3kR5RUYKbfwH5Q2HcV9k8gGCyxQqhl54f2Cjl/Rmf/8go6Ul9kgzqfB+38zM2zk
ye7ChWhobkILPYBzdIntoo9VBbsWdS3HS9yVE7SzDiXnypdyWFckGGYBpR9oKwJIeL9ap3++K9z6
XDiiLT3T+D0gHG1fcH9X1BiWWUUuTU2h56cX7+CKJVWBoIGdArT6uK2SPDqMSlay2TdJPdNBjzl2
Zh+pd+Q9vHg0GK2EDxE0vQPnRqqvvAdkGm30zlekPN0+y4IfvOQZm2mOG6M34pkO0JNJ3nGTCQtZ
EU1Cl+/cGIp2OnZnrtX0kiRM4FX43Ds1MbE9myiIF/nqv5TIuiLFsMwTeuC3ySClYQrWwKPFDbDV
HBIQOCMRf/ASPos39OdkXx7uQkHrSGnjaD6ZRixXoB3FfvJPjntZtjYXRJiIUVb9oW0HEIlJtNmN
znREnuTMiYW4VJiIZdQaywhEUCkddXWIdyX1z9LnefzBIcRjGRO3DMUUo03ii2Xtq7TWn5zs1+dt
ef7ebQUQGHReixjUBNo5FhZc2828l/qqN9T5iewd4mOxGbfp0VudPDs8hAe0Qux/Ds/jPrfRB+Hc
pv31bSY0vqLNeCAf7coiVv4hmRHQ5L2yQ7vGGhe7Clap46vrFijvJSb5q37b2WgFxx6ZTqGiM1Jg
hgw/83TGCgl3GNNQP9Ot4ZRbxU1yYlYkPZgHeRtj795HGZMqIulbpWBDC4le+n3m2763bv2UKock
xeLItfjqmStszlN/mDENhld0HYbVqZlWXYYNJptGJ53PqYsuOF+gWmiYrcTYAnp+mJi9yzIAgFcS
Xr+SXewmjZxDmxOp8EgwutAZeNoqVj/nxGXq6vvXJ97gxVJUenUKRhEUQdZHuRGzU16Rl9KRqeKT
TAMfH3izvUvW6ooUowstNjeaeoXT1E60KRL6AjTEipYJnesuxibl+MYFO39FjlELK5CBmZ+C3E78
QCuU9PO26C+ZkKvvM6KvmmrSTOgYPU13qPIb6OgKaEbWz/lafrxNaiEwuqLExBQlOhcUXwKlcSXT
Q70yf6//jgATRqixVkWKPs1FJJG+6fcV5wALVvDqAEz4MEh1nmURVAWp4Y3qVAl5XX9yrpunK/Nv
uHBOZR/KfRtDkEPM3Llj64zKmpdvun0R6Bq8poENuZWeG6DRfh7ylWoXzx6nE/82pwDOfU0hVqbG
9ETchHfOSXfqLUJzm3J8LO8YjM57pY7twiWOseuQqD/3/ysm2Yya8Y9h/DaBk0j1oJQiqik5OYQk
sh+x05M3icE7AqPcQNHP/KEekfcRUZRMbOwr5kz1LbwVrk7BqLcnZHovJbP5CLfoE3ZlXts5x4Do
bNVpiMNa9jxQEHbi9jBXTQClNbhn3+bNvt7WDV1k9FtEjn6qDdxIWRKTUB+dCOWaa99n6WdigSuO
MVpe5IamxA3u5AVvKxle3qDl3njeckKq23ZdZ4FmMIKWK5mKw5w2DeE9QjicYkNcSLVqRQk+Lna2
O5H0Izw0JTeZzOHUl2Rc2Ko8TdW6D2APe6q4v+a5Sp2E9xHvucsxJl8l9wsynmoEmpdDwDTiuuIT
fc8djtFdpIDFX4D7ULGi4dtbRzeBj9ApUBID3VT5RLQH0r9zoqCl3mrMZfyhwpj2OlOm0LdkKMra
IHadrEtkH1ws0bUBmJ0TD8XtbiWiqThHYBEf9dW6wSh+++PTeRXvtrw86qLp+fNrWBFBLB4qgogz
xyT/Vdo/0V/N4eqiEF5QYJxALue5X3qg0DTEosL9roe63vb4i9btggTjAjAMWWRyBhLPuDYdVHKP
3KbAOwQT7UUoDglqAxlPKtsNibkPdFJQjmhw5O+rknIh4UkblHLfg4hGgo7UeHlYdy7GYvLT7cPw
6DDOQG3NOiwbsGukv6rJtTAUQR3tfJsIj2NMmFcNZljruJXTrtq76E20q+eKk57iyS7jCMKuH+K8
Bwnjzu120Zpn2XhiNR/x4j5q3citssZ9YNAY64wBLvx0m0c8AowpsLIJdW3Y/9P09KI9ti63r3rR
NP9RjK/H9sUJ1GgI4nSGqAf2/sYiL/FxIChrJlvfvX0SzlV8DQpeEGoHBQO9Aghlv3NyB00P3zk6
/rUd95tDvjgLo+S10LZ6K+G2S6exJVekGupK2N+HQnOImdKuosaDU5Gnd14zPEeS2YV+mhq08wzk
zETJriPyY9sT7f02/zgqyWKEY4dSMRYlaESb3jGff0srYzV9/J19+aqAX1zSYLZWkRkg0lMtB+yW
LdGf1fEviTB6r3jlmAB2BXpfPsOAHdMNhq4orz1nqap86UXZaUM42GbsZoGzB2uFcdiObppT+RK7
6ttOXfPIfUdbmF8BF8LHmIKo9rq+qyF8L91e0p1wfzhhCvE+HjBdPGyVZ0qHwcY5pdj5xPTof8xs
XPwAxlRErZ9oAAKYhfDgr/2t+mSSJ8M2/8uL7Q8ZtnSrdkOfBbOzfhFXu/GrSQWThPnbbWlfztNc
kGFigikwsqL0cHsDXAP64N5fPZqtODq1VL24vLSvSOxC3kUYi9EIwDP0kvYO1hd5WMgJJFOA8siH
iBSwHjzsGO7JmEAh9EIDw3FgoN1kJI/IK/JoobvG8pO/ZKF67ZyCPipHNQQL8SpNz+Hqx2tGjXte
Ro1j+9iaXCIKnpFK2lfL70D8TeeIj395EMZgYJxySLUBJA7p2nWj96x2afJym8jiMTDIOHfWYCs0
O8KLze7lUOUmIgWAOv/MAR6nr8P/YvguaDAaWsShLkgJaGDzEZbHU2mrvow7XhJ10VH8ofLNo5ea
hoK1Psdu0U/lAX34c7OvwTnL8mv+ggyjoLoJ9AkD8dvJHmlwbxEs7ibStjmub9/LV0fLN6d+QYdx
6tjcYPpNDjpxscIq1V8emVHHCHWAobnZHuvTLtoIrrmtiYEXUQGgXkxUc57gy6ncix/B6GwOrFC9
COfDyvnOf8ACIf0JPuRHQIRVavN8ybKJuCDHaO4UeBh4HSEou4OMaVlb6uYmGXnFO9Zi8HdBhwnz
wzTv07w25qcdKhPkpbP97fT5efsGOZrFrnKt0i4JfRFEMIZWPu/knuBlhGGU21RmG3BLTNhIf7AC
D+DNaMkB0BDpsYrmP8X6F8yaz3nhK8YsDcaymwVRJ6qN4eb3vzsBYx1CucF4U4/vD5gFOWbctoZZ
UW5wiHXcGAIfx1gDh77KtO6b74Qb+ho5PDSEpckGwDz8Y0rZxqugl5EVE3CQua9BpncTQdcv1r1x
+/85ksV6727QvdzzcaKUAPiZtiR4eG4xJCzcBffFphJXHarCGNsxTrdvimNh2dl3weyzuQw9v8Kt
J+GuOwEvwNUDmyPSi8cD2Njc64cmc5aPmD+rYF8tGJ32udnFm3Nsc634ogW4oMFY17EPY6HvQWOn
r7K9uJXsgYwKff1v70wT87vAqwR0FIt+ANisOPSxiBx39ZycALj87JMQmClwTbcvZ/GdeUGIsWl6
l7Z1KUYzIQP7XDAdyGszXhbwCxJMPIJNzpOUTPHchiQhOh2dmn4MFL7cDggvy7woaxe0GLs2NMOI
HVvgWxfTI1D98IIIbYsXMyx7nAsyjHGzJnMqjAhkXiZ72t/rd+3+Ieek+Zb5hq2dmOKHNGNdwbUF
rbtpxCKIbG516Nz8tX9FXEpre8yJ6so2V+TmCOSbwftDzphl/8Jg1xHWhQlikeMxO7njM1AKyf1E
vRfJ4Xi4Ze5dUGJiodLKrC7SQEnERuy7wFaxlynFgXjCsCjbF3QYbcXK1VZQsDryZGP1ggA/J3Bq
/IsnMdChgYUg84g6W+Rve7WL+7SCuAFNUqdz3DGnm/md7Ev++pIQw7LM8wY99ZpZTeNjiI1ZXWU3
+7eBlLb8GxJR78tTQ//LRV1SZRgoCo2nTiMYqJDpJcW7sgHIfIecEI/Q/CFW9i4JMQHjIHXCMKZt
fjKQF0x+qrQmjxmZnOpYbDkpwkW1uqTFRItJJPpZU+LOGhcR3OhIs1a5tV3AWvCWViyZo0tajHXV
xhZCqOPauhktd41JjtwGXL9924ZLPOmY//xCdY1asbDYG2QK1Dtn1GHgmt5hUwVEvqONgy1kPswg
FxaOR5YxtuiRlYzGqmcDNbnVBiCHtvqqOuhdbpzkOPySnnX+fvslpb5kKWN64wTtyzHwDKEJU07a
59ExXMO1XvrXgPoolBkmFTUnveeOGnEFh7HHYacMplbhuBW4jAE2WuwAIQPs2GLFBaOYhfDfFeLb
ZhUlTXQ5UWfBceUZOX3vSnudpppDxiee9CwFNX84CrCla+nBMzsSGozJQEiTd9nxye/ebjfe7oEj
pfN3bp2JsSZ9X/SNnoAOUIjeUidwPxonO8pYIsGNqXlHYuyJNcWF3+cgNbkqyv9YMITCdoauR25w
M3/p1qEYa6IJqiwGJS7KMCOi9Z2rKB+j+mCh+JiJdoW4urL1bt03K6t9LYvuf4atRh4VC1PVLxw1
gBszQpkYYVgF9Tg3XRqoCSlwpk6BF39Gb9/estr9Q+fLE16YGETcmuC3X3TqX70rOdnqP/SPAjYT
CFkAUDcx4MQcRTBVoUmMYZZDzD7OdyYctFf+FsMlOcTOVwO1elHGWBhjQfzeEmofWLdAKxCpm0E6
7rXVOXbfb3Ns0V5c0mHOo0n1GHQG6ABH/zdW7ZJwM7rWSkLx2bd5vf5fF8AK4gU19oKGUFVTTwY1
LBUmb8Pu9/S85aElfVVNbhFhTMXk9VUZzGapx4q6lCi/8Zyz9ZEAy8i+e5xsF6/Xe3+jqs7wGa23
1oa3rWWxTHF5TMaIJKEop52IXzB1Wy3fnXcP/rElIjn2G4RdJkfqlzzcJTXGjnhTGxvCBGoaUAeQ
yGhfmtfbUrKkV5cUGPsxqOMAIYVT8V/RW9cF1NjcJvB95zIsxCUFJgYx5FFstBpnqGx5BrWZ7Ax9
4AbRNil5OfgPIU1I796rvj2cHft1m9FPnpVceppf/gQmPmkFw5p8bQ65gDcQI5Erk08etjuPBhOM
GGGKXS5zqNU+bwqncV59m3eMxbzm5TkYy1HWWTOa2pc4GNh+ekIXsePZHbpNzuLOur99cbwDMeYj
SEQpT2fzody5M5mBjih83KYxf+OGPrPJ78bPvXps4CeRCJJfVZJidRt2K3AiDI6Ms7VseZzkcAhB
pYfYAdx5Cujx8+8OwpiFTB1qUxDALDtEsEtiOtEYHVO8vsJFewC8SFMHdKGqsU9yKyqkPO/E/PRL
cadNfK+ubx9DWmTVHwLsI7wQsMw5LCecIwscV9/qdAAIRETknFTw6sesotx1abOJ+SYEFzQZox4p
iR8ZJfwuEOFpTnQMa8/RrW53VHRpefe3Z2TuSi7zoopTMBHxu0oFLEWUz4kbU/3U0dfAETbiPODa
rThSuOwhAa4vy9BhRWGFvesLBWCbEtIOq86OftY0EEl+2kYDt/6xFH4C2vYfSgxHBRXGaFRASZMh
8Y2rkcOQ29OqlbnjRDxSDDN7Q88HKZBnD+VGdnzYbwGhz6/Czp/5LiN/TsQ4QsD5hmaq4M7qeI10
MXY/q0T9LTm0n1yefPBoMS4RAW1WRAmONLkdEMejAJByCq3vHkKMqPByRIs17cu7Ytxj3WtZCiRN
jPoAgUlx0r1VIRHQrOZXCVoGd/ka5TIarG4r+qLhvZAQxiMClXXIxQ5UFXNV189Fe282K+0sJmex
dVOR3Ka2WH1EuhL7voC5jOQ4w9K4MERBjBW8Uu42Ltrt+sN+QPfYf6nYXpJheIkVeAWgDdX5bW6R
ViXSrvilv/H0eNae77L45zAM7+IG0PGSj8Ogp68kwcs8DLr3iPEMdMPbfFu+pT+UmJiixcrfqbbw
6BGd1PlIyH5+QvJiTO7lzIHAxdOqsorWL+fLsZP9IbOBsA9Przg8tVr2XX8Ow8YTnqEKegAy2b3t
Dnbr1OdyIz4Nrz2JaGW3nPT1/Ktv3BJbPxMSrJzIPWjxy5SR4liguzPjYkx92exvVFTsMAfa6bxm
ejaPF7yTBICPBiUkbobSk9yX0KbPbUjjtbIOXPmEzvxN95g4Hk8IFyXjgi5j4dH+oOpFAroVKhq/
yvN9ef9wW/YW+XdBgTHsBboYI60GhZ13wPAhhV3n3BDvDIxNH7H0HuUyUMDWlXTtHwcP8HB3fb32
+/8yvYsU+Z97YgyQllX+WIqghQE+W3oUSbZ64E0bztblWhYA4q1iRlzCzivj28SdqvpNkltqe7I3
PDc7/7xbn76+7tsX+z3Eu/6ZzMVqUzsG/qS0QFSp3fTQu5RXcOUxgrnYHhDQva+CEW+P97y+VN63
mYvUhybVWwPfTil3T9jC++qaNaz/8C2hBZh2e1Lsx9oGXI+z9+F8n96fnm/fwcLMwDUlxocUsIRC
N7MoJhugFvdkB4PxpNvEpU+P2Wr3y4a+ObaD0UOH0xH4VYi+JUyMV/EwURlXHQTg4P7qz+HZdFL6
AfDpg93dPQY21r1v6Dp8cmhrP62Pqe1R37U277c5wLtHxulga2wkdhV+hPuI3CjHb353NdfcZVxN
25mjOJr4+EA+eFq+kFa7/Pi3KTuz1bTa97X29Bw7wjFdFW8JAYZ7dLYF3ga122rPjtv9DcOx7/La
U8mSN1WaPDP8nnOVvF/JqHsp1J4XlpDlv/7yTPnCu3ZTq1jebKqAHc1r7LwtgDoL2zgKYhr2I361
RgjhZMUX8pTXMsKodxanTWjNMgL0+8facuT8/JA8Ni5Syvb+fd8CN3Tc7ZXnRqPGIXgLBhLtIx4U
vzxf6b8r+re5ul7yRsOcdQzLrKlCYmxddPdzXrsm2bp0X84jWa2dz78UB0azR8PIOkEEYwdCOZ9W
eKLGKPZQoPEz1vFtPMriksQP+Wrr3O1H8kjth5bs16/0/and0ZU9Y7ttlcgueXEs5ycwee7bOvl9
3ZJ5JSdfofmFgIeBhHGOCefZ/WoJKtyR7R68TUVk4nxgC8Btatizd1sgvkzbBbletiajTyCWJdnY
FtkMtvAWk/cYJdN6LZBN5WKsMCV5SVTVjo8HNMhoG8HZBO5uMyK9LftEebvTji9NRlt5dxoA6o9t
ualz0Ijok9LxC2c9rdvVS726M0VH+a0/SNjutlKxwndl7RXs0yOBSUIsnxy2JZAtiHmQHoEKQvwA
banJpk1Ic69/Suii3AB+AX9hssPdgE2dWP21SvY/PpUIJXrzWNnSU53Z0X3nYYXHY7YvGid/Ntyc
Nvi5wm/zVYu+OiKijPQrxcVu0Zrmew/JpXQlYd/H4T6f8dI+DuKmcVeF+2ERDROuG1TMqLgtnUMP
omG8HuyoRU0bKQ3tTXSm3XBXku7pznQCikQ2NpHpNLALNzLJy6YkWDANb5bT4Q49vK7QkI2rrSCp
VkrxHKWADVbI6361BhbEo7EKHcdwkJE+WA/+rshQxngwt6kDaM/eLVA6T940bNCbyGgPErU+jJ28
URuipaj4Hu8DOx/IRg/nvil9hwTdQ4P1mr1nv2uYzjBJ2dP9q/iWrrY/yt2xtLXnO7lzOvKE9WmZ
nQLvSdkI9oO3Lc7GSSsIEFcBaYylQY6A0HgFwGEJdQ392PX2uBadTbs9529pTbVVYFOzBW5M6BpH
+D6noUYBJC/MtaFFAzKCZQLxhOydt3GK9VNPFGDiZp/vvS3frd/P/Q9NISTY2vp23JiPGLjYolt2
TaoPvSerrQ7hnwTSHCjJEHlQFabrN1Y0nQyFuBVWV0QfBrU20RGtLnfEeapI4pR2bAPpq8OO4x8d
7bDHaRvbn60EGKh1RTZb5UCnh2PoikR6rM4BLOAJgS/uozseN/jHbk+KAUxD5qrDb7F9Cu6v9fej
hs4gauKj4IRAXwI7e5tWLtDZM/yv5OxS4mLX0g8Bxf53z8nfekBcJ2jOVUlvh4VjJc5x/YMmH+rq
Lt8dW4qTAlDCQEl4FWI/yqlYWfeStEtIa8fnD3i5EZK/9/YAjy0O7xgUJWpB3sW1TOr1ZLjbVbLN
yaP17mck+Azt8cVzz8Y9VlYX5xY1122OkWMbiiaSwUG+fk2U1XYjZLbnQyoDp6XZAQXvFdXeX2MK
9FjlcYb92bZ2XVOyTghY+xuZUGFzTBoy3tW7xKliQtYbpwRIvGVjZtp35HsB8U58V5D1SD3w5hO2
CnikpNmd31/Su+fUHR6CQ/RqZ4M7rUUoQ5sctjrOf9ugLblZDUBGqqEqKoZ8WfOpB5EhCKHXoQdX
caH6A/kVHueGjMRuUmLe6e4MA29tcFXbEH3fHHfEpc/EVNJUK1WiWh3gI6WUSrvwdHJD4Om3LnqH
7vNNgchZubdgRrMD5wXxdTbGuV+dnYm69DSIxMwE7XIkv04WUAxC6hFkKde3mbzQ3IMJhAsmzw7x
wmmIom9gHFzoTi926ByAeqMcyxcoi4Z1vga/xvU9u3ZNjnmD+WaTTHqFOy0K8uOn9ByRneRCAXjH
Woj/cCwFK1UUWdEBUXd9LLnoArnz/P5kEVT7s/8j7bqWI8eR7Q9dRoAE7StNWZa8f2GoWxK99/z6
e6jZXbHQ3ELMbHf0zIMilEwgkT5Pkg00JEbp8xv0ukfAwypvuAhyKxWAmbcfmsxRxmXUpr4OmkB2
zwKYQex2CTdfPYc3notyztrl6+f9LuaTB5pLUVfAQ7HvOF/5Z/rn3PdhLjrwa7HCOrfZATfM2FGu
FAD392bOISPx6DC+OCDIcqFOQOdlA0A10zxdC9bb6cF3YOrMHZYtPR0dYt4/7Xj4iisStsgHqd+1
tsXD8eO6FNM5ekExixe98DxhdgBK04eiF+bw5enYbTaB/RChjyQznx/ggGzuzJ2zV7aHp8C0ABX/
MVoH3+a1y3z3gDMa6Iw/xhn3ZCkpmwH8vdj26e7j+npXmq9wLTfH3EwdNFFuNpDz3Dp2R8/Gqing
v/mmPaE4an1tbwfLuXcO8vEepsG8Ce27Lxjr/eFz93lFYKGeqXk6BXDBdrpzWaK/J0kvfDdbhxOM
rgZgA7xgcXPt2af9ye7xqW8bZVcjbMCwWrqhposNhvk1r4LPeU3f8cBCJKJJxDLqOe2TWg5P3OQ/
S3FnD+o7HFz8crUPsqGcgwn7wTdP+/mkt5bz6wEtMYEJNy2zW9v+CBELjsjpzN6aYltwrVQToRMn
t/sN43/pkM910P/RQk2EWMLHYO+CvX+5e/Zv5f3L9mTvS0u/aUxnt7XMe/wfkzNoK1AdBx9obXf3
WLIJmIwdT1o5j5GtQAmBpqvdfOlAVOSZ4pkXllcD6X+KZakYmfjDlASjnzYpluYiYKlEuEH9i77D
mKhg10feLa9psyUtRh8rAfrKAGnXQWuGTrf77Zn3811efiJrzgVWVf9wxOjm0QvTeFAVIDxZp/ju
V2ol75hm4CLAr0AAwBou6DC62Uj0OjcU0NEQ8PXOG/1VYSUI0G4zAJcLaMnHllPTefyqNpcZ5J0i
kwJt6wgV3uT7FInjv2mwPfdab/Ka4nhk9HMfI4iMcQoLsGcnnklT0/udQigSvMDL7KxmejCogx2i
kvG95e+ckBJoce4NOny0k4jhLdiDaicg4gzQHFQhikhtf9PvtH3yOSMslJzHvlZRWFJn3rpY0GIM
y5l6e3dX7zPn4zJ7qynXJQFG6MekrsSagoCYbtLRzjVH8qxXf09qx3gaPRtXx1tc9F9oAh9SkzQR
u86ZuyOTFwujgUd9MgBPpB4iJMYbZ3Ks7PEfcfdDibGjAra1tjQCd7b3FE12bSN4je12R3BhAicz
uZoCmmf9/sUWa/wAIZ5VXQi2Clsxe+ycFE1vTzCpBAh/DahEJoe5NaO0pHdeufq/WB4mPxXBXPI6
7ZSrrSWhEBsc/PvLdNZCMWiSH77YUMwLak8OEQ4hkZLvZJt2G8EpjmilkI4pFnQlJw9+BeL6Q4Qa
unpVaiZPqay592ffwLyDANtf6mC+yBEJo9hpdrorOvflr//5UJn34EWCgOl0XOKIHTqYH8Eqnc2j
fvUPJvln9fxzqIwZiCSpNLrxm6EZxS4F0EK/wXatLZej+TX9aUJ/KDGGIFR1eUwGcDTvCzUAndVh
PB3Tc1fz9JwHXylCniLEQCWXMk9AGVOQEaEyDHF+5xtAV96otrD1QVG8uSyg66bgh0FGnURykAmB
j9AvxcxIvE2AufwecruJpFnELp0jo0taqhtYuYQbk297ZFSx89cCgDAKjAUcW8PyNiGgRrcdtOch
OQl7/7re8fr5OFfJNl4kQp1KngzbOlr1Y9sCM0b1C1sNnM77+ttnCnxbVZYkOF4AuWWuLu3HosoF
MNttXmqAhFWYPLjn2db1/MeCCnNzamtMk49t4A9PhhlY8WAOQGz1zdqW0CSTOOHGvx9/camuXOQZ
b8xFymlC5VSGWHabb58SsaroIBe5OXA3b6xc2ILUH7M+tSeFfjm/vdQkmI1VHMm+57XgUh4Rxg6I
qlr6PkAeMVxhHLPXDHmyZic75a1xN90m+jzCjH43q4Cjku++qltp50J7Z+bhETlS28YIqg30Gpvs
DG6T/ZoXenYArO3I0zHL5hvGWRPdKi0DvTy/PPfmszg+F+gANNXdaAr70UMV7bIIr9kMRUQzqCFj
eAbr3xnamUL8OIqgF0YLs4Ce674XXPfwe8Kd0QpnRBjDlPZRj35QECmd9Mq4kq/bR/+g7sut4oS3
MWZ6Z5t4lTm744BU+FeLhqyv7FZACt0cMWjBS16shRdn38PYLyNWhrLW8D3V5iQ5RDa3g9NdNWjQ
4o2Xc8+XMWGpoBWtWoOU7c11mBgYyI/3xisvYlpR72ccMfaLoN82UQKQOf3yDzc6RKY3VeeyrKw+
oYWoMOpOaktSyiNoFDeeWzny5hYxPMeV5/HBKLtYFSOfNMi+nqKb0PktbCuEYP/E5p6dFqPcMMYj
RRUBJ6VTO7nTOmjChnlP+QuV19z4JSm2oT3xxUGB4e0fMKNsakd69FFyu8o3zWNx4vG1lvQ4I8Yo
OWNCL7Qs4PTEa/GFQJGc9hqqn6K9wbDhm3wYT/4hsVXoE/u13VvZu7LLLcFyHSqbUG2eaZX7Q3Ci
qEOhCOZ4m6vDrnu9LEVr6a+zj2Q1TtBJRTKfiD5gWOE5pCh+YdZZ6zd5twvUbUvNnNphtQVmfCRe
h6M5KVYwWRWxktTxIhSP0Dg/Fk4U2NF0qIrbutyS4p7zmfNnXNBZGqOzIpyk2jQoOxDLOyjP/nH4
rnxuHXIEQPAuMi0c0K+PEoAo4eaJQ3z9qakaxZCFjO01zEUOqjoqeYCLHK3+/QW1yt5sUDDP7PDQ
nxId9b3JKibTCR/ka1iuFj+Nzf5o2IXN+ZKZ0h/HgB2wKtwcXfpjXSaRBOoL2CwJxzjqkCgXUQZH
9faz3N8MuxCjTK+ovd1HpnzEFJzNG2pa19Q/xR/CaOqMVp4RdAiraGvFn1g8mu7xSO85XK5qnQUV
Rkn7caGKmY/jJlb1IVjxK7LyPFzcdUuwIMKo6ASQUJIegQg8iScVQzohosH+gZi3l69sJRuyrJex
aNYtKUklF6ADzOE76Z4iAtxdprCu1BasMFp6qlI9bWbxhFHrrj9fk11uc3xr7nExOpoqGO2tMtAY
sTlD3BXH7lB/WNGWtwdh9an98PL9HYustR90qJl9Sxike9gLd+qmQ47q8omtKz1Fo7KKBJmMHC2e
2YJKKJMwa4u4R9oU2CLekxFb9IheEbjV+ibZWa9zPCahO0tGlkB5qrYfHBFfdzIXX8DIuBwkfjPR
oH94GTITUIL+oTsa6FyYx+oikxyzk34FHEpsXs623GhiVZkuiDOyPxpUFoYYxIcWQ9r7zPRcx+wc
h6O019pa0f+sqYqMxaeGITNMhlHQ0kCperwxGZ0KXYg7BZiGNWTYxXYKd/KhNJXJbp7byKwfsEXw
WJRQWyQCWKT6HN/jv7uC1zW2ql0WH8Uwj1KPNqlJB78JO5uS2JIfHgH4Xz9fFrH1B6OLFAMuokzF
7100CxHDrpksTLBA5GE8TKgkvVqP3ELDfHx/GAMdZoAQFdMG7KpzD0sRhsAbZk6yF/XtKN8m1+p+
uBtSM8Ou3rdbXiPtWj5BwUg8xXUiDyRrzIXmmF9XBC/pH8Kv+GneOztnlkPL3Tz/vkIVxze1k3g7
oe/mPtgWkck50tnGs/wCVBR1CF1SFUoZj3fMST5EJO2hSkfMV1QPsQPMSpdgeeuwvedNKouzErhE
jlGrYS4WoR6XPeBmsBuivNoMgPD30H1lCVuFB4f2Xev7g5qEvQqKpuG5sNg9flb1ZaZDXip72EQP
TWr5mqWCWrJzLPf1dYIzmL8STER/cI51TYykBWXGu2m8ycvDru7/gsVHR5U7ZzawAvdD2khmiQwf
xySuvcAlQcbl9Efq5UILVgPPPFE3MZXEJJuGp+TXtBxE1aCaNkuNyohLF09TUgFAHN1sukmxDrDM
rFq+TQvsMCbvg75RBcPCqJ1lAOspv/KS11TYjdp7FEhmVxxyEe2NWdeZar4TAwzzE84Hrsz6KWix
/vlARsBqKQ9pMb8mPCVtEx980z99eoDMePUtsktKPuznmjOypMhYcTXKOqr7OHkK5LvykNTQyjWd
uxAF70VV91fTyUBBKLA6+PjAo+Ci2q75rxJ0IjFU1VBUjfmAIBSoNkb4AAV4le6dgaGCwboSuHnc
dU31Q0if87wL9av31Tg1s4w9AdkdQ1EvsSk7xia7F4FdfpAhCfbVu3QsrDYzo4Nx05x4Oa61Khyu
9z+8slED7aQuJiU+4TjjmXf7/rM8Fc/Zcdqm+3dMkWK9/c6JnF209a54iaQ1N0qSVRXTlaIm/QGI
OyWelCTFiJC6nLNm6PXj9rOsDIdDfBc0mLuU9QQ9eDlonJqbLLbmXMoBjsv2EXlJEy00gs1Leay/
mB+SbLnKE8uiH/upRyFaOaaIwuZmWecGgO3BSbDFffmLW/hbNToLkox29Ly4GL0IRtae15rVt9jY
DcwxjBpDavhgMKvUFIolqYoqG7LOnCmZkg5bSmSY9P0mJFZmA/5Ive7d5i06jJzkzmo0h1z5v4mx
JsdrU+Cn1CD2pCHXgtqwiPVNEoCJEp4nuJo1X5JiTlENkxhYtVL/4G2bDwBIBVeStq/zDf6WToBy
3PCobCekHfuWU2lZK3Fie+4Pl4y1MdpkVPsUpJuNZl5HktM0JvokktsGPRnoCuc5Saue35LgfMcL
1ZNmZRpjX8mcY4pEpBih4ACzZgpoXfwnlltR54V+VNcklXFlY8RkY2ooswMIKBO0U80xxGD9luxd
4PD7ClYDTTgKsoQYDP8URjpprAoCEGigVQaKRmC9FbrJJFU8XaspdiCbXZsbjV2kGkBIO68MS7NJ
KrHCIkS9VR2vlZovKmji78vHQGeyf7hOGLnV5y3JhvTd8rc4cDLFQi728fCQIGSTLbF9GaVDQs2h
7U0jyDc6MGWSNwIAVhGTNfpdNP1uY7OktwlKRMmL8m4k6GlXyl+JeCtlpjQ+I3Xn1NUpp1+pVFoJ
2jKlX3FhxgSN4WacWWq1Hes9oBo0lVORX1XcAMiBlw1MKIPlJVciovU0Gh6wcjBSP7v7LAcs6Xt8
Tx8vn9r6Zf5QYgtzpSb6lSSBUrQ3AP+NSQz/1zgcYuzCwu29hcE2Qlar33PIrhRYFVTn/s3g9zji
4rJmb80HONmAUUcRPXao01Hr0HAz/Wuezrw2Ga0aBvazaoxvFQ10IgJqyA8hFplOV/UNLxf2HW2w
UrekwDwGnQp5jPGZ4UHL0a8qeKY6OqNTZRgHCQ+TOxhmt8+uC9lSXqRgnwRbr8BcC5azhGY77ADP
VlsStQnFatH+RJBPiyCtkzUWe93fCgcsgezUq0S322JncEOpNd8YOpESKovoqFJYpUh7EqcFDGll
p1+nTrDUfYF9K45VfHYnvtu3JtVLcoxKnDK5rwS5n3XwHLmdHjJAgmnO81wX0Z2veyRNuUmONQlY
0mRyPKOnDDU61XvsTUce8RpoYDn2u6j7FOAdbmznNny/ncKD5Fl1PJdkmRA5K9o0nCaQzYFlDTyI
a0AoQBWZcg/vXrZnz4jsejQ0lsf8WNnRKXdQ5eSkl9Y04px0QQ+YqmF9OCObudJ6qV6Tub3gV2Jr
zmS9J1vevMVqDmtBhc3VZRGCOL+kPZ5yaf66FkyUUCys6mvM5j52o6NW8kYsVh3AJUnGj8gbKQFE
FBgbHflzerA3b3bnyrZ/023lXfw7cDjaas0fW9Jj3skgZASdnKB3KrBfKSysz+kqxqJvFGTm+OyD
l/5ci8UVIDmJIh4mwWLuc9+hEeIiHTu4ZHLnJXagIUIdwiaxhAnwjZd5W5eRH1JMeNyPHpHEVkfK
e0tfasUsNVvDkJYAMF9pM8kcaqvmRgHEoawBPFpHC805Z36jhl4ggzMbrm19lx88G+blTj1G3P7A
9UP8IcXo/rYbBbGP4BaN2LY57MfS9Gx0F6CEljl2fS/s0TTAE5S1wHbJHvPiSDkNIRqc58CWWO2V
7/xu7QmtExm3fC/PMsAangUpNgiqyr6mAgWpJIVcNJYoB3aiWiL6sKZD3NpFljjJx5Ce8jy02tZu
nH56ifTJ7IFBlh2ofDJ6u/eQITyE9V7xfYiyVbUbr7WMt9Z4SPKjpzpd8rsJXuriZAQfEwBMst0Y
bwJgjPlOjsir8hS3l69JfRUNOy/hrDNdjS3RaamJmqHIFChB59KCxLGuJ0Bhfng5vhHVytHR6Vi3
hv1VYHzO5jYpfXsd7Jku6THX5xGa1x31BmBzj+iCNIA98oTSnr2/299p1o3z/KqNpqVYye7QbIFP
gtXJ/jVmET4uv8lvp+uP70DvB9rsJKpoMvMdeYx1t5nejw8vL8hZTABQBa7ftEOrwoCxEdM1nfcI
3QTd9r6wiu0XNoujFnm8vfwVjLUGwrskA4gU4CVEVRVJY5QeOqGTMe6VyC00+L+dhZuwpidtoGaa
TpY0GdZleoxA/4se4FhELEugoHp+2WM96I2PHQOuET8CWHYTRQcdOahW5/DF6IW/6FCcro7Nr7oi
syoorD1fH43IFeSvQIBnhQ7XRhI4qmCVCuDXDVVHYYko8jk3vhz3TddksZvXyUlpP4Fmt/Gnz8tH
xjg3f7GyIDJ/xMKLHsu0LNupiF0Z475j+UUwsi3fTKmd9RVHc8/fuxDJP0gxJkkQ0nKoB/ADaGGs
MG1JziHAGKI/CDDXktVx2GLlQ+yqPX0WgYIHSBdnqOS9hsArIPJe9wYnjLTKvHyGq2K3OENGx3hD
bgx+Bsb82vtotNhUwuFjUoXjRGjJEXE2AfIXkwqEjmgaQnVWxisgBGk+Nhu7XePIwS0ZLKLeZOlG
764z/10XkYeYTpoWmIV68smLn2I4TeitIeHtDF4Vz8WHMB6UUhhSL/f4kCKMLFF6lNTYLKbt5aNd
lRnUpDRVQ0wOLX4unkZc5L3fQTxFHwtcsNIpSFSO1Kze3oIEc3vj1I2q0EFq/Dq4qlTF1qp6E2jy
R1qrnMtbPbIFKUYpe2Uu993MTVh/kQLQYcFnoTmXT2ydhiIDbxrNpSIbjSuFLPakb2K3IpmlC5+V
jul5Xt2bR4S5+8Ro0qLFe3P16VbwYpN0p27UOKe1qppQ8v03J4z16NMRe+sMEJFSLOottoXwAJRS
a+pyK/df/8mpoRKpowYqoaZ0LmcS6Ua/qSAEc5aprB4LTTarmCNpq6emSwpqmwiVsW7nnEgXpn0X
FG3sarXXmxlQ1Xf6kHubpoh5NQMeqfnnC7Xe54koejnOzsuesha7ycpbbH3i6L3Vx6kD8kdH6hAN
/QyRsULvg0f72K0r7bGf9E8g9nBkgI3T/lJ3yF4RoogaMdglS6kWqHJaj7Gban5rxkF3JcrpMUsT
22/aTZg2Nw2eqdRFJ4wuWGXnqJkfOnUY2DH13V71OA7l6sEuvoe5Q0mMOy9Qh5nn0cz721r5LOKn
y8K4opEUgvFxoqNFDKhvjNKrsg58tpCTrG13A9GjrSoVyPwmcB17wosU2bz2fMRn5BgFWEhG3vkD
rjEt+k1WQV30v8SJPOqkf84qgA0n+xgTQyjv0TR1sgLdaiLnmlccRQXrZohOwDA6aei5uAoDGvuz
sYOrE1UmqVNTEVo0Bk5OICHUAOrD8PftyhlB5hpjNSCjUU2x20gU2M2lhjSAl+kcKisa7IwK80Bq
rLuQM6zSccf8S4+A5iIq2171zSJ2LksMGxT/dYeLA2T0F/yMNmpy3OHY3gXqbRFi1QU9wd9XbmK8
FRnr4qtTg50AbcdRAv+FNEV/DgVomaEzdyeTRCdxTWHU1PsY1tkvNlpokngbi6GjKyNWCHsnHTg5
qnQFD5BDfuU94ohRApYopejnYFz+DH0cYxZLsTt1qR03CFuxDim5u3y8K46lQqimoAqqqZBOxm7r
RaJTUW8jN/xKsbTw1pOP6Mo2k8mV4O2l6udlcuzQ2V+3+UPveyJ7ob3LOvcr0nWRG6SbPtsHbrwL
btvEbvtrFEnMBJg4w1stPYzozhFzx5c/q/pDVK69xMoU259RZxzxWtgCAuZ//DLG8EuGIjaxgpNQ
E3OSTPrqbWHKwl3gGvfFg4+M9Fa/FQF2bZhkrneYSuAQcpN5qbVDb9qrsb/8QSsmCD1+EHwZUCII
8ZnvGbSoMTo0AriF/DWob7nOuYrVFyzjD3YAo8ePbTwTohbCF5DIxabqY9A/hZ0pAcdH+cKuj+vL
rHxPfjLx0dyvqGsqXpEMi3quBAvJFxspRLQsotgnPPepLcpPUgOYpqqG6n3AMjU7kTVXz31gEW2y
4TpQNmXV2gLcf1V9G3gFz1WtjOgWEySyKsoK80EhPjQYDHxQSw5Gt1ULYHcB43zjS29tdpckx1JD
bUK3s2Ibyo+SXbRvk7wLkgiwVAnnna9etKKLOm7CMAxlvqjFk9BIEE9Ado3cQc0tRXk1Qo7RXX3j
CwKMFZwqKmbGAEny6qdWH7d9OeypflDK35Wsvw70KQGA9uUbX9VdC5KMWhEjyEHRgWSWPMrhwUcj
dphQ+zIRtor8lzJB8UrSDGDESN8e1uLkoDNzMUp1UCmi3EmaSXVibGfcYL8PbK3RNBsvzCbTJ0Ns
h5gy2HZi2HEM4erhzjUEipQJes6ZZ5qqfdkHgQAFWrzTZ0iRg7g1IzF6hiZL124vs7wqt3hHBgp2
c2FNOpeVjlDPTz1wPMrKNbSVPYyjWfc7pcsO8c1AGu6ABn7hHy93QZB5KB7Jg4oOyAd1zcmfEECI
PPFfPUDUOqmiU1VHHvOcpTgsRCXWw9ilQmxGyXvaWmJtZb/U2PEyQBooPN9+nSAaq+ZkGppcGbsK
HAMEShRvX1MC6HHZjYbJkaPE8VPBihRbJk4g+9bli2MbSf6SVYRHyNSCUWBfn7NZNsjXRn4Qu0HT
J3aZiqGlDYVqt6jWbNMWpVD0Ok+2kGjbSjGinaSN1d1o+CFHXtdeJionomIAHBXmhXEPaWY0Ydzi
OwCJB7NlSc+XGWWX13wzuiQwf8DiUfpU6MUhx32qW2qn777Tb8WXdKdtgt8NYGoecitCE4sLTLw7
xaIUEIjxVbRH50B9nfzNZY9/fAvjO2okqZMowLfApVG3Yk4ckX51Sr9Jq9uqfRM9N0g4ynbVaVzy
z1z0MHVC5gGk0j2NiVm8nKbKHlFVAZga4jmoBfRR8wqqaxZERB0foTdySegcOD/y3jMaeSAJchax
Zgbll6S+Xr5Uts/3Xwf5Q4F5pHklUDWeD7K1AvT4omCCnUAuDTGTGu4Mh+5qzwzHkGNFOGQpYZ5q
M5K20usYibjOjOTsXeodjBK33WuWd/uhuZYS0x+e/OzRT2pzIpjFVTkKd/06JdVA0t2AymCn4eSy
holBGsNVm+Iz7rLC1EZxk0SYQmuG60RLthjVVoLQEvxd7UsHKZN2nMOfTQirg0X4aTqluAGJbdId
o2QoMAiMnLwYPGVRaqoRdOMkWKkq7SQMmRFpMIHXbrWRsBnkf6Ivl+QZ6Uo6ggPQYQIUA73AXmGV
SonGZzGQ5y4YUtlUiziWfVVJLThmxE2MIqUcitmotu9ZiJlNJOJ8wtufu2YIgE0OcDlJ12SRdR/C
rMnJKHqR60/AUCXoWAycqn+h/hvJ3VQpN1SuODmWVZeFErxT5C/njdeM+o1jTPIGNYFG0mq4CC/N
YNhx9BKmKPVm2N1bnbx+uk27nmN/1lQEhaMvqxAjLIxk6GoYYSyBM4xUcKya+gCvlheuzrqUlVJZ
A44/AWQDalTMW+16caxjAUqoME4UjXxp+NQOqMn5X5efw6w/L9FhHa5AagLBR3IeG6TspPFCiyYU
jrPUwqzAwiKeiHkz0Wtu15I3xu1qpqIieoEc6hRv9PJp+NDzt9aWqt5Muvof3BTcA6pheFFH2og5
R7/C0p4+qqBq8y/BAz6u8nb5ANceF+Ie/NURcADV5txaGMNQCdqENPp0H9UnYfDtsKk5mvu7wP7H
LRkoSutQmgScnBMB0KbvGwmSF03YSLvQ00d7DPPGxh5pwaoFKu7G3hecIQvR3NYlLQCJGtGqlFIx
Jb0q3pIuvo0N3c59z7MCrZ+9pbFyhrzSLa8WUstIfMo5+bWDgVMEnxBfjZYv5mBiDGJFIRHgGjWD
Fdd7XTfVTuWczCoRdJuj8IM3onw3DC3cIwG1/C6My8SdQrNIEeq+yc3N5Qtee+swWHiDEoFPwLYP
hq2H4nkQJm6CjL/YfWU5D6Vr7T0giocmQfMBRJT1ceq6kAMCJpArsgTEHmntW7V6grpuJdTKeo7a
XD20BT1GmuQM8auOlJDrS7dVKm+6vLe4uek1puD5w9dBWUZG8v9cZAOlUzJJqxM3kjBTFEOliJOj
kMExSLVp82gn1zykzbWbWpJkdJnSCXUedVXiFv478tQ20XOOTK/6L0sSjFAbJFGayusTty07bYth
O8kKSYDB67L0txkiO6vKm2lbEC0/CGGB5AuFuKQB+nzLxsCY4d+XzeXn0PNDTqZEaDUFHAeI9mId
I+C8DoY1q471uuKM6jcb9lmWFg9M0Xu51PImcZv8FubHs8XopLq5KyiWx9kLsiaWcAmxRN7ArA4G
IM5JNaruJWlXJK7SHSXpVmwDUxIeLx/YmlnV0OaM2gHG6kWDMdwxZkMrT5zvLzesLsPmJ7pvRYzN
897Y6rnB6KCdRUOxgtV+bQVIui6TExdPxJqGaSuTt0h5CzLl4AW5XY2aE8S84H9VPGEmyFynmXf8
MeyhyQfAXKKWuBJWTJNeuc2z3goTjMLSh76bHDo+p1psaRHqpEFve0bJC57W/AmsoUK/C8InAzO4
55cIM9R54uTNfAeTOZeLTHXKIqsZ9MOoZY4AzPzLV7qiaFQskhPn5kVJlXRGm01yn+fSkKIiK2Bi
MTlqhd3J1+OEfYrJW8gz9yv8qWAMTwI7MFX1e8578R68rC2DPsG9BpIrxc/Z8Lt6L/KriVfaW6Oj
zQ1RQJnAKO830seCTpzFGsrAauL22VH23FhVrse6flQAxq9K4vvlI1xLp8CxkIEeKqN0ionQ81uL
jVDXuplaraUA/ujEwi5qIGzEVWSgvI0OPSPtDn2iNRYWTKkWCeR+GyeVsL38ISvPE93DskqBSDS7
OcxdloVYEbFNU1eoSqsrfk+trcMbbXlTgSuvE9gaqARQLNtGQYqR0kbM42wYitStZCQ5+8as9X25
p4YlTqYsf2YA2brM2Op1/hBk494+r7MyEGeCpR3mDirs0zNpDmLiXKazVhtQITXzdm9tLpEyNhBv
3esqDydYR7sMyxC+gNUj201g6egfvvORanietsMXtjYo1i4BZjPHW1q9wQV9xkAWUZgOoQL6kYrY
gdwLRWiLRmc20cQ50rV3j12LePUyOEZZ7VxmqS/2WPSiJG7uOQKJNnGESRpFDTZ9buyyqASYmCHx
HspsUBlHXIUR1JHrQ7sd0KfPiUozhp7uNamrod/3aqjJq+ipaJ4wvMAw+yQvLL2I042X6MpV60/F
VtKH7HGIs8A2on5ysIEVwfflO1+xmyqqSEA7IGg0pN+Pe6Eq5N7LJN2LUzfzu3QzpUlrhQEUktZJ
vHaeNTGGk/qt/NDKwXZZVXFRRQCVTVxt+lSr8dCRQ28jmNt2Aq8xZa1/DTZExtI8zKdjvyEjyYVI
Q7ELs9QVq6q/6gLNczxCRPQeBr4DzIBwl2e57oToCLBGsUfPB6yEM/Rt4SR9VTtin3VohSD9cZiw
B4LUZc45+NXTUKGhDSx/oKibnAtDQ7OUjGOVovqa59s4L+hWyQJjE+dq4kyKHN7InpftL9/22gND
o+fcT6dBX7Oph7oJ6dSgG9OdNDR9a/RmHF8qleQm8Xj8zcLMCjtsOdA0qCzJKNme8ycmYej3GYS9
qA6KepvkvCe8wotGUKqYFxaiaMrOHmQUyxYmH1dcKHddeIeJpl7EjhreUumVewIuMVxKgsyjBik4
56MJfSRSxBH3FMCe6hhxmkxlEMxRavbl8Pvy/awcmoZmOgIXU0Y/NWHEVsxSw1cDEa8xu46aU5rx
dtmuEQDENwJraHdo2vlQF899qLM4ESNwU+eF7sRUxK6autG2l9lYuxqA1WASZY55UWU5pxJjcF/p
PFB5QyedgTGyyEx4Expr97KkwXCiZsWM+zhzgm4hpLhiJ8WUPPoAeM39KxpyRt75DzPMQx0hxmPS
glCLkgEdJkscHpHA/Pvq4IwKY5BI3Y2pl4OK0G6H4lD5pqzvp9wKc04hhndujPfiSWop9DII9eN2
Ihb9Kt760VZ5r3NV0NDKoiCvoiItMf98IWjdWFKqZDoWQsuo1FcIEh1U0STOqa0JmgINQFVU6ynK
AudU6nRoc5Trc5fU3rvh3XiBtuljfecnBUekV6QAbTnIpiJMoBpWXp9TamgVUqwnwP0UpXas5Bp4
fIGc7kLZp87ffj3oQACJuesfeSkmLi8rfQDcrpG6uoBB3/KxSL9ojSGKipN8XAv4UOydAcINLJFB
Y9U5T0qaFVpcSKk75x3vBPmpVYFg7wLV0+yFo25N1OqbG6GxL/O3lnjHuAiF8sY+ZfDIaLlg8Gbv
gqYuyZvdGMSO3N0ZWX/sAWGiDv4pVypksI6aKnAor4gLGmMRGSlQf5gLl84Z9lvDQwkLQjlHuI1M
TT9/HbCeTXq8zOEqHcDiYFIViX6Jjb8KoVKHUsQN+iVGRgczrw9tdcp4/XhrMinhCLH/B2Mvf5gm
v0ZrdtGGmZtIX2V/MoY3MeBoi3US6HEwZGAYYRDg/MTaCf4q0dLMHYS3THsL0BfWJ7eXT2tFVeiS
gQAS0wZzlxUjhkE66EGk5t9sKCgj1uk/uY4FAUaD5wUZKjUqM7cyTujwniYMgFYnbjVk7dbnChbe
FJpQsEb9/KwKXyyyiBaZW4on9OxSzUaE5vEU0RoV5BBkFK3QN4BmtHMqGRm7CjinmSt2RyyUNOX4
V+e/hPnL5UtZJYM0L3LwyCqjV+ycjDBKpCrbNnPRPbxNnRoIp6XUWEb5/6Rd147kOg79IgPO4VUO
lavzTHe/GD2hnHP21+9R793tKpW3hJnFvcA8NFA0JYqiyMNDjgdnW+doOdvUvgR9Oouzi2IykqQW
ih4W1llEMVsXAr00iR4QNDb9jr57oqEiqfYcp+DKnAN9bzbWdgahZv9btJ7/WG3AeT7DY+CYEIhd
qq3NUjm1ISpnef6u9m++/ijo95H255fJhRTmsg/KbiikHIXs1Bq2lqslYCkteQ2zS27WwnMTHfPA
rKI3l7lH0FkmR4aK6hUQF8VkYJAk1rISwUiabjXQl0QYVqjkHEKIBYcBoaZJPR9QUSwhRJyVUhWD
SWgfiasQ9HixcC+1nItrwTYpfRyyFJKGubDsNByUazGltZvQ4qVOTj+AULUovAQNVz56nW/bAzVz
5hVzIYo5bVYNeHplQtQkHvS430WYLFiLG+S8bCH/HTb5OpDc2yKpid0SSbU/OxC+kovN2AL7b44v
lZMXO8PQSQPeQWniTWjmacdYe1jPYGg1IKrUXP/bVBX3sb7Lu/dav6+SN98qOau5lCq0kGBGpROW
AWY85gLGofDrSQIgfm4eYlEmtRCCi7dyZ1VxpjAkakSGwpYNPBiyyvzzEsGFcOY84I2aSXKJvZTz
0yBLRFIe9O7X7c1biqkuhKiXu2e0oRaaJtUQ+bPY0T8EyTbAzCYSMySWSCYBZIerSjM4fpT+Lms1
5yvLGCoeycE05FBO6gunLzsn0CvO+lGvdEsEY5hTO/uB6AMv0YT2sAIAUQcrWbPhFfh5mjBGaUg6
cGKBlOyHrTdywpnl36bzEjE4ESlO5lZDB2VT+BZWCTlaec+7PJbuMmz+f3+eZagqGr2XfFppTzfT
i7rKfmdby06fgGC5q91tIdiTa20oUfxto+NoZTGBR5x1TTmoyCQKbd0cm8BvXF8SuASTNNNxvf9f
2jGHN7OatE4zaAecOCij6azYwlYxwJY37WzJLVH8riahFoU0BWMBILFopSDRkBk9oOAj7EKQKjcO
yv/IvnCWjieKuYlRplHyuoOoASOIFWuwg9B0pBppZ/m1aTdJ95hPvMwYTyZjhII41XVTQWaBWnY9
eAC1kTr2mqlb59auE39bwuYvDORrQdkcViCHApyyCi2lVdKu0Kh7+/eX0q2AQSPQwEOEEsgyyxiW
RePnPrpzDMW29o/lLtkKrvGjWDXkpwJarUdxrWKa7W2pS6HGuVBmHc18ELregNDaCdxHHh/n0jWM
qbxIXapAG6IP+tKRyxFezoJqAWwov0nFQRTFtZ694PGTxn9e9cD76ksSs3i+EUpSGAPrYlROEY3k
RwXfqmbe7dVatLozKcxq4YHV42rw6cWEYdFDaY/abm52QfIi55iiVVOcBS+pde2YkMuk8T3ed3iL
aoxmuRxEJujfURkE4MGTpOFhqEWeGSwEFVQKcrOi/ImzYdyfPqXgd0vTFOWxUSep4MW9XSnaSu4l
0gQ/J9Cq5WO067/5GudcXQeikIw0+mcyFRB2Zk0RX+udmQN700sYsyajYqLETsgB3HCEsPwpelNG
iKeBbFDlw5Cm9OnaKC++yhGz0AN7oQxb/EvHSExnGcCetBLXRfAadyUel4mbAFZat9/l6kVC1sQa
99NznK363AD+QSrXk1By2r8WrQYZPdTkRfRaXfXBCbWi1xkU1rOjguKjNr/cPgocAWzjm5JZdVml
BXAcoHzy8/eY1/e58PTCWlJyEArxpGXxS+eRmEqX1QbWUg7B89RoXtnc5+Khz+/jCdPg8206iiSY
eDxp9Dxd3tAQS3HnSLvj5mTd8KRZNAIZITZ18QSrf8nCfRZlbiuaDhe7uLiKOhIegIzQ48ccuzGW
8qQfqbDQIIZwj8c0J6a9dvBQhxZf0KiGJ+Und9nZSyj2NTmcQ0hIQh0RNCZVoA+yKHgpCJ4YquiZ
GCTQAPOkYjJArChhQpMfJq37K2UoctUE0RlSkJdS4hr90Z0/o4aUNbSlG+2UQsAJbxearEGRB5PT
aHYT0A/miROnKHuqYgJVjmpG0PRgNXg2HuNupcrvWqPYgd/a4ZSAnwSczby056ILORfPrGQC4HHk
ZzhYJqanGcYx05/kKLJN8SCkGPTXO0IJupTu3Yw1t5WrtQGyyAwcYkTnUnpcX99YCQkZe2SwdEpQ
dLncmMxq+pmKE6iuqvpnENVoJ/8do7Ocv+jXcfGlKOaWG4NUE+IKWsd1vvJBQB4cpyjximGys8gp
zIxIg53//HMfdq4f42FKX2/7acpSmpg11Jei593d9AdYXwJcBLocEP3gDme0qmqxEMUZ6EBRxA4a
bhU9BsFLoK711fgiCJzTseS5FFmGvwejJnhYGHXSWSxzdYK0KOhDTyrBvuFPwgTBTbLROyMFWSsa
9A0jdW6vI0cwi60xaiXXQDGOE0PrHetgcFLp56ittOQpBAr0tjBq/1dr+qUl6zLNWi5jPYGwIfpl
Zgd/4vz+UqhwtoosnDxOASRtMhqPFCbR1JdACwiGwxEp5wSTy45GBlCPpvp0AKEuj5cB9hpDHPt0
PyGLOLSnLGiPZXhofhbCVlZ+CspKVnxXBANhr2zBSH97HRc3TaHRHlLHKrJGl9Ipai/rOnhsBb2s
wQbJFOmxcVq7Gn7fFrToRc4EMWr2saCWiQbEZz3+7lVb38e522AICVrQ/z9BVOOzOyjOprGbW2gU
v4VeOGGOQoQmFM4zbemiAxgDaVMUMkHZRs3zTIhcGXGplNBmzN7Rxh41hzw83dZj0QJRtKSQelxA
LE2DWYRjaWUyIn5MRctsyeaFOIs7ciaA0aEHWCYZZQgoNxIowAM7skVO/PnZHnN1TM9kMFe1IBrp
WCiQUWx18qKSZAug9vbecsv175qkto+RWY1b279yvG5t27RfFa9yT+pa4HzJ4oadfQhj5+Icp7Ey
4UMUbRO3R3HwxOrp9oaxrKgwBtxeZzIYEwf1VR03BWTUexn9y7tql3yEP5VTg1GhLginvd7WalI+
Ck/munI6Dh0BO9zxSjxj+F1ihpk0Q3znGh7s3p5JtgUpQVba804lAjHswgNiLiDxt9KtMUU3cmoH
g908aZV/zN/kH9kPyZU2Mv5ye2UWnQwgOJQGABAGlgugyxIl7gQFzvpDcTRAHvfSWt8Y0fr/E8Ms
gB6LgQxWWgS56TbD9LzhVIMqJl8r1S+gav/GA5zpxFyz81ibs0+B5doYkNbHiCOkchVOeWbRajEM
FBz2qgY+JcZqVd9KBbODECN8Qdse0YVvTd17t5dtIdEOuz2TwtitlKFtO5aBVjewN1HndP5aUfeD
9tYb7yi9Vq1pgxYvAWw15BWFFp2cJZpoWATAGlQDl35UKfw8EnxsWSR14yqYFZVMZi05UlZXOalM
hQcAXmi+hbIoweM1/HnfMl5PNYN2iHITb3N1djqMPe8xCAvcqZpyGEoMPK0Ku0awrz0kAYo3CVAU
KsdyFk/D2RcwPlECSVogdPgC0R6073WC85iv0i3AG0bMCwaX1/dLW8aALD0c8JLw4ZJmcJSEv8fk
SfDBARJ/u21DSyEuiD4wIArdvHgxsafB0IDta+Nsr72GmFZkOI3xPY+mey24k9vWlSvBuy1woSEf
MxlxKwI6DlwPOtsuLWeUNfAkpSEAKFatbptByUirtLEb9f0AOrEkAz+UPnt44kebbipCF817wtpq
m+5uSErFlgpM+hlaX3guLP8jN7IO5XJkrLVqAk8D+kpJDmIHt8869BflnblNwloFRmm0DqYUWTvA
WIPNbZ2WNotSd6PEDP7/K6bINCiEBhDSdC+YjYdsLCnbyG7FxK3NP2cyweqpGvINeJPglStfrl6P
QZKJDrbXvYbLSa7dIK+IIHL2aDF3Q5GRtMtHASMkYxW0KdBvQjiW8Wf3jt76YoUC5YgIE5yyDcdV
Li7elyyWV6poYxU0zDhVSMzn1VYrtpq0ETVeam/phQqILGIyvOfQtM6oJKqzbgQUVz8Hsm/PwxQ4
pdm/qfkc2VYxfMRJl3pSndqqmoGQsp/c2zaymKI9+4ArPcu+RV8IUOalgzQO+l+eZdv63v8IeiIM
Tv83GR1QG5kYOoo689XcN9ms1CIQoW+G2ZKFPXmaxdNocUmBoQYfC9pqUfS7tMVI1cumGgT4qNoB
o9u8azMvVQ+h8mB+TzBU4e32Ci6FvRSy/R9xzG0Xj2kEPDdcIor0v+r0RfL7VSCXrp7FTttygjJq
Dmz8iy439PSAkUW/IjkY27asLQO7pQj2nHvCz7QZj7G50cz4DijV72OhcQ7donpok0W9DdgmRKOX
qzn5RtU3YZ/tk6x1gmqnd2gvQwsIqn9hwrnJlsITFYAjtBqBnkP8TGKdvYLqLpEnKQEGvqhqrxJK
VyysbYFBKX+xY2diGAPB0EbVzOKOikGHUBGuevCcAFnkyP68jWaz5chbPGMUsUSbBsHEzU5wFEMf
XJ8GuoTk4tvYrmMQWNZ5vVYD4NUxUSIvVihehdVr26gc0UuxwblkJjaQ0xAlVL3I9n3gNFqKOWyO
FoyrthG2MDvbGh5uL+3SDoLDTEZ1GAGR/JmcONtBKRViuVLROiE1D7ke2Xl0iAoeBfKSSZ4LYUIu
fRQxq8KHmaTGOiwkEseFM4ByPll1GQ/Tt6gQrk8VvXroNGC7VSS9LtQu1ID41TPV7qUpt2cB9JeG
JvLUWhSl65/cENCApX8z5kYyun6AWSo9hhlI8+QUormRAdjnnGlq4KwXQRsD7UDESwCF2sszXSiT
Pk+lD5SvWRKhG50u/CaCgiwp3T83Bxg9dIEtwGspl4IwPwD0+wqaJqZkW4BQV9xEf6PKmQTGFtou
b81JAVA6bA5F4va1nfmbnJe9XzpG53rQrTsz6zgRMUxNgh6R5glz4gz9o6iS6sX0c9fs+ufbq7a4
PWc60b+fSQvBCN8ZFNCOp+DozpGCRsnOsMfSCD3VwIPqtrgF5WAHkoz3NNpoAKK/FKfHg5bHKu6U
JhzJNG8H/QdILuV2m1fHLOE4iAXdkPQHfhPYPaSuWRImq+iKcuioQ6rWU7NHP3io+3bPm6KxcJZQ
ycHtD3zlpze61ClB+0OQA1W2F9ENrZl21W01gXdgF/zQhRBm4VBcGDWFdgMkudvV9tQfQLWdV6Bc
4XjxJUGos2EII6XvAyfJpTbKpM2TleC8onIYBqorjO+6kJJOfwfamGMNSxsEkC0A3yjuATDNmLos
T5kQY3YLjXv9xI2LLQge554T9/KkMEtnlFoiNTOkZNJWw9hqkcjVQ8wLNhfAL7ROgqZODAnD4rGV
kk6owJVSJ/k+k1HUVZ5NExmrTsWtbxR7q1H3SnMSADgTUcsOVPOUiOoK47VQ0gilnZLzigBLmRFw
yQBvAXIhSrogX25km09trqKBEfUoNxxDYpqAkQr1QSoCDE27V1NbsZyufw0sTNJOpd+3D/onnQzj
9yEeuFzggNGPrTHOUhXaaQwaALrzJFqV/nYYNpWwq0MBJb/+AbeOFzQT8jONXY+daGv5yyBWmB5w
GHWQKuw04bdveF2yGrpjDkzvIG175XeOpIYg7yJ5lbUbk8fzs0CRAzoHCjZAZ6QITDGzZHUmCl04
N4DuG04aoXaiB+sUY+bQ4BPaGJukkTKYXEGabUPoCb6qF0kRHZPhII2YjDYbKzxX74aG9+Kla3W1
lpiAC84AVQNVFPWqZ05aHPUeb16AtAW5CNwRQfKqVKuWUzZeOPmmiHw9WtkV2uhB/34mJRjVOrTK
CIC0dCuC2Fj5wHvJMu55JfCF/nI0FCBxRt8xlH+bEdRJfqNqNdgWrKdw2PbhTyN/y0GMUyixnYpO
Pcy7sQnurI+4/t1mv8Oof+rkmuDuM8RkjdZ0zlNgwUHQQghakgEeQlsX8z0DTMEAlJzy8Sd2m3an
bpZXc2w8DiXPjS+JAsMj+mFRMsOEM8a79n40+xWdZZBFiWOGGxmjPDEe3LZyHmpiWRIeNmjYwZZe
kVapc2SqJWD/r621Gqpjqb9OPODTUtUAjJ1fQpjgDiVcIR+6CjB/2XRS37KF9Idg5rYWaEdj/NWs
Yg3ZhKn3TKV9Cv3GCf11q/RegHwwthNIMGHf/jmQDpPWaVcrSlu0bYXZzlgw9bqcAQic61fJ96Jh
q5dvI699beFMXkhhzmQullqLHkG0BKzKNccg6Rcy591EOzhiWDpvGjQBlydRk/pmbn1AbNtmi0bQ
bKtZu9rcnW676IW4BW4O3d94JKI7l81fT6BXQm0fBHSoA5pzSYDlIv7jX8jAdWihtmQCac0E5XoN
pD/m1SBHLj9r8z4L0AXMaydYsnTaXfofGcxNM4lp5lc1ZCC5C8CkaseJh7MO9kvLua3N0p7TyVIg
68PlgPEdl/sCR9GXeggwaFQc1Qj84wGPfWchPsY82C8JjFX5FvD7WQYJ07wWRwCqLA8sUGgbQGOE
pnHUWVw4tGWDrgVNreijuVRHGWssXA+YUPSoRe6kIpmKmdu3l2zJlMEygN+n2W4Q/F7KAKqnlicf
MqRXw/xRPRrdSxWg45MTtS6u25kYJrVp5Hh6Gh1F2r0LQHsS3QcbvPgsGo8NL0pYSIshRsDgI4q7
AeaTMbdCzgNzzoHbztPmzlCbJysQj6mO+osZ68+SIK7Qu48GlmzknNeF7boQzETLAphB0qiEx5GD
0WlUGfn9hoCDlqhizXFASzrSWbd0BgGg3GymOFBnIxB68JvOiBlnaWMNv8o7DJWQXhSxsVNd9m5b
yVJIgKrBfwWyrw7kUrokbRES+EUl3WtGG3ixkifHYGwzN6u72KtTuSVdIqF7wscMKAWoE9sa68mO
QARGhj7qvQkJ++dsSCMdDYpaXngySCI9DB0bOQX5pSTbxeeyJwfkq4oZgIDVzJR9aL2EVXQf+2Dd
9XeRRRrUbuIscLpxIqb2549ai7oeGDRAWVfjIRJ0JiZyiJXS8BJspYn00g9TRHlVFzi+W6bOmbmG
6PQghEQm2FjR/Xt5dv08r4xSRrCiNKAYrlwzbsmomQ7IUtdKs1OyXYBZdKgJ2o2Zr+KQSIaXVz/z
aN36liOWKwszEEekj0FSPrUktspXpeOd/KV3ztlXXrFztlMTpH7RoR8lc/vmDRkzMk13vdJ5Akhy
AQT/HmKSZF5vmv6odMn9bctdcDzAtGPyIOBH4PBmgWPyXApVmCDMSilz2IPu57ZQ2lI/kcDHnGRD
+j/lMZaXlkMizAP2pI326DEiyqBuAmtTthiAiuKf8FfigMYDQzpq+J+P3rM3QSSE5pgYWFxQlBLB
fBGUhujGQAQM/RDk5y5oOHfSJ778yug+iU9oez7u9UujK+HMcm3CcBltQNW3T9CSGEckVNptLeiY
EoqZmhjqmb/Ucb1OB9GLfMM2q/klm/yNLz1m875UFJAix3dt4RWWFyjmt9tbvuSHMeeWXtMoUmC2
1uUXmnoVGHWENhq574HPENDYLxutV8qTq8/KxGm3W3LFWHq6/Ai1gUG5lBaWRicXGJewT4rCVTEf
PgcOR0dPmRLcVxiA2zTy7znX17d1XIgN6Z4DoIzEGa0lXEpt2xxsTEAIgzjpWTByMo9rY369LWNx
HdG2S/u7gI1nEyaFWKEfv0L8acQfbavTjgZKVRrxJjQsycFDAJRwFCcCsOClLn4W1P8mkZXjbWlN
BMPL7bzz9ICXzqI/xJruuSDGXwpyo+SBjkC0CTsvq4Ln0XzABJNebVdj7btKE6xur+BCcAVOK4Cn
0KtOAfiMbQDcUvTtJ/rXfxkD9ZCrB7G3S9PYZjKP7m5RFlhYUREH0RLIyy5XsRCHPmgltGOYkQqO
96FzC9CVltaxTaI1Jnfx+IoX71gkIf4rkDHB2m/TKdOBp46yX7PgpaH6Iok/MLHBKTp7DB7mWHV8
HHOwEf/FquooQVI6CgwxYd4seWr1zdihRUrNnZSoij2FTsZ7SixBZy28vpDMQc8d+EqZvQMVs9bE
KqCetWEF616gsPimmh1j7lSUl0xhlet+usuTKtjpejW6sdk/hFJgPUWVrB0kcCNwXO/SmcfsXJqO
BaQKjSOXO9wYfWhV6QCsfIMeC+tk1g9jwIssF7cV5TqazMI/aHi7lFK1ht53igQEkTocBwwkLEbD
0fpsKwU6/m1XcmQ5jaBute4haWfv9t4uLzvYdGj/Bbwp21Saz0pujIOBh0KQYvKbL/dONUWpK5Yh
Ho9D1dtwfa2tJrnvxN1ooudpzO1Wx8O170phL84YLXz7mxbXHRg25Jh05MDZV6WYjUUaaRRH1qUk
iQ0yT+9Jx2O5Xjq/2FlTAuEgHfbHnF/TypuuGCjpaFM5M8AfrhiXFvGjLl5VXXZssofbai0JRJIL
dkRpXHGTX260pYOsuO/Rj9fE+iEb3iQRrc8Hda63epRsbsuiH8963nNZjFHNlu6PM220akI6GFb2
BTeYVINzKS7aLuZCAsuI9z9ezfSmOYuGCtVMh8DCmY2tqvRAWBO7YWj6HjjhMMl1Gsa1JnaTq4xS
7urpbEkkz/16P5mZvrqt8NJVQ1uiMD8AVSfs5+WXKEU96T36sPfqXIKHtwfgMAAxttcHyWinSthi
hIH1PERtz3ESS5cpwkAQYKEX1sAr5FJwHlShGvtY6V451UjYW+qh6WLH/AvMM/JfFsQgN6FfTYIo
5aQZVR8KAjKEIMdUkzXqBJXTTgHvQb+oEjJtOqCGIlgiGX8/9bgEmhI3m6YA3lu3h0TB6N/khOc/
x/ssnXQkSwFFouOp4PUvF08tVX9oaMNCVj+iSZ9EmPIlZ9Nf+BMMblLA/AvLQK75UgpaykEU26PG
WiBKP+C58NIqobGercAnt61waeUQIyKXLX9C8pgjLhehFWgmCqwxdecVMYrjmP7UQs5ze3HZzsQw
p3ua8z5KTVA8ooIrR6dg0IjFq7ovqkKrACj+YNAA23kEoH/SfuIXrfoh9EsHtHsG5sqF2cftJVvU
5UsO+15EsS6vzRzXX9TUdJB1iOEfZcLxDkvuEE92lHEpRFJjWergmMoEFwncoaSAKilzfBjbbT2W
1+tLBP37mSscJiEX2hwgzNJf5b7pqPI9GgnFvwCR42HwJYaxZRPxXy3X0CQF0kJ66axN7f++rQlv
sRhXOtZ1VwToKNtLoUmEqrID0eA4zeVN/9KCOfc+kCmCWlFqbMkAl2MdOiaazcAb/zcOxkJwgytX
R8sjO+MD6HMrMHwI6tTEU+QPJUF/jHm6vWBLW4/yIPjNwOiItAdd0LOtL/QwD5IBkCgcR8t4bzSB
oN3HGeOWY8Z0WdhbnbKO4fFrASnNustILyd/tkAQqCMyTB+i/gP99QUmjYTC93oMXGn845AFOHCw
3gM4h/+v8AhVApSHMeBwJiNaPKb72WyIGADLLyeboX7702VE4xp6bj4pK5E8YuwuGSsQjuTACzQ5
Bl2epmJfDu8BuLJui7mOFEDpjFQF5ReWsFuM8xRSeZ7lGgkqeRW5MG63dCU75Zyh652CEITzaIPA
DBuVZRYRCyOzrBqIkQH8HrromGLm1X2JC24C7ZFu4wbBlOVpfVu1hXiM0lWDyRG0rAayx8y50pRh
GrIQqXhQ18bRSlNOyuDHBOA2WwAFTqImZIwKO5mnvej/8ZmGbCQecaqxtOjavjwFUSoiC5SiUoPL
dVMqoIkeRrSO8s7A9WG7FMP4WbWIWtUs6WO0akiceS1y/rr0qJve7bWkjvTyrF3KYRytrlVSPqMJ
e28OmZtUgN8Oh0Fp7XF6HkTemNBrf0iF0WmHMBjEDkzEJVVzHAtDiIgrv0vTO6lpwYLAYaBjX3om
JZ/TKPuBgq5lTG9ighOt6czCiv3heSfaVUC6Y+hhnq4X2Bgp9jCuTrfX73MsxtkCXoljzlkrzmKu
VxA32AUab8gBQ4uz2q5dtGt8E/eu/HaskZ6tib03bPcl8k4DybzE2fLSF2wt5epLmNUtigII4EkY
ng+m4bybv5MHyxt98miUO/vl1H5MeztE6+Jt/blSmVvBSru2z0pIdYJHLyPNWkMXn+yGAMGfCIAd
ck/yVXgwONvMFimutGXOYZ9qdSWaWPfpBWF7K2x0DM3BHBt77Ikuvhb3Y2VHb+239lRNgY2ZBZFn
Pc/q9/ioY4C1Xcc/bi8E4wqvvoc5sGFshEnTYB0yJKrJSvTMdWmXNick/nyu3zI35rw2qNo0fQ0x
vZPMdr4Rt0ZHguO3mHz0LnnqiHY3oAbxKNvjZkb3pPEerbKD/HoUvdWb9VGTeuUT2+5Pojc4xzfR
U+wHXn2Z7aH5Zy0wwoWWSJDNZywRo3iSJBeD8Tkh8I82cG8uOHk2gf2npGRXkhjri/whK8oJkmbP
GZ9j5O2S+9ZOPM6yszfOlRzG2gx1NCPUI8bnribv/aZEb2oTkW3irHkTGbiLxxiSMjVdqaVQST8k
x+7YHeajtSobkq54Z5fFvV1pxRhTreuZFdfQqnQE1FsMEUN3ejLKG8kg+elpDNdosSq3WWajClSZ
pNI3cWTXGCINdALnImILQP98DKoPGtioKTDh8mK1cmQDZAOWXe4P5myjnP8ohSQ53BsTKbyTubZn
t9nEu/owrDl3+v+4M75kMzGZPnd4VFdYiLF2zI+x29X3tWpXtd26+nPxoHktUNFIGd52GctiMQcI
YQTqFEi+Xqo8JrrSg5B6eE4STCx9MNqn+FcWKCsFnPY9ZpCAuvWnAiCVVm54TRRMePjv1T4TzWhs
lnlUqxO9tqyj0NlmTMbJsbTdVGJKF0fPZVk6pRpH9giR/aWaWgDys7HHzrZet50xKZJUm8z5dXsx
eUKYa1+1/BZjCaGQvPVX1i4lb9K3jKPI8tlEa+B/NGEu+6QrCn2m3lcennG3jYAN3qnTqs2207Q3
ihcz4Fyv9LBfufszgYwnna06VIoOWlVu+UvZSjaPbZ6rknq5Oe1syTVmdw7PGnGqR8Sa8KGjO64S
zvlm2YH+sbivtWNcqF8qDcqYEGSuNLTru+hy6XL7TSbbGO3b3wdiuqZ92ybYxul/ZAIIgvFJ6K8x
mf3K0GuDhD5kDrbR2f4JveLhW+Lepx95ucuc1H26LZAe2Ovt+pLHbNcUionfh5DXar9QLn8p3zFJ
tn+x2ooj6H+4ji9JzLaFaF5N8j4cn19/BChE2/eq85auh3Wz5k1l4unE7JuVR3FoxhYCPO17VAAp
6NsNB4H8P4zwSxv2zhPVQm1pwCCekpewJTkRnW4XOALHSSzf40iS/McgGI+bxbXczhOWLTq9wsl6
Gwz2mRyZ7P7KUwA6g9GH1PBYFoRJFEET4Bf0agWaaX1n2N+z55isb9vb8qV5JobRp1cCtY1NiOk0
MAzbWuoJpFjpz9+TX62bvTYC0fegGyL9Stie0FJZ7XiTFxfj3rMvYC6Sfq7loNbwBTGeP/ZIGjBz
mOQj4C0o9d9XR+tMDvPmj+OgbM2qpAsa2rHn3yP3uHlLH4Y1D2rD0Yi9riQziRW/gaTCDY6h/eiv
kw3IxTm+iSeFua/mIo3jroYU5Sl81u3YqRzRm0+n2way7AG/lo31gGgLjcs5gRj/t3JXEICKf1uu
6fie8JC65WHLo29edkxnAhkXWGRlE+gZBPaeQe6KQ7sOVsr2OBFrs5M2t7XjrSHjBMVEHKQugCxr
DdYaGJ/m7tVX3tAknhTGAWoRKLAMepTlg9ARiwREfDIOJik4Jk5/h7VwtK1h+AvYDWiG5PImHqS2
UdQpmZ5bsVfAu+nXTh9FxaovB4sTViy+2lHxR3sO6uHgDKM6n+Vyc23uUxGjN54NEuz6+/IOZO+x
oxJjJbmFT3yieyHZmRj4/P5XD5wz2Wy3N4YqqqqaQraX3oV3fnjfu9130XJM1y/c2wayaP7nsphT
pulT1FglZHXFTp3fU5+kkTN1m9Q1fScR73WgWpNN48g4ferq/xTORB+tj8o0WLPhSE7+YefooE0P
8CSn8RWQQa71wJG3FCyeK8scvUmM017NIK92kCV/jVzBFjfaQ75LfeSj3gL7VPg2j4xtMa6jrSbo
NwFfJ95Ql6ZUmRRKkNIr6PHgRZiBaT/qJOpt2Xl6OvFG+CxGCufSmEghwkh5pA0hDbORjmViN6sA
CY3tPPFCErpYV6fxTC3mZq2LIE50PR+fHWV2alcmMlmvT76rH3nPcBbJ+hmlnuvEHPxSBDto1ECn
13xvkOSofiiZY5Le5RkITyfm1Cd6FMLLQNDOC+3+u7GLNu372vFtYNjt28a45DTPdGJJdjFzHvMq
JogKvgUVafaC43DXjSeDOdxTE6ZROkDGt8F+3SXHd8XxQid60dysJPYTkmHfbiv1mTu+YRQqc6Ln
wNTTroc72d01duL++FGRzcF7V0L3WXXiye32oKN7Cpy1PR7sdY7U2uYXb24378CpzDH3AQJXfInu
4qH0ksAONsCb2+t14P1a9zzSwMWI+XwjmTu2rmql7maoPNmvBknvdEcnlNfPcHjQON52Mo5E89NW
rCpISogTHVUn2Jjkl8K5+dj+1H8fNkMHByKtWqksc4s5lGla1RLOtfrR3qWy2731P9CKvscD9FEh
urt2npq7J3vYIfkESrqBYF156cTFq/7sIxjn0o61VID3HZbrHOp9eC95XvdRkX7z+B3JtoCH8FsM
yvQzeYyHSYq+bowY8krn2yuQb3b182jbDzy96M9cHQ+0N6IQbYH7jV3bbJoapcw0rC0CC3fYhMTm
ldSXrf9MBrN0ZRJHU4Gu+Gcn+8gMt19bru7spZdtR3aHAjkZDhJ+MeMOmO1/lWLWzmqtehQjCBTf
3w0ib5PAC8jj4+NMUFXdZqu7zXPoVKBU2lZPp/VD8eNhHbr2i+2Op94N7Je1/fQA38czZKrnrbVm
fHmamAAWVCouDTDy7qbNbU+3fCd9af15D58FiGlYaEZW4ufRgBus1Kftdv3w8MCJeBdP/JkQxoFn
vSFh3CGEOFllqw447GxY5W1NqH9i18kQQdMPImhQtrCRrlhL6D3RZ5h++KgkklMmMueqWwq7MDEb
CHB0uiF2Z0KSoEhKNR6z6TkfYg+zvWytwiARHeBo3o3HUpN+Oi8DA90phQYGxLL1djC8dY2OIt/z
4YeiryJitCT7/QhghGe56v1qZbtP4vdT/Z78tOtV7J4wVBET2d1fnH37bAm/WtSz72A2rmvDvqt6
1IhfnUNBKnKXbFFgUwk+RRBtsrJr8oTRTvjvlB4GMvbujrOt0vWq62hexag99MYj9mRvwQEzwnvV
b4dnzJACqnfb78GeF5NyF+1b10J4DUTxGn1YnM2+NtlLscx16Ot1Pw8axGrExwaYmz1ajVzeVfg5
w+xygSEGJwNOG0l67V+kXdeS20iy/SJGgDAE8Fqw9E2jFrtfEFIbEN4TBL7+nuLOqsFqiBV3dhQT
Ib0wkVWZWWlPsjMSU2AJSF7TtceZg3Wc3sJPLZ2kh95EOUAn+u8QG7pM2chXqW7OgOX5y39LfVJW
RC7Wl+eQtzhpxBzcfw9jbSZ1X2M9RIhQJtKVi5mphT6fNkr7mQu5DMj8qXrNSDktiqPeXTRA1Upq
QIS2EQPiyRkGSVo5SXkmkF24BHWgXzVDOz1Um66Cg+4PjFSihqIHZAPk4klGJjqQektMzG7EbWVu
PlPjx2V9CNfZz8cG5fsjd0+Ucb8ECRgWnjpFDcApflS2tz3AFXIf0xiTstvabKzUoUrPVEx0UWsn
GJGhUtZZkXU2FQdr7ghPzEacu9l/1nP/Q4fR4zipg6rIQacxajt47u3y53STzHNSG7zEkPzd57mn
xVzWNOrUUM9Aq12kqyPWQm8LdEyoJjBEpfkJ5mOx9IkCfOUGu2drc7YQE7Ozsv3c8c9m+Ku3ZLs3
rGClW6Fnqrt21RE0X5vYjLs2uTmK76/G/ccyl9xcIznuIN+QrHheWOujZqqWOJ+RRe54BsecjknU
8LYZm1IKvRKjb5je9gkavv6VGlyG6OmyBmVIg3GuvbDp9YmM06f3DLBRlORrVzUm68kiN/7/uc37
02NexELtinPb3k4vI9t66dkWoOE4TvTYAzDkiHEEvWKWoVURRIr11EFnAa+LYVwH0UCEUSD00bGN
XrHf1i1wimhDx9b/sH59Vsvnf6PlXxSYY2qq66SLrqCgQstDM3c1kpi+yTWTVFi/3/0XHeakumam
lhPaKqPY21NsnDJiay+X58TmOufUXjyixPjKvndWymt842gbOKGZGClBGNy63CB4XEG/eGIepEoQ
QknHKvNjZYXHgsAZb4l8mBG03ISObxZLHtrESOaJCvUfimzasiuSXAl1nOJztSuMj97YJFvf5LgX
ow/tkApjkcOzHF30GSphCunt32dTePFWUwNtY6oZcR4yLkeMRQ5m6Vnw6G0lpLFsVGTfNxOzcf/d
ydFlSHDXKG4jY0xnwsSvFPHWZvLq7/A+5wQd10i/El5X2Eh0iEsakGJMaZte1SKa3kghW2Fnxvkn
5rnsycafG6mTVEbBeanHn9ABRcawVjPgt+cpKorh/Gr+jtbXRY82O9/e8Zz/UXs0IMRYC9Wr0kqO
kN0trBMQQkhkAslr/tgiUUvwTX8HNFhLMbmUQahHV9TLTzG0KV5wjovHBGMglAxN/V6OrOoynvfu
hURzVIZ4wHy3yd5HbDDGYSr1SjNpcFTpqbQ74/V8WFcGGubgbaCrZiEY0zl2LpoZydEjJ77LL6ox
I7Kt2dbLrMFfKrN7iuYLZd7y+jkofw++jA2rm+nsnBUFpGUtL3oE1nTRB2+p5S2kfUSEsSH6tW7q
RAaR50tK1q+eEcNnUbA3Ya09ebJ5NQRytjaLPdGtwBGOZvoRO1yl59z0zdANfPNSDbw40m+GTCfC
eo26GSb03JdkvvlhZMDonO15nvkISbpxAGO1FHnuO+5jfK2wTqFpj6feRoK7diszO3C8jjELQ2tm
+A8rrikCFm54wJcKUKPAo20s2OtkI51gX5Z4C4yJE1tn8ukZ7481koXaojEOsN9ADI322CX3bdY7
SuVJl0KWl9XMSBByru0MXZVwSH0AXthTIzFTR9snNRH2j0nfcGcZObojzbA6EdNASWUY0+ITQ8pI
d11XwIKhX3A6r3PzFQ22ZLIpCP5yNlWjtcUn+XA1fkWH60ZeGka2WuhzKnm+HTvqE8d7Gqlh3p8M
86yIyqUEqDlOBn3exhShAzACN4rVhqSxD9rG2ngbZc4rOY90XFCqAGHB2CAGIm8Vx8H9p0qFLQ8B
LJgEithagnqNHWMDKdrBVAMF1MUB+yYXExOYgYjYeNIw4vbcUWdeGyVBoF16yJELjuisRWvqwou3
roucqK+pk/3MeOJO75iVgRnG47AwGV166N2/F/fIyy+NJ4NdhZRYudM4iBuIspgs6BvHixtE+oZ9
owY4FYrNjYdcYQx3GTfXS6SitIGQS13atmSLC5WE23IZGOFm4uSW5e7QTk4s46Uj2C9CHov8qHZT
PJd/PoBlF05ldq5pbaVG7DmF55A42Ga7zlqyAVQtUFcI6n//wufDxB7apZHMwi5FdmL62s+Scy5p
SIOKC0wR2zYSe5snVDX9t8fsjRQ/ZneUGI2uMFITBpKHEot7RS9IjCewtwtsapJ8Ehj+MUX7dG88
BZY1eQ0N3xR9kpDQcNXj9Ilbm6eiw172kG1Gf5VO6FL5UnZH3bteFykQrl7lqJBJXlzOyzJUA8PT
EgxvCEnpyHkuu16LlnfOifA+gnEYMcEeXPwCZy8dQn0eY+T/QrDq62I3ihkrtveiYgsdaWIjRzep
jvZyG0BIAozaZf74S0YN/fA4GNVuREmNm0ZF5aQwJyv5amSSo2auHBkzU7gu1uHZ6LqN6s+Dehkb
oiMY3W9VMjlfMeIB3kkI42WWtQgIgqkOBwWSaM5MDBWsPGzauhizJTyIHa+8MvZmD7lmPM40KeVQ
AzQDFC6DR/Tz5eJ0hMfUiNd1xxTjdabI1yIqAFOSSICkI05zAIdZwbxSDSzJTJKIyP3TVP/Z6O/h
xZ4F+6A+CoJZ1LtEaTjbFUZy5/c6yNi4CKPoSpxSbe8zsk5I3xivwSacr9N5OC/ffUu1ctUM5qrT
mCl5wSJj09ISw+TlN0a6//Eh2HECUA6AvyrfJgS9WvCUwO+Oz9fTq7Z+Re1c/xU7G5PAG6YecWDy
koBjGds7mozO516oXoQQNIWdAsMyPawDV7awB+fpbNZui+vBtJRn8NIFYy7xHV1GzSdt949YqwBe
VSt3orvqQU1fgZEqA5q+tNE5eUGTpJ1ERhEvtdSWNFKKP6TpYhISKfmJAaJzZestEfqlmlekqNd1
NM9Lwz881sBRBaQwJRhh0ylM7v2DWwkzVFaKoDtKtmxMDH2x4WVpeBQYbejz6jK5tufumLihqRvx
xtDfH/Mw9oyjOPWHB0bEpwDD0IWS8kCk38bV4YnRqNH48/voOro/Iy8UMrHuwIHZ45DybU1eDO/3
Yx5ujhzzPAEWgpYOAfsBzEfGHscFajMIBLpjtRAd2VJAaQ/oYuNjhva4y47reoxcyx09xvL2cq3I
4gT09APNxiM7XqErdDb3ndbWHUBM2wLaIY6PuRyxjIDhwuYmtHgg1GCHbqIpcN/LDoW8RtylEwwZ
6Ru5nJKmdlMf+fWcs/Bo5OLuyDGiV1R+ptchyElQw4mmEjndNZpmhNOM6MlPT2+MPHh+zOJYSu2O
KCON/rSYndHy0aH5IXtunGadIDR8q1bSjwA9h4+JUTvCCs3gPG82dxAddJM60eMIBdqzXx6j7GyW
3dn930gw0b3cdCJ2QoJE0mD3Sfk7jOf/ggD2QmJ0D7IP2bjXLl3NKr+hMqFFcETVDOtrzMcUqOp8
O6UBBeYV0CaBGgRe1x19NKufzZajuryfp5c0uIRY0hrpKoGBAKiwYmTqeGgDlaewY/o6HTDB2Idq
0uS+Su9BiYGD06RE9DAOlOqGDiiUiuM1jIwZA0lpQI2xDvE0VoM+mXbH5XJ9K7kj532M346ZQebk
bXWxVtGKvGCk00itxaFcp0a6fkfOmPxvN8e8Tt5EvGZhgM8Q+guppLcWi6frghcHjmrRgFnGTFSx
gpHqWOiO6JZGRdBv7etM5AjJbV3cIyFkzEKoB1ixhxgEbXRru90HWKnoE31zJeFhv5cqxEOrlCzI
IUhJsj18avvPpX58X3bO4xMdy8IPbvYbjqk6qaPLNYG0Crvz03We7C/bqZu8+0iS8zBTR88Vqw5o
7xsQJW9HMlAMOUgaQRRxe16ZEk16PzdcR2v0QRmQYFRbCbVglnQgAZcKRfn1tp8fU/t4XSL35zjW
qjVzdNLWCOEP+vzznWPrRzV/QJ3R/DPgSZRQxZ3q5UkpfqaplVSc+xplEKeHBCA6frBO8d64XLtQ
uQaXoD9ii8mbGAZmo18N/1q9N4VQW9MI+yA8rH5/LCSjfGHX9Qy5iRkF4LonKhdo9OqDqD+WxdqL
NmX9NAW47v9Gg2GsyeppkFVxfwy131lzIbq4mPi8/c08Rhilk/XYiwU9hOkqL4YkzS/51Crg/j9m
ZdR3wzoLgLkA6w/IXuL9efVq3jfTPutvVbSl5kzIlEwMz07JxMlMoBxyCI4lruiq2xs+HCIpFjcV
iYlO1a55D493fUEaB+tKV+VRfP69zXY2KcyVWpKXcp88laSbH1LD3T3meCyzc/cBzPsgK9e6SOKq
Py5P14D48OSeOmv9O7ftxNgHRmFajZkXRvrLWohmiQpVsEVRlpfTuRXFvxnVwTkwglrJvT+TAGd5
fH5e56vXivzuMsMnzsRwMNTnP21EjKJF5hlttSHCAo76j+rmgDojwlo/mWCnTNkfL/lO9g8t9iQJ
+Q9PyS3xAqfWm1qcU6en+ohdRpyvgu51Qg12l2jd6KzXrW7/rtZXMv8IDMcKkYMujexw2E3MHe8l
lkZV6YtZFlFMaaImEXVKe3nSnNfw/VX+0cOfmhPHulit+bL4dVi07udCIMbLxbJ+hIRXDBl9T24A
0VjaCMBHxtzWcuufky7FeYsf2WRfysfH58v7fXoEg/fKD1p5kl+gxmHyGmk/ZjywwbHfFwXgTdMl
MIBMY1zpMhSr6bWe9Ud1lp2kc3nSs+u/sNzAsKLIcmjmA2rjPQttdOn74iz0R68IiN7NG+U568zH
xzSWVcH5fxGhfA7OqZf1KgyVHlqn2DNDiDGIWR6OPxPR9J9qq7XRjdkkRD1yyFIryko/BcRGWV/W
gcPEKLughomYNXjr2/A6CY1WR/+34ft6nQFRVS480idV4BmJBGO8nHW6vg7CqRqT+orOTdIEeWwX
cYYlz4+/Sxz5LgBVYls2XcqFEW/mu4JZW6ZooZjC+k9E44wWLrtYJ+tjj0rC5AdKriFZ6AtAoSxc
t3Gf3cfkx+JNNAFj2R2wdPEXFr5M0oIk8cN+ejRPa9kIFlilYC0+dxxbN9Z4MCTDrhQqtKjUlB5c
FlZC0NOTvGIl8gu/04baMOaW7+gwSuIp8blLWtCZuPDn1tvfV0AKGb1jwbiRw87lvSFjjzdaRdDG
QR80bDpgVEby/aK7FMr0iLbRjJy3cwfGdCXY1oKjm9+fCxXSgRlI9IVjV5rAqI2GfRZF0GDg0rQr
0r2sjJ7n7ow49/ckGAvmaV16bcsYzv2iXxJrtdgcOo64jwjCPQ3m6feLoJ8ATh1zo6gMF8acrDrT
4hzViFDfE2F0SgzgXpyBzH1cToj8skELgWGixYX3qnEPjHnCJwKaFOGFIim9ljCnku55k/m8S2ee
bK+rs7wp6aVXu+50mO05xpjz+zcGB7ZYx862vs/w+xVCyZQYtXPg2Bcq//cKeXcVN3kYUAikCzoC
LqCgEDoJHxhn13XfeTfB44Ma2QEVP++T4qLgIqJf+i+glvFmP0ZKrfdsUDYHBM4h1nT06ApG/K24
mYOjWkCqOrLjofuMNNPfU2L0XAkz5KNlUOq361NjnE6vZ8PdZsbv7drOMcxzxbTlFl4axyfn6Qyb
QRZyv6wUqvzT0+vThZCVZYXkB0czv5tnyhymIAD4SpfqMQqThrM68MoMIyFoxoBhRoBB+pfHIjcC
tnZPhFGaXi/ESTVNb5byx34LoK2ru9/766Y296td1Jt6Tny0riKry6HMYU9mUv3nC52DF0H5vGr2
6HlZVQU524FTuxqOdLpfkZ9WNsd47g/0maovn36PWSvNkLj6MFIuuzuDW7fMQF7zCXCcSgEH/az9
eF7jxbDn5Ek1VqX109oYPKH9iyH8c6/sqGmlVbp/TkGuKFDdQCluuTP/lan6IsFo4FWeYbKNJsbN
gkSZ8ROweCFvrexIWfv+2Bjl02ssA26xlPS4Nm3b/hCfnKeVRce8QuM54XSrcO+IeW6v6llVuxyH
hpxeb2/tKS7JKd3UXaFmk6MDlI8x9D0Mu+ePeX0vQly2OWoox37Z2IZ+fCz/f7GSX3fEvLvKJcWK
2KQCR6dos8bU8RGlWXJ2843J7UP5Hs3es8KYkgi9daGY4fTM9RVoEKGNoQeDWIcAHWa6yXsARgrh
9+QYo5KFcuUJMiRjuUyIucZ1zedPF8P5qN09vMsFBox1DHjwHra/+Et/jpQdrumECrNIE7CZ+Iby
uoAoamgUq1yOMI4/oF9kGL85w85VBWPayIRmRJjPtqbb8hobRPob312BLxrMI90lXVDqZyrv5smu
DHSzItcyM4llGYfcwcQmL+jgMcWYDKU7t1FXFN1x9kNBlGnPE+NDNh0Mwb1g5JV3hNyrYoyHNJvW
aqZARNIMwGT+ujotMF2/23GuaqSV8E4U2e0G07OU+z6lAzGEzUAdAJ2xjmVYrj7HsmRenor3niqM
0QjVoteFOMdbkqBB9/aWHD/IG/LjiKkM1zfNd44d+d7ndM8hY0f0sywHMx8UI7I223Vl403Zmhwi
nMea3ZAVekjFNjmk42Sih+1I5sj5Y6QXs8NLzeLp8UjO9Z4lxn5UUSW2Uw0sLUHuFfTO9p58eLZj
pegPhF5/7t7fBc5arlFzL4oaFpQJ2JlzC14HXgCGqCr495AUtSHZCVCqj49wXKMHv8+8YHnbpR72
s9LWiWdMMLy+budI6MkEzUAajtJ1eRpNNfabCRkQZETxCtSAKRL/UDGUv4BSRgN7w9asy8tjzqiq
PqLDCGCsYC3PpcHBKa5stj8f//hIBgyyMOCCebryWZmoWJRJjw0AnhiFXk0XkrFw9aeWcF3BUSM4
IMYIXqN21QyLm1C+jpE2QJGQl5gYt0dfFNg2Ar/xJ5kagp0cOaQtzPoHNUdIHgBShGf7Ri3DgBbz
Tl2kDk2QHi5Gt8Nt7qLaeSa7d55zwdGbW85uoDd1/N/rlw4AbHceX/9I9ePu+m/2dvDrfiVcmpg6
y8/L/3S0vkaufSycuYNE/Ko3WtPabBIzsV1EeTzWRvKN99SZV0rVuroWdZzgEk3L/TyeYgq9xPC7
XRtG9Rtwie67e/ghLLkjQVRnHugUO6KYxCW2ltPgKGyM2HupSYkFmKJ9ljhGjyPwN0s8OF49naSR
D5zlo7rV5gqyphwZHPfbBzLIGIdy2k+iOqMnaKKWAS93i9iqRiGjNY1F5/LqFjxzcZOnAUPlBejU
gKimKTMV4wz2f4ysaSnGwvxXWYABb4y1UPRUVlONwkNgSkA1ps6Lsdjtao55HY8Xv8iw44klNiXk
ET3C4EoEiEILxELMwIsqJyIfwZK5k3YWX7/Vi3+EbmkKluJ6i21x+nF5xRgT94UfdW8HPDHu7TWY
ZtOkoGKRkOeC1CtbWcGrUJEOBsCTFZ0W3LCb/uQDlWKTzx2gcAEfittCVoqYFbkuy4OO7Yp0ufRj
ozUeGQ+4Y8xGVYhNooTQKkQ/NPj5AJoZnBfLcD+XOx6iwHgSbECNcSwELexFxQNjJmoFazux0Do0
31em87KwFh05uAhPlu+PWRz3c5GVAliJrGGnPfO2iJfrrM6niF4l4CZu88NxjvhEnBML1+diLPjz
s71l/Dhkxx+bL7KM3ORnaZJr4o3s6bTFMmJsIbDg1BvKhjr1xif6eHP0mQsuyjK8ouJI/YIqyBd1
JkYK0MQfi2WNsphRr8Lj63pOrgboHzcbHjrXX9zFL1qMDIXYXuUrPWgtn5e1STvDAmLvnRqlBthO
C47346P9i9B+EWTEqPDlQihp8EwjTphNwLDOTAf5r91sw6HFlR7GNZUSvcICGfqqC84JM31r6gx7
9k/H2vyy4A1bpsvhjv7id+3/4o55hy7aJQyv1PvGS04SiAxaN5xfpcNF+f+Lz/BFiXFYi0TA6rkJ
TNtz/aYSCdoxd1K3h6f/E3tCekO2ARvFYe8vz+wXUeYpUs/VP8nUyqrN5RkdKtqKOJh1bQzjXZnv
fPP9mdcRxlEH1Nlx5oO3tq7P8kWnvmxpmifBWKvuFn3UlXl1Gg5/f3nW/8ufyu5WFc9qkiQ0lnnV
t545JzJy7sYtouY1mkn0qP4uKarAmJg6aAF1cKbBp2mbW+qi7xPHDpavSHIiAwP+VivLnRrGwTWB
s+YG5i7+wUuhjWcH/5galZ2sh0lXk1KlDyR03z4GBPkY0i+QP+Ce7fhb/HW2jKW5TNSJpJZUYIFM
gEHL1EWArW04L8aMR4axL5rkS23ZgowWEf2M6bNTZ0hvCanNOMC/6OgrBtYqMk81fMb8zXFWL4sF
4qKDZZH52fbMt7efGGA5oR9W32Ur491D0LxYWAifsYOeE66PJ6gGF8CYqMnMq0KPZrdNwOrlc0w5
T+A27DhmaTxE+zp7xiwFmMK8ejTpkGHk1pi8Craxc3mgXtTiPJJoxiKp0zTTfBpC9/PC9AjFOn3M
xnjCZnBYjPm5+GItVlewEREkD3cn9KpQ7Lw9psxIDVXdWEbwBGjJw27JRakdT3P8OUK2LBvmiqcL
NEJcg2pl6JbwZiz8muPTccw6NnTfG7tIq6IQWxihJcgkwseCt+pcyAoJ2dI4ABSCV8LhmHSshr0n
mHVXRL4hUm7L14KOYsPB2j/NgOAkks8FdiscQufxLfJE/hYfDOx5k1/RznSrBc4WXkumO9gBpUW8
Yf6PhBiLU5+FvKtpWJ053guee2w3cA9cwXjsK6pskTYUrpEmXSEYz8scGCj6RngJDrGxu/mGjzm6
xeMPVOyGaTc4ustE9ANlQqXjeb2e4snHYh3iREbqojZ8MFzpReUJCOeduj2ZA5KRorVTPcUhLs9o
6TUq0z/ueObpsdeEJS/3MugDyb6OErC1NgMXqY9tcvosfmK5BkIKLvztbSnOo0NkrMi5ltp0mkLi
r7b5usTc5Hp7nO+D9ccx3u7Rm9RJ5OODEKNCizmQxPTV8hAdOtflnSzHFVbZJF1YITpNqeqV5vL0
urWPT9jZg0f/sFPnscFxhnlqd4sEBhfZSUEfF5TtiWvnZ+K5kmVQbFrOZXJeATZPpwQh9knTKjeg
cC+mvNZy0semwNNtHhkmRgob75+Ci20rLgrpurEnxq8FavjQPZ4LytGBW2g8OLre/68hWa5R6fae
ABj3WLF5jiebiLvUyPJUM2hZ55hIKG3noV0v32D16aADr9ebY7HYbNw1zpVeu0ISgsUHRsXfObzw
roZxNpQ8kfyC1tBNtG/T5wTt445FbwaVt2cOMfpjD5SZTcSdr3GL1xK8AIng9Yi8qbda3cocy+Q3
L530l8zVHx+AhYLtcj2QcirbTWIKCklnbqi48XUV6wepgKwXspPW+w4Db7xV45wzZZNz6SWaCpcp
2Fy2n+JLufnkaO3IfPMw5/Bt6WXTBHGYUrc5+bVG93lkOHN7LTs2RHHvOyg/k42FQaaWfKLBiiP9
XOKMD5JP0PtcVuAus04oVxxfbXMpr6eF2Rp9bnnNTtsa3U9z534e4nWYwWwt/0fryKbt6iac9Ro6
JWj9B6DM8JLR7hHjD4fXv6RZ/8jQbU5vYEvKVJpeK5neZPALbWSqIZ7QtcahwhMXJghCVBdmWGCL
3p/MyN0ZyY4dr2ecYxMlJnDpzqoWCBHaVhCVBwvVcXlWihf3s8vtpqkeKn4FCqd1shGMV5IjJwVA
cGcy5xgRjkFkW+AaSa6bGQUSaQ1svlj5JHL2ztOm3KNyzyFF/fcH9uqWFhhcvx81UdviOTmaZjsj
PXrIyS9kMs8cJ5sjADKTM4knRVMHPThCMJkB1hbBisyp6XCyawBRvvfapImQa3GHJGlrANjG3GJj
q08+EE8TTJFuwlsbQoW1bDyQ+PGQRcJGNl3BEJ12E5zBGYr+1FN9aoZ199mOrOPM/ECixkLVnmZL
+D3Fo+7pgB6jTd51cq7CFHemkOXV1X9Evx8LxXjQNyDA6FKN0YgYE+aQdEwB2a+/EfSh6hgT8rJB
rWy3/HdSOCDIPNGppEZa49ETJPO549nomiKe1e0f8zWqVgMqVEgH96TlSXrNAurW9yZw4ngmezSp
Mfh51o/34/isF1SVZrvAicmtJMAxpDxZY310bJT4J1g4LYHSRZvjPxCOr4zScA/IDPF4Gs0yfPHE
OultL2nnlmbHz6vfuBoVe6CXM2C56Ob0peJV4kZN+IAY8+wqgp6K4n+ImevYFt5ck8fPqLkbkGDc
9HgW6Xpwy3LKxnT/E1l+BKg89/wW9n4zqgMq8r2gNfGlSgIJpxabr1jn83EF/BUBPA9aePzceizU
XGKMNSj8tuskDcTM06lcJWTZGjI6Q235RdC2xdytGptDkX7+I/ZY81CkImD0QDECUn7mEGSHCQom
rjLnSTvvuhi7gH1fcKVpQy+K6BjUQUuUo6DkvEKxBGGpPm8x+Pr8mDueEDJGYoLmkTSrqRbLJZlE
mD3hlpx458cYCinQ84tOhTCdB+vrUjeu6B/+pM5diP85Ij+eo/kSRtZVb/rrrNB1UHteI6+PIwSG
rLkHABb+oPJEERawVqAhAkrSj49yvEQ7IM28yJEYTcJOh6CUgCmlQKUq8qStoR/yrU+6p7fWviz6
hbT2I7jQrvuY+vi0woA6a06iIrsktF91+Zp8VLYCCd1p1jMPNmM8kTGgw9gUue98MetxwBLxAGm/
SVos31m4h4CXjB1P0AwoMXYlEGu9DWUqm2vaHggk+Qi6sEBdzeXhvox3bA1oMWZFTqREEc7wAUrz
1Fgoc+FhrglWUWBMDiUgzl1xtO6b9575WABLTb+J1sffPhy3+R6FELQOYOM81z5zXmrWk1dmijep
O1BrjHVBfGvqYMENR+/GS1mDA2QMiQqGmoJmzptFvMLag09pqSTEx8K+DXbofHJ9KB5TjFW5Np4g
BCro3aanY1N/nTw9viWeX8h68X0kUaZAwt4mFpJcF/KGFl+NbJDq3bnS8TE5jkyw/jxwZFNN8ihD
69icblIy23MzKByXkB1KaYK2E2t6aOiyI/sPOopgoVvZ2pWcR5NHiDES2UyvVDUHoTU22M4DDpoO
79cZw5CHkihpNGG9nAHPtJo/vgieJb1twhg4zrGo52kl4ucbo12YV7rw/K1fFHNjyXPRqVJ8dy1m
iKRknS64Zmx2oKBDqggRw2kfjWlkJnY58DYujmbopC8SzE14k5mYaSlI2NOl+BQTkWteeEwwt1H1
mPdNPHgtaHler5vX0JQA2PCzI6mDTWzohkK+iHND447SF1OMtda0qC2lDiTF1xhrhFdP1svC4Dyo
47GHjKVQQJMFcC47ZzLttfP0kjfU70tIZ6zhj6FfpiaYf8IcIJ4hjv8wagAG9Bj3YdpKSU1HHY/9
W4zBHWkBu8k5Nx4JRt6k8hIUF/1Crwp4Amgj22JWYo5sI/JteFgjXjVi3BvDfh9Jl3SALbNYZErV
yVlP4UEbIyFBRXqXwolQr+z1bGrB0ntbHDCjEdjpWgqXO14D26hoDsgzwt/NvPTSnEF+6+/gonz6
nId8PAkzIMDI/uQ80y5TjyKTkvNqfTa2dmg2P+ZkL7yjE/DqHDB8Ff/gpWDGs5gDsoz847BVv+tn
1+PV7EnyI3DQZ1vV8Go5/I3Ky4DO7D6yS/XrREg07M57flZxa5rZbYufHJkcfcgHNJigh7YY1moB
XpamB8QitL+g7K28vHPI0Jv4ZmoHZKioDIw69rOWZ5nuHSz2AZa17G89jChZHToeQ1SJHlGihzqg
hHJVG6sJGAovwCSrK4PY0Yfv+MqcF1rdSkV/JyWyvVmiop2LWQ/xW6IpdPYRicC7lgOn9JE9z84E
m1soyvfZFjbv5k4NMZu9VDgiMu74/TlYkW3aSoO6qropDtY045wQNPilJN0fDtx1OxypF9merRxY
LJHuYd3gMr8sUTlLYDtcdb7jSMqodzFgiDEabRi3kwioYMcwtv3UJ9UlJiFgfC9zWSDT6SIwpdnS
q08/Jv1TLdmtNud8wGNR/Y5rIdXnPg3pra4FI3+pgk0M/JFORY7Qs9ScF7eOVz8HDDPWpEfBsJzq
OFc5mGtCSqaR0TjiW/ncSIYgk6AgV2chvl+XvaWcTzNenDfqoQzIM0ZGb1Vv1soAVE4+g4gETwuf
95SPR5IDEoyN8bEnWq1CyCjmigHzFC3xlBMssVEXvyTrYHKHsngsMcYmUlJfUGN6g2b7CzuGaXq8
Na9WSVyDY9hEHi3G3Fx8LM3RAtB6Numeh8zC7hcz26xfm97QDiSbr1a51dizrVICvCAyeYkHDn22
MysoZwDZriA9qVn/3lh4hh6rA49BtierSYq81SP6CJ1O3mIeWLDftjhH4Y6mOMzMXbqLme0aJjfV
QSXvgXllm7OuALsOMqoY5jp/n1/JsfnwiZ27nmwAWttVjo85HQ88vsSUbc3SohAdRtcbvYy01hl7
MaLVzE6RJuNQevywi2wNJw8U7G2lNo76ZZ2BFbSr3H2LCe243fzKsADb5Hi343mjAXOMlcmyWZbL
AdQ8s57lz3qRx2TBneV67PCJt+zx4O2N9aBq5B4OHybgJ2+ycV0kF+yFfnx6nAfiZk8HRK4Xrc9D
qt32/vPxL4+3OAwOiTEcedPGRU7XGZRmo5pdYER7VXZKz7oUJH/W12iKatyMh4PHFTzGhmjFJEsv
NY7tfIaTRxyYK/R+IbHHG5rhaBRbz2mk8nqN6P1Ev8JD/8t9fHwcU8SWb6R0FkhCh4tZe46t2gnH
1HKEi+2t0tSoCGR6Suj7i1DYfwEo22MGOJJ1CzcGkqV0k6mfZ2DAm2P6o1o8/nVONAYA1HvPdHpp
Lp3aUu04rdsF7cauV2lgV7EBQEm0mu4OhmG9bPZOrvAMzmjE/iXYbIcV1hCJulJTg7M4aTtESnlr
vvNmYcdD9gEVKn6D85PzC8a/EjAIlOWp/UoBDhyAKqN8gn03BreDkJ7Xg/fh9nINyAE6JGiDiJ5n
bJY1MUSCc0S2GIVJrpvNO0DGMkwnPuawJrAMTUlOpyw55G743HuHMy/m4xlqts0qmszqsqHmrbSr
tYdkR+nwgSgeR33Y7n1/U+I083yJbkvpsGjpZ7EuLsTY8clwVJYddkyvlag1ImKxdrGeGdpTZFxQ
v8M8V2fi5JbSE7e/lRcPsdi1QiQJcSKDpOoiY2wRTDO4hm+/89q2eG8F2zOlK0I4rahKtYqZYY3u
5vCuvKOgRuuE/2NMxLZNKa0k9EUN6YtQ0AqeL9jKdzEvWCXWAeOtJFq9sAT7sbW6+SAPtOsGoDrQ
riiIMt+LQVNqAB6yj8lbDagmQA9xXg2O0WWLMVkjifIkxFIlvSaBRyqeUf9LfIUuEmxq0XSZnfIp
gsslFXUsTQFaiJnak320fjGw921xCGyTi784XrYAqOd/yTFWvlEzrcGGd1pIoBOFu2h51ObyW4BV
hbrpLkLiHtwd52n8y2V9EWW8uyYXpnpCl5L026U9tydGv8cy+0+uhafB93eh+KLDWPiqSy7SZULP
cglwzu3cM9EyThGpSmxrA44el+B4NueLIPU5BlJYA8oyP3sgWKIdks6/YUCTAmhSTxnvCp4VjNOb
HNEfd2S+iDLGXsBMUiNpEMnnJUja67bFrs0n7yCaAuD0jV2x5G0O/YvV/yLJuICFUNTnVsAFAmCm
ItrTikLdAeSLw9n4k/mHDBstnoGo15c08HiOV+vO6G3ki7J1F9A1w9xxUI6w3Hge3J1eTSRFDCd0
OZhtv6ZH+VcUEc/+lTX/R9qVLLetJNsvQgTmYVsYSYqiJFISpQ3CsiyMxERMxNe/U+zuK7iMZr1w
381dOELJLGSdzMrhpMvRi3fp2KdilIltodIVVZgbijaa52H0PFiRNXoN9s/33UpBZMBr71kOpr/P
kqo/U0+opFA1S1jJyXBCrJ+OE45WPORin4lGiNXTRk+hBLtWZXJUfVR2XwbT1z2k0x2Ol+HZBoMh
pZVFA4pvAOINRv2S19umd/X1N6CDfRv2oRIVmXaFKOcor7FFG0tGPyjl1oiJk8RuMV5+d1qhtycH
/ZaT+5j7vP0TuOfJgEnVqlWSjdCwujvdfxQOMOR8d/d6B3cQ8NpqF5/4hmFiy6WJRadssF9jzapc
VSn6Q8/gL8MmBQ+UJsgA31ZpMcCaSWG+WT4O6mmQwZEptHauuXXpalgClq7SanNqOea42Kiu6YpB
tx1hyxrL0g8mgjrWL3Ra3gFG9R+lDfoy4L91/0t3HtCeHHndJvL0+88IhKemy/l8S/dtLp7xPYVW
m6hzQTx2qJbozIp/3T7LxWrSXABjHlKYXEA2jgrgZut9eL/0VRvQhl6UNgsY4+eL4N0WuJhRnwtk
/IxknAp9OKEeCJ6ijepWQfIQbF5uC1mykLkMxrGMY6taYgIZx6PnjOCnSmvOq3kxfTETwVLpZ20z
pAr9MJtttU9f65/oz4jO9id3KfKSX54Loo+0GeL2ndSbCaVrwJhCuA6dBzQI5eSOxqSB7nIOjpoT
i1dzYTQymQkzx25UkhHCzi7GtV2e91h8qBiKpoH4X0J9m82WSFEngXZapG0OBiaypZaYIF5roMuj
UBGMXnD0WTKEuTxGn15GG/eQQJ6SkPQ1J/FjAV7U28a2eIXmQhifGEnNMPYyhDTecYNorXPfi7fE
ld/OFklWrYak/wDdvoJQtFO/5hJDXL0I+9XmP4A6udlXG6I20TVhAkhkyK9sP2qf4Bko+WRyg0Di
tChxvyEDv+dB0FDYgLoQ5m4dcLvrB5q8u0BLDvothviGKqO2LOmGIpvMk12RJWGqB/r9oNhR+jcI
pvfk8srDjOvz/49TnMliLtoFAwan8AxZLxuDeO/VgxGkuxG1OKcBXZuzD100Ae5t3QNPIJwaN4+8
fLCzH8AYa5Zhgm6Q8AOc43sIHkS8MAJEwwYv5lm65PNDZexVj06lcqogZwPul+o12t++D4t3bqYG
Y41lJozh2ODP53gniavOcYOGy/G8lMuZ68AYYReXJcg0JJwVur3eVyTxe1t17l4LTNPaHZFWAydQ
XEx9zCXSU51dsikqyzosIZGmI46eJ7hnj+z33BkonmaMQx4TdZCxIYZSPGHe24IUe60+3f5Ei95r
rgzjhFXjMko58tY0qsHIJhbSq0R+5QDjYug5l8K44aGSpggNBJBSoTt5gjmc7GLju8/rIPJ4UEFv
xx/XFzEamqZME2NCjDC9LDBnpSkQ1tIlGq6EwmcAQOScHDWsG2LYJKIVWqkqSirE0H6m4+gY9ypB
dzlqc391fN8asYnE85hroTkZVCNvWziohTf2g01ihNSf4/+jL38ZbWcCGQCKYjmTtUim410YITt+
KI7q5Og8/eKptti2bswkMRB0ysXUyjKcIq4Ssg3xwxmsBhNaSDYPIirXwNdkL24g91N3eReZYyhs
XrE0q7MZ1joo9p3wYfLv9uvgS1uZNu/zUX9xy1IYiAIDvZVNPeRshrXlYSTgdXqU7EcNLYu3bXI5
AJmdJgNNSSJn59rCab5kyNOjwc4bMc9o2b7v3+OufT0Gpn1bJNdUGJSq9LYc6wym4jSOdm3sGz3F
kVfFi+yseSe5CIkz/Ri0UmI5MuMWF8HpKY+Bcl8eBQ0oz23w5l1uBkPUSa+L1ATGi0g69CvhPt+c
f95/Dchd1twtObzPpjLBTS9IVXoacYb1u/KKuS9VIa1Lnl2/QoDfggojMFX/EYl2QE3NzRAvuunv
Q2V7v6sxVROpgfSXs4uV4tG9t+185USwc2p6fBNfH194ncfLXmcmksGXEJSghYj1wbR1DKD59AbU
/MIaiBfuh+TccZXBl/yEWdH6rOFoXUrvWrVEcNXX4PP2LVh6ms1QTFV/DwnQEimU4YB7Vyt+0voC
5ilX4qvVbm+LWYzX0K+NhWPY5KiJzPVGYGyak2yi89if7gP+aOjyYX3/feYuZ60o672Ov1+7Dvij
6bKMzrs4mEO9rcdygDtThLnHCUgo+tCCIDS52072FK2j7STaekea7SMq//faYeS07f8XoPpWjrnS
Rt/kqaRApgbybSK6WOSMIvRPk6zjmnx+clkFFm1CV2DGooRzM5nDVLHIuQ+p5TWITD+K3elZw1xF
i1Rs+1zZEWis+SOXVIc/PI1umSY6+pF7uxKkzUJTGWMJrRVivyjIFMD/LRAtiCVbXo0NFuRcSOYF
j7kti3/lA2ZimescN1NvJXI6IVLFHZNS+/XZDrpNoHCBWaP39ZaGzH1WWuzikVOIcvT3kihe4WD5
iPeEIYnXXyiwPrivbxdPskPyvF6v0XF6pE8bhDCofn1+gsvNvn/DW+oRQMPxvcv2NTsEBgMiJPwz
s8Qv2yqBBkS7xwJF0GVIK87doX/n1gkw0UQngmZNpN8Yqm3LrayQaGVX9pfyUG50lyNs0Q/OlGIQ
Z1B7vZZzKIXI84itR0gm3Es4wNzmpacXSRGxsu0f22XuSzjFvalfqCiw4Jj+UcFOiihzw7uAMvsE
gQ1y25boAwb9MepP40IslsJ4R7fBe5ybn1qE2tmvYRHKiCMtF7E09+i8Txul8yz76v7jZzUi3Iml
a6h566My4NQKRivJCsTRKu3kxN7qaRXvzMJGVixJnQCgGNqmHFRgpYAZ79d049TjCy8iXgwFvrVm
c5nioMRSlsC28AkG9/2MDWHhneJjuh71TbrH6/PvnlEzkTR4nkHWdE7NS36B5mFGvHotpkRADOK7
CbZ1BNpbx+0m4HxZgwGrKIwxbiNA4Eb1EXxIJ9Rc1uImwQYq8FV88rJJy+mCmYIMYqkpNoVOPZWH
Nvl0f9kFAcg8OejDAX6DAZ+sSsZSMyAEBdQTKERRpuXmnznQazDAg1S9nHZtRNcUbzzL00TbhSMD
7yuPE4MHpQaDOp0A3ymcoc0L4lHsVBlJBB5+OvTOObZrmvnGvWN3Y58Go0d3b0g7BwY7vTMwlwTU
QcZWuhdB3X1efT2ilBPausuNTDk4bjAIo4XdWRQaHGeGZR1O8qg80blLjJ/YhUD+Nxg3GHhJVT3C
xaayGrI5buXCFj8rlNixwpRozt+9Cb9Nnk3WVkXRGkVGnfT72c+eoy0IGPegbxqIcMfL9iyHWf+4
DZPBj6SIT9VQArK2wCzvo8CLt9iA4zTZB5u/jJBnmjHggZncSyaAXYc2Mca7CU9qnCBvcIxn/yYD
GeNoyWYZURh2ssfRQF0EDZIO8gW87RNcSQxudINsyl0D+8eI1TXNCP6jOxQLNlycpydz46aZDHoY
WZQpqRpPKCihdwbUVJSEG3ELr2eGh7cmAx5yUeVCqsDWN8fztidFUBHwEcnceebFrotZwMIG+KFa
FsWpx9ld/LgkCMYSV3ANyw7vipZUF6dqiE7Od4iWPjdxcm/19u1bfW3mu3WkDIIIhlWG6QVmgmQP
RkR1W9lgk3LuJC5o1FZhbYcgO/YGNIbKiRvZZgCPGiGWoO8dPlMS15YYkOkk+ZTpNW79Ze15tW1d
sCoe3MrCChUSbFW8rfxySvn7JrIbjLNJmkpFhD0hQbnFwqgVGJ63T68mwe4ya/XJkUaNhj1qU8Ua
DF0xsYf7+qCdRSl1J2v9ZOQIBxWn3CoYFPSDZFfYn+n2E88cjrSluzKXxpjwhCRe2VuQhqkaUjiJ
/XpBdMJ9oS7lJedimIh7ysseXSmna9AgkAx8kMHlg1djWjSLuRTGSou4SIpBu8Y/aPBPwOEGcnpU
s7gF8sUG7LkkxgAvdSplfQh9GpQH2wkr3zDXbtNGR7wfvvBmsbBulPetll5IM6HXHzWzjFwrwkus
0W91dHoR+t3FlCcRD6RPnhHyRDGuTjOnAhQrEEWTu0fHQvpiIOejeoK0l8/8+L9ZITtxYEjIXjT0
w4V+vFcmop9Q16XVhpTH37HYHTU/RMbhNWBBj8wzNLv4NUbINh4mi01svkCvY0Q0y6nRRW+LGyre
WBloMQ6vSV8uv8xiPDj/IYw/zGK5j1t685yt07YE0rGmHP99IWeABOznCycAXWyCMVXTwutO09FN
x9yO+CRoiVCdEVRjghrW+h+mJc63pL/7T/z6FsNcjchqO8HsC+AXZrswcA+6vGdazuFFYxw57G1Q
pUlqTXoF8Q6JHiOsK0pAdkhwcLcVWnS+s3O7fsjZtTNiNAREChSC3/Uo09IYjOCBRzaP+hykBTa8
HO/iHOdcJEXtmchKwx4rM4dINDaDyuZ9q3intbbtViIqcQn8qnNbx8Wu2LlA5lYofS+Yw0B1zHc1
aJSDx4vPEcH7XvTfZzoNF3XKu66CTsfpLquJ9ZgiWqJ9o84nb4uQtOxE/zFCdgwnV/VMFHvY+ssR
kOXo6AgAvVEA5gWOVtSab1j7dXJ9ppVmipEuJzV9PzqivYvtsiZNoB6M9dfeeKN7Yf8fm2F52jHe
VNBkHTxOEDrtXrDPgaaYU6faZHfZAbwqvNbHRc6ouXEwwBG1ZVLkErXGo9fv09BBmIeVXagJv35+
fXGJ+5dDku9vxwCIeI5QgVYhjvKRHB3EmoFhDwcugCzGJKYigxHdQrwlMgZ5OZ9GvVFNpJLBXjY8
aq62tlPZy33u+3tRo5kk5kHSyZkamVAKB6i9phigwvCUsAJPAQeqlopdGjpgJRWLXiQTqyp/v2Ny
fCrasFVxjVX/UH1YT8NbU6NtaBN93Lb7pTrib5KYAGFsdEEoTA2SNsed93FoX58s99dPgpc+SOxz
eyAaNzJeuGuYeZNEybR0WlxhPlgoxmVdRtZ00JGreRFIadeDbYJM162d5321rfx/z3J+8sBrKd5D
DQzkALKhqCIaCX8/2ORyOUmZWooAZC9cH+h6a/J2ce5/YAsIl9vvOtHEgMpv0hj4j6qiyS9jJ15T
tCVWkuGG/7C8M/mISOo9gccmv+4cfPvR3JseRv4qG/wrwQZPrdufeenpo8tQXAYLhWToVzOYwVvS
a1VXDLGI6tlmK7u1ikI4omoREoMva0UXMXEkUjBhdP9NIvORW/GSjCNWdxzyBxSGDQN8q0gHo+fp
8vqIuPqFn2hZiHV/k8jczksvpNEUpiItRW4VJzxQ5jOkW7jLjZciid8kUVyfnWaRnyaQ/Gawoh75
2d00OfLna2B3gXX4hB+UKcGgjW5RnpdSFxyGLkuyheowKJ5gwr8LbkpZwTMvh0FpZPR6GPF0Bzod
F6vuDQIPmdq0OoqsDCYFat98M9EV8JG/Wr6djvawCbDsBpTYdvxSPdmn3d7peWnDpZb3334h8xH6
+DQ0WImFX9itUZjAqoot7G1q/NYFVyCOxia2eXdSiUZ3bZofYGTseX3vS/D5249gvk+dqdkpFnFM
oLPWCIZ3UZPwTJJywy163n8Y+ex7MA48TSOrbKwC2uLV3e/lt9PBff6qP3jP+6VK128aMa57mCaE
djE06taOE1gtiMdRrQ0ftxuNKCTGYGPlZVsLUwWIaH2scN5iTwkMQngxssDmVo2XHj2//R7Gt8sZ
PLHe08/sOB/q2/ShO+BhAdtlS3qMPNKc0Sa0OAmcpTffXCrb9CKcQ/mcS1TqZnu5Tx7lGrSAsfOg
rvzobkSaAJu5YvdCsDgC7XvnzWfkXDbdBw/aFoHm+6uz3S+pEcWjZeJnXFBERBbEb4LQG7Fl1cLq
NQ6M0oD9hoWxjHtDVOaWntci/DOue5g6/VOAxAR30G0Z02ZKMS8HuYvVRuiugjykxXOFSBHS4qMt
YJwDAx02lIsK7q6x62HdUpCBtAxkTGLZV1CwJBc3W5f2FETkY+fFFdHQenOf56R0EKRW/n49+vY9
OJvsLgEdFkVY+qhHyd60s9e/KV79Zm0MlFXncrJiHXcOeHpE9QozXtitx/dbHBC5gv7MmxhpFoFl
AicfPl6kipzCiJjh18mJUi8ufwwhiSZHSAnWaVjri/rOMbCFmPY3LRkIKytL7cUQ549klGgLiad+
qgm6RKfS490bjvdSGRDDwGFeSAb91A5dHOpGmNa/o8+5Loh9HmTS3/2HXSmKLlqmJGsG2/gkdEJ3
Hgycan7xLJIP93r4Q9wYhvs35zeTw5yfMUohTg9yXjwnTAmyJCJ6h6ldcgQtIsFMEHN6gzIOVnxu
6OlRB5+tO+8thje4LWapuxbh4fe5MciOjGGrhSHEdHbreJd7ZROC3PGO/FzBsxQkaLfXzEW+5SZL
Fi3xWzI7apuqZtT3HSSPWIv2+iv0os+UTKOdA4C4a9gWL91MGPMQ6HRwYUgWhTvZPdsJ/FYImMHy
pD23mr/wPp2f6DVamd3vvOpjrFeBXgrZbiQ0smvuW+PzEhi802PwWzNCTVMrSBF2iK7eMA2Nfhe0
X9i37WMppfWbNixeWw0YYKm964btyL9CB3zaaoUp5W4lOMEnbXVJdo+PHKmLLnf2uRgsNuWizoeE
nmFv5zvzrvPkY3vvVM9fgvMZ+9z11UsliN/UZELIk3mSmsqAQJASSM5523Vk/9V9AKu4a8elRVyc
KcdAyPlciOZJo7KwlOq9Jt4qIjm43vbc/OASAeNvajEgIk4phhBOEFU5rUe3nCa1jcFii+h25gpP
p2Qz2c3j1/Qc7Av/y6CtQxwvQCXcwOWrfc1uA7YMxZZF7Ye+Q0tb//nC60BbeuTPlbz++0yECRaO
U91CRGdfNwDjtS1MGG3/CsCfaX/yqG6WQyfknUy8rEVJMpkrcco04TxgVuWgr5uKDNvyV7Y9Pf+M
g3WbOftuhzfvhhY0OSe51BKryzO5zKUYjS6VqhZy47vNsTkgIaWskciw92gi5FzAhZTNb6KY6yBG
Y5OcBYjKSH6Q7lHu339yrvgiIs+0YW5BFkZNZZoQUTnbXf9quBiV2we5z8sXLj9RZ4KYO2DWYq51
6gWRQRMgMXki2ReqQpjboz2EstuYRHpq3M7JDq5bYQbdEx4HPPPJM6+neekqKJIuYn0aCkhIzeCq
zOw0MWIx1PSJJqOqzFZq4vCCoMW8jyLLeI1J+J/KUumfsyw6i61Jb5v3FPZuiKbexre/Hgc0oWAE
mPMNl4KuuTjmaBWtTC+XEuIy4ry/T2Tng306J/fPAbdjaPEJOpfFBCrCRYATP1PV8AbeHncHD3TX
fhioYDhB8pwbfy1+re+jZB+fORK/ppb/6yh1ezwhGMJL+xD5owuK1c/HmJdLub7tWKicaci+M3Ml
nPA2MHC/E6J8ZNNakNwEu9rX5mbt+hjv+0XuQnK/JpRlSNfXjw5SeZ/6E2jRfkRgJ3E4X3cJBOa/
h4YgM3uVzUaoJXri4sltzhvff4rB3/vzzb6gFfLLbmXvr4Z49blMJqwRLkqq5WecweZ4jJEkJq/3
azkI7znhE081BsJNRTg1dQ4xuP2dhNVWyfjYyj8iwRYb3zLubp8kz3ZZxn5D0aMIHXa4+YeI0EVo
rpXaK98naAHHU6+w01/A8JrL07MUaSgyGlIkiSaDdeY0e9QisTckxGNFALMyOYJ0DtOO5UjG2kZp
hmcwSzHpXBxzqqce3ul8hjgEUf3dmNppYD+GGGNb3T7P5av5rRbjCEOjLPszNUzjaY8GRUyM3v77
i552rgjj/uQwT0C4JUARZ5TteC/5+nGtfmDvfRDtuMNdizH2XBzjCqNW1lOTQg2W4uaOU6nBxYts
9+K91at1+x5wx8eXmBZxzb5PkAHuUzqYGJGAgihUFw7W/2AHEaWM9B/o7gCbVscHYrod0V3e2S49
j+aiGRy/yFkkm3ksHV4uPtwxljdmA9F5ps8xEbZNvSnNs1JWONJ2Pzggp0CDAQdCFl/OM0UMqugM
HuvzUF0mrHlBAEOpKkFwbtNhyifzDuQR2M33Y49VzZ/cb7dU859/O7Y7XemTy1iaEQ7Q6VwBXw5Z
O58Xti8Vj3+TwkBHMcla0xewkBfnPU8J9jRHDyJ5Fgl6JyKHbsfihbf0L/7p/v6xSbZMOJpjpTQW
zrNriETC1XSivRqoIKDm+sX5eIslAwV7M1BXUdFZw1L1pFOj16N2kg7dxXbEZ4nWq+7LB9v0ePR9
S92m+lwUAyZ928q9buUSdWmOGK0SDE263W59kVxuq9kiAs/UYpDElPMW+zMK2MbRydwmUGwHvGWc
x8Fi1DcTwoCHPoyDfO4gxDFrIv7Ug/3plQPA1FP8YQszEQxI9Go15VmDzzPAFoLIPZxJbZsr412y
163OpX5ZtvZveSxc1JUoN4OJb4R6mrKRguqhOtlVXbmC5cSnzTi5/UAaz8ocEOvLFSY3ldQtu4fb
al/D8xtqs5BSFNiZoSBpeticXYy6Vz1QhU5MdxF5CX3MOJDi4+kJxWQn9TTQS+mH5IgZstXarVd6
SboVonxuT84iYM/OhgkD9VNRddollQ6VSbIhmCYbqaYL+dJPHLfOuykGgzlWreGqCPgKhezEFsZK
g/gxWD+v64pwufeoBd06aiZW0fLOOCUXHDXNi2y3qxRkZz3x7+7e1msuS+NSD98cA9jBmESYTkjl
Qtp2TAh2Xaa2egxfeRRyi5kJRTMU5CbAbaGz6871LmqVLi1xbezoXnFqP1wpT0UwPql06W6DRy3q
ZaifKJ8Z0Z9vG++yP5wJZ+5skvZ6qBa1hCgG9MbbnW7vEO0+tchtNe5o0+p84KhPf+U2vsWyJBtV
LtUttmFJB60KiuDeHiNb3aCtgi4X+asC8OyArxXLmc8fQ6lVQgkHjEaWbe+VBOu3rN5B/n/DJT9b
tFBdRZIJ/Hho2mHOU1NAPhFeGuo3PNnVbTx4n34SrBNb779AlHr76y07xG9p7DEmclh1p8tZQnKJ
FuWi9fhBR1SzykEfAUfWogOZyWIiJ+tkVZOmQLPtNo0cfXBVGU20tffcvu8zrIXxeR5rOS8yk8hg
WNqEhTY10E4hvVfI9t0a9Lbu6MoWijfO57S/rSHn0ykMkKVNFZaTMkgHb/CLQPX2Ime7NvdzMfCV
nLJJyAdIaATn8tCCXzbDBp3Vhjc1uIzJs5Nj3lpFnKpKV+DkHKTpEhdFYoxBolueT46+GLLPJDFx
UnsGd4F2HiUkk44OfakeJHKon0t7Zd75P2w72wX73N0j+uT12Szj5kw0GzZ12pDJQwslN+/bd+9w
qQk2KRI7D2Ii0l79x4AHW7w7wARRU3aqQrWFtjhXTbLFmiTPxYZO/+8vLdmn6+6j/LhtlYuFB7BC
/AdR2O3ysWTESmVBpujjhY72tMFNtlZjC759rta5zU+iLcaj3xLZJFqnDIURazDTF5D3xDb65Se/
Xp0/TN6z8nql/vDnM0kMpqTNf85TK8FKgQqHR9H5pX9DV9K28Kwn7enX0wFbJbvnMRBiNAiVK31A
9Yr3vqVmeuuHMFAjl63ajBK1JbA6NLvcK0Dpd7x+VEpxil4Ozlfl3BuWv8SImqbMU9zQFp373nu7
ssgZafvNgEjDW+sfqNJxJC6+1GZnzYBP3nSJpYwdvanSDguuL9cWNPUwNdxXtsI7TgZ/5HNsieYE
WbXbeHQpxLG4u9gmuJlLgiE6yQeJ29vouq++CkohzNZgIS5KP5bjbHgHzTNmBqA0WdX1OML1Ke6o
jX2cbX3X4MJyX4xUp1smxMCRhBb4U2hBZxDZqz5oE8G6lr5W8JGFa/+v9soAURtKUqEYEJbm9nbj
fdSaXVW+ee+gKzW1k79h2NZnIKQyYU1JuRt1Eea6QXSId11CLBseMgiRbbptp9dw98Y5shsyq/NF
1cqEepQXp1zHu3OKqa/Valc4tS1opPVtBImb3I63YNzMt5/crtjrho1bv4BBpegUprreXeCmve0G
W1+2u7P9kZBsvaKk8G4erCsie2/Pe+7UGScE0RgYik6jWfQRYGjroB/3/MpzYEs0K/PveP33WSgc
9hJWt0o9vmPvbdGrpniVVz4Plmu56JzCq20/fBS23ftrtID6P3v74enh5HfoSH2OweEDhg5/8sXd
fe9i43luBy/j4I+cB/ViZhVrWHX6GkIjP9sVlJxbQ6gvIkUqIcAAc74anXPmaIkn5GRYWS/rBuvW
N4+8/NJiTXoumLnCYx9brRRdBYuPGikSgoGP41a8gHxh3b2J9Raj9byU5GJUOJfK3OU6yi2pBtnQ
AZnB4257esoiWzqhm07lXK3FsHAuibnFp6TVwZREJVnoc1ftorV7nOVacaWt8Xb7Hi/2gc6EsZ1C
4NXu1DKDsA1GkKLay97jnX44xU63sksDPqd2A6wEOzn37r1irws3wMXWDcLze7RAy97m+e9gbrMY
4+FdNlTpJnaEp/xC7GpNWYxu67v4kp7LYe6uFBX1eLIm6Isxst2utp+w9co3bJes4dvofHZq80rH
S3gxl8k8Wbq27ON6gm5jZ394KYoBaNhecznSeSZ6bcSZwUatZv820U27V/w3UA4+mjbPU9MA5NaH
YoKGUzpFOj4WDtDabbcZZrHRsRtbtK31k1+zpJ/jljQmLkj7stbjENLChmC6fr3u/R/V+pFjfUth
3vwDMYhiJX1btJEkHeRsJTyhHj3FdijwJr6XBoT0uRgGQrTOkvvCpLb3gtakHVqTVk/k4dUFtRIY
hTZ8Qmret2KQZBql9Jzm9FttWsfRQPzwjP7qXe3FGvpvuVmVpdh1ph/bhDEOeY4JcIgDi5LlFRuM
SGDfDJojbt/hxRKirmPqSddUWdLY2EOatFhSwGB4KKfAoGnc1J4+hth5XqOEnyL24GZwliLluUQG
nVqpFOJSUhA1bho0EQtoWMBjEpmwx0eBU9BetMWZcixAVfHUdQM1EpyiWtgaDvHl9gEu4tFMBINH
jd4L2DYgSwehI/VWewXjTmcnWHj7V55sJoja5wyQiknM06SHLoPt5A+l3TSEztFuuKxsS1H9/Psw
oNRGsdGHCb7Ppg8Jouz1PbY7Z7vHPWUP4laCFu18phYDSoIitOkoqPBVxs/qTcJCiJPkZKKD5AmX
N5FneQw0xXHfqsbVHDbe+24iNcwBFWTQG3BfDzy1GHiqxdICwQEOsXLAUjQ5pW88C2vABK9ASG/L
H6A+Oz8GlkQQRJdmq9GM4bY/SE9r2Xmmnve2lS9mnmZGoTM9YWWVNGZSQAwSyqp/3L6/71YYw8Cq
0zsXFclnexP7t0XykIllgOwzoejFDJYBBshtg6es7MaNl95vqpTgMfQ/HqTOYMVgNp1iiRD3chSI
ukJ3ATo2bqvEgSO2zSU26rGVUoiIUzL8EtE1YfcyzyKWPSMqxgadqTY0i0Gk6IJFMhkYf/GiCn34
xpW3+vWQ2D4cI8iXbCwk5efPFiPOmUwGnLDBUW3jSMctxvjXe393uRdA8c+L/a5B15/G/q0aA01j
O8pxfaZiMLoJWr+JVB6WayNXFdq85hoKBrdkMcB0aobePOH1cAAZv/QUkjX30bdsDt/aMHCUyI0m
xbVBoQ9vk+O2drdjDFJfZaseT7vK/wr4UcwyuH/LZHAJO44a8NdDK6Qbj41M2pgYbv4jqsge+WqO
b1zG229hDDZNcqvHbQ4FqbBtsrp9mxbTxPo/RqeLDCaN3ZCmmQJdDO8DrdRPT6sioNlw9P2V2O9m
c8Qths8zcUzcUpnqEE4axAmIJo6DW+3zTfMCLheHI2gJ0g0URyk5sormTcYuxCEu8gu6MTDG64Rv
DycHiX3MLXKkLHmouRTGEkZMEWSnDlJQSrCQ1FeJq7jYh8fRZrGncC6HMYI0rwflUkPOdY8MyEYO
K/TDYt73xw8sUuc1gy42p87EsY4qkyfQ8J8gDtw7jhchnjh4O4N06GHZXh7RrGCQHR1lIE/nt8tD
pZEH93LXYGkqRoKDYvtYv4Lv6PZRLyZZ5r+JsZwTVkLX8Zl+0NHZHjBhT7AOFk1DQGSQkX5ad5x7
py5h11wg48u00cgU1NhlRB+yn12I+o7o4PSFCsPgbnck2T6Vdu4dVk9PoNMf7fQFOT7NBkP7yUIj
qyu5bkHubdTOeCx9S4gw/2GMb6q0UZCbEj/spUEbiMXnG1zCt7kAxhFdiq7sxooetbc927lIFP9f
zIbSG88bLaY/5rIYb9RbY3EW6T1F0yoGB5EBKZzVAYS34tvP9FUn5arCuP1LHfJa0HinSP999hRQ
22HUemrjCnbOW/e5e9teF7ORc8UYAJJPeXy+XL/S5vgeY/nzk+HewVpTbJrnpiWWvKBhWJZsYRsd
2AOYUzRaSbyMCFkOTbcGn5PstfSjmdmdaXCC2MWIci6KObde7NpLgZGYwwYcg+/vhQNWG9fyTw4m
lznwytOKOUJQD8ejVkCU6L9sP9RD5nFwdbFVZ64Mg9+T1mLsPIeEat+7mCyghBIcO1h2Ed+fhoFu
ixL0GxFEOBQ3sLB1hQYdfg/s4uNipgrb1TZOlaqkVk/t2fMu20O8+0V+0g4nzKx+XYIg9Xmf579A
8j+qsR1sEziARnHq4JWOWw+ci8BC/wEhMh3c42U8Fus7c/0YOA5ls9dHCfqBGONQPkYkWucxmusJ
aoE+1i3a+6omXyA+Fx5oN/MnxxYXc5lz+Qzq0imfdJIh/+KjYwGgiGZVvAJ4vpeaAxsxz8Uw2Gto
rRFOLcwFcy9nEm1bWi/h2OR/Ad3vD8fARW6CbSKtoQvSINiaTbIOpJIpOXlO5bf2+gtjdI9fCbYD
cO7CUvQ3V47BjgqxetOVkAtzAcabb30gfpw/eGJ4Z8jgxmX8D/RuHPPxaJFt96MN1BZdaSm+GpiH
fdo9w9Ft6fU2142BkpM0xrmcQDcsPdhi2V9J4h88xXjnx2CJrodZVVFnWZL8QUUF5Dq4xrOO5cDn
H+tg6Zq1psk6U4EJws41b/WRrTE1MN0h3LNsXO/46X5tdxt1I28wI8E5RY6GLH2zXmgCEB+QsvGk
TbS27NpLvA2oFjlylr3/t44MmqBULHfShJPcoJI5tmQQaBOFg1wWKDQ/Ti2q4fx9jIuTGDMbYYmc
J2sURauDdpQ1Db1HV6JC7D7DOMbPB//uzY3d6zDGmftQ4VwJdoxVrLQLStP0XMfJ8VZoLQTrxl54
oP39YKzmVuN535FBmGyYLkap4HzRmoH9sUqAPexnG13+b3RXQ+Shsws7qG9/VJ4/Yqmec9mokN2A
kpgNBg0kfO3hlw/KnDsXI/m8I12UZkqiqSmqhBetrjIBpJWehDCjKm4nDykidBuQ2nnV/DU0RNst
4Wi3dKRzeX8caWuqOX0AgQlvjeThmRzQGu5cFKLZ96K3tjGoaKERhpfDWYrCMP1syJpCg0tN+l1P
Oa/i/oKdzjBar3s30KBe8a79knXORTC3UUvrRFLOEqzTcXYfg7fngPNicDQXwDrvyYpkLYcA5Lzo
IwNtGXg/Y/7JxcwJ9hlx5C0h6FwcYxpC2detkODIzIb0EXrNf3EELPa4ziUwxtBp8YjxD0hA1RiV
uw9yohEQSARvGx1XDuOxQUfWh10POXjZH8GcGdsH33hE6AP+Ao4o+pPZyGeuEuO14+SSI811VckB
MOae5IM1D1eJl1FbfJrNJTGuumvqGHtlJwpO6BaUzqBoV1uK/DFZg9nX4bPdLwUHc4mM4zaNvmyQ
VMHnqol6QEDH92ica8rmbMq2ijNtgIiONughdkQ0joz1K3okHr9ebn8rjn2zVYWiqpXUSEYc4MWN
E8+U+Auhl9HuH9RhKwmlcDqXpxDfSGtdsXnJUt8YSSzYTWLXEtgkjdyRnWo83FaMA0RscaFsLlYx
0EMEW0cKWqp1YPO2OSzm8ma2wPqNvMA0Mu4VzXgcj7qtgqYSUHTnJod7bGXmWvtiKWMuj4EKtcsy
s6dg5Bylo/hVkma1Q6fqyVcHe8J4UbAuJfJcx+Rx/8m9arzPyOCHdp7+j7UvWZLbBrb9IkaAJAiA
W7LmZktqtVqWtGFIlkQSnOfh6+9h+127CuIthOW38KqtSiaQmcjxJF3GeSW+G7G7aUVs1NmNLVfu
mj/Vbkz1nFkEkoLRifZ9669r1fJ3b05YJYsuZ43k6wwiU2zHMIezlcWrhHx6nADNePggdu+P3nR8
+a5xZzaTE9eMKUajrQpsrbWhZUB3t0/tn87n7/elfdMfvaKg5gyWASsTsFsazDzi3bVPiYfh4Of3
6+QJ2hbQuXd8HrFs9UFX2dWYejVxUDjTspgSh5gcn7TNkDrzrs7MmvaQ1qTHr3/cOX8+xGfkq1GN
HD5Qx88ywN0hzaOtqv0f3uDf9kodZ4uzUDhG9PqmIC+GlSYAgv0W7T8Ds+Xr3m/PupdZY4LVAVob
0OMTl6tH07xL3j3r8KR1VkodYktN3mRo1FnlvIR/ke7zU+s9eknk2ZFHB+DF9ymcAJ02a89RMRhV
mk42ICFWkcSW6+UU79bF3V+xbPj0hM6d/6jO6sInMkw5WypoAPybx4O5+1Bj37CDTeFnmKrvOlOl
eaPVHU+hMzq1tF71zTk8fom/R0/pu/RDeYat+v+gCIoBqZgV5fW0ktvBSfz0+JEcP7kHafpR6YXv
URBLsHXyvknRKZ+aPOBNuAAi9tUaI/NyePv+SD8c95fL64CeFulN87yo6YJaJPZccHA4oqnm0+Nj
iDJzuT+5cv+k23+hcQ2EEqPUedct1H69u/BdGSA9oKvrbFbmr8yxmh4YRImWgzUMAlo8gmUgqn9G
besZ5QLd27KZTb0mpUQoaV5XMy2gZujpAjAZYnOkbyMsQX0nAs8LPmNPCrb1YFfPuhhIByWkMy7q
8id0E8eRZYJRAEIcsl1zOh79PTqkEMGsnRWaIOYVOflOZKHmBQZHDk46g1zvI1GN1Dg2RE8eRizf
Hb0/guIr/K7n+Y/n7Klakfm1E2ebIA7Xh614KFnO2cQ56KdegQ4cugsT7yeCAA2fOodBKL4JUGcS
w7BX24naer6P0WuvS09rZVSxKTMzOLYsrTKKEGM52ccXdI7stI+4zjVR9zmZSHUmZg06zeETmkcQ
d37IUIkOd+/PnUd3Hoqr/t4/pYavS0boxMVVEh4DMEeX1AbpT2sfzuHbGUvQ8CpMp3Wz7HF6Cg9H
5k3YmRL4bzD44LUPRvA9Gz1dxkexONw0AWTmAt6LUGphO7JynXmYTURGcRbQ8o21+NjvY3yVxr7M
/fkD5d59w624ZL8QU++VNEslzCgLKkne27Xria5+tMZW49RqeFKj1LwRpaAleAodr1y8hXgztvdk
fiS9pvQxovefuFID1XowwpwQcMX6zMvax8p8YlzjRSvxx+vJYWJbCAzJMUrUR73HPMoYL3kWEHki
X9svbo+GifnHfUZ0RJTr6Vqs3s1sEMntAUtv35t56jOa+rP7GxfEKDddANdxoIoqmbIa7FRDVmbB
mLceS8+T8Jzhx2g6F244hyq3/CzPNTS3mGMOd7CzAd2ByDHeZhjNhvFpGaos4BItR+G5EtEhGeSu
ZZqF6VtCfk1IMcQ2G63RytsswHIpPyWXMvlOmK3hZpMIAxwf+sCwwkl1FFxnIdxZiVhxjMP60VlH
N7rcF4cNGiagBS2sruE2mpwUE9XaopekJXnAqTwU9WV2UVFYHI32bNyLaZnUBAUCSLFXQ3nVItGM
STY7Ls2DYjSe2FTuRCt87nyW0/E+O/Q29beqEAhxjG25nFKqdluGg+gLrC/Mg66fVnZqXmkorDd7
5QL8RcHCMCV1qcCOBUV/RNg1cqzMPDDbp3SsfBE1fpY81m50aB0N7PbW5Vj/S2s9ultxnmaWDpLg
corM3Y9y31G6q8Z/L8pY+IHDIi5omfb6EVd3EwFUawgrOw9axrugsMvsYDQDCWg7RIf7t7PJD14h
LCRD9p+qgHayIIVhDVkRJOTYdfmud88JGuf/PREHvsn60tmOqx5aIhxhd4Usgih56moAAa3r1kzb
/w0qlFOcHLO4ULEaaJSzGA9bEeyM9vTNTM+/8fMYAXEpNQlQdJSbH9yx6auyLIIm3pvOIy+OtPwN
zYdZ/puEovkdl3ROJTgYlz1dPhXZRfQ/f4MLZppoVXeEaRPFSqaAiiOVDRJJtfgGgWWhzCeORoC3
jIvDgIMIQHLTZaqzKgsTDs4AKq3JdmNie4b15DifuUx+585d7I9CtsJi2A90qykAA694G5lFMJd7
l66XMhRf75/YlnVx/iHxmtS4UkY+tDXNUqsI3Oi9Q19a2zkuCfMIJkANo9rfJ7Z1cOupuQJ+oemq
VjnjokFyxi2CKSnOkkof+miWxS5eBo3ib5nla0qKjelNo1qinhWB6X0eNfqu42L9+9WRJSxfaFzx
InCwJpc+tvG+zR+nRnNWGxeDHVsQYaxFwqD5K+DAFRVpFsKNKyMLluwLljWdzeK0kOSUZ44nTU34
tcHRDS1FbcjMhBEboDVe6JzsOuK3QWbqpHmLCt4WB5NmQP11HeXcGqs1SmMo8oBgR6ZXGxFWm9Z/
YnbK2nGSh5rzU9Nx67u5PmV/k1OYWmYZp5yVIPeljVuvRYI9bw40Cr2uOdL6gzN9dxrPnr1cHkQU
0CMzdu0YuHbkw4zsyHwydCewSp3ylN98khoWRaXMpYsTiIeHvgiW8W3MTvdVbEPwQYLDh0PnO1oy
rFvhXLLGdhdR5YE1A0E6em82L/cJbPPwDwHFyy6zwRnjlQDnrSftc9G8G93Df6OxMnkl+zVv7Lk1
mjzoxfMQvYwi9KBi92mo6YD/Jx//MLIyekXE7OmAxVxwQyyH9b5lJt2zaF2xYw6guaay7t7aVVQe
UmbGe6D8IfthEPOQ0C49d5ObochmOX5fDOn7+x+mu0FFTaI8EjxdD1iI52L+bgzf/tvvK3qRkG6m
ADXPA5Yte9dpH/o41cxdbsqIWDcfCuBkOmrLzmK0KesJPKKpOw7Phnl5+g0WBDNXsAQMSTjK1Q1T
yiMjxe+bMZoZ48vU6jR18xKuKCiXMNhJwcM5AYJK3/h5grEBXeCweUbw5slfYZDqBdt4niIGvL3A
kF+T6UKKL22hsQXrR/5ibq5IKEygAMeKuQGJHiNzeeX31oE8z6LVvIdbZ2UTG5sisM7GNVW4Jkra
QdY9ApSk/0q6L609aQhsHdUVARWdaQ770SQJgjmXVkdj7B9zRoDIlv68L1U6Mop/2rI0kiMDGTpw
r+OPJmr2fHefhuas1L1Z80htY1ossBL1nik+WOL7fQJbd26bAK5BlCCQklC0uxh6hwzrWaH5/GS6
1g9mvKl4tGCLuK67apMXCxE88hIMmq6EDGZBeYxyMuK46uM0YN7B0U0Hr++hKsBAQ/mbgnIjRuW4
E4/BTLjUPwueplikei7r9gOnn6b0ceGxjqKOJ+v2UWjyYem5tfKUpR7JXrJe9+ys3/wrT7brWA51
BVaN3lLocwnok5HnwRBlw64x4x+u1eyWtLU9G9tOkIslYicX51NJ5jMJxeG+fKz3/yt5QNRhfavN
ERPfki/mapknKnK4lRXSl3F8qQd64cXHZaTHhkyFJoTZPtB/6CmmOloqxE8Mr+zgvMjqxzBonoJN
ecfW1P/lRznO1uqXkhn4/YP1k376rPn1TZOAA0e2AqO04nXQ6spHcPqO2shY5cFkHByB/WPkISt1
Mrd5JWt2gqy7XyEYt1diRwi4Sh4VQT7Lb3WG1HI07Vl7ylBu0WV8VQThV6/HdoC7iplx5OZVtE4z
7aOxS5ARGbMhPoZ0jrxhjpbTIubBNx0j9EnqsGeMlKOLwi7lQbb1UyXl50EYWO9YLdQfoijama50
T2nYZcKvqyTx3X7SxXCbh8/gywoLCE0Yh7w9l5xVTV93KeKswfHaH5L0OJl/n/aw0BuKEQhsrcdT
qXjkU1ZS3uQFPIko9M3F9UvQmuTH+0q3KaRXVJQ4Hivr7dyioFJFuw5DTvTN0ryIP+8T2T6uv1jB
MKyahpKma87YQlkEvLt07iEZnzupIXGPj5WEYo8Jk2MaraeVFvupuhT0sap8bUpCx4iqD8iDGlEM
KnX/ba5ehuZN3xz/21kpQYwjDZtjHz0YsZ5Qy3HNy7Lsf4OEcCFdKAtgvk05K1qUpRRxUwShCN/Y
s5N43CCxh/zX7j6hzUtxEexhCRGh8Llv1SQK7XoxCoSTI20OJnCbi9j0MG+B/Rkat34VU/XtWEN3
wQUG9ZC/v6VEZGcRs4Pt4F3hG9FBjDsRfjfmP0chT3H+deahhret1+OaoqKemZjHpWrzIhAEC03d
j2FdanxLHU+KaoqhwmJgAxSMcTo1wztArHsdu9TC8toGvbX7VH6+f19b5v7V2jjcNRHCKKeYRZIU
qQs9nQjiF2/GKK7YFV9o+OE+nS25QJIdGXZAepu/CKA9lguvagjgIk6VfJs99MshTTVEti7IgdAB
3JJihFN9TuY8l3m/UFg2/sOWaBmXv6FGSIAJYeGRZ64KFd72JpO8wuM4xUX+mWd1A8S0PA7k0C8a
UVCbEF7fRoYV8BwlI2q7XJEFbmO5vbHAKjjYsOqVT1iAd4hksidWUBHzack6r3F+5EIXbG4ZPDCH
6Vfk3rF5a/37lZdRy5JXbTxCr+p5X8nYd5Mfcvn32XcbBXlU3rDyTTDVW+exHIGeMaUBdzL23FTR
dLAne7pU3RDqfNwNvx0OLiN0zVtTlHhuGQJYTD9GYk6DMgkPdZy8tWOsBbe63VIfJ34JywmuBhm9
zn6xJuZzd3hiQ+8Vj8KtvS41c89y0a5Xhv3bf60TNx+2ivPVSbNx6EjqDmlgmu7n2B28BJOXLJEn
yTW2UkUeXIXphpRyqZg0BqJw36dB2s+Hgnh1fEmWl164nm2/Ne1TWAVsynYs2U+pxPOT7H6HVZci
NHOhQK+Qn1esls5AshCZErzVrTdHP62UIEI7W7rmsg3hBZ//0FFMNOqFs9syJw3ycQ7fdmOen51k
/tAOQL29z9EmJWZhDQqBhnKiUBLOYjhjtaSBHRU7x/kSx41XTuxwn4oKK/LXxV2RUazAULMwqywr
Ddji29xNfGQbvKUID4s5fEsHChtQ79OueRwi+oaU44G73ZFaE1Ykk2Uvot4nIz/f/6hN1qG6MOMu
ngwVjLZhbKn5CIUCup5nncMw9aSm9LvxLMHkAVMPMKSODb/lVjWWzCjRZ2ZCZ4lITk3R7DJnemFN
/ZST/iO23hCNgG4SFPbqHK2VOlfRxSkc6xiRWxpExh9x6ezI4pWfAWe1S6ef909v0xxdUVJU0Xbg
G7MalOb5gwX8Fgk8aKwzYwLJfqxRHD/cJ7eVWbaR2MN/SIpwWN3bo5SpK+NaGmkwSrIAMj2Xe6cC
pl5mk8jvpizEXrO025lxOGF+ORvOQMCtT7Qq0DUcp9/Cqpt2MbZO/o7+uDYOQtjUcdWsrBitaXAI
PqstLqgze/XSeFb/fJ/5TUm9IqKe9dz3sbmEIOLBG6TBaPr3CWy4NRSOLkdhDD7BL4CFhciGSpo8
DeTcuDs6P/VrJi2qnmLULPf3aa0XpTi8oEVhydHgAQdbcdUK7C4mUwXb5hT2l6bpTnHfvrtPQp3K
WM0NaHA4g/Ci8GgqcYIsh4HwAgfWLfW5ELkXDgi6mee2qV9Y6PWpP5bpxyUHlDfLPluj9KNp2nEU
IEaz9IsZZatO900bl3jzTdatANeWg0KdAAaHm9qflmQ5ZWiaoDnml2xvnJ5zC0jB5rAbujdN00KY
yVdplV8obGVKE40zsWEmbr5FsUtdiK5zEqEPDu2E9MyGjHsknasL76vQyxYjP0z5Mh7v38rmxVsU
6GlICgAgWLmUIomrsRtxKbUjW7+KW0QfJln+vVWnaBv5m4pyzNheW4k+cuGSxUdXvmXtuQg/3mdk
y6e9oaEc35i0biYqHF8+viTwqSz4XqT5KaKfIRF+M7d+zO2TAZCa+4Q31dQSpuusO28sdT4n7a2m
6NGFFVByZPklHr52L6TVENmytODuHyrKPVUlsIAxppUFRuJYaMOYun2WJempqToz2yWDuTxw5jZ/
yFE256qfjDfIbmGjtFEDcNoIpS9k23ulDEON+7ctQP98mHK1WVvGxVjKLGj3wztD855tqucV18qd
sr6dQxhBtG2SwmudejdPPxIdWo7uApVHbKSp3TYCgtNH0T6KAKE1/2yBdeuKWPMu6SgpTwYpOjcu
DDTWLtMhsh6X07CcGvvfhz83krJ+xJU73LXp2MsI8jj1lzqqdiw8iyzVyOOmrUIAZ5sORWlSKK5j
2tfIda89u50Mfac/wFzK9pubXYry63312pSvfyip7VpW3i24fLzlJh8vS/9eJux3jNMVBUW1WIS8
/WzBOO0K8sYc3pW6RVzrYfzyuF4RUFQkygcpO4nDMkcH1vWSY44z5+8k+bA6JhFtPCyYuX9q2/fj
EMYdYOybaqadlWYo4xn9rcuQt8elDaOnNg+PkRt6OYwVvPhevtwnuamrWKJNUaJw4bAox1jCDEIg
EE3U9HPqPrRMeo6h60BUB2X/ciKuqChnuTABDK2J4SUZ44BOfil3Y5F5EyVeZU2Ft9AWu+bb5x4O
KJBOY29MWy8tELMMyOO6ebu3HWAzONhJ1kw7Gy1ZnbMr+hC5lv6Zmxj9uH8qGx45Sh1r+d7GcgZH
TY4O07B2A+F7kyr2WDvvxvhP275k5FP3yLguFN68AwZf0bGRiwD4/a3uJ50EK/3qj4vmkeBZOna9
5dd0dDV9VDpC69+vjMzAJ9LlJfwmtA74Dn/iHSKNaNYc3qbuX7GjmLLYgnOWMbCTkhNa6XuN76PO
/PwlTLgUBNoCpdfX+ZYrLowWnWeyARd1cTHrwjeLc1r0fpejBPOhSNgu6vbPvNDFg9tsuRRtI2ii
Rb3t9vDKLK9a+J1pYFlPlEePfHA1j/Km1CHJ9r8UlARCxvmEWQS8Ab1bepPNPSshX5LowajqzBNx
MFGdI71q9y827oqi8iDMRZhU8zqaksXGqWJx7g3DnvcFPPvIw8qgExvP0iS7Jc7+aGtdBvj+iTq/
VISolZGUg9+GFWery09lrXlVN5/uv/lz1IJQI1u4fhP4A8in1y/RO5HQtx1lHpW62QQdM4qJ6+N+
ctP1KBPUax51Yavu1xWXqjc6smQTjqq+TMfTfWO3rVAYp8CiYhRPUCO5lewhMcpxSfHpZd37jRyO
Q8l28byci8X8lJQ2JkDD7rlx++e4iYO413X1bzKHDcLIqVLsmFHz2mI0uGGugzHtnLWehXGV90Xd
TN/us7nVcIn8NbojLECQgEvF+rlWnNuZLLIAmU9/QbV8ApT74iBqjCy/rB7QQtfN0qMXOn5IumWf
DuQQZvGpS20PDV2H2azPjTQPU50EY8y+3v+8rUO4/jrFalZdkctkwteRNvOiVnhV+vE+hS2HBtE8
WTc1Czh6igGze26nVY1ZoDw7R027l0l9GMbZIyd4B4jnh1NB5e4+zS2P5pqmYtJSJorS4OuZR1/l
QP0oBYZK9SHEcabtz/u0NuXYxKwLGiJcC8+EoiQDzRrJTbhP3P6Yo4Ewr91zGU2f08Hxl4I90mFv
NtF+ip0vSVrqnDd1Pvv1Xbomv97w1bskShnnIpqzAHNklIv0iNI9xtXq41CTx657HxnxbmJo3G0e
alSIijEevAbJg10f7+K+OaCJ8+DC91rCxaeFbtfE1ttvroMZQqyNx2oRx4y7Mc4dHI45H8rkTf4h
bTXexWYsj8UYFgd3Ap0iSqU3TZndlC6i3bLGYvMw9of2vemUfh6R960AtEwY7gUggYxB43FsFTNQ
hv2HsmLBzAxYo4NFYHzHxUva2YvHN0X3Y6p+1NMP2148UqDDrH4w4FaaId23OuPyf/CO6T7CMQeB
Wvft5RMrEuUAYIegJ5XP66dSFGtDrj/Mi79Y6Fl380vUPTTJoLHemxqGDBDFwjf0ual58S53xmGI
Rhx6aAW5g7mY1vb7svG4aI91ohti3BSjK3KKkKOBI2uAHQuPIXqfjvXRiJ9c7VyJjifFUi9Jw8yS
9kib2NhnW7uPjfnVzC/Yd3s203x/32xsEsMMFkYKkXemKjCRKMcaU3KQHatx/WTcN1gxI8mXCom8
JdG8QTpayukBvEwUzZoPSoq9bBHPtd9mw+sR/TBaVxqt2HJ+zCvGlFOs0glvykoszoeDwS8Yvj6g
3dfPoAv3j3Db8l6RUh4vOxlIRAwLiQX2LW/Kh9R6CB1jH8nSn/k3uK6DRK98HVTVoPHwNuWRAiGW
osvT+mXAdTFYw9wCRtcU2Is6/myS2h8rDZHNlxPRmYWyNHVRr7xVbpG5pdn1OEkzFkcRXVqZ79IB
xjw8dMMHpBK9ziSaXM3m7V3RXEXp6jXh6C5jwHrMArc559aXgmLK2s6PgON/f//yNgnh6NBTwFEL
f7VsV4Qw9IYNh12NJzqb5mM5DwPcoGrZtSRyva4vNTHH5oUJZAf/Kj+rSBxxFzV1N+IdyqLcM62X
IWk8pksOvvpyamBjonkVPi2FT/vLZBrBNrGuglUc3WzXibY/hxzlWKcy/bwXXsuyl0aS0lv+lG12
rNBOMZiHOE9PS7QrZ6ErbW2esYsHysLoN85YucymI1nfu5DSpn9Tt/niibL3KF32toQTcP8+tw7Y
MjFfI0xGEB4rwho5YdmHFoUXhI5TkBqGl0Gr8auhUs/3mojCELVI1yaTg+n/uNo1xSVHT9d9NrZM
5TUFxXM0RzlaXcxwg2XmW/13czhiF53Xoc5rYfjvPrGt+7GoIFhKg7ojWmlvlW12EWlHcN/QfFL6
dSEv1TSf2/iN3UMb7pPavB7HdGxbcHQ4v+JpXqlbhRYSOAEiC1Im/cbaFS26q3QjgDoiiiec827O
Y4bDc9yXYsBy2GSf5dl/5ER5zGhojjyxOXAthoswTJ8Vj0aj05xNQbs6LuVmihTDQFWD4yKjL051
ruFhlaJf5BiN7gzXDr/NUXhYeikdd8Fk4cDqD0iv+s2SvvQ9vUwWObZl9WcUuxqSm4KNXm3iINQm
6LC7lbXBGozURiwaJEkdOAytNfY5qVA5RKczkpz3pW3z+Bjah02Oojeek1tilU3Duu1SDOeTDm8x
4eNRSLvSvFWb4gYEW45hUMw7qTI95HYRG1OOucHULXxp1dSnrDfxHo/F8T5Dm5rKBObT8VhhWlvJ
WE2GdJ2GYETRHemhoh+bODpMfepx+eY+oW2e/iakLh7s0LHKwxJjbhX2gDTDtHfHl7RnmvvRsKOi
TdRdi5hpqfPA4aE35uJbI97FWb3PWbS/z8+WJNhkxbxBftH5ZYA+ncuspSzKg6hb0HHFAF75JyYT
dAK3Jd0UTztcMqRaiHps2WDTvmd4fcZ5eJgNPLFVVP2Ie/M9bVAZz8Pn+2xtHSAstu2uo+7oMlYE
XIx5FGGbXR7UTeMX4oe0kD0x2kMxPt0ntFnLvaakmIqcYwxhJG0eSADt+NYco2PabZ2nlgp2iIjA
qte56c40SgfMYbg/ehZGfm8TA9g7biCNmvltbke/oQ/XX6VYEyPB0sVpgj5U9kcuvpvkK8p5ca4D
UNvSBuHAmYCHjdEMqjBvjUUeozkRdiSt9qy7rK/J2OkwhbasMSAq0KeLPq+1h/vWWrFMCIByYiDQ
KtvIE/0u6ssvvKsvrWXsZY+cdGJq1GJLfqATmBZwBFqhXncmXz3HjRN1BeqIOQYpF9uLh3eWLXyz
xxKKqdeZSR0t65Y9NJR1wlnHxdBt86lI9n0mdxESAmG47O4L65YWIs2HqXw07Fim2rQDz6kkxuzk
gW1NgXTMIAS6ldl2xyxjhypLNT0wW/EResmwGRxN0OjoVowyNRta5R2aoOccUFqsZ2/a6ZPduw+x
82CjBQj/6uJOTGOh1b0hrwk39LFZDPNPHLAjiu7TOGOTEWPM1omRVYq7pzBp3xZIEuTCPtoOMrZL
4eelfCT1+MCW0EvG9jfMj+uiIxspNZO4qrmzZpnMFsccrjvXl7Hmf+TS9qt0OPFaVx3alB5krtG0
jKtFy9et9EAm09J0MN1QLHMwueMbjubAYXYehdb33iCFagzwggSa8xHWK/dZdAVQ+Wc0moviIxby
+U0/7eqCo1/g5b6cbhJCJAhHCBBfmGK75ckyK6eoOW6wNh8d4bwr8p/FfDEY//dBp0MwaQAgEdNE
nkPJzjmtSJEWwxQFNcg5QltjTlqgXmts8YaRvKGiZCFrOsWtGDA5USFtJflT4gADuvwNl/WGimJF
7KWLsTcYlzMMxtsBPZnMeLaMbi0QFl2yC3nn37+kLT0DxRXWx319A5RbquZxdJJqneDhrPcylvlu
+sScjzPDi17tS+xKK6PBq8kfEWDmMKBzvv8BW+cK4UBKH3lr6Lsi+aVbGMNYEug5nbwq/4lA43fA
f5xrGkq42TJURqweNHJaeSiN24J6Tq6p8Wwygho/RRYAb47a35FkGWqRFcBspPWTF0hFNE/S1TVb
bOmURQBgIlAaR4lcOa1+qclQl1kZLAktj/3MKi/M7R8Vqd8CUavRvDSb1ExiAuUAFUSQu9XgXtLJ
cVOB2ZBoOTdW50V1/dzb8a4odJtP1g9XYjUH0CEwteiOwYSoIvjEAWhjQqMyiN0XbOZe8rNkD3w8
2VLjlG9dk4V3DNkapJBcdRSlJlZVsdAoAlaX+yLsLsgPP6aD/f7fi/U1GcVcTJK5KMimZdAuiJSO
WP/hjpp5klUzfzmyK06UI7NEOwHpXJbBOGSeOfzs6/q3zgroZQKdMogAV/m48p/6NiYl78EEqz+C
AHNfyPDz/jlteBfrLPjfJBSB5lMnlgSTsIGJAWQvmYfGc7sF7Qn7NJke+ER3Rl09GDn7eJ/ulseP
nC9mhEyUVhykhm55A0h81HXcAchG2dhHt8qrY5XYvZeEHXDwiYDphaN1nCbL+TjaHCPIFffTQtp7
ITk9o/QpfVLNAK28/2FbOodRbI6ub0w6otlc+a5mjEcXWdvAquej43IEI8thth/LRZcX2+r+xm4a
YOCtbh2e6FVVrq53MocWAQFUwZTOeRb1YUnPdi32fHR90fkEpdQxcU9A+vGjd27nHEI+7uYyeTeK
ybeaZ0Z1zVJbIg1gAo4JEMADIJt6+0XNDPSIKCnLoKid2hMNjfyYhoPmzdsyAddUFMVpxtEqBxsy
N01tA/vZOL4VAwlShHN1uH+bm88r3lcMEdrYiI1MzS1HdllaibkUJZJBPzk2cIxoM6uStUg5EiAY
PVTmabIesBnSr1x+ZvX0GyYcvXlihTzDoMnrSP7VHVdRLlleNCVKl5fZuuRf2qryNDq8dZ6I6zhC
ERv7nNQ8xzwWQPnua9xaa+yS7Lg04S6eNGGIjohyac6UAzqCg5ES7W3wvwT271k6cL1NIkg24CkC
bCdikNvbcknY2hmfQCR+Qk7Ar5vHYhh/40rQD4MmUFSbcF6K5XHHfCnh8lQYyG9Lj2eP1SB/WA4m
ErPfcRfQIcUoZlhtgYLBLT+tBAxd19VVIJv2KAvj22z9aebJA5T3vpxvPN94IagNtUIVDftbbwnN
kiTAXepKoOR0oedWxsHooovgCC3kuHPyP+6T27inG3KrHbmSat6FOfJgbRmIfvbC8quZos5U1v/e
TmAi97XQJODYqe2z4ZTXJA4J5Bo9wUXXHqNT4qSaV3yrvYEJzDCu90MxMbnyesVLSGJI9FRVQWuI
4+jSd3H0UvXJI8P46tJWu7L8ilZav5CN14bYPlMYfpp1Gu3aMLwopwFF9hVFFA0etx+BQYoiS/q2
CkRZncumuRQ66N0NCcGAH3LiaO1crZGiWqha9FkvsypoWserwzcxPUZR4dl57IWT7mnbYAfJargV
qJPZXKgDIJxFheDZXCE1YtrLDtJff3HiGCHbfTncYgpVdQd3ByK/9HSPtA+XZbZgL9wOq4Fqqziz
sZCHoaCmF1aY8xNLTDViucEcfHFUmMAdgLNVWP4cdb9xAEhb4GTVPl167EyR1m+MvuPoKK5qHY+0
1bCsM7GWxZ3cChMYrjh2lZFektg1LrScWo0GbBziekvMWodpuKPi5BYN6ZHURb0kwf9wwHZp+0Lr
PvHYwuxDUSSux8vO1iQNtg4RBJFF4ygOAU/1VuCnzu2NPCzqIAubr0a8tqi74fG+dGxYKTTdY+Ad
mTpMPqpwiEnokGaKaR3E7aMA9EbjYlECxj/+PRXkyMRrgyW6pBTVTZ1QFiWXTWADPZcvLygJN8b+
v9FQlFdGk9XaMm2CrLT9Y435PzPVtGFsXQg6BxDVwltymZoB64bZasWYNHgV5UkszY9c/s4QN6Ca
MBOGNjnciRpk2p3pNL1dNZhkZseIGzuzjvZ9H57un9YqO7eBGZgga5abIrQAoPGtbBVl0y5A8kSQ
zqKgoV+Y2XgNdqMOiQ5wU0dpVa2rt6OTVYbXPS4xevHM5ec8xIwde5san+8z9OvdgCHYAVwNgrVf
7qaVnHWzPeB1/2bOXqcLyXU/r6QZKuA6RT08osBI+c7huyJlGh3RUVBcLlqzJIp7MDDuW+woun86
v6o5QhXg3cO9wqMDtNzbS0DDwtxVDJ/fhEfuFl7XfRSxxkZu0kCuFlkDG4KldnGTukBiOOK4geZJ
JB8BXUysl/tsbJ0RbMjfJFQH22raqJ4YpFbMXjF8BADdfQK/CitQqGBwV7XAg6mqBdbmxHNGzTJI
26nxYkb6oDErVOWrSvrT/5D2Xc2NI0m3vwgR8Oa1YOhJkaLUlF4QUmsE7z1+/T3Q7t0mi1jWN7Pd
8zARHYFkVqWrNCe5bmT4yZ+Q4lYPbwlS2pH3HcaSAEWzLVtTHxZ5blUvbWGXnsOtg3QntAxBYDFI
ybGXpnLPo165VTNXMnW5cFd9wr2lPBpTpTIpGRZzEtp79oACgRluDSH+dKFXyp+4nJ820gj2OKmz
0hqjVjLiAKErbbH9KqTa6oWMI+7QMezbvcOezhUNLjzCKwXj47eEW3cMNMnFKwltO0nuJKlnYSeA
W/lmEB0fy8wcj1P9YMJUxwAVjXaO0bGwSUUEWIZWbhOg32nZ2sXuBj1xRDckma4RlRXU3SsCpgsB
KQQvAaet0ivisiiTEOTw1VaS/qoniG1GK/XM8d18nzq+VAy1LpLw/a4PkHjYuyT0DllAIp1xeDPy
CEeHY0MEgl4xGgpigug0pFGsENR/dfEesqBgJi9hJpJmGZrIAFwbcQ69+yRJKkUbe7fa+qqyzDXg
opwbLjPHol3HCqMuOB0OJfRw4SCEQAFvJboNPRvwehb5oIZvDUgGWBvZx2vi7bHUzRLBHpIp7zlh
vVAhVZlxo6fLIOLhvLLwtW2cuHp9TGNGsnX9igYVUnHYe582XlwDUIY39ThcF2hu7bEmYgh428//
krqI9LUYMF4ss8Ktawh5EWtBsyjhK1vZVYchqYE+ckrTY9excsazQofXrITPI5NHb1+K9QzDdFlV
b/niKe5d5Gh6CxapF0X78QHOcIL6sIay7JQplO44SQteGrq+2QaAcLClrmhXVR0YLCcyeW9K4NBX
gzcrKt/ogKK9Vs3Vvms0crMd0tGMjfg18/VdKwhOF9VETbrT0CQneUzXSrBQo7Wgv6rt+2NO70UF
bVdo75nQaPHuow09/CMqm6rUAjvFTW0fnQVOyInICoudS0oxim3fQ2keq01WSj8kq8fU7y8U1JE4
VLDUArkkWrvrHGFhXejtFgN3ZmuMJOYXcO8kVxlPsnszckuI8mdCq6eu52rtNgqXaex0udNhtMfb
cSrrTif9vb1TVNrhuFBtBFYxgvRbB1YFbqlXattt6y4sIoB4x8Wal1LdTgGcawYjECwNI3FNdJ+X
JO89weH4Kls8Ptd7I4MfgWkaPHjxGkHd8PZHBEKihjUkeJuMrtV7QJAIe8KVMkPhZ64PeVl090BR
UDSkE9C966aD0gGOUe/s8KnyplHJrZ+nDDL3Mjq93QEAiq0RePwo08+4CkYq1E5iLSqBKqgU/CaX
mnHnc5h1ktr4o9aAyq0OfLWU4+EZjegSIyChFyMiUQuYVkznAGIOTeEazWQ+tqPeZ5qwVQBcNMhY
hjWe83gXf3WhFW2M8TSIIeFb020cJVrXJ3xoMbjn9juVnyN3xauBycJguz93fRpjBsoi5hKR+Z8O
7OpAEjFVMFHsi9ugr3J7KPlSOxpp2Bam4isZBvNyVHQYJnFmUAngegDymQYmcNV0ebhtxLit4xHr
jLSWSBg9SwwsotR0AlBTIheGlcWaPYyhXap/3xyjaIudIRg9RCIMU3q3/HpCGGdVLAhbKeGwBS9S
lW0V1MX5sdLMnCqagdDJhecDsE3pXFERly363z2cahoIK75VS45kGMcjjYSHdgcoAoZRutdS+DDE
g2gim7BH6TxYEY69rmHR7RbTlSIg+1RgaX3GpVImu7DPAp0hyTNvFlS/jB+8MFT478p/WYm6RphV
wpZXraQwZQ3b3EguWYDPx4I3Y59gDKf/2xb+liYVivChq5Sdngk/YBh599RYmVKYwCB/fHczJgIo
sZBK9OIBpUQXbyUkKvCoQKZP2GqJ3JbmqNRCYsZZmeLdEkdFZqJfF3tD9LweLc8fMYKWcIBufPwj
7p0MYu9/DY8AA+IO1xmLy3Su51r8CE4QF8gx6VYPzDNHCEttpYyB0zVywFDLOZpTDA5QNuRPUI27
ZRxA+WMPeD1h2w/6dlD93YAKIMkko8SqD37rGSGDybmTRrcGCn4a2ucAcXdLMOakSq6BZbhN0+63
72NYEWiTYoIWS8BOLtMwMrmsIkVUMqR3RlngBaD+8K5og6H7dYXSF8ugh81DlyBn631Xf2RiYph1
WLUDw4nPWAIAeMCJY/4HPbI0OrqRJAg0sc0AGE/eqW4xxh4VdqMCiwixyWOZuY804dVQP0XaBXME
d6C5UcflZQtAOGwCkP2PQi1bR+RKnnF481SQKEZTJ/Se7svzFKx/FmCBtuirDkgy5M0yyjtWp/jc
FeH1jg9BLFAYnI71yi11XZ11sRZKWz1Oxi0vNd+y79VmgU5KhlWZpzSNCqP1FqWRSSuuKOXQtCiM
Ymnrxspn3ynPg1Lvudb96/HlzJKB10fwgRAdmGm3ZFCORvk0TiQ02ogA8Ok9YzFlS5Z5wY+MJNzk
wm7DRuxZBA4wsFywRuxOvEefV7jKU0VgwsdrNEaZUvGrKHkzaZ8kjlvgv7/NGipysBoCppY0mWat
0DTRb9CIv236t3SMiYHhNpEFG3MvdqhCQ+LQgYncpUbvlOblOFAAEK4CRFnGiHo+vIVqHzEM0iwR
dFyh0DKtMtApg5QFJeS590BErhreKooMZb9Oz/XgnxACODiUXEE1iR6JMZooz1KlUCdwzcIU0wRx
jzem9dffvRlcP+qlWHUCs465v1uh48dSDrHkU8VC1Crh7crQ2mLZDgiBSJMWQnj6++QgdzxqcaiM
4GF9S66p3RKYbr62jbWyIa3WPsu+vlT/PlQH+m7+FXxM06ISRWZsig4g1IG29bliO1EBCNvfTt8Y
6PVEZg3betCUQMP7GHGiZjHnadu2Dl7waHFR5dO+ilhnTeLdu4eJEFBrf5KUMNq3RyaHKP+6eqSh
qPheRdw5w4qjRHYCgZUgmCOkoJ4NzyBj2xS9IbXsGt7NfUA4q5lheh0Qej2MtfNAdmZdz2NKd6s+
O7Ro8g2P6wFsli3W75KeW10DNEyd5VvvAxYEKv/hCQsgbw/PrwsDD1JQktydkJV7YDHlXLUXvAKP
VEY2dJ4rGAWs2gNcN/0W7wqo8Vjg/MQw8M3UE32nzIOnLMnSTapXDMWdMURoLkOfBbpM0eZDc9YA
uL1J+A5Rg4/KPOEE71VDp/Pvx/o6S2WqlKF3BBEYPXUdRKLipmIhApkozAuSSmK5EBD8/W3XB5j4
n7ZtHB9iS0rGi1yovTwBQHytxbEVGhjbiTleMgtV6O1/wBFGQAC9gjkQ9NrfSkQWiELaVTUiOzlo
TWAEt8D/0HRGRWP23H6WP8M8wIBP/34VMgB2d9R1vwXURZgYJ0xYho6a+rr1mJc76QZyL4w2Btg0
HglEusOS6wDE5wH0aNskHild+YSFcVYlwZ1r8rOUVYyjo/HxUEWYZADOGs2WmLCi2wBQuY/KuBXE
c0Ss3a5dFeRzdV6RwiI5edsrprnkrCODRzoTcEd0SmteHSUnCbkhZiDqr2rLCtbl93q5+Xp8kJTq
3tGgrqtHd0qIZIx4tt5/MYJhum/y7ttUWCfUWhC5Mb7t7PrVwVuFZG0uXZtBhk4c3ZGhVKjlRLcy
0Gh/ft0pJCOHnqwWv5+2xNwvn5cW47x+/PRVAHlHjQqJa3csS226lI11EZz3XXc6rE6/Fza32Ncm
oL9Mlhj8+NNHFKeQ9koMBuRhomI6RmsnOOVqtN59c7VakXxpk5S0tmS+hOT521gxWKXzGHesUgZj
lPkh4suJMKCaf40Q8m7J5G7yQ/+duztNdtX/z90GuFfEcs6kX65C6/T0+9fgmCb39mU9lvj5G0QX
77SkHtlwlQqR0HLfjKXKiedLbe2cihxOvnVa/CZ2TgTTJeuj9co5DJqzXF7RpFS5QX+t64aueE5X
/LjYD9s3neztzKoOa7Mjz888eV6+PqZJt4b/6/quaFKqHcRdLxnItJ0tf4X+VHMk8pewzr4gLEvP
Oh5Z4x/z9uqKIKXvbtfg0EdDPHemJxPRspau+RUycgbTR+7k5YoIpe2hJ3VT1Uo8yyb/5J7+10Oj
1FvL1DTEo0E85xakMRrt9tx/DuF2GS+WL2b5coxNFknqSXp3T5R+S13CBTVCg/NgZjEy+5ffppnu
tNVxuUZfhXNkSiPlPO8IUnodGQ2SPIEnnS31a/n9KjCSBjS2C/19uptNG4dS5gMI3mbHkcrM8Hfx
Jlprnywtljj8zC89kIe7cYPI45V2hDZjt6O5S8jucDicVyd19dfTEzHtjw+QXXfE+mKlQuf9zh9J
pDvRfM6vJE4A5c2lt3a+6axWT2SrkzfPNM0vhpTQ4Ih3h0pZEKFqql7hcWn+dmO9v1emR3rypJ4X
9UDM5fHL+2QeLcNo0U0UZYnJh5ZXweDGgV9tn2OrWvgWyjDC90C6zTJ6HohnhQumU2AoOd2dUuqZ
FKPtXjzXzutu5z/toqXjeGR1kq3FVltsTcEUrdJcfh0f20yGZtDDUh4Q8rIogSp+ngPiEVaHNvMS
KeuCdoQyTifXs7N6y3FGclo8Edu218/fzEhlPvy6kk/Krmh6EnhpB4nZvFdHLCZ8sjxryYgR/osS
IEpE/snA5DNl88cgFEJJiCRw9O7E1gihXD3Bl65DkpvH5fEokcdXRA99/VsR/lCkHACG5HthmChu
4tV7u5JTE4FXuxvI8sgCVfgvocIfWtR9lUHj9QLgRc8JebXeBevsnGBZfi+IGdsvz8fjF+M4fzpk
763ZH4LUnbmykHqFGsI0W5/N6TACVtzCqnuz6MlIVtjcQ7aktz+Cy3r57Pnk2yfxcXp6LMeniMBH
MR72867pz8+hPIXR5bIQVeDfipZDR5JV8myx9j/9Fzn9DxF69rsuUjdpa/CcRcv8l1I6ZPmyXr42
5H9j5keUr+JoXWy0eszAjPIZnU3XbIjCCC3pORBaNn/k6YpELpfYvp740vnVOqih3VnrtdWRZdsR
hqDMx+YALvm33tGokkmc+mOOScazRBT8vXQ23lhCZ1kMv8O8Hfn29dGmaR36OQhtuGf/2W1slyy9
52PAkw2D1H9x5X94omxJ3gPmPggn4d9dsDCdDCbYysg7b78nL/HGOx9zBMumGe/fzOeQMT3zk5h4
oHp0JqZr9MTlq2BSvYvz7qzOP7ZsQYiNZ+sL/B3+suRl3s/94ZiyL63mVaM20WzMV3VdydZ+jXCF
e9p8LZnhCtUwcyeblGnJhqYIoxyyudkM5s7hiOOsFi1Z2HhArvFQfmymGZaD3uvYFV0xhAaoWb5L
hGP9uvxmccQSTWni+Erb0MgCxBl+4girB9a7qS/8nG8wgJfKLNvBpDXFSte0MtR/e2HS7J2jAoPb
hP11uDPrDcXyp3T+fqhdNVd/bukymOpi9/5JzuTp19tbZ33gAc64JSZbVFQJDBHA0EWT0AsI8XS8
Dc3Aik2LEVf9FAofKJdEWZHG8OOU/3Ekl12+ev/kCN74COiIZi+ITj5C8uIjYBgIQgaG2Z+N6ZDU
V4CAME14USwqmE6TJDmT8ECo7PFobRjfn3zgHWtX36dYU7EEMwEuOgJzAy8QpPJrwn8NK9ZNzarv
FRnKOMqwwa4ysfGKYFjb7e3pcf1YZ+cfblc0qNCq1QO3igywkpDagZHYOQFpN3pgRedw5y9yq2d0
5jApUgawjzzXS5N0uhxxUVsXg2CGuzfxolmy3Mt84HjFHWUAg6bWsFkvkc6lU1rTTfXbMrZenpfH
b1ZW9Wco95FQUIGTPnpJJ8s4yQZ0LMe31K0N9T2ymGIIH12lEGVeHmUVPIUYjDg/f3fE+2QIBUPw
fiKRa8uXp1qXJyDxupPN4qUlMWaqdYdpzSc9eXBkP6bqio4YFdgC7YHOsNhc1MV7suZ6ku6Xy4J1
aPPB0x9JoHtcDL1MMlfB7ex2IZpgbUQVHSngcpl5P9bhUcYhdrkCcLagVNgX6+A4PTmlm98xsRHh
mpvXbPn4subdxxVnlJXARiIsGc1xiBJJyAXpzdXppJlPNXnavi1jUzeZ1zZlSx9dG2UzomLsaxe9
G+fgVeUWvWkvl0fjnPxCOx/j5cdkjjIWWex5IWb7J2OBiFcj4G61OMlTFcY217AYDK/1A6zwiDfK
YhSZGwycCoJYQfe+2R2cVU3GffXbXH4fj//gJNHsgIIZ+lOmMir9DmpdAz18co1wZoI5djQiH/3C
asU1Bgr0X48F5afYd8vaLTEqnukwRNAKUQGt3lyQvkJiZ7VYGEfUTPCH4SFnMtG3xCYZulJtg2sL
gI5PxJDiJOMW+6N8a0XsfdVMJSEWuUnkHvFGefyikst27EAOC9hrazDFdUGAGmxpuy2Gdc5KjzeM
yfDPLJqUontyOkRhUEpndOwlqZ1hdrzjn9Gty7i3+2jm9igpBffTIIl7AbxZF7yMAPIS2NXgrFP7
ebkcOWbYe2+/bslR2i2EnCF0DdjaXHa8StIPfgtFe8zTvQ+7pUGpdVq2gddhCu5cdJZz8U35icey
KNN8TGXG/d+SoZR5KPtMB/iIhOrEhgcKkJ15JDGHg9yYjYCAgyWFk5Q9kkIqBND0sFa5CvQs6bAr
zxFHxh3yYUwrxZA8+hU0jGiRLcWfK0r+Kl9YAjcdywM26DapHCHGqBa4nWggFwgBFBiR0+9La8l2
4p80Bj2GfNPvH84wxDGfTm33Gnz4TveUsow6414kyjq0XlRhYhUMDcfLJjzLnaVyTvyaI7GwYUj2
THh7I3P0s4dTAi0ZddB63Vkc2RF31Zp4Yj13hJUynym+3ZKiDIPmi7Wquzg4dO6HNWmefNBhZYNm
8pO3VCh74CeZXGc6qLzuLs3r+2AbZMzXjVWq08Px2TZV8hYTsufeNrsNd9htLLM4oG6Mys//6i9p
tAE1yABv3k+CH6ikWfwF4CsEVkt2HwZLYijLEfGx3owDHHNnoibYhSvNBKZXqhLLtBjiz7CFEmU0
GiH0qtprkaMkGytvCXrNf0fPLNPEUDJ5svpX/nisAIDYdZNYKmRn6QuDvL8fzmSxwNpon7wyDO8k
eQ8siEyFGmnp+hFwDaXzpfdshZRbyyAeUDRs5dj6O3bdQ2bQo6KNSsxK0Qc4GEoSB79Yb1FN1UxL
eDKshpXAmykQ3OgDPVjHF2LFx9NJwqm47wi5M+IcVijreKtgtUVvENNbsvwYDcmqNW7tFR3Ys2CO
DzuS7LqVyQx9WSJCmROvKnS3HkGlMbt1MhAkveqEEO5FWcBSotDAMsuMSINuaq+GwQA2OaRkPLzq
xwKlqoaZCpp5+N1eFxVqlH5Wu11XTQH9xRqR8eotd7GLfPuxyLMOjzIYI5Yz1p0xWcmEjJuU8XWW
qb8bS8v9km9bcJG8ZirR10FuVvpKxiy1Y7wZLB/GuBgaQTmtqgGI/j9n1lr8q+GIX41IxGW1ZBWc
WaJNg9CFegwYIwmkrB2CW8Fy+F3lFG/wZKyk4Ey2/0YSaKTXZigDdNODlIqegYsKxEr8PaDKVZGV
t+afy9TuFwXU95v5HGIZDbrBvUjVShpy+BMJZY6dI9ro5wrwIkp2mm0smpaYInkxGzO30h3DGDP8
C71OQ0yjJkomVxbXtjyaZ86MdUsZWa8h5k1S5kNwEZI2JegMk6L5Fp5fsYOcJUIsBkczqbbbm6RC
EqEah0TqcwkdO687jFA3J2U/viPZ5qH0xky4zZT4bslRJkRsMXlWTA8wNEXs8k+dTMHchlnlnn71
A6dJj+Bj+j9JeAVkOvP1oh0cS7S7xkYxarTtZa2Yjw3WTKbjlisq7ijFbIjU6cn8qgiI7zdjTvhF
ZwJ9xMaEmUlCslxqls4iO7n+B1zSQL5eLCfAjJoOE1uWctc0eRJZ357Dio7nDTJw8TD/iToA3S4c
ZX1YdtGA4LgxsTmAO8qVyQqq5nn5Q4MKc1pDaAbscJyM16b/ZSPFQb5ZdZT/krb5Q4SKbQo9KfvR
BZHL1AVamavERNPRHh1H63Sx/Ifvlz/kqLeSFnXAOBkQBWx2l12yMyvLfEYakXF0kzG4l4I/VKaA
7iocVdVUUkcsAD6/5jwB/BXLQkyH8uj7lDFqa1GPhBLfj8jrTrKE/R5vsCWzQ2teZf+wQRmiImt7
t+9/BKD6MJxxs3PwB02m9ZdhpvsiIN3WHJbwZrpjfocvDBWe99N/yFOGadASVy4bkHcODjqgbUwA
M0KBmU7kyUr8IUHFNUFaqL6sTBxe4KDRiHw4n9H05i1sNMGjrXT9bVjfDOGYN7hAOplwM34W/N1K
BxfJHUCeRzyJfBJuo338xv8lH5pVamMfsPscLpn9izMniSEWLFGZIOwAdkmx2SuJ4bntyJ8Htxqx
l0vy3ryoxqL5MOdR4xsDcZvpxrAMDBHL6DAKukeM9DenrFCux04oDMgr01AkNt1Tmo4+MUHhOJE/
59UxjD0ipbae/XosMzMvpamFBJAoGKKY9pPeHq0WuAOfVYV47qOzKqgkAA7lYwo/oz+U7oHENBj0
r2Exig1dwYSBWJQiwvqIXOIVsvbvXmkeYtQYvf1hJWxOnLlIl9tfKumsnIBT0Wm21XZvv7SLZ4Yw
zTIMjGNskptgr2gw/AhAzkra5Gge9pEykApLqVhYHXPxiMIDrgZQFtjiBGCQ20ONE8w7e7WH6K42
L8At9YmhkS4nUUeQqF2jh74PLXXvMk56xogC+G3C7pUkDXDolAf3dNGTm1IEWVkiWbtse6DkMSP0
SSKo6wSMIICigd2EJbp02xFmhmKvyAxYgEPx3v5yt9x6/Q18f+XJeiw4c2p/Q4lyCpHSeWPug1Lp
bDQSng07EqzIWm4aopul85ja3HMAEyKKgUUJ0xoSesN5FhcyAgRYtohEZFekdiuS0UNiREKXzKk1
ZUxaVOOe2/UqaRcvKHFZDNGcK5KgY4WfYCom/C36Agev70vZ5RAyr8X9Z7+sAxIsEaBr/CJZmYGT
mtZ4YMHAzTSA6KCKBS/ChKUJ8JdbaQ0Vvh4HPpHPUrkKjWXTqSYPcD8zPOULQ902g9logB0gj897
7iGOs8b0F2QVs4n0LBrfARdCcwXjjMS43W7EVbHyifjryLLlP31GlMBOY74TvBQQbTDHfstfwoVq
2hcSCFnDYFrFBz/1F5SvMTmoKw9NlRxJPlr8n7QTfPMXNiUXlrTmCdpJgUsnPLF86FykffODKPMQ
CkZax5xonCvb2+9iJ1hX5ru35Ii2j2PS7kM788mR1Zk4ffXRMVDWwe18V/EwpX6OA2Kcoi0U6Xn5
+E5nYuwrxoASfXvSQgPgxBjY1OehtVIfGPKbfiOvAoUVzc2EWTd0KInVG6OqBA90NuGqsQfDbDvH
2MukOpt2nFoY6CdrrDV+zNzMu/mGKOXGwlpOvAYj/mfQHG0A8rS8lbkfdY8+UuX8mBZDRO7ASFMv
UuQiVyeZFdfdh2R1FQmdxFRUsl9Lpq1eMouZpn0sISpP2Vu/i7lwTHCsVrni7N7cp6bHsOkzyojl
QBi4B2aWAqR5eoqSqyouzjrXOEuWRNIFdvn01rgYTe+FO9Sr9peyqF5CvDwVoik7L8LCUieKTA8F
utV4yt9jUtYkis+esmAhUNxzD1BTHktrgHzEg3lKqPi69xJM57vnsbDUCsO4ySqTDWxkQZtwHDsa
C8z2Xp5AD9skgN4xQUup1FuhT3ksJiki93zh7fPZN1G5uLCctTpd2a3S3xKhbJ+Klk8jL0Hk9XL4
y3E2urlBrssRLKElyTJb7Bxrs8MYwmGFmVZv6R+e3tZr299/7Pd7aZ084TV+BPo5Wa8Dx1yvn80P
VvLmp5z36CdO93L19POC0VNdBT/RQof956eB7HlrZWhn3hXkvNiv0TQ1rteCOdpLtApgkwjLEU2K
e/cDgGZhAMcALYK01x0DTxHL0nVRDRwd7BJWluOye8sHEi+zA/fG6mGZvZI/5OiERwKQsWgsDfcs
67kZqhelYIAzzISfuPQrCpQke4UEdJgWFEonXQUVeS8IbxfrwjRMf++95aR/LU2RYft/mqPpYwS+
CZZaA7aMx2He3mNQ5HqfZqk8TcVmpCCyeQiIcyIL9B1tIU4v6JhhCc/MNA1iCMSiEyAJsE9+qq/X
wlPFblgFnXzGo0Kw0FCK9pzCcg/7j45kdmNriOWePx4b55+SLcXpDVFKczHL7gpyDaKlBa2pCMaS
gr9ca+XsLpsvw/r6ypZW1y6LDGqzTk3zqGJtVE6Of98N3jJPKTf2ObdcXeB3yEgEOdk6toKjd3Sf
VmS4pLb6S/7kzo9Zn7GRN5xTuiryujKERSOf04C85xJRV0BhZkXBM/p4Q4QKVLxQrOJMARHLOLyr
f50AmdMvUEQ7PublPli5OT2618qvUq0vxVY+6wv/cHqS1tzXYwIs4aSnTYYg11zeAIXxwL/XSARJ
FiYKVgsiW9t+3V1iYr50DGs2M0EBtlRsegBwGKAR6Im9aEgAexsPOD2MimOGwbPP1e5MuGlYcHNa
aObCVMxnfjOQICXfR2nFYHr2WK/oU5k2Tu6xN1vpJ+VI0IA4VXGcwjwjeNmtIvPp1zRjvX959te+
jaw5405nkqO33FOqiQgtDULsIz+3l+BDXUMz+yUaLmHU7adf22y1B1CDz2pDmDN9N2dOKSLe+vjn
6cynAVTLOSjL80rlMAd30mwbTSXr7+FzOnHPsphVrFltuTpvSiWloVKRzgBttGN4KAW+xs8rMh5t
O3n6kLchUtCm8U/6IW7PmdJRbD5ttRFr3fCEcVLrDOO3kNGC+aax5HnmTQxKSMFh0SkyKoDJunUr
qhGEqacLuFGoz6ewWS1isgUQgY16RGANhNV9NIPzcUtwyn9cuZQs8LRaGEFwY+3eUQqEDJ1066Ra
C7SYilPMaiIBwaz2zJrWKz6nsOGaLNoV0NwPsugv2eWOIK/ivbj90s6bY/w+DT2xCiJzgdfNyVKa
qo1Jphk9KDbmxnKiZbFol/2vzDROf6F7aFGj0vTx8lLuIpyysToqB22l27Et7xkGf159rlinlFas
fUXwE/yQCB0vO6ddAW8agyGLYLvdSuucrDMLnUX8/6EOOxcq3ZwBpbkFtqoJSgTShf2KfjbMVWSL
ckDAyy+PzPmrmYj/hhilqrIrtX1b8ROf4VObnpvMVDRS8nakHtSI8VydyZ7dyjGloiIncVmeT9RG
s01hB/nnt3WFNsfjVBW1Hpt91kHSWOsAw+U87MiG1uzwvNBJiwobJnqmeR4ghjDM/Ewb+A1vNBCd
XmLjsVTC6Om7Yg2UF0IWmCbCMBvGjs3UDiyN4dZmGi5uKVJmKPOjKIhqUFRQQHp3FtFqyTjBWcf5
Rwt0yu5UY53ocQcKueUoS+zo3dv2fo3nDiIfVrJz3k9eEaOsTSAppaSkuK7W0tcVEU3r/BMfPOnW
glvEy8ThLM5i7TiaD06uyFImxzeSUBQikE3IZrfDMAniIWelW4T8JtvOwlNvvfScryVrGIdlYnTK
xMRYHxUPGQi/XjYISRxHgIXJXjibLH5vbbwq18+clZqxGZosWZ3u7e61cMUzZWLCOq46uQPpjPhP
qikQTCzAmWzRJml/2OYzUn1H/R88Aa9NDb1wIxn0ELlsEOWnkSrc7TkxT6uF6yz2IrqqGKLLYpEy
NaEfxYbcwNRsNmpnligQT5XofzIecaOE9NaIWin1yAew/tl/85/FLxU1VO6tI5sjS1B/2h8fXBoN
vdsbAqfykQR58bfKIdpjtnrXvJZbwfpcTfsdyOkE/7jdixjF36sE4fzW1hZvwPEPJuSP6PN/O2E6
bRZ6nTA2k76KtkBwnSQyF1tM7fq2fHpMaqY16faQKTtUp4qg9g0OGRrKEf7DWfWEkMCEuL70C8xo
Hr9ZKnJfbb0lSVmjFv1eMZ8qeLPkTnwAviy/Qj/D0uQsw+o2z8Dd8SzjjdtWrCLET6fko3umDFIY
ekoZ12AWmyctbEo3a846OUhONovCJejvRd/yVA9Clyz0aGNtnpfP5tvbL4Qmo/m2R4vR49OfaRe/
PQrKUGHNXOnnPLyAuivsTw4vl5WwaG0T2ZOGfD0mxooA6cqIzueVP1Q49+gbiKc2Em4OsLBWwUJI
iPj7bRpX1LZIZlhL8wP5YBjKxz9gOt1Hp08FRKofNekQynCqn78j1iqDmQLT7VFSVqmSMqnzOtxt
CLUlwGez9x/2YwYYjwVsTLiN2vuxDnp+hOVTvI1TkAhrNZ58E2MlHMqGHOmaBR5h9SkkdmEseZK+
MFRnOqG7EwT6ocqjwA6ESuGWPu82XhBi8cl5k26VT/k3UKMYFGbDkisKVOBTDlKNngBQiPyjmGzb
xho4U+HI6+OTnA8gr+hQZgeI0povjZBF3kT90V48/folmFPzJWJV1oN9XjSuiFEGJ6mxz3l6bp1r
g5T5Qf9ukxesdyZ9alfnYdOgoZaFPj4p7qOboiyNoQ9tWgk4x+D7UmH9DLduWIui5t/KV2xRxqP0
w8oVEh2VXHKZYLAm/IrTy8sEksS4LpbcUUEN39eeWg04wE2QWuNGtkbdsphRKkv2KPuQilGIbTja
FC5eMGvU8yT+7G3AYwTWd7c0AGb0yuxHnKepIaOCVYCyTqNW8KEBVyT7Cma2rPgAQwhH9N1t8IhZ
fjEL/pPy3AvFf4jRg1ul0nJZF4UKXhXWzoqx4MPSiQnsCialWReLPQL/Zoue4Sr0QRA9L1DwusAg
kkGyCxPHcf7FeUWDMhVDiRXWiuj+pDDeW5+geWIhkjXAieIFQ/5mmhZg3K9oUeYiG7HadnBBy1ju
LAl9WY646u3kbd+wRsWlec39c3SUsUBLCHZUiRwsIC5pKk29H3aNna+synTOp9NpYZi5vV1s35rt
HigW6+9vIAQy50zmX6BXHFMGpDdc33NLCKbhpNMUubtympW4YTURznT43Z4sZUSiQG6a0PWgAJvW
AlI0HmgTSke6QT4ItaO1+Zyax6PFAtqaj3yu+KNMitC1sSsN4O/1srtoTrMbj/uXSXxM5utoznpN
bT7Ylc3LwLOnbrRt2kJyu1g5V2uUQzMsNUJ6hHsNVvIFgRaCza+N9di9TV+kFR0bPLBCQURuVKaR
DTy+yMsykZSzrGbYpRaQntXGM0UzNAWsOUSXIOpvAJinxENJPTfT+IknkgukJOaH8BfLh82GO9dE
KNloGz/m9DZTMJ9OrPfqI9rz5mWTfO8uWO8sIdVjDdv/A/ztnJm8JkuJhixnqpuPE9ldbfnBNPhf
YerZPdekshYAg7Jrcw2h/Hp8abNZkmu6lP+Rs2bkuiGZjKYGfn/AkoApubVfgGvHCkrmhPKaGBWu
8ple12WSK+exMfVin7jr8cOPF/+Ps+/acR1Zlv0iAvTmlUUr21JT7V6I7rW66b3n199gH+CMRPGI
d2YwM9h7FqBkuayszMgIRVtjpFg8af9Yugta60poXYhxYjrfgIXmXqPdpr2AfXBtRItpumtDs+i0
TSLBbyZDESpBYBA2kE8Hu6/5hC4G1hDWuYymH/y/DwFwfPjzqyR6yMs130wLFqlgIgTKm/z8XWeh
WJ3A2eUDAfA2rvBghZlSe5NNCeVuCTCufOufvVDVtLWZ/G36fDSwmccaQ68ROGiROcjVv+0FpKrf
KIsu1FHRxD9Es14mrtphg3/MEzptL5eNPpLXNAYom4DeZu17Fq/665WdeRuOK/p24PA9qDoZiZ6Z
/bnVLa5bfRYsrSg0ccHbhAoQJE5mK1qCD67pkw6GqFTdK28s6GQND/WB57XDvhT4XVuaLSrfUrIS
NrA0PiN8pmIiqYrRwtMABgp3OiWyVWymFRezdOqvrc4WVmGHROqLXnBCRR0iLTHpGqmz8Qn1nokN
i0X29+9avWX6zflmgs6FDGCyAF73OdKphVR6XQ6C4Ly9MaBbygB4VBnVNwRFy62i1FxVF5CJPZHG
SlzwhQ7myqDXPmC2qBAvRZjI8oIDPKb7Ce1h1mkt2ide8snTBPjaDJ0EQ2FywYrlxQvseuizRQ7L
nqL6GENPK614QYWWflfIbtcg9YxQQ5XMV0IDF+mfxjV19MUH7rXp2UojIeuJsQ/T+R9W70uHZ20R
UPfGBQ6u09h3+V1RCO1uI6DF402GnrKVWV/a4NKEKsaiMxBXnI2dVlIMfPQlJKJB6nXcv2Rn7+TH
6uXSvfqoa/59bG+B8E3B2+wfe7MBJwn6ORoJ9rZhjvjcZ4iotaqLRsD8FXBm5L8HYwdeZmUngLk0
031zQOuXxf2HzjYFkEOW51lIOU5R2O2t4HV0JIC8T3Ji9C3RvOpLp84QNvVUWxms7ut04kcVwJ21
c7Zwtm/szsKHpJR8F91tEp7j4KUGacZbgZZW52vEWTvzNu/8ScH8uxk/NvXeouwfabVXbO0LZjFF
AfW4IWXxBZ4lvKIN+Qs9raeXN37ztq02fz1jsFYWfWmXT50BEjT5oN+Enp3buR5y8GokgIk5XfQU
OKyGgs6wTYwpjXOqtr4pvD/eZb9cHTNndmNwNsQhTgMvbinsMmC7oUTok2OvBRbd6tQlsT83z+7h
eaOr/stvfQmgAUAGahBWR+ghWPmU6dKbfQoPuU70DKE3EzIhs0+poGDZK11FObJnRH2i8pIjf5WU
WQZPAvqUmHzTce/ZKKlC95NkRtScwk4LlF4N6FzN2c8i3wthqYZwgTGYQK0o3HWQkEuPrUza3qbi
hrCyU1IHf9QL0P5+J2t40aVn9fUQfusiVwHUkGdDnUON02Geqx+utlnFB+Vvo+xdRs9PlF24pG2c
x/O2FCbeGJ2FicMoMp2cFJRD0VqJ2MkI/1KMLmxHhDMGUeUjYfa0c6GBZTmtoTGXntU3xmd3Uewn
kh8rGHHaAGz8HMW05j2J3HnItayAbDB1ZtOVtPcCuhtH5J+NMqeMKDi54Hs5pxyBJUVluDJhWMjC
fbfbL1AGc99FaTd/XPWPJKgjD59YhMzaZbCyV/mZcx5jCp1vLOacY0nIku/zcSpN5npP6WgjhR6F
tbLI0zzeHA6cCvQlyRAMhYr9HbWZ3Mg0RZe963gyMfbZIX/m9dCQJDVGvfCgk1YHoockx5VD+btj
H9mdba4yl0PBZ2G3Yuz6tdxCSA4k8hXhLCRSNGdPo6AWG6pZGaaTaobpmSHC59C3n2NdEQHeTM2Y
cE+PZ+M+Af07G+i2wUSAnGnuJgU660XRZV2neFECVa4itf1C8emrSLRSeaboRhXzldjnfqfPbM7c
k9zWburzHIDW0h9uq5wEsrmsUV7dl5RujdxlNDNwh6LzznWQJEssXHqS+rbNtdbXxafIRLON/CS5
ugDhZNACGbiBUeT7AY0EO/7rHT59CaD1UJQWOAb/5/YmUoqhjdlUxHA5FwX/49dxIpQOKy110WGz
8fuVnXaffZ8ZnM0vXQiln7SC6/SlVdcAW7d/m720H/XycEgcuGwjQHaQtVbs3sdZt3bnWhtpm6cu
Ztx1ttHP9i06ZGqiQyw2+nCN1yiYwHJAGUyvF+Xp9Byfnk8re3nxZP8z0dLshMlxFjNcJbtOJqh0
pda0WuvUKXlCVAOH/djYff/INFj0q0LHVREhQjzLQDVeo9Q071POljfdU/iU7lx9UEMdmCbCb0AT
DpwpRDE8c0Q/0HvSTvV59HI9/zz+jvs4Z/Yds5gS2rlyljGUCzoBMyogXq2zOxJpgRYYP6FeF+rP
VtQf27xvpJ3ZnO1o2acYyAV7lKNBoFIz+p0R/3GMIFIde692HzynfoqGxW43w+vJsmJd+vwctM8L
oty1yHbaynOnCsV7wIuhvof3xOz2ULzCq9wBkQ56R148JAFHpz36b8mBJ9FGNrt9x6ibWK/wlOQt
ZVN/hJuSbApG1da62ha92vWnzDIRA9eXlNvgU6rYEurXniYCt+2ePUYNe3TbU/bjRWCmoc2GroCa
E2+XaexodLh1K7nc1ZAfwilHnNIc4Ef1HkIXqEn5KBD9fWzs7sWmQGYIt6UkiZA7hKjnra2ElpJM
EbHJhJoM4KdLt5SMXqiD4jy2c5/o/DWEDklI23FY1ZmhOgibspBCBCSqlpybjzZCelU8Cj+frBbr
7cVCyl9aJRO4zyLdmp2DBttIypDyhKxnjpQZ5pIP1V1hiAaC9jWJpSXHMcl240GGf7EIQG7nMuo7
JQsz2GonbMeptQzO6i7RhzP5CxVgHkh/6c/8a3ZEvQqwmi8cm27bkDV88dLVf/Mh3O2HZHIhNVmK
DylElT+EykZ0dZb08qmR/tQkadS8W9E1uM8eTvN8NfbZcY3yge7HCCZftvtey/8axsfHfrvdWjnY
7KpjilMskuPw7VSF2lz0xGGmrEDxjus5XU/SLp4glNN4gYMmMjqVbieAYbIIBRiBcmJPb3LwV21p
75jXEDU3GsWUYyL2h+Bd6UnXmpVirGz1yUnenV9cIUiXAjSB/uOZ9Vzh/abp4EQl1d2n6FEKiBdq
ncGC0/dvNmmCrFGcLw4YSyCiC5lluF+XcvWoSkMqirJGgnotc2wxtXSWrsUAd+Vd/LygIMmBpyek
mcX5nOau1w9N419Y+QCQAUlCm4tOOfUm8iC/TQ2KJLoIOgDXe0m5d3nLjQQTPOQbgd0KoT4q7kq0
uXje0E8ucegsByXBr8u5GjRk68ssAKbjMlInv7b74sR3l75/rZDdy4mcEbZ4YYda5aq3ltXCUdLb
UR1fwu5TkkiLHmXJyzRuVPP4m+pIoARkzIxO3EucBpX4MqjX4sUpcphvjEkUHBLxPERF51AaT8pd
iGi33oUzJBdaCPEbLyFgrFN1bFQ+IzKnp6VZeGTAEy15ir2VkOI3IJ1/AAgVBGidsyCImGMOpbpL
qrgQ/EuSoob3JIOBX0Mcl9rdZ81r3ecI5mmtehnzPVO81zmIMkQwy0tfWUYAXQmLUBOMBCwFhlyT
hptym7yeUZ/jubgkCmE8lRbPvKIGejvotKAnkgGRWcZ0d4pMFKOPbPE1H8l4COzGVdGBzihatvFF
w0WH+l8XiQin3rsEkkNhonKU2gSa/9lB+8v9+/iILrorhVN4GZCmaVfPYiu/alyBdkX/QoXEPxZq
+MYSeeOTWDPACE9wgDQdeMRUfTryWmxFmp6fN5HxKX1aki1otaFYnbea3lm4JCXUysBiMr3ZwGUy
c9wJ6/OSN/A4Y+OeydVgJPlTI9GqUHpWUezbfZAQKlazZznTUsoS3OeyV9tzLZKGXztd9y4F38JC
hRBhMLL48zB4QJUrHYcwuNToTM7tgdHiT6xw8S2ExhD1ah45pUdYRqOEzRQHdWoVtuqAkoIX6Gxs
ULYikDTSmfa1o9aiw3tnhAQz/sJZQtyCavSti03ysIiyLgkuvk29+UbmPlWhRf9UeHof3ELN0VSd
qRH1Z/xOoo+Q3ishmgVoi/3XIGgF38FjC6G9GrJk3CxezvpeLOuuDC7x8KQ84/gIu+SCMkMznKgm
AIuPUX6LyMCPGi2bxbPUrty7Cy8zEM2gwsJM1xyU0WYTEVDJWDI+FV4KAAxaUo0kk0j2XbmvmU4N
264Ao8iuVcvmgHCVKs99ZhSe3slq9uUdI2HvUgj7jCo8hue6JMJKEmIK6m79ze3XTXvsykOXvV+N
3PR1Ndp1fRIGuJjggse9kp1dWm1r7fG5XnggS7gRUBHgoKQ8MbvcGizKsRnq0U8uIbvLoYfxSbt6
E2oFvc32rmvAxQQOXVoMp/qXLCRjoXprCIb7BCeUtiEZDmIeGhUwZh4GumkZ0i0XpZfGTKF28+S+
A+IF76p1r40dX2hv5VpZOKg39mZbIBEhsu2GsJfSPwquOyAnH8/qfTwzDYhH7I5ISoSA+O2k9knK
SJ6SphewV3oQBP7pvv4/utOmqGi2V26szPYK46KrUvTK9NLKdnPqt5xRb5UNktVeaWUav6WalbMz
7YW5QU6RJYggANHCzpMKwHvUFMf52cUtf2rf6OuXNts9nrmFpyO4RK9sTIO+OgBZMGnjFrCR2281
q9LhVnQok96WA6pSj20trRKPxxXctcQLkjKbP1dJPLZu6+yCWKIZdGS7UvCOVzrzQq12Ei6t1bWt
2THL2yKMhbHKLtKfroTfUemt7++i8IWqj+Jb1ZCqNeJMfzzAhTwrAk/EtyI6/3Er/TJRXE1m2BRc
qgRSfvGhKT8igJDeotRuKQOywz63aystiXT6ifsp4lFFPruOHK+xqJOn7CjhI2BClWXUwrNkwLE6
VQg1NiFxaknSW029NJU9Vrpc2W2AbMtmQGSCFr0BcWJIsubZXcuV3u8+5ChxeU3HCuH0/D2cp1zr
B11XXPxAE4SPLN3zzcpD5N77wgRyCMggiCxe3FM4ejVfcVq5lKuMxQVs32rfP5eAGQRnuhOswU5P
4vnx8tyXHBQZBG+cCHYpxA3IXNyaAxqOG2i6Ki5IhraNKjGktf3S9JuDaFdaeWbOAhqzlShCvPlX
LExq7bBNfuj2QOMDcJoVZO8Qr8xpL8Iw6RIm6DHeHmA7UKJ5SP8DOdyp7d6tiPLUWDm/cuPcc3pN
o74yOktNSn1HA70Jo/veYS9fxlf4HI9avGXAOLOp0dhh6EQyQXLyLNgkbK3Hk760xMr0msC5h+7Y
/NDnVetyTFcXF2HUclftetmMeqCKFUVLP4OaCBVNHlv8ZWK+m2WRxaBBAMKAN/B2mWOFq92iGaDR
pHG9kaGumKaMyrC6/FO8NKAqKlRFTyni0lqc6kxgNJna8WQ8A2ejBttBJCkqb59FiBwuO2iIzGK0
GpUQDfJJGZPRI9VT/53mpAdkpLFzsN8GpBn3vW+ViSV+sRVpKavI9Rxvk1XmrHvtATwkJ9I5DEwC
Sdt8EzE9G8hjK5QXn1PpOiZx+RomxCuMMhoI130EmUm7L4pvRO+DcO55je+euW8UmQQBpP0kVcDg
ZnCyriRWiPJOBcB1abeAUbEajacoSmGSpfSaL20bRssUA/9RQD778SL9Nt/NFulmFLNdyRRxLtKC
WF7Q0h4omgTAkbTnwMo17qqf8QtoCZSAXDP9hha49z7KdhgajGS6A5FkqwpJNG5Y2hy0QdTC2upS
UxmfYnrHU3qWG6VL/LPAHbMn6SM4c7kecK9eB0VJFJYH3Tvyf2pXl7IdNBLd157aliYnbkTlJOFR
912EZploVPASKWYVHSPGGCnLjQxWIOUhw5s7PwxhrkdtQXhfHU00Svj4FX9DCWooEg7md1Wh06XB
tGTonvyvxtcKhUUqB38/dcC++sLKdN73ds42xXQfXnnSoK44sZT58sJuQntPvR0bMynUGLk0k9ZA
3umrIkJbdfzOIdmL16uemqUZGGvlf2FatvmyimgaQHQJIhTm9zVw9R1FS/kgJpPLC3fsfqQ/2aE4
1LZvMCCB8JxkZ6TQmjkOZDSig6dKe8EMD1BQRXr+EquvBGyXkCSioUGGXkOavEDL92IJJmsEx3Dl
9biQgpSZ6y+dPYyGMuOiipLKCy1VJK1+pnZt8Tk9CyZWNTL8NXv30c+tvVl6uch7jis9zAxzLI0K
9ZpJsXYELYis+YZruwZz4I8xtIubFQ+8UKa5sTwvR3IpLSbwGdgbp+jF27bCeXzn951MqkoVm/dx
sBF3ZFoYbTIBW4N9fnzU2YVb73qmudlR7yLRxfbHTCsWSwKP9Eg6Aw305uEkqIGBmpzG2dk2JcK7
S6pNpmdbzp7AKY+/4//YmyLIZNEMBmK+2QoIqIR2STJ9x7b4FE8V6bepVo4GK+L1ucVxoSe9x9jO
U7X5oV/zp77QCiRaDvVfOiTKH8lKkkQVNoWZtXoYqa5KVapSEArMRo0x7Zro2DkUY3bjziW1lmjt
wWPV5is8tXAim0hzpZUxLYTvWFuJA6YAaApW+i1FX503phtiJZGC6jJ0mt8jePwRM4XIaWw17I6m
CxIW1KGU/vWrGVYRQyGnICtIvsxWVKbbRAgEF3uZ191YbV763lelD3/rtc/iGqPrQrVpsiYhTS3j
0Sz9+r6rMRY8C0gOFVYXH9md6tuvWUOs92X2CmAQn1tj+EdoA7XmzACKBQ1JY3Ylolg8ulcfMMvF
hX7jd3QWVRc+smOARBF223Vky9W2X/ESC2m/27HOvJI4pqXPyRgrvdlTx9AZDfrzCOogkSRWPbWy
IeNXT2375LUBlU9i462mxiQltf6Zq4XxE9sWlBNwVRHPWHtVLbwIbhZidoDQMcgNCT99XGQzuZWE
vCr258en9J4wCjeZhPQiHgToTbk7pWIqIu1Ze787OqzeC8GJBUs4JhH4V6WLOGyLxqRyQwKTEAXE
xL6okafV6/69By/iYNLB8fEHLWRspg+S8KbD56BiM2X6rref7MVDK2L1JVzhjX/ojQ5xH6KmGhqg
1G6EhI9AE1kBiEel3KeYCH/jTboG4Fzag3hagpVRxLkDs/LtVwCtLOaFUGMPgrO/KQzXfxmzP24F
gIHbr7xTlmyhj1aSpEkumJ/nLos8irpO9OsL8Nj1HwQyFDLcSBai/oDM98r0sgsRgzwhUwFSkRDU
zt6AvlS1fTYW9YXrtjLzJv9Q4ByWJJD/qJFnckJFZE8vqmjDRivplaX3IHNtenauGTFP8iDN60v5
h/mKOI5wg8YLJKtlkEcFpFIbXsueRcHsDxUfkBQog6zcymsP7YUSMBBhV1MwO/RZ2mUQNa7qC5SF
bSd8FuDm3iXzWUay+Chp7MoRW3So1/Zm57jlcy+nGdhz6Q3EBiN2X0BjNg9RcTnVnS03hIlUmiFS
a0mO0q5408XIS2G4CXf/e4HMVlzhRjej6qa+NAkKKvk253W+IG6/z2tBL5WQVAzaAArVFZ2VvTb9
8jw6vbY8W/AhbUSmQovRJaw6tUkRFEsJSUbdo1EJ/I4qbaw/0+JPMjxXzZZVbG94TWrSvz/+jHsG
mKkUiAiZg0+hae43YLryKBHj90IsYQIGBMFPYEHnNTYlxX4IVeWSf/zIh5OAGk5gMOQi2MlW1kO9
UStLsNm1IzCN+G5GUGbjkQmeWCun03n1KX4UNFyRwaW30cewbwsdaUZ5yowMHcQ0x08q20a8Lfkk
eGOOcqdlufV4Mn6jv7svAOsoEgQybndptibsJLvOVkl1Yd4yXXjqkBCs2VjlaZ0OtninAOJUmcAL
V70xbMEtYroxSvLhd43X1qYsUQcL3iC4u/c9IvRECkzAB9vu9Pgrlzwicnr/+5GzE5q7BauEAqap
zNShIAFu12Rb5CjTegRR42Nj961V0/5QWCgfgMoeyzILrwQmgb5pVeIKJCDIElV7RL8AHpra8BY5
g+3rSP2t1KsWT8aVydk+aKQ0AntVVV3qCNlEPFx995CGWiitPAYWCoi3Y5seC1cbrmzCDNrjv2NT
QDWS7xq0xXEasvY6+iJsMJfuOBCdxXoKSunH87q4iBOi97elHcSQt6bjNG6lvGmri7xhjp0Xk3KE
lbA5xtLKBTpdxnd7+srSbAGZscuV2IelOgWRfJdSguFVxevj4SyUcaap/Gc8szXzuJBpeZCpXZBS
u1Bf4k9YWCkwHNxOTFU6s/195a4kExciQHDV8wwjMorAQpfjdgqbLvB4qRVAT137egjfGOXvArey
R34fpLPpu7EycwmN28sBSLKqS7cZCK8338XEhZ1rjVXotRY/eVvuq0dSjiG00ZIA/+ZIZ7c6bffo
g+0P0fMaQn5h62DXgNB3qpbJ6MG7HbdSCsjchlR1ibvXQILUdntq0ZYaGBze0F3b/5dpvjI32z9d
4MfFSLnVpUi/mwziKvJXHgUrx2FxLXk0BE3LKUJn5XZMiMDDsYY076VRSOT+JBy6KaI1QPCSEUaW
cbPQDBL8wmwpc6ZvqCEMm4vn6h4PxdwaZOdrbWWLGwawH7RzofzCyvM7hCpFnkKk2FxKLbZ7jdH4
bx8cpCPaUku0SeqyHZDElo+RjSejfwbLOOgNCXcEtELnLVYr1Z/HZ3MB+QOIP/L8NFINqPLO82BK
58pKkWXNhUnVwiwuzBfdaJ6ukMqokeOSCJLSaDjmadB4aMJui8YryeDJtkVjWK8W23jtol/awdcf
NFttKRqVJuXT5iIx50AkWbyluk0QBZocqh7vqYCjIZ1hJLLKct1mfGNNEWIbL+Kw4hqXLgAIGClo
i0MBRLx7yPRMX8ptWzaXbYJCO7jD7PY4WtJ5OA7ohkZyPdYTtd1p+YbZlyvX+IJfvrE97dary8fl
CrmNaKxKj6L6yOzrPlu5u6f9PHddkEyagG5QL5GkmU8eRr7Kk7FpLlwCoFm/r/Ot21hx9cS7xsoW
m5zAtSllwuGghxE1DqD48D9uBxO0jCw1vNddvE6r3wBnAiTLBLAiBfnjHo2cw84DG41MOs1CYfGx
8bu8E+oPPPo2gEwCilSW5qjVsc/4MY+L1slC+23EEau/3CPIvrtdtnIbzDfuryURVUKIsiAHNFf5
bOPGzeKQbZwmVtku2eQdvfdDKIn59SkcbCBnVyZ2vkn+xyDICifYDJr3Zi5LDGg2rEu5cSgW+WD0
DbZ8teLfF01MuHGU3oHJmYNyICUep5EStE6coNLL+mh++ZfO/XcQaD4E/EhQUAifPfFExafSJChb
hxlFg1KeCi5SPa9YGcdd2WEyAwgJlmbqc6QV7nYPNmLDtONkptREs9zJpryRN92LvPEsRks1Spf0
AJo2hc0Qxczs/NDYvsWqHfzdyoacXzTTlwAtx9M8ymJg/Z4NmBnlakSw1DootAQWXlQy6AjUhIJc
0tanLXrHZnbzlW0rVD/+vWlZQV4GIhZIzOA7ZpNAx6FcKlHviKgkBPqwz6AOHx6ac8Q/C5XDN3bL
7kX2SUj18ACmvRX7c5eDkcvAViE9yuESh3bRzLyS+0WYFb0TBD4pKOAe5QuqURVvV9LKy5Wb1vPW
50y2ODR2AMcBfOhsveWOpzrPa2BLolVcrUp44ts9j2IdhZ5m+HNUv6Q20UK84ETJTHiftPVft9JF
rlSH8tWvNlH+0lXbGL3u3DZizCzV3VDNayIyG8Bwn5l6I2Y6EwHtWPBrd8+9y7z9/NlKCaXbUaWE
qaolm0UPLKOi4uedI+UnjlSFU2OFxB//ZXcwANXyAFNgg842ZuDzbuT7be9EslZXVqVzzTbfthuW
1/PXjHkewJOk2G10EN4boAP/i3WozOBxjUhEmQeu6PWvJXqse6cpz3zfkBL9x4Or4jirLmCPHKOy
uZXKJfIwNhXqTEay7oWR+5XvmCb2dt8o6IXGlQgvgWiTn+1REYgZPCx72qHziCI5yyeINYd0xQlM
r48bK0BwAGgNxn8afSKoQt6ehCJjqaFHS7YTy5HKxfthMDr6iQn1x5N616uL0wY7qMH/2oEXv7WD
beRGAf7Y6Y/Kc1aq1aa3K4JysOPuZEotPbXdJLvde2cPW38TMCu+/e5G/DUv4eIFkGpKmd6ab6UW
ynoZzAs7r98HnZ4H7y2DciIzAXLHldHelQ9/R8sjioV/FXggOG/NDY3Y4zUCc0zuFIwlFVaV6gkH
HaZQDSqJ1GNu+RBRrpJ8HzbNZ1BUn9C/IuFgFmtufnGFgZsURWwkPORnM8+NUZox07f0JciL+9gc
w31JPUXc6qinSZzvJcAjOZFFnx3c+2ySR6HgUTgNGEeodH44pQ6fEpk6J2d2qu/7eMOUg+Y1x55i
VICYtChKVkL2pWVGIxKwMyxyFaATuJ13UXZzqctjxom7n1Ex6/jENjBJg30+doSCXgl77rKS0zpj
XmU0hUBnQLy7xrIhjXpXokE0CD4U9WULBZuP49F27BbU1LvXRgPYW3320URpnV4eH6mldb22PZvt
hKtYxfOnk9sfmuql3BYA/dej+djKHT7vd4iyAFgbgrupxnQ7pU2YBF0tpYyzx9jADsmbeOdA3k41
MmKC7N80IzBE2w6jRvqogs3uwun4+3Pquh/Un1UKobuH6/98EGIosPpgqefoqFZyw7gQXdrRWlAq
Z8T52H+8ve0jMpLG6MxCiw+lubWenw+HE9i2Xh/Px13hYTIPHwZVUkWG9OFd12wHMHIfVYwjVXp1
SUDXEIsl4ZB/D9MCcoecyiKCPLXjeyKlG+VpxfzSGZOAyMOlCLK2Ow6uZGg9hJYl43BIacaAd5dW
6cfAK52U9qPvEjQqX3pW0GsBYoWRxnVOkUxKaI8/Y/IZ85M+ccey8G4cD2DA7aaQ0JYU+XzPOKxo
ZLFedKhqf+YvbGS03SVAMPPY3G9Jfm4PUHw4MbRQopo382FlI8hVHjGMI2aHiIEKqjn2Cm7jA/Th
6w4dAKNgcbHWu4bialV+CV94KN6JkdmLDpeoorcTBdJDfCgcdbol0IdLyi9gu2I76/djlapDoudr
wn93NaNpqyC4xGLBI+H9zt7O0tDXYPYocXQQK/hv4zZAUYy3GDBsPf+ACfHxHC1sDAmVQOCSJ/Xf
OwIV4N6imIImrcO9AZkODurvx7+/sOQ3vz9bglH0ipQLanCo/0X6Q0Cvrt1uZcG0Hpu5i8ynGuo/
w5jHIwpKK2E7YBgfeINog9asnN+VaZoDaxJp8IqCwu8zmqspe+b98effFeqw5jffP1vzWhhaWmzx
+xM/pIR/ugO/aW3VD0i2YmvhArgxNXtYKFyXS7kCU+7+K9CFfXh6PJa1qZoC1KvMTx64AjdMv8/+
+AZq9at9NmsGpj+/MhAMUdMI05aKVPSjqeNORruR1uzQd/8z8Q6ss8KtbOJfytYri6Prpx2wazzk
hyqovCnqkVHxAgM45A+wdPpg9AfrZw1EtRCU3KzTtOWvjKJFkSuTBMOEeIVIqE9LPv99vFJLlxJ8
DNJLSA/ixTR/Y0aUWEX9JJ61p/fpM0OyTas2TyFE5LbdStVr4YDemJrtijAIeolPB0i5vUdbSecD
ld2uEa2u2ZhtDKVFtsLnYIMuSEVU/9CsTdh0Qc0uFBmvKzwI0PmCN/ns7PixRNdUzExbD4g6AtCA
CYraQV2zc/d6nlrIruzMZgtKECxP4Rp1PJSt+U/bszkzegKE9rDG8jD90qMRzeaMinK3TAOMCGz8
7spTdHE9rkYxiwHxQBKyKMRvJ5UKbGy3W80Hrc3T7IzwmVDm1aSn5EDX9QzoOG9w6CtIz2uHccED
3CzIdFivDqMIWHs5+jC09c7GV0Q4vdNWgqOF835jYvqEKxOegG6FkAK3v7jZe1tXa/XOpleuyQXf
f21jDrAKwY4qhqBCdIJzY8YvirYmy7loACE2qIYQY0vzMFcKPdYFsArhhMpoHoDPjz3W2s/PHsjQ
LMozPsHPVz/hU2aOA6TRH1tYir6APftnBLObWHYZtnbhAKaG/UzFrjr36vdGMZ+teGXB1wYzcybS
kKVtj0ynownInjQkc1aGsng6IDCLyiP6Qe6SNHGU+G3DgM8eHK6ZGqjflcau6rot3MZT8vt/jcyW
pE6Hoo07GPG1XFf+dRpxcoRXvz5bDVoqhGJo8OsZXsosMUC3I0Ckai0KvivwI/66sTNbCy8M2qhK
we+uQRX49JLagsFYTLdKhrzoR67GM3Ps3ch1cFoYzxS7JFCEd3JTW1n2Rbd7ZWPm0rEedBaEGMvL
C9LyQH4gXoGWd+2p7O50Oq1BVe+wffO5m/b5leNSxKB2e9zuTmDZe+lMLs/QSNq+HbTd5efx0BZd
5NXIZu4+G/OyCyIFoeUpNnh7N4LDbW04a7M38/S8H2WhXGM0oV2pwW7zc3o8hqVQ/2arzfz8gLZk
yOhiefZb75DajnOuwfegrphZ3mgKyM9ADckCh3+7KGMkp2UtCJMyaYruyG80xlyyNZa9JSOMgLIa
Lnmwys3RdS1YRkI580GsS2Rz0Bm8jMACoJYrccSSo7w2Mz80OTrMhgaKCLIZWHirm94K8HhpX10b
mJ0Yt/Ikqh5hACiYn+LCvv0JN8PasVzyxtdGZsfEzbp66GkYoWPoMVYqd8ps8chsPK2ysv9wz1/b
mh2UsADXkdjDFmsyO9fK7LVwfnlJUAOUUAsD8mLm9f8fZ1e2Iymubb8IidHAK0OM5JyVVV0vqKYE
DNiMZvj6u5zn6pwMAgWqVrfUUre6dtjY23tYey3wHoHVeYS+x+xijtQzj3RGTLRxU9aOF4gvLFQQ
UcFxP8bzPjmWjgiaN7FhIAP6ZgTNV3ZGNcavfNRE4cXOkEV9+zcWUXNxgD1H+X1Z75/VZOo4ZBVe
M4/fecmJj/vxJO79A5CHT1bwW9n1/viw9bWuNDCkBwVTz3/NLo7GxGMaK9QxoEURWKpHXxhG38Bu
F7w/gd/t/R2Th/irPTjAplrgNNuKbj+qscss4PMPWJwXFZqowub4AdjpeYcn8O2tC/I7O/QeH5+f
tfuX9zRMw/fD79v7rcvn+8quhKhgalZOnSxuNhPxUKoVlc8hLGO2svxCwJlbgZr5dO+HGj53/ErR
rwOG2Ntc9Vo29wFS+X/ri2tvCT2jnQ7rb2+wft5puR8fyTHZ/3PCmNwLOG+zgO23AG6rscZns4uv
DVULrSMtzMagBXN+sxMES6WCy+29Xb08n7Z28UnHrDLVpIEVlQQPkoV09JBGaulGELtaQ/i8msV7
abddrxQCdtoTOBG5dzc893dWEQBb9fR7w4eaa4/zZ2OLVy3v8k6xChgz72ShbCg84xA/us8/wTD2
fQjp1zhAuC4nvkesWJxL8sg1ycFc+VkFEafOUx7ZH1CAJsHL++nLjy9oNWw8vJYMFa/ONPqvaAOj
wWORhWvs4oFYuTP8J8T79q042ihS2Z6zl3yg40F+itfj0XycNEDQVT8vQ+/Xrxxk5ZABbg5V2AFu
2QY0dHD8T4ff77KgleyY/17t399/b/q8deeD4j8gDRYQHUsQjqEnBZ9KFIHaUH+qohFiOK98n+7S
r81x1+5bLznGv9je8E/ZA/gVAx5gZPt4+7Be4bA/POCnH7E4RXQseT4X+BHGQxEZGGYtXsq7/It7
V8NaskvP9eMWtaL0LVffCSAF9Bwx7YYU6TJCqge7Map6Rkm3EpUviaF8BFLVxjVcDfcMzVARg0GO
CnSAl2aqweEY4quhHPUNw6/H+TiYgGcEAFeFGydvNRD/bGrhWPRBMUhpc/MVELX5aH1lx9TX6r37
/d2mAGHqHmh23p1dEpAN6qO1+Omz4YWvEQ4IWY25Ml+bKAtx+3yCgYEth3YNhIMCFx4pHeA0VwUW
apGjNS3NgD2y59eqrT1r+kq7l4nua9Pafx0LQJO1xjPZVstqZWkYF0L/GwA8/HMJ3WWjOVHRCfX1
7Fphu49/gTaIP2wxdK+8RBdWFn6tMLtK6MjbXqn1nvxQel9A5WXeFePv6XcHugo73ewyXT+9uO1y
FgWsxZal24sbl5eisA2ko68V5Ebiwti581uboteOcbuE+ZVoXgC2bk0/tr6k+m7jvl8v+NL6YsFV
V/djLbThVRXBjOmHujN2Mc+8yjxWnekT+9Dk+hmUTBt2rx8Q2HUsUJkZYGNUzUXAMRRT70wOByxp
2hXipNitN/MZqM0qNPP7dHpv3B1NQB82ni0Lmh2u/Qwo777jfix+d/3Ge7YSCuDngARQThQDx/rx
lnyKcM0k0e3cbcZX+1drPs3NUz0fuPJdvBMB2oUXvKH9YYsecsVNXBpd7EFmIu7VTECzFLULHa0N
m94TY1TbEKekh2n6pnSgCTo6fPjJg4k+DBpoCZXMm9mPybzr2JeNbyIfxEtHfPl7Fh5SrcWQ4fSP
r3MdTOxs53gYeUgYhj2fEu1x8nTKg02c1EdseW0WJDWgT0CJaTl6ORcDrzUxjK/qSU9823y223Gf
6Na+rb5T5x/D3tWkvKcFOPlfXMwjjvyuao/5fDTEnVH4Zf04aoPXpa/GtCfmg5PVG6GVXPetH7j4
TiLFSFurAgFIB+Nb5SrpPuvTs8L0eeM2Xg0CAxmLY/i/rVh8ATufUgV0nuNr0rzl8YsNvmdUQTGH
n1c7hbzaGB6cAgOwJ2xBeWpqX4/vlPaZak9N8aLpOzX5Z+NMrHknGzA+DEygGY6BtctX08rmyjES
bXx1i8wZQ1ZWuZ+YufnDnZx5x6z6Twds+ENj1XGoauNZoUBJoo39YyiccqMIKX3Rp++AMQfw5suJ
ChDJQeruA2Xw+ZKmbdo2vOmiothZ9eH7lO/jQ4s5GDPM/rIm/GEL84rAzQCIBEjxct0QmhynuOuj
XFW8QnN9l7l+uTOTaeNwycOzWBT8HyAhICCVFZzFYxqPLYZSNL2Pul68Jc5U7lxXMTaMuCtbB85b
gh3Ezsmx48vP2Es6gaRv56ixuCJ8YkwFpg6YMH8WcVF1gUUVZtyPEPkrzhSzK8+ukTruPheksO94
zDHG4jSGM3umC2k3vEYj+W10lVWFsWVn3x2Laq88VjXQDI1uh5n9tjfvjWHI+6BWtPq5bBimW7uK
u298TI13PvH6l9Xp8wOAxPkry/XmqegmJSySGOompm1UL0IfheH1Bi94UM398EynvnzATBIYHant
Kn0ojKH+pTOe/yynOHulcVowz2IVf4rz2Sz8arbInVGpdRpOAiQDft1k6bc011X02AQ6yRijH6ad
PrfC3QMRV4BIVfA8ezU5SznglO5015iNYu7STFdOwOUYP0lMVXAW885QwceaFU+iVGZ2zzIFIjSz
OiVdmKKoCIaCEmTDiZrl32Zb8O+D3dpHqtbTN/jBHBQbtGfcN1jj/GC0KOqwLbkAbyeQ/1lYQKvr
Jal1oWI0FTNvQWlpNfW7juFpLtKuLb2618kXEDmOfdgyyoFvxeDcjzTjVn7oxwnTAnEPCl6h0roE
Z2vd8cBtkfCGeU3d2AOb0vBPxhI+H3vsHfEsMUD3ZRqTcgu7uUwW5V3ClKvU3YRYNcgXpY/5dG8z
naatPoxDBKJkNvraJHiLSisZ0p06u0MRxHAaz33DwQ5WFm720vHOzrAhBhRxRc/xKbTaFdDumLTy
R1wVwA7ZOcgkdQikAJOpgdwRu2KZJNAr4oiwANtu7lckKwF0y+3uzsltFI6yCTQDfmzYksYIj9Ed
WO3KsKnm+lcfz00duNrc/VGqhOUBE04GLtkBTIISmZ2eMd4Ih5yVpXLQ+qLsdxjib8Z95zZAKBpF
MTIP+E37eWwHVQ2UyUpAoD7OEzTBrTaZKw9EeTYG6pvGmTaifnl5Fy4Eg0WoLsvZGNDKLVwInUSV
MjIN0UAqvxv2xEh3ov6jFFtg42WNQX5JUKCgIKeBPtE0limqo6BR1qvJGDk00Z5nhYye67ZkB3Io
FW9DDTBuP3bUq5mDJBu8SEEf28qO21ONcUYXHKdmTbeGAVY8KLgELNS9wdiH4G0Rwo7GmJPOLMfI
QHXaN2xI+BWEvN9+CBfxKlaOzBTbixFQjB+BpevyDI993/I+M+eI2NYOUqh+anenviWofkx/ING7
4bDXzMm5CkSjxLX1JYZ9nokw+ZyoEQcy+KGPTUjmVDi8ZTOJR17Otm9AgD68vcbrc4QnSLYpkIlg
+Gj5SBROaw/tqMxRVlE3tPq+POC97U94znnAMRCzkQTIN/Ty3Ep7+GTIISHsYS/OrWhHjo+aqlFK
M9tPErO6c4Ui0IUVykZit8gePz4fJjhUFS4akzLqIoSzBxToGp2qkWrF09Ei7IfeOcN+zEC9YMbz
fM+I1vmFptS723u6cmUkDTqmQfHCy+q5TMA+OT9VgU4Z1405Gsfad2s9VB1xGHr3CVPh/mSC73J8
FR3Qr8Yx4y00wWZIb1XxFhhsWVmWOyCpd9FpQtcfdd7F70DM2bqiY1oEen7VFxzhlWcPREAug4EC
AcqBIOVviA9XCYL4OUMlhgoMR2Z9jv9lTLxyEH/qzDb9XuvYuexV5U5V5/lLN7QYwE7LJkAzojiy
ZnQPrE6rFzSkO29iU7xjJa3vnYR3L7c39/rmY02SAspwEdRg/HCxt1WmV63eq5ExTveVXn/tKsP8
+0NKcExdbBvSEzRaLm1UU9ZAemYeoznpujsdilIBznP209Z793B7Odf3Acgv1AI04D9RVVnOWJSG
yHhqVHrE89r0XKubDm05l745duPGfVgzhToYimngz8KLsdw5RjgdET1EKKaQwW/jPaDHt1dzHXJi
y2Q3BRPBEm29cMuQy0tlrmNEjZrVZ71rMa4pLPLMgHw/IyIAvrcnIMMcSeK78wTd+Nv2lzk9Trz8
ARiNk3+DyWhRDGvcorEMdK0ibdxZ+TB5sQu9h/ynYpqBO4UtSG3MGfwv6rATCffZdPw3PwA07Shq
orgJifPLo+OUjuGWRO6AWQb9mISQtPULtT7Z5vymqV9qrT4y24io4jyoQ+uJrN3w6CufGaEX0jfY
t6VA+OUvqHvYn4QGt8dL8aXRTH6iduGYoLqIUaW7vd6VDy6jA4zKyetifJQ7Pnm6wbBpR81OjUrV
aDhC9BmqX8I0d3beDm+DksVhq4t8x2z0l4wZpYXb9q+fL4zlGgbiCCmZA5T55WKddFRinCYVnMOa
e7amTIQ45S1iWlJ8Z0z5yyldeb70D0IfDS1KB+wNl/ZiTVHn2rXUKGOUHGyNsVMSO8XOSXTxWORx
ea/EA+oR3K63CsxyKZcvJ/YX+6ybKMRKztBL03oRO4MjsNRCT/2Yu08Tnd64pPrsB8wouU8pT19b
itlyc6tyd/2SStOOg3RSPmjLlxRkGOnogP0rqlUmgwLU4/7hNDJJ7gHO7Gft/vZXXVab5TZfGJRn
/NOxMjJolps9DLr14Cn1P7mT71qjfICOogditlOWZidWg1J/sLUN2yvXB0w0BN8XsRgSAv3S9JwX
RkqUWo9I6ZSBnicaukSixKm28g1T10+ZadomwfS1bLOj6nBpasIgK6DzTI92kD7ZCCaXZSW5hZ//
8OUbllWYZ0PGr0cj50jCPTb2J4eRuzkufqtZe99hLFHJ62NVZ8/DnIb6z2EQX6nbgiVKCeMcs0Aq
YNb0Xa9BJTuQx9ufeOXimgjdEZXJoBNP4OXanYnYFR07PbIMzM4S7mf1d8oGPwfV0W1L0uUv7s2F
pcVZ6uekjNkAS3YaVgqoftCGTIvzl9tWttazuJ0AfRGIAg56lOciUMVdR7pdbB0rd0tTatUQaobw
8GjJgGT+cuPAjue2Y9zoEWvd+6H5Trtq5wwWpiI3QONrhvCAQtkDrCaYD1yECxYdR4xHO3pU0CJg
5AevyMEwhlDJ7Y2zunYPkFoil0PnFrjuhVN1YxtcO2ZiRBbt2CGxyy+II7YIuldCA0jtYD2gIwAj
GXTBLjdOA+BeS4pci4w2TvzB6YdjW2jJ7DVE7yGMbs0hgWzSoXGkyAqkjcMJYSj4Y93ui2vaYmN7
rxeNlpb05OhV491cxrFdqpgibXI1alt99kQ7t3s0ofLg9rG89maQJoawArI7UMGDWPFy0Xlu4/XE
h4xKQY8zie+6rj8mZCOyvH4fEMDCVRoQb0BVYsl+002lkqvprEW5DlYzyB3XlYUq3nyGFtkPcIo9
GVsEoteHE20zyOWB4h4CC/Cfl+sqTXdwBerXkcnY/KSBfj3IWUxODunnSBnIFr/PytdCd95AYIce
KFa5uHUKCj4OnxuEdZ3Ozikn0HIhKWaib3+uazMEbTHk4lJSB8icRThDGzSQM3U0I16aEDcy83Y/
8OTv7xuAYwjTAXVFZxXn4nLzCqXJRdrCSmqWwDONqOjwvnQ2bvX10YMVyasJHyVpTRb3bbZLFo+d
YUbOGNcRUkdwAyFofarbdgusdu3icYxhTQpqYZxmGZW1pTZntKBWpFQd3VtViRdLZeqhLHRjjxby
9JYq/dbrvbY+ObmHdxZVdhBmXe4iRojjkvHOirLGxPRk2lMKpVtUmE3PbHli/fXRwAg8GJ3h8+Ek
kdxcmuNs6qt5qK1oLmvLd8Tc7/q22yKFWVuUFEpBKop6wRVji1vlYq4xXxDZCfP4/ODmYDih+oZX
WvteyN5BroGrpOvLUfvSBAOm3pUkypwMIgLCLI6kMIaDE/P04HZoBoDAKAlv362VpWGwQJJxoqNk
YRJ4sYEmGYXbm1aUk0oETpqiy5wPlTdpbrdhaiV+BUpC0k1idZJCZPGxjMnKGzN2rah27GLPy0k5
gwmHHIjW9FFvN8mRFWl/mBRi+Oag03M5TtomZkPesMvIB0qiKqjCTBQywU62uIHZKBJVxIxErsqQ
FYynzkxCk/1DCjDnaR7XwLBM0LnwjPLF3kwa1vYb7zlIk0BhgLqD/O+fYviqcdUknlUrSnMbQ7xt
OgZmClUyxN7Vxn6vmkKujV4hCGaRo1yaSkbFVvreIZFDMFx/tox2HB7plBVQWlfEaGz0JK+9NORc
UBA3QZtETHuJhSmLIq1NCBFECocSc1PY7Z9qjNWN7OB6UdIKogMLvULELIuIsp2JAu+qkkhvnOaH
LlxjVxhod3lZ3m5hIVZXhDhPB3cKXOiS6JzbAPYVCvgh3S4dwDVqtAMEGKFHa248CquGQGqBZi6Y
vMDCcPmltNqxWCvwpfBYs7citssDpOKrDUqJJXMJkh/5uklysg90h7OAAbYUDR9OsjiyEpd/c6vS
9UA2rjw0QyNO/WCp52SctRMblSmk4J3f5VQt921Z9s+1VhxNSgtfzWPIKtM63juKML+rgD9+pdVU
PdjpQALRdPlvG63FDTe/8tWhoomxUHwKEJ8t9RDtoUHqn7VxZJdJ7PME5VRSWi9WsQmJv64n4HJ+
6AkCLom6wiLq7u0RHVhLj6MOzxd0Y9Q0/UbwVoOSlCnZr5qT+hXyqTXUZYhIoTSZD/xN5Ja2teQl
/lB+LQSoCIdxItASXzZzeKGDP4+mThQ7lAYVVcfXRkndLnCSfFdTOz4IqG8HeYmwrgGzUdhN8X1W
us3DkA75XZE7b2ZDjXMBx7+Rpq58DoQviMcwo4sDu1RcU7VeuF2fOJHTk+mVJGhL8jKpnmYUWzau
xvWjiGwOKo9Q7wWREYb4Lq9G18sqF6vyu8EtfVL+MjAz1PSYdYWG4t+KXmHLXUweg6II1H1ARy6Z
JCcjaXuL2+Udd+6J23jaDB6r73/74MqWA6qDqKLDTy2LwVgKums56Mxnhs5sOWq/TbCo+SRBzeq2
patsAOPA6E9iFAL3BjwKC1dp5C4z0oQXdzEe04ciz2TpNbX9IrboCVdH7G7bk8/3xcMqgSggWMIH
Q3cQvuzyU6VSq7tHd/2Olar5MqHMEgizxzR8OvyZ484COqWbAy013GddHdmG9atsC9YRuKPQDf+A
7sRitX0dd0bTCX4n8sS8owxUSJU+jvs27f7kSpo98FRt/NTNtZfby746odIwAl2JDMJbsezdGX1p
JHPp8jugB93ZM4wEKl5KHCfgMQfryLgr5675Q6tx+ttbCMNwUKg0I9dD32fhqjKIYgimpdVdPzPg
TBBRhjhOmecUQ7fx6l6HbtIWWFwBU4QHBuzo8ttSi4HUzQDHk1UPccCayo26EWGaxjXtcU7V9N0B
4P4UdyPQaXaS6Y+aO7LD7Z1ewgQRU+BXSDUGNBGl0p78FJ+Cp8FJUkAZqupu1hryYiqArajWKNEL
NtR+dahw0WFiOxUkny+l1VuDl4Fo7GniXeHNbk5OgOrbuy52f+rJzHazC5oE0kALLO+qH7d/65WL
/Pip6Dig8YJC29J7V5mw3Cprqrs8pmZYQJSaIcreV8wxft62dBU8wBL8MLqZwA2i577IjtH2yTWi
AAc3u1oW1ESA31Ydyw0/LK/P5eWWt0vO7gGqKtuAl1ufOW1cZ6Q20AGNuzyoBdNR/W1I+dS1Kh18
wjprPN5e2fUeggECfFQygJVljYXvRy4+FbjVJKrNOZlfWJ1DaIYBX1Q/VCOHltffmjPRFlZxsnCf
r0m/rN4Y5q4vnCgfegCtbHRtnTuwQquWl6lp0v41WkPCz3CjpEIfXrFlrasym7ZWJseOEj2H9lms
OlTsGMg7k43I/HofQdojWZbA6CIxvYvLiyMzNznLnGgExM/HuEWaeYCK5S9DnFpbxNLXx/HS2OIV
QAUvtRionaIe+B4PGRU4Tkfq/LW3R+oGEB9KQkDfABx8eRydlqdzKRQ7ymqh7425gbQzTpHwMhOA
8WGAsgOxOsywNgbJN0BG1w4fYSgqXuj8IFhASH1pu43p1AxW6kazMwaViM/ZmAEd0L7OQtvXyuvt
U7myn+AGAz0aCNcxpLusVSbdxAeKCDHq62KyvclSC8XvHJK7G+HC1SkB+xVyHNCoAoQpS0aXyzKd
WkMOUvFIJfkhs/Fe672mhK6+1TfbMrR4qUntGDGzOAT4iID0xTsfnuwq23grrrYNq0GGqFrgm0Rb
4GMG5tNTEcdTm2bxyAEb6uiOcv7K1L7cqPCuGvmAW6FwjsFm+d8/GWlSpVBiB1KCvcgAZLSSPrtX
E8bYhvNdtQP+2v8IwkN7/dKO5RYoGbkOj8Yki49DCSke9JW3WIOX5xqvOs40whiAujCHsOzxpV3p
SHoy60wmv8LgYd9TL6ZhY0/7MflL1w5bgOmBeE2XnO3A9l+uaCCTbVVWbJ0L9dHpRr8O7K4Lbt+c
q3DhwwiRDT8XBRDASC6NTMUkKxUuOauUKMCwpvRtNm32JpASnerJTb51yFVPMzB6+8SYM98xWvOr
2pPkiYwNtPgUh3mNmbQnVhWNP5bmL85dA7p51EzIRsCwjF/lj8XUBZLzDzr+ZYqL/C6mzszIOXmz
q3Bn7bVQ3Il/bm/JcrIOABD0plBpgCIrGhKoz15uSWXMU+OUhXMGuK/0Y5NxzF+6io+eT7NHR3AM
2NRAZ2GsnYA6WX5PWowgKB1hCUqCfXziulOHsc3Te7tt4ztbyfhro/LuuSidKhimQdnPcxrToGkT
Neg6ze09MvWSR9MGvttLNSB6NzzXMjbBosBgaANaBswn6qYLhwJwdTmPM3HOZjEhMdxrentU+u85
6hu3t2/L0CL+rNQJuI7Wds5iPgPaAL1Vwyuzh1y8/Qs7eEZRIURVG03Ny68066zrMhN2bGvylJmE
Lsu+V2YdjrO9u21q5dIjPfyfqYVrmUjP1TJ1nHPn9o9xSd7setdNd52lero+bPjLLWOLD6XYoEnT
wSR4zrGsJLhTmudDt8WWsfaRXDyIIBtApoAy1eXm6UWfGQKob7BMz8wfjJIdW944B2fq70170ja+
1dI3y8MH+IeNeXk5UbkkQVeFkcYah7mhcUcvJ6wPGj1jGydvORqEDAJSQAjgNBtzcaC2WByJHDUv
6tp1Gg16VkGDyEpiaOaknfjaJsKGkI096D/aoZW+dCrS0R9bjM/46qh3k59zt3/tHZWlQZOAwttD
Xd1IDG/iuWl4RjLNPwUpiyfCIJIdstzUY4RPiaH9UqsGehnq1DeDE6Dpg3Q205N6qyt25fyIhpYY
pn3hkiQydHGxSsMcZ4tayhkQ/vqLsD1ygAKZQqH+tLGRV5ksNhIRLojS5fyHjXLF5fGoWkKZ4/RJ
BCrLblff1x77KYdfy4dq6/25OhoA86JxqaNUhuT7Co6tTX0W29qYRC4FJkc4T0D0H8wGMqsqU7xO
+y5qqLsYFJ2x8uuMf0Vx3c1ehJOyhd28unmXP8VerLpEuUbj2ZBEnXIqoWeq9/W+APvtALkvhe3/
0qd8GMOEFGTjAUFb9muHjk9W2k1JlBVfM0MJxfQu0tcCqiNi/Hbb1DKWxNe0Vdm4svE15VDP5ddU
utwAHH1OIo3WgR6fRsw5TOkGF8uVR8FEKqoeeF6Q/8qQ8tKIa3Ghq9zOoqZ07vr4Ldby/ZCCQLjf
yCyu4ElYDixhLRi9he9yFg5SuG4cp5DIiUxNOVs2H0IDeUZXG/xlqDHUl498DAvNSnYk0fLHMXXa
3ZSC73xIHbHHPI7+pA6ArXMNoXWNyOUxRlj/0DPjmQsMjgKgPGyyzK9sD8TWEf9iaEt+AlkX/BQF
mzFmR7Iho1GK0RvzqCXRaB3R7y0f3ZOWB9aP9nccB7v4if3Bb779/eWf/bksAYOwjQwa/hcfZ1lN
JSxOWw2NiaiHaDf0g3k0P4FewaX7cYCQzm1jV2CZS2tXlMVTBgh7bcBaTX+nSX3MqinQZ3MPN7Oz
XUwiTWcBon/2Fb60sOeNta6aR3MYkwBSgQv1mMuNrjH+00yqRSOtFJ5Zc4DSYrQvLeFhVMmr1RHP
gvVoWf8kzde+NYOUAqF3ewtW/Ij7+ScsrgLX8tzKLYL9nn4k9M2eOvCfB6JTfWMLabXyJkiuKCAy
0OeTaf7latPRNsGthdXG02Go38cY5Kbie4kpRz35YuX9Ro51fYrBGoSdlR0ARA4fo1ufTvHAjK5o
9D6NtCwSDvEbB0wrwIRb5c/bW7jyAsGSjvQH0C5A9ZdpiRNniU4RQUdiZ4FArr4rvNpPCSTO2o0D
e+0dUTWTWgiAtOBtXVZtB6VSHW4aKSpaupy4gCLKl3LLyJJOAqEJrMALy1oMinTLlizV2hkdxCSL
hnCM4hPxn4kZJoESNMGWbvvaR/psahEn0IJhNrSAqZr/URQ/eWLuuWs2MrGrQRW5IACKQSOlI+Yy
lj0nQqc246zNIn1fPxvf1BDTeF5j757qn8Uo6Vq+3D4Ra5/ps71FxJrXk6XTHva41vpFFRQpWk/T
Vnnz2lVermpxn3JraqFhByvZHGbhDhgnLWye3D+bOivXYQ/w9Ugz4ZFtFHCXAbhiJ4YdEyvDLMpX
2ygf1YTvuZ0+O02+q2bXz1jrN+Y3NwGXgNM1D/OkvNeYQ1X6w+19XXGYyKCQGCK1BiwBy790ITXC
6MouSxrZD9oDeXN+k+AXD9QDBDzx121ja0fzsy35kT/5j3mcKlfCraKWnSodA032z6buvWHc4oha
Oy24z4gQkHAg2ZV+85OhIqvTunAGGhGF+gySdr0FZiG6EfNctZ/lJcCoBAr+UGWVmcelGQkHSFg7
0wgN5yf6SE7AhJbP5TMkASLo9QY8B9f8od/wWGu7KFVNME6Asj9KnpdWU5Mr6WyaNErU3oPakIdx
Zw81GmFuhFqrXkvi/aTyAThwlkGqjTxewzHNom/WjkzefB4g3l2E7REJ0EY8vHoOP9tavJrVTEet
UGBrAPGl631vva+IEkBK2PnDxgO9dvk+m1oExG0D4jRUh7OoDa3wX/3hAE6howwEDl6vy6+jakJP
kxgzDi3twGJVDp4MzIK/v0jA5P7XyGIFyA41Mo8NwkkoYZOqe6gM7uXuU9JskXOv7hWq+LaLNA2V
t8Vh00E44rp5TyNql2CZUeiDqoCP6/ZyVp97gK8QVEA0C2X8hZWx5lXTFLivky7GfZNqeCbd2Qoa
AITRnnB+TYqhomdqFWHHRjeMB3dLsO86akOMDIgfqCJwlZHDXH43pPMjQf8QfjCz0kBxnXODMfQw
VY33qa2sYDSRW9xe9pqXcuE9MCEMHj0gaS5NxrPZjHEuLzJ19yjWzAckv7lPwWq7scErLgPRDWAO
wPNhFnvZBieV2tcDS/JIs9459g8hgZE3vhyk/eslXRhafMgk7fvKpAqNLL0IgVE/xYMVgRAjvG1m
5Z2WuSbGX8AyIkcgL3cuwZS+KLM8j7LBrcMqZsngTbP7k1CISqIZCflrMEJ7HXOGBFP+wyYEauXT
XfyAxaeblaxBcsPzqNXUb7qi7nvVeigm5RCrZPBGx7ynxPhaJ/VhkpplaHECP0lr8M9QULqORQlZ
UyCTg9vbsvarUGOD20GbG7O7i1/FOLB4YHfIo7SBxMJIw2J+titro0K5dpjQbkPXGWU9FIkWuWxN
jbQHhk2uvb2r6x+p8aDp2cFFoebvlwM9NJSigMyEw15cyQx1qEx1CyzHaELNxHiw/bOt/7qlA0L+
z1aWDrs37CFuyzzqQwIMRMq+aO0fjhnrL7dXI8/kZRouxWygCegCWwv81GI1gyFcOjRzESm6y/xG
VBwp6RDeNrJ2Aj4bWSxmsrrKTLhaRGkBYledef/iftso16EUhhlwhD+XF69MGug5WxWeg/abXrxR
/dDQ99tLWDte6EQhxwSHLGgUFvmLVpcxCCVqmEjuy/h5zI99HJDyeNvK2tcACBaPDUAFUO1ZbFTd
x1YzWvCIBuip/2B4rfUtC3POG453LU8CMPZ/dhYvddNWXBm0NI+qbwWiQSX1YggexyL21KTzm1rd
x2VxKqram6eosNN7ppkb93Xtdb34DYuPxtuir2wVvwFFMPYbXSvyx/mnOjdOkPIwfbq9sSvvqFQQ
kGPMwMujPnd5QpAVZq010DziSjRl5cNYQLmyPQw5qGirrdGsleOOAipKBVDnxiO6ROb3TWYmNtVy
SGbPXkfeE4g7Fba1calWTiRGeICeRc8fFTRtcSKFUqdD3Ez4hs5PFeqkSrIDDw0+4haedXU5KAZj
OgyItSvhK5o4fd2OOp7pvvF0nvjzfJrYFuZx5ejLJqqcfpJzlMZiOUPNspbaNtyqQ3AaE19tm3+x
Y/j06FkDu2MCXX95CIqhpUnXkjyqm1/Z/CQEmMjACpg3L7cP29qXwWAexqZx1BC4LZ4iiGJAOM5y
sRTEwcaQgico8Y1iD6qujYu89mngKCR2Ewkf6DEuV4RGD4RC+6SILAgS9+ZXF0w9Nv37zE66Conj
lUQnS4x7LmoRl6KFEZJ5iRO6yYOW3tXFFrpkJXxCK0kiuWQzCQjbxWIwVTK2Jey0eexlWR42TXbM
SQ351Ujw5JT2zgmDEPvbH2stxYM9TLbgWOBFv5oeK/tmmgcNj1OkP2FioPfUPXtwwK4S9L9FDkje
xke7Lo9K/MT/DC6OR6VSDFjl0uCrHhaB8mUOWWhsvCRrRiQ6DWg4JEkYK7zczNya1bIUUxHN2mM+
Qrher4D32/02q68b+ycjhEUEYeFVRP0QOH/Uexe3ioK0H9BFo8CwileGDuRydlDltd/mP5C4m7Z6
Fmt367O1xYlnalUrqJviMIoEqPKfZgK+SbX1t4uj8k+6tS7psD5Va2aeaKmlmNjB/jzbxWH8jqeR
DWFH/o+07+qNHFma/UUE6M1r0bZTtyTKvhCSZkTvPX/9DWq/O9tdzdPEnLOLMcAASpbLysqMjNDz
WO/iXRhZdWG05Ta2bk/p7OpuWZ5P/ZnlQhaEdNB4dDUdimA/mPWvuiXq5/9mhDptnT9Noa9g2Yba
fo8+4rcJtKQPt20suSc0QuPpjOAfkBXaBlsFrTYm6b5uol85mm/qCd1Mcm38b2aoq4Op2SEYmTTd
F7XkZFmwmZLxXRGjtbBpaTgIAX/A6nhl0I4QUDdPyKY43ffogiYt2musuPfnQoO0lk1bug1xfwDk
NPMqIjS/3AJAjQAAxWXpXhMiWec8NOrK0Ly+PW8LZwmQe7zIgCNFYoiOIAa/0rR+go9AblkPJBAJ
1LyO0igwcSuWfp6+1JZGJzCcHofiPYo01LFV1FJNWnVI9lG7beuASM0dn7yUud0WQF58sd12DD9T
/wOl55KT9LFZCy8WxzqT+CCZM/PoUJF15FW5MPTY7jnrKHi0FaHVe6HurwVLP3v6aqSoqSD8A3AN
PZOXKxfU4HbEr3QP7kVL1CfjM91C9IkIyFtnpqTHKK/cXsblyT0zSW2WKfbHWOzDFFWPzmK3vcma
IQkacuK25WawM11asbhwEGRWQfe4hscQMB/z7j1zUByXS1rHwjV6SWrn4ANDdYoJTreHteAFwc8i
zuRx83rRzEOtXKDvo/GSPQTs0LprTwmnV8J94z0z9UrKfOGyRFgL5g4R/SfgeaIcbgNm5lKKcdoy
kN+QLvUjUAJGqZ2O4rApWrwnU/RgHkJ0YP4XMzmrN889B3NCgbqmkazh+RT/7RVx33W/233U/T2A
BO1mwKujxg9XAuK0y8USOi8vAj8I9m3zWQCGz0pohWy3KVpXNRSiby/aws5ARhbAEeDf5vYy6pyD
w6yWmWkM91NQ6Fm5rX0Rgtsrj7mFs4zoECE0ALx4jtN5WZB8pnwsiaiHiffp1Bqs9C1rqGn8PXpk
7vP61w61LUIlQGAoohymSA+ypxgt8xHlDwB1r3jHhZ0OH4+62+wasQepgFDlpKECbW24B+WpqeLB
YIQSh9I8h+Azjd+nruBWlmlxBv9YBGb4ck+INScU6DsI94WS6CKe/3z0kIFjVYac0H+xIc4s0e4w
KaKMyzyUFGsPUKqexQDlj6FVVh4pixvvzA7lA7W2HGbKwHCflqjgCZEhpXhGrhGDzGeFcu4IZJCe
EQEdRIKOOkvoX/NiSc0Aoqikwda42OmEfu2ZumwEyEQ06wCVSC9O3NcS20fIZqEKO8n+Nxi1f91e
lAV/h2H8a4FalM734zbhYCFmazMRP8Dgq1es4jDcAbwFBp52+m2DS0PCSxhV+Z8nPk2Q0GoRWoBl
GESp95iBGYEdq+fbJq43gDDftgAyzRANTN7llgbnjzdwKXw4U6h6HsSkaT6HtdrI9cTNRkANN7MB
A5tOGelqJZ5a5Mn3eeFZiSbdRcJTKIu7YBiOQdqArkVxbg/r+qQC2o8LArVcOCP41MthVR4jasBw
p3s0aZMOF9Fw8lW3i/7aIVyaoY6P2GpJw7R5ukcHAfiVlfZuKu7kNZTc2mCo2yEsvCaosgL3rGwm
iRSSsEaGMS0TUmm/b8/btU/FgObCEqp3CsrE1IB4jUnUiO1TIIKOXlg8N+C2KYYawwKGNpCN29aW
9gWoBpBAn+XL0JhwuUoe2zIoFCCSDiJU9kMkx5jhuRQbvayab/Q7rSdlrrb7fHpRMkM0Ozcp0ux5
jK80AzsV7V5MosqoAdE0wNSVO0I7rHEFLZhC7ADmBuAWEMDTzwQF2Kp8DLhuH4cepJKG5HWAMqs1
KVJr357GKzeBKx2wiJniY25lYqmLsPJkninLrtujpGowSmEEyUpaZP4JFw780gKNjUi9RK6rAmPB
aWVI27KtCYuVNWVx4wC8F+kMW/GWKNWaMcQD93R7gNfJptk+rnjUTQF8hVrH5UYJ1JzLEIR2++5L
5O9FfcMpkETKgPEEc6Ze6fXKeK825o89JEzw5kJxh+5zUtNcjksV4x1qPf8dAA0FHvrWmJiVa/7q
uFF2qHF1pReg5ZOHncHypZIovOsblXDHrxblF3ej8u+IqKMmtGLEexpGhB1fPoNYdhP+1qBzVZmh
/vTNGrG1smZrQ5v//eyx4/thADEdGDxMX6fAgMbiyuV45RXnuQP7NzKfqBrjCrs0gIjdr/sSczd9
5aE+6TlvmLe33ZoFyhnmBTKO6bwLanmXgNbUqyVQm4Ih+eu2neuXKDUUysGje7vlS0nA8QofotoI
q5MoksbZex0pEgJtiJcB2uMSpA//R8OzZzlbpEIq/SnxYVg68loBmdreCkr9pbcE1pG2b9VHQVbm
dHEfnq3a/O9nFqemjLmAw6o17HMsHET/ORFWaF/WTFBbPfdCdgwjEbMpnLrhs1cPufC+MnFX2Vtq
xajdDdzilKbz5ouD1ADtlxbo4mtRk9hoHrTM9vgVR7Hk4sGIiIZ0xM94k1JjAkt6JIB7tduz4UBY
D5exsKaStjRt5yaoIdUB2qkjP+z3/ED6jbwLVy77tSHMPvds5SHGkMEGhtBE73xzjLqHlTVZM0Bd
g4HAMXUpBv3eQ/ah2KBxoAzuhI/e7Q7qHbt7Co+RntzfNroyaTTFe9L4gM4qfr9PstLIuVLPgU/M
1rTdFq2AbwNEh3O2RZ3//WzqihDcA0mGpfEGnScAAlQrvnTpvgPJ1B8D1PYCiU6f1E3c77NfwG7o
keTWqd11ZhXa4lopYtHb4YkGXRAVxT6Qw1yOJsgSjweTUL8fuXd2piG3kKEiAYHEqqqL71ikldEt
RS9/DM490pTBLh6aSpkN6oWgs6GufDZgaekhLYMM2co2X57K/xsdjF1dS23cq1HeI5E5fmuEDN8f
K0jOhd0AIiS8cdGPgfCYjtHVVunRzIY9V1T3WeQmwWGM3NvbemEQFyaoCynPi0KJQXa657m3PPmF
41rmxxr9/ycuXzm289aiQssLU/OpPtvbfFug6xgSL/s0qZHo+BDUtwEKItzaG3TZDoq9KMX+aFxc
2pmdW98JOEPYAlqv6pmKRB6UYURtbQcsRD4Y0b+WKEc3M2Bwo4LD1OSRHkOvR8wYMxZ0xhuIvDJ7
Cz4PpNEqUioQ0dSA5bkclc+O/KgWSQ+Me0sycSI9sl+398LixEG75+cZDT5DyvlInDA1cYEN3bPb
tPQtUCYSUXbEIXVuG1qaNySsUVFGFwzq8tROUMtB6sWkHdD035Jw2CTFi5q9zfk1rv37+B7pcZTn
Z/2IGQdyOW1JHvVhKOQDcPKdWzMk48yi1IE3if8amgQivXNL1KAgm+f3rFgPeygegIlKiAK9rbK1
h/Q1Kmg2A6gBfqFyiMD4ckCge/IVKYSCYCPoxZ41vdxmGWeQyZTY5SZf685d8g/n5qht16uQOGUG
LFUgxDv5F8P7Rji+8L7JcTZQxn9J54L33sXgqNUakZfUhhiDk7rISHOWpFBt/kvuQ4DUUNDDrQS8
MIA0aOe4nMFIY4YsqqfBBbILeoJSJm5UX14rXFATd2WFuvuyOEhCIYGmnvQa9TaoVHoONIsPENVj
+tfbx4luaKBt0d1zclQJKVPDVszsmfRNTUFK9i6/89k+RFWt6UgQO9FdPjzy4x1etmvVLhot9499
FGNBYoWX+1XxMgjVUgDn2+CiPxzMckbamQQcc9ImOqDrV7Web4/3B4d0dpNc2aOOWiZnSohFHlzR
TppHaTI6CGlaUGzOUMvL7N4ZP/HLCa0RvzObxDZk8/Yn/MgQ3voEyld2c86pliDro7JviXps0OST
Z52ZR06NltVop6DxoufCYxs3RpW/yc3HCNDelG1QMNTVfBcHv/PSlCE2OOyaokF08jBldlxLdyoD
vUO11wvmVDflppG5bS/2+rhSD1jeNEAsqcj6A39Ae3uvkeW2DZTBhboEq3v2/H+1gTAs/gz0obIG
3g62xu15ozz/PysHSN4PSy1KOpT3KkYNPZY8M7gDYG6iUeQlCjr+KIakB5Oz4SnjBM43NK3fNru8
Y87sUm5sKP1GFmN5cGser/vOCLPekhAfiN4JBZ5YjK2eeeEK2+8OrbbpfRCAaSTkidxLRiC/pjFQ
v1Kvh1DizHb5ytfRDTv/zIqCSi5YMWU8+qiwNVEhvjV1WIpKjIgc/kqKO+T3EhVVpw04ipSeIdXW
Wy060Kyp/9idmXfmVCIgu9RDMGFENKH6WA0p6KxIBvsLmEZkDwLuamZ42kh8P4Hsncl4uwo5A+5Q
FC6yFhw4IKY2JOkk7BSIpcunMd8WYFa+vWhL04JXEEBnSKuCKYQOeTq5z2SvUFu3Gu5SSBcV4QP2
6iCGetxl0Al0/YL0435NHn1hj6JFSwAfINpaQBtEz4pSZlBJYzp3Yp9rLrcn2a7z0hqy1BT6v3uw
zCsAWyAuA08JSjs0UEDTUrQ6iGrnisOxEAPS9c8xY8k8svI79MqIDytTSmUz/rE340cBZwHvHE1v
2olMJk2c0Llj3OaPw+DzZgG7aPEWdRZtQqaQQMgmxGI+8n6vbJMM+pW3v2HhYgRJLwBAYNLEw4YW
hS7EJOGrUOvcBzXgkWEWCYsmSuZXMlV6stZV+1NwpPw0IMDAJMHHsaCSpK6KZNJaJkvl3o3lMbub
RIl5SJSGgXph7MugUGny7dBixwtFNRp+A7blDHX/bNRaMxwnfs9MKkQWZWHURw8kWwiPC6tVIlVv
m7LdtaH6BN1IwVD4UdYnBYzfnVdkeqnBmUHktjEFSH9WXF3YTBtwFtND91McG5G0YO+2RHZEKrhu
BfgbSSinFRe/tJHh80AFghoIAL3URh4CtvTDNEZaJMlewL9+LzKfSn/flXe18HR7Uem8/c/GAmAY
iAPUFyE1RkVuidr04GbJe1f0TE3cQKt0o3HQ2woKUvTfHUgHgQZ7GeteTxUGqOK1MjoNK/q/D0BY
DHldFANplGXRtf6kMGXvlqLlDardloE1S8AWuQHyw101bbJwm6KSL4tfbPuYtyA4LmXQxbxmkX+6
PRtLW1wGnzO0KqHqgGfgZYQpZZPUiVLRu4z3XrZfo3aMC1LJRMnvVgN0KuXxz7hReEItHMBtIKov
bYFsLO2DrO1dvok+AcMksSIjBguP8lfHFDoUgFt+BQ20vNhnNqnb1K8Gvsj5rncFj/kSVDvy7LzA
Fepv86S2AW8xxhZsOtxAvGwy+GYVLTdP4NWpRh+LNpeaWbBIXw56KhqwWXJN76biTow2ZbuXkkPc
HqHW25jhoOfo0qmKHRfBhU5GdpjWmJgWV/jsA6ijVbVpKY7zbhMCxpSSlAxSZnknEeThLajFlExc
ifHXRjx/0FnyBFe4HEUyljkaubuBqzdlqu2ldi3/uHjn4gD/mVnq2cL0kFDTIszsyNQOF5cGi1d5
IW9CZiCQsUO2ZtZ7C6xIIqlk3z42/2Ff/TFO51i9gVf6UcQgm8Q6yLJemMi2q6/m9PRYOytB1/IK
QhkRV/0s2UDtYcarkGSvYUtJ30rWaeLHDPjO8UHwnrUVU8uTOhMPCrM1vDsvFy8M/IEP2ap3++x3
Hx5kMFV7eL1nBtrXkAvLPes7b77/m8lEJxb4qmdy/KvoKW8ytulwSFvcXSrodiwJz6UCWss6o5FO
ctS22bSNE/y+bfiHqvjqcJ4Zpq4C6FWpSS71OJwTGPgeQFX5NLGAmxTwgfCDwaxfnEeEDSFm50Mm
Y9P3h6JRHQ3BXd9EOmRJN5HoBuWpZB95rwX9sY1c14CkWst3JBYdtVt5Uc7+4tYnU1FCXfbN0OaY
K3ALJRsVGTa/dxpmrWdxaWqQVgPL5cypiXCP8lvB0OftBLEKN9IOkhWYWasLdUHSZ0+yZR/y1kYC
XgAwDyef9ZNWuUyGxofJI7nmnXjmgBe8nB9AZLatgD05DZPdC86A9/3tFVw4GsDvsGgCAsc6XiPU
V6ITOeAKZp4NO522g3cvCRuIoBujeCylNYbDZWMQJgDdMG5Lug/DC6chZlIJ5zADAbLjCz2UCYgc
f7Howc+6aCX6XFhpjO1fc5R/A2ScA5W72LsaqfaebSnjfzV5fwzQAIpokCRojbO9WyS1XrKyOWYf
/ta3pQk9bv0aMf28MamNez6cH89zdi2UTNGL9Yjh7CTSrUzVD27l1g+nXKRYCE2cdfjhfPToAQjH
KzXyLeIm80ujEhujbo5MQ5Rmo+KkeAMLoiYRSJ7qWHnVlg+bQzyupajp9Occ7mDA6LMDOg+9SHQ7
LviXeR/9a9ibbH7SFK+4C8ZkVpBveEVX+zF+6zjpN4J7ZStFdZURqc3+Enj9zzegTxIfAPQrtKAu
3XknFq0WCNiyRXkf8A+opUMaXPZ9XeQ3t0/i0o04k7v8MUXFGVE55FolyDgdpXIsM6d5LZEPHcN6
zzLb8KuSjOjggYfFW1OBX9xYeDn8ZAdQ3KI8ohB7XlVxDAy3uUoYrYdW8RA1a1tsIayZn71/zMz/
frZ/6yErolH1epcdHTUcra7e5fpQVKR981u7ao/tTp0IqImSEeST2Qe3MsE/zWtXe/zsA6i1bAou
qhIpQDJ4M1idC/mNkMRma9d6czpKlmC9M2QyDhFLRuOuS5xGH+xGxysid+5X1npey6tPEUV0m6tz
6oGmbfG9MW1RTUJCLrkboFMODAoLMtHKSKrXKLIR/5FafChfm7ohwqR7053WPjR6673d/hCakPOf
/X32IdSToozzfErDHGmhY5eTV8w/91CnTqNAnMBOoSyaYEUelEjv8G7l+/0UP3CV1Ux6HbdGU1pg
AImPATpUs7+kk/rny5C9xwNvTjTTRN41QmBNDcPBFbr8NdTKX2OzC9KP2+NfXAf0Y82U8mCMph8X
qtCMEhdhHbKBY5DVBXmyx4aGXGVm7jVgvFzDDy6etbmQCNw0Llz6rGWoePRpGw0uyD6irVBP8ccY
RNlKP/niUTuzQh21QRO8ROFKzF3cinuIFvu7QggCK5ca7fH2DP5ICV1tZZRWEOxokDinKVLUls2q
sMEUIp7qrMYat7zN22iaf2KswC5esVus4cuINuy2NsfxmNv+/iXejJb23lr+pjBbi7N7K/sOPiRF
r9sNfu/Mx9BK9LWAYCk41/BQ//OtlAcAPysQBQU8QMQHJB/JwCEr4B2g+RPzPFFLx/MfmsN/k4m7
MEt5dg98HKHcYCszxSFk33PvsRM2anaUAANLTwUHL3N7URbX/2yc1Asyj1UuDtRkcJUuHLf5MFRm
3nbVRlbDta7rpWQMBocU1qzOiHNKDa4Cy3Pqh9Xg5ma/bSzezk6cwXzJj/PqghZ/L1uZXTu3B7h4
bs+MUgPsmGFuS8jgP5ne20ERLNSLKhf3VR1IJMgFnwAArKyEe8s39JlVKqBMwaanZgGGyve5OThS
MwHafKwc6KlV2QHMR7yHrK7JpGteY3k9/8wx/ajkWkSaHirbLis1Rx7vBhSYVKZfcYb/4Xj8a4a+
DBIoxbVNgUKXhjT/KdZUvWO3oUd45Zf/1mUBUbhHZi32XCpNIO3Pz1ySaJ2WaMB46vEx14JGzw1Z
x081XUHOtAmhmBsacMYbaZj0xrMAT7arzDeAQDJE7lRnb1r9USob5sNnvvlhB841XRbXnixLpbOL
j6O2N1cxXRYLOEqpZ/qRXbf3TeSqojH2mxStATrEy3NDindRq5IGFEfa3yd2L+xTO50JNehbM1j6
IvP10EzzfayYTVHpSrFW/198L+HeFSBRBwYmWjSOEbKuEyvcGp74yo+O3L7JDNh27NtH9z8s979m
qHDTk/1smsETbsRYImgaUAoR1ccmPaLVxyzRrISQhwdURDUS7DUJG0IFXC1H/JEqDpsfB6YgSbjj
4k7nQ27ljK/NAXVzhoxYqnzXDC444nQxDvTMsyQmv29XCRCXHefZdFOX0eDlSsexLW6FOLeicB9r
d2UZvRXaSYuczC92E/smTA8pu40ax2tbA7yXW0bdl9oaYH1p0KArwIUxS1FeqfmGatAMUj7CvSjl
8CGG3WxHHIyhkLl9l6bS2izPm5aOGc4NCtRToNHEKCgBIvDvavkksA0BEW4bWmG+Tfm1csHSXYHS
IgtS55klkWYgUcdG4Ifcwwn+8PPPOtiwoAtvS8XuP2/v7CVDqLEj2cNraAmmu648RurVmcnMHcrS
mAo4MaZ9KqremfLwqIpr3nqhvgeUE5KakN+b9aUozzDGeJ97HUqjU67YcfvUDylE2jpdbbeCttMK
biuE31r2l12tP3H5uVnqEvS5RoilQBndEAwh9TYsX+M1zoel7XFmgq6RT9Iw5hkDTcaufu27Y1UN
0NuzwkQkauxW8drturRuyJpyQCEAkQEOgMvdyIReKTA5M7pNgDROjGefcs+3jtq3ToBK4d9uEjTe
g/oN/g/FbijtXRrz1WqIggAqmCIAK5XV8R/Ce84TJV65N67P9KUd+oipcZSEPuww2rZR3ifltUAv
6MPtwVy/Zi6NUK686RIIMEZAxgDpUOq86LFbJh9Z67aVhYc7zEA8ba7+IJtKp7chdjiyHaDyrjRw
+qB+IvoZeHDSmhNj+DWkRbpN/sqHv5jxOZV2yvhrRAahCBhDAmqgFCMnaL6C8LcIaMO4zdTC4cUN
nxs+bpq+7aE0sTIt1/v38nupuQdaPJSUHqizND+N033j1EYnE7SyyP4KanjNErUAKYAqaJeBpUrZ
BOomlkoz9l/Ql6ezEQu0xgpmbwFbg5HhgkA6DP2l6NK+3L0YFBPEg4aRxclB6AKnLsyqexyEgZR9
+5iBLUi1+polfTwRgEoikdXRYEtCz27YTdvpXPYRZeAj7FFS2vBrTerXcbIMN4/6BzjAVJSHqc/r
O9CkDjU/og7CeaZalSOJC/ALd3H0e2VPLpyv+UpRgIQDN/QVr5WQc2oNmA/vihWu6EHn0OuVm8r4
qEkPkLopymMnByRmHitfQhckkfL7grlvADMKvyNpFwXRV6r+UtD3Bs3u9hUilEzrW3mzskFWPpPW
CfG5Ai7ME3m3E2PeAiWt2ShluEXCNT4FY7PWDvLDaXB5s+P+A8BlpjKdi23UEwIUbEkaA8vq7nKC
dFpJjrL++fkp6p+n/cvLy9vb293dx/YJKTby3ZNE//XXywL7yOOgv2/m2aFbQYtAlnvQtEpusAfO
gsj2YEkWGJEOvh3azU6wPUt4SO3JkTecmR9lk7WViCTb6GmVtvv6fp5VyJSZfx2yG1et66Hmq3IC
zTNXAjCBWA0Ep3yQWzFvtbMGUVxIlaOsifsEDCQzVJhWnuGCSAmrVpFddhu8adbkgNTlLjNlcITf
nmBuvt7pBZ7pdkAviZ6Vq7TcyAqRMLaa7ObkOOpgBtdfjz75LZLSOO3ftgHpyfNtkz/YlSuTaJMC
h8wcv9GkZApaIwpwkcuusTtUJ/dovVsHI9FHXQvJp7U5onWauBaBW3moT47j6M7WNG0SYfDG/W7l
Xl14EGKqz76Gin+CCWVzNi9kVyGhmXdG/QQgX+hGjq6X+2GbIJu0XYM2rRkVqKoydjSEaAdMAR6c
z/r7+FkmpvAi7Kc7KJp1zw2UpB/9x5V5n6+pG/NOAzjZMMITPCgx78bBeD8creMxM6xjoDPkvSSf
86RbKdTmSL6p7gzM+2NE9A+e5EfnXjq1xFnZCLSuDELPeepBDINXijZz413ePlWWyP441LLrHdqH
g1Xtk9Dav/CWZtro+9G53/fAd36PW2UNnri46c8Mz172rHQBFSCkh3kYnjiD1/OD9lh1dhnj/W81
wuvtaV/IMmGUIIj66YsW0RJ0aWwAfUcesg1OWEqmfac99RPIO06Df/BelFCPHgIIj61M7XUIDGgw
JJ7ACIU2A+gQXdoEETHTh4OvugVWVDKfCjt3VoZ1fTdfmphDmbM5zEIoKfeep7isLW4BuDUjKzQZ
vSMvL6imOaKzCsVYs0idVAARWiHxGcUdjM7odd9h7qpd/MQ98EZuYYM62cFbcY8/VQnqzIDIFUBP
DRLD4FygtqjMlSPvJzVGCY78bhfomlnqn4EBvnI9ISj/W7mVkYfSLrelXR+AhrDmOUhtn7DWQ2KE
TmQM5CTZFYnM6B4s2SQm89e3+Fthh0ZCGP0F8EW930mb5MBsGt23PD3YlODJf2QsdWVEizvjbEDU
bpTTKg0ZpVJco7D8+6f8uNbH91MgoKYMiHQV9IwgCJ0VaS83hoIyfZN2iuI2hqgLO+/EPBRWZGHG
zMmJ3wNjcvxtbXMvtVURdZdbwS4gjd3YMRbRe+AxDyD3dry7fv1eXXCBqNXg9QJs5QLdQ6R2YaYm
oepCZc5szfdqo1jTnjeJ7yah7r3cPiMLqTFgI87MUWcE5tJkyiLVbU30pwOabykm8kBEMz9yI7Qi
OzARUxPFuG2Xbt6cHeuFXeqk+F4diJWAYcq2um02+V1IBtKBRuCl3HR2d+eZtw0u+NMftLUG0Qqw
ktC9m1MFIe4oGVTXsyNDcJodFtZinXLF56yZoYJRAaJhyJrCDMJAZ9j495odOYWuvN0ezQJ4Atos
AI///+FQz44EEs9K2feq+5pt0IBjxfdAxD74B3k/2S0UMhRckUhqvnFrhucfTB8dMM9BNx2tVOBr
pQYoI5TPE2lU3WZfbuUPeZsYlSkaij0+xl/S6fYw581HG4P0ArIXIjC/Cs2+w0ZeyfVdoLlCaYYi
gYdCEc1He8CaPsdSNIvs87+WqPn0GyGAGF6kuVpg9roUANe6rwUjbh9ls+d0fiWkm13Y9cBkqFuA
XQhue95GZzdTjdaVZkozzc320aP8yBtrkmfLM/fHAF3th5AgN3qzAfnAOECGP/h71hJXNvvyrOGh
Aa0sCSyBdPoeoBRN6eRSc8UD+1Fu+V/VN4jMTP6BX3lTLlpClDCDc9CkiiTW5YS1qSe2StNrLugz
yofoS4F8moViJtidpw9lZdstOqdza1SOo4nlLpS8VkN6boaLoUkmv/fvuUO1U+7YWK/eIT3Jp2Tt
hb9w8c2h0J9BUjd5hAZmj+dgVjuC1+BR/MX9btfYj5cc1LkN6nLV8kLhwrjTENAGHek/0BF2rL5z
q1khz1ioNai4w9H7g9coGo9o2AEXelBhSjPPNeKaJKf+acOfRkOX9HrPmdvwmDzd9hULiSIYBICL
Qy4GTcY0i2TCdhmjNjDIbhVS2gGepNKuxf0ZoCoMnnnCWykwAIIOwVK93fWfqywoi3N79gXU3EJ7
2IeYFb6gMtDQdU8UM7CEz9qWNy93vAFyj7fkKbLXxBWvfQlwEHPxDJgSMDeJ1ENtVKuUAxmU5yrs
ZHn8pqy47fTNNL11e4KX7EAtHXMLpsRZIuHyCFZyWddtUTMuqxVbxKFf5eQrDijfOrPgB3YlQJh/
2oWHFJFc4JDFwAsBbFR089goxJD5KGLeTRg44bivMiOHOoPJC62wEm+KV+uGNDwo61COgnrWjKC9
HBkfAB4zToLkMtMdV27ZYqdGm0IjCjrRPObF836FUDKJDixgJv7jNJyknEj8E6I0XRHs4Rfrf7SO
4j0WiT49cahg48/f1UeeO5r62Fc6i54nfzcOUBzzLM832tpo0LwgQzoJ/H8paV/ihDSdKZcIzFPU
wJ6GeCf4KwidqysBo8QVirhyFja8unNEyLOk2fyizALVM8t6hNCpgjRiBOIEMwmj0gn4wjfLdvRW
ds6SZVWcmf+hQQOy43lnnd12ojSAHZCpZFceGPR1D+CX9wW+2NQDJjmUtNRW6ji7l7RxrdC/tLRz
hxISswiVUGyh7o2eqUofCgoy4DfASXCE8aCxEW+l7EngSHFIA6vNtyBKl6PD5G8j9ZhpsV5yB7bX
Wc4JGH0CWfKnNu6myaor4ssnrgUas3jnfSdWTQFUzbXF5M/Jd1ge0sZDD6fdJm9+qncSaWNd3fGv
2VYS71l1ssKIeL1VqXsBf7t9OK/j+J8dDFYzCak/NBdSA5VFcJY2E9JxkLI94f1UAXsMLsm2LHyn
qJvRqLqEN+JK6DalVN83iQyurrF89OW0NXjOU3VJ84w+zb7TeYTQi8n1RkiVkPBCKpASfHiky5Rh
c/u7rwEgM9ZOAzIN8SyGQMeTQsD38uSryZNQq8kGFH/pHc/ImyCBvkEIAHs3QDFP8AZLK3DWEBIX
lpRGfytuDXelSBJkivEYnDPJtHPrcgDlo2ry3CKClEPD5fcRjqxY9QQUJqTESsZycwqU55Bb8T7X
yReYVvFyB9U4RDFYOhYUPVko2Yr1n9Lc9npdcHrO6li7b4zwqW+2gGNK3m9xtctq3hCXDhZmMWbI
5uAdLNGSLHKcC2xcZ/5T1GqqyTIoF/Ue65lj3gV2HXIQ5e3q2pkCT9zyAdNZ6CshbTQVhgrhdlPr
y2YtnLx6W4hgVOE1Cdqu0AdB1E/5ia4B73pU+09VLCLTFtW6zMaSPotlW5WQj1YLSKERN6Vqaz47
QROtzqwmjKKNOvJrCIXrJAG+BmTzKKtDuAaug7rv/IgNC1Bs+E/coxroaXwYv1kQc006GkojvLNE
o+/NLDQF78iJZu1bgObkYknY9JjkX/yeR/934aTQ20pIhOrYr7GzpWibS6bC7STB0LRn5ckXdYVZ
m8c5PKWWdk5WojcH9zSIref77szfphLEGfK0x4569mQS+HjvCvv0vlXuSlEjdfOa97/HXTTZqTyt
+KGfDO2Vbbw+UaHC72ASubQ9Cj0PbYPCf+LVOzgPz/AfRgbQOBIU21bV+c6JxVMjWaxn8Eb1kdyz
D/2zaI6DIUU7TldMkSfCSXJT1eg9o2NMDfz7a07n+sLH0p59JH0htaWkBGXuP4EuUTsytT0IpqBs
/YOEumFz5ExxB135V8F3lHsGXr8yOJ2VVpbppzBETRWYEXAKZxDrjN+4nCoBnaH9/yPtu5ocN5ps
fxEi4M1rFQwN0GQbtntBzEz3wHuPX78H/e1dkUVeIrQbI4VGmlAnymVlZZ48p1P04NQMiVU8TtVr
Xllj4PgFVf3vlnP70qm6j3yOiSS74fSn5k1VcDTggkaFCLmDHENvQR8RytqEL620N2XOmSe0Jjyk
qRX7RwhlyLXFJZvOIEJqKY/SFyqk/rPx1MbbGlQSLZK73LesPoagIOgEr9vN7YdmkBEyr9E2ek4m
yLHku1ZZw3D+0J7fGzyTR5C5rJczCDWdVK9RbTQ7kmZ8igLP6Gmyi+K3qiL5Jkve0NKESxvN+R/5
MS42iWLOoRu0tqq8iaM5fanBNuCeZCDDi502mR08ttEcVD8lUv0Eb0Py8YQ29GnpHqHRcNRUG3z2
2qcvb7X+lCbbKj8AZRguGuSuqtny7OXlPgWuNCI9tw10WqJwXLzmtVlqVjXuayfSHst3NKncvwlv
3OAoNKkA6CNEQ25FYRLik9a0Ac+pwalNbLWiwMZXwRZM+L0JsFZKxMjRWzp5RYt2NQvtbw3N0c+1
U3WqTp68Jupx61q6+JwlqDtzImkOMaOh8YPT5GUy2n7tJjEHFNFDnhThaztRWbZkPjF1cY1O48bp
vLDMuK8uFcc5k7ngxOUky1LwHJXUaDSiqDaYleo8I+g4X5n96yc/YmNE/3D2C4cw6Kkuh4v2bkmu
6yA8tfwDh5snnkcvDHTSlMBT5AtNopU0EwFz0k5A0NzrOI7htDX0VVq7q3cWvkT6TyPSkl9jW66z
uBQruZPCU6ErA0j6IuNB6cTRqXpNoMPU5G6jpfpLIQzHoOXbfW4Eo1lkE0jBQkF8L9TOoBOfJqZY
CcVXyflrUO/rpz2+EMKkUBkQQYIH+r3LuUI/khZlTRidOl/a1FFsGlpNAWVvNKds7LDrrYbb5nEP
JbmnmHtNa9eo7UQDXPn3/TNzXaREsRvMWwgLsXC6pjKOXC1laVKzIjmpTgJIk/Cm2ZMHZ5XIVPS3
orKpifiRHEAVdLpv+RogtFiGmq+EGxYQRoWJVXpgMcTGCNOTWj3khl0H4OTZFMlR80+S+ifWvKwh
Ptot+IdWtRq9MXOffy/FlxGMAWG+SGkUAJq+DzyQ1alP9TLawRS0AFsqKV+hDq6YcOUBeJVeYj55
CRvOTrQgpzKHuCs5iWomnUa4ITsemgYonhQSInWcU3kswpW79sZuRhEOkQj0NZDEZbMTXA6Mb8TX
6akGJMJt1shtlq3GXCMXP565RiJxqIFTx48Xpgdteh2+NGlXPvQ6XUvs/9SELi0hC4F+HYCRkPtG
july9rQ68wspTNLTlM67IPbkaSfUmud3bnWqZtkaio9y2vQUsYXJyf7L/f12nQBFegcIF3C5QHRQ
gDL7pflM5OTOD/3wVAsLDVY8kGRCx6fdp15exySrHX6td+V6v1yaZA5XOoErSuiN8LSIiSRiR1JJ
QAPWxzwr3xySTPdHuAyAmV8kdzXUvEAWBEo95kCNWTGCqVKLTlI4pGbYzQ3hC55yg5bQ+5aui/qY
S8hCAtlnSPAabGRfVE0wClocn4p8P6mPQT+D9ge9ZuI3MjrKL/CVprlV2UJMBlfVD0Zrzx74eUjX
kFzcJ2sV3GuAC74HvJFIoYN9ehEuvFxbrS3jWOTS+NRy3rDQS4g0456UR9/mZlLm2+ygoyQ5keYo
nQz1WI+boESaD7Jy+crUXNeVlk+RkT4AXHQhSGfOU8mPWV2AK+tUy19l+dLXjw13lDJIQoVWEBHV
R1N/fFJGU0KtWN75kOtDeCl2IpQprfvLdGv7LQ4D+EvUfnDZXM5KUlTjIECJ49RJEsIho8udWopb
4HKLeRNrVWoiSFh7v9wyCnImcPpgLXCzMEaVpAmFLIySUxrq+kbuG347dB9C2++BQprxxIuNlRfT
jQzID38CVh4C4wtXxOU4p8qHOMeEWZ3lP/K0nTQBmgx4b8gNyZ5HBONNZAmdpa/Bgm8dOAW8PWjB
55fsGBNmiUNXxniExydN7WdPAMNJkqHXpa3nFd+13CvsydZAQCUgwQISP7bZRuoGftL0MEGCA/JH
UgTntXLJ3HLO4rmJZVnPrjYfvhld/nFyChuBCHpCuhlx+5cE6MIrn39MEoGmVJO48UjGldLUrR1z
bpoJhtRAMhAOVclJLxUN1CwjR+NUACSp1PDc1QodtFNZ5vz7s6HhhY/eJRWIRzYCm8NQmHmjSU7t
FKNh9sWXKjOUAhqPJc5jtrZFr2/ZRRxJRsCjACeEm5yZ3qJPwrnAGNGuKtjFoItQUR+r3SzMTxA9
X5QctMQMEKtuhK4EMixGq64cdpHZcjWoEPQ5txJg7O2uUb+0eJJAbcVF+2wWV1vaFwd1tdlQbkKi
G+1dYPC5/NQWxBhlNgtYjmzfKUi7olWP6NJDAz24eYfWVL5xkjW+npv7D1MEXnUomCHzwXhwvlAm
SZ6U5GRkjQkqb+ieP3MzzfIX5Lql2u7wQh/1fcOb6Pnlg7UoaDmq7KDRQ7fURg2QarBsMy3vi+Us
lumJL/rI4wodLdR6mh5jOTwloLE/5DMU3BTdz+hUDh//ei8if4G6GxCaUJf/idHPzp4iBUk5lm16
AjURum33kmIOlSXnoGT5vG/punUcW/DcFOMqwawKASipSU+ih57L7buW2q1vvXXvEQWBgJXaaMLc
lQnVIPWXHWLod22Cg7pajb6OaYH41eHMIEW5CFozRx5yvNKcRGl2Qnq6MQtRAONYAonpf38BXphh
HHSlF2kWD0l2yuYYXco7cE2F4h7sMeNarvPGO+piRGxwK1ZByHc6TEnPojMXRHvTPyCerEMFhrYW
UmCRPQ4Eta/nlRUVr3cusMoAASISW5SUmXgDPP5xX0dldgLczELC/dd0arzY/o4PDbFjUwe4ZDCb
o7qH+Ou0x/2xFnzduJwuPmD5wPPdO6kRYIp5dqr53CCTaqRWkEy5fX+cN7IpmOCzcTJxRSAXQO6X
RXYqTdU/doMJ6jgRar3gwrQ5cdO8iPVOzTcrVm/cTRdWGWeo6k0NxRMMTjt81X8ygtpUYsrvI0Um
eFtTaUet6ffjfaM37grYBBU2qOnw4PtJtJxNKB+IATgM2uzEJXhRghr1Ny4NKFl0fUKjPuKcbhBH
KufFGqD0Rup5eY4DUwNgGXKqrO47KjgBCkVdekrBzneI27EUcBUHckeDkhMAxlKqWX9ecm+vAZ9M
LRnTolbcsijagkZTkr2GQdx/JZzR9F947zUTUtF9x4GSw9DrEO0jFZhka0Eua5OPVW32AmUGj0hU
N6WKYsRg/OEgHazYY1LIBVKKhmIJ6Rj+lsYoiMxujOvEg5D3mNMiV3EjyEqbD+b96b95lBcSMNzS
uABRVLrc0GLRK0pVVukJmYSW6029IUIAegT/UTPo4CooWOs0icAGNVD096Kz9f4HiDcuI6i0/fMB
zJGWZT6PIYqFh3K86RQeENIugjR1smugxi7RBIyzf8BOOdo64KUojdhhQ5Q914Fhuf1bc+/hK2Y5
bZ/aADMeESN7rlQP1Zb/xWcC6gx6VDDPI4PDOPEBja9TGc8p2MO+o1/8Jna5UAYpb21HndkPtlqT
Xid4JNEq6GitvHP+QwYkdk+NOqUjgvNk6/sWypSJSOtk24/bOsKNTyqN8Gs6CtfUXrj5ZJTPgfEF
WhMvs8tV7ZAg5+ZRSE/FtKnUfVclJAlt5Acl9DLH0nc3RFaL3H4fC6RP3icw0Pu7CAosCdp/UMCs
trr0akxUHdDN9jbFTxPgDZlZVxwZ1orutzwA3lB4yOM9vzzdLr+VC+tomGIjPaGq35tBp5ZmlU0+
MTDlFsqpKknTrNjUNbfGjnXjSbMgBcGbtDTkQOHm0jK0lfwqUWXMksoHm2aUGgANpvlByapy5XK+
FQOg8AjpEUTf4CxjQuJSqwKlniM4dEmQwWfdTVZsFK8o8+z4pForl9y8PxDUQsUbGH38Yg4Vh/gy
6sDjcuIztDkJhh13pAUtVvuiTjbqAdFbMptTuHZtLc6CCSylc7PM7ejrYeTHVZedKpWo1VFTvI7f
6zYOKJfsy9GZ6pWHzTWKCxsd5L3ILKPoCgAZs4SjUjVCCMm+09QjBwFkEdSyfosAqzekE99QDNGP
IaKh2OIms2+oZvO4SQHqN8BlPf8Vpp0vr3zSLX8GvAxobjVAZ1ChvtxUfCVwUcdxiI1Co9+BhxbQ
kVZ5FrlG8SBCHe6Fogooz2UR7YDYXXle3koPSHBRBh5eKI2DK+vSfKL5ITjNk/wEUSKixu/ahOqe
vOG0nSQ5+dg6afBY640VrUm93Yy2YVSUFx0I5B4ZDykLGVBEPSwPChmrx4bPTQPCIH5sJX1Ga76g
jfrWty56+UmQ2YrawDXiLVhaaLOfBRTyQoh0glfsYYxe9dTkfQoWvvtu/MYxhE4rQnCkBpGzYo8h
N7VKLGRCfoJSNeWkbdD04MTwjDV8zY36EBBMeHEbS3pSBUjkchmqqlP1MpHyU+rWz9w2Iw2FeBZ5
ehKe/tREXONyvJUTvLDH7Lphzvu2DmGvIF5oy3+Xpo2n7/nhmLgqeSuhZ35qoJa4envfOPEXdpmL
Js+FRp9jMT/1f/AOSOR9Hv7KNUcpSlBmQMWp1omveODo4sfnhtv7+JzSTBNrROtQty9Kq0hXkKQ3
zt/FFy1b4Cyg5GZZ9fHszE8oki9dAqXZ8xl2/UiE8LsZV8lCbtoDVI0HPyWaOll2oWlKI60pYW8a
0T65QbKVbAsnfB6x5kDWU57Q0lu6ZKy+onQzEPMr2/sNeb2/s3+QEozvXWKT//kO5vhlPVqOQwM7
YA8aEmIQCQVhAjpX7Lvv7sNpTDcHpLUku9Pz8PvxcS39eisVfGGfucabvJcqoVrmnQDOCg7C2sWr
pYidcVf4GH6IR2FkPga/74/7VqXj3C7LPBRNHVgmIoy7o5NC0GSPRzZNfchbOKa0vW/sxgPpwhZ7
rcpDlOohxqhr+x4ssHF79KfXMfheBcbcShFdmGKu0kxP5GKSMCzpkKG9BpkYdAb3+2bA05bU8kP8
OQCi6PlrGe3bnuuffcQWVpQgQFAR4kRPwqaoSFdQ3uNf+XmXfAOZMycmB9qVwqqeRXUlX3PTOZ9Z
ZnwYts8wpDNml5ceVQFQutgeITy3Ghzf9FlLKhskrwBOsGwa9aByshoA06lw+wXzqNiZgGYHMOBv
OegOa0ttJ7HrX+Ibr3SU120jfkB+MkOR0KjX2MuXLXN9bP/5GMZd5Z2QhqOAdY5Lrw+tEe8ajkJ1
AW3wKXA7+8zk1vJit3fxPyaXPz/zkMujF+QymGdJcYXYbsGLKr8DVyysUomwhxMVIbD9n+lDMUta
j+NgTFI7umL9AEiNSvGo7B/4zMMjjustbqVPhnVCV/aY62jwBXUYFAhEFVaPpvr4UJyQuzB90hIB
3Ych+crM0DM2990CcwX8t1VgQsHfg2QCe2RqAQC6pq1Hd6r2kV+DKBi5sOqjrojkf+mpLXfhShzD
LOFiUUP3EdjmFwQoQu7LJZyrOkm7fIDulll5Jfm1W+t5XBbmbFteGWBuk0ZSe46LxtEdJK9QQlL7
/37OLkbAXBcSks683GEEajJaQxLTriRgH0gUiaSihvuiDErz/jIxzz12TD+b9Wzfj6AhSToOJoUK
WnyKh4cBxDhWVoZ13FdWmDtiClLfKGWohgEFaEvvkt3+dpXd9N5aPrKRxdv9MbHX/n+bw4MDIp1I
6LOqli2ojzN5wI4faHiEtNcWspZEJorT2IojmxGypI0DckX3YR4h0cahFzVDc/HX/c+4ddCxnP/v
Mwz22RGj6UsvIWbuJvG2nwIySyqt0K7QdypJYpMPOqLNVOLVlbBn2YfX+/Qfu+xsp3ydBD2Gn27L
l8HyPzq3fOJX9ip7JzKTbPDMZQyClXjODKjp6Q0o8k2hI+IQLQrun1X3LkWFxQNhWRi/5UQhE9JA
KHgNyVoK4fb2/WeozJPCB1MvCM8x1JcjXSMRXNlGSBtdOhS/yGuwXOOHB6JMOGgXg4zFVEOvxVBj
jjaI42fN9LOnKrRAczTndgMtlYqkQCpD2btz+souen8rJyWdZwfdC63x0EBz4/4+u+33kEVDAWkR
p2JuS+DT+6k1cIQ73mkAY0PbtYHaouUL1v/NEONgazXWaxCl4RTb0Lva7rrNmrDT/2dT/TMWxsVy
IzRLkhBHpgVjQ4xTK9gaEczwVw9Kw0cTmt/0/phuH1LkSlB8gzYe8COXi6wLQSf7MT+6kQCIItQX
6rYmaf/dAbChoZ3af4hbu4vWIAtMXPef03NmlnH1MygxlCzEXI78sxEUJH0LZJ9wwdopvXlA/sfO
VeojNFSdr2XYkYxfeuqkR653phPaCZcdHH70wWdjlr1E5lbEPyO61hV8IwxADpNHAIBkFIBfTOpF
LJUgRp8MvETEo2eHs4byLzQ47BmE9GLU29x44vztypoup/7KAZ4ZZRxg2g0tAFAwCq3mR50DSjBE
j1axA5ZBUfYByPbEV1lLtzzOa5jjVVSsxFwsPOo/ywv3juSVhv4HtoQuQJNqEGcBrl/JckdqXzop
sVq/+RQqW+Z7q9OmbTVUSK2aIajrckjhJMJzj2YpMSy2SQA1pE/N8LrU32XByvXApsOuPm7ZM2d3
/lBDUQ48d/BrqmIrfma2xtHvHGk0/dobMCVPwrQtIXh/f1mWk3S1KgsXHJwyIjX2UZpnRebPw2LW
D+gcOK1E0yzwas74NY+Kpevcv8z7/WegZxaZfSBNoVjPHSwqz9zmxT8Ku3EnHivT2EYrIcdtx3Vm
ir0NsygNqxGmmswS7BffVE3FebAg+uqkD+4aE8Ntr3Vmjrn38irKY8CeR5cTzGmmUPRUXe4vl5nl
Y07X0jksWPlqHpmLMNSNJEK7/eiWubKd524TVEDYikRxVZBbhF4jC/ijVwnpzBwZgABiiCjmzLiO
aul/E68u/Y8gzTKgvM0sqQoFsaIMRHxK54i9p4gvpbSyba73qYpOOojy6HgNo5GNcc1FU45SUAiT
+w5ohAWPuBZYXPtEGEClHjlQ/Ab11svzN0+NFE0lDGhB/sLVtAEJHfIZkWxVVQHl6A+x7Fdi0Ztj
WrTO4IPRHMb2yfhgYmxn1HFc6X0AfiumkC04dgu84/4Z/+kvuzzkGNKZIWZ9RL6FZN4EQzjdIm1/
I8UobaZXyRRItNOs0Yq2jf1dW5BAq9CIYBrH4ffzmkbW7dGiMw+FPlwmP5WgMweHhgB1VGpMsKjS
gNZU3nPmGujh+gLHQKEMufQC4+exvA2GXzW5mqqTm+nUh+KHXllCbDarhMM3x3Jmhzl7CaTx5lpW
Jjd+4VWS1w6Xkfqt5h87sViJhdjqP8755ZiYi4ET0qhseW1yRzshutXa4PZxIJa70+n0QGZQTBnL
L1pbYEehiVPCv+1ysqvpwm7jr0bg18HL5fcwkW2VGEUiZDq+B0+lNLZ9tYFC38qobxsBxSQCBpAs
sNjRauxTKRhgRJXtFmXeacYqtitu64bDXobyjxUmdjYA/StVDlbk+C3XngYnh7AwYqBU+hwCy9Ay
Ko3KysiuHwboHoTYMyj/cBRwDi79jBzqE7R4YFNL7Nj4M8SO1j6UBjXQjHz/2N/YpCivLSTKyzSi
wnNpaRIyWSqbanT9hNQvPqgZ9/6h3hnH+2ZuLBUo1tSFFhrvemjFX5ppBX0ykiaZ3TLmMWfdoTTc
Oaqs+1ZuxEdIWgH7sdwxMMJeAF3ZtuMwx7OrFYfiqXZLjCorN1JHAAMcQRgPgvMU/7Zi9nq5FmYB
EFBgEwrqVTlcQ8CoJTlGp3scOeTb1uatwprxCOKs786WQjqB9mMtqXW9dJdWlz8/85Xo/JmHUoHV
RlaoWOxzYGpGqkgvQRzTNtqsDHIJTC7vh0tzzE6Rl7YQpYW5ObH90JNr8M/UL/2w85+S1Ok0zpIl
i1tYlkPIGfa//2/m2R0UJCr0E9tsdts/+mkA4qhAFdiGZlDtBDYIJSIE4GvVg5V1ZclV2wq9H0We
z24elVTm3yv1bXrnkQsahr/3h3fbEuRd0XEN7IjO+Eu56VLcFhy2Sfcccyfe/wzrv5L/Xawx4NxI
6GEZF01y4AuwWX9Efc92jW70XVRO4ezGnWZWcWQlVURw4XJIJDa9XRW09FO0HruTwD2Wn33brHAa
C9f37/IFkKUSlQWjzCLi5xRg3alNZzfcFlYbmkW4AVattvzn8MnY+fQZvMaP4Xfydn+Kr2O3xezS
8wLIP/gWmCkWM77ljQD7dwKaQwWewhFm6CGQtk1ppe3Ep/vmbtwbl/aWJT+baDHr2qzW4Ysm3uPm
5+ZXQZE/RRNzpJNy3iJfsnJp3J5YTCjY6YEDuuJtBUVEVmhlAQ5LG4QFllcfADpcfm1l4pOvGMXb
YOV2vOmDzkwyTkHvpLEJhnJ2eSrsQYS2U7YaWctEsLAY7BVM5T9WWDbWWguSPpxhpbPyg0hfZhLS
eXN4+t2TjwDd6Xin09QBY58p0ZXw++ZmPTPN3MQaeknbhIcLaOeKRjJq0HMNUpADul9X9sv1FXk5
SJHZL4baCkoBSzIIO8XAVLPZVGY74V+K9B20SmWogPrbEfmAlqWwxUuBTs227VYc7RKVXrn5swEv
18DZtq2bXG9GA5vI8D8i43cyrpyLm57u7Ocv9s9+vj6jiykMq2Uts/JJ919T6SBWZiKvvX1vZHLQ
mQKIOv4GizHenZeW8lrxm7TGrhltULq8zpuRlJt2k5qafciJtBMoHIENfho0x7ytWr91XZ5bZ+Zx
CLqm52JYV3eKjeoBzSgkFbx6o1kRHSk+gPq0NmUvBqeovEeKnaykslgUzc+xAZRsiSPxaFUNxgOB
fkwoggZT3dqNxR2AObUCWzEbq9yKE3KzgEO2GkHKWUxt6IEWdDXZccs9gK8ObXUQuUFpmpkElL+m
pg/72S1e244mT/VLfhR/ab2ZPwxv4h7dvpAegzbpfjis9WmrNxfgzDaz0TQl1XOZ72a3sioyAQNc
b+vjuPX/gunzEWkX2QSOyAnor4+Svip4BXX0C2Sf1sl5OJ10ElGDPqXkV0A/nJeGbEF1RDjgnqxf
bkBHy32oH0Rboa3zfBr26tNaTHnL75zP3OItzo5JN6eaWGSYObCqu+0+cyHGseJwlv3PnnTARYFX
B58lHpBM/Fg2eTqlzQzfHaSeUoQZKI8afcPxfArk4cx52YCeTylvelqoINjQimqb1V2M8lAg2fc/
5pbXQW8cXiBAl6G7hLmcW74XpioSZzeq/mjhIU9XvOu118EgwboKkARQqzwbc6QA+PlyqOhuK1OA
yDo3B3H4/SHcqNYD+C+CoBHbHdknNsCIxEZOtSH2Xf1UvfJgvwNEkKb2SHlb3E6mSsDCl1rD232z
N9wczIL7D3h3QVg42y93ihKC+q8Ra9+1y9Ca37KKbPvf8gtCKojkOiWZtvIb4P6gnAGVCnccV152
Ny5n2FcRWeGAw82w9NlcFkhDB/Ivd2+kVN2Jr9xD8pl/jUTcGp+GN5jFS3VsQQTbbBQqHfmHtbbd
aycDJgJQ8cs6D9S1xELWgGDy/VJUfTfIQMgBDYTpqHBHJMiQ0BzElSfmT5ry8tRcWmNOjdCWglEo
mo8KdUG4Q/SLIwuNjugMlmJHT2B7tBNHNUeCtCB5eVLNgBwf3oBafBBodhy2o8Wbot07PEABswUh
GvP+frg+SdB6RuoMPd5A7AKwebkdjHBOtCIJfDfMKyKjYXlNbIXtscC1cmmB2XAgJkz9duQMV3Y4
W3lvnOJUWs2pfzNO9UPxnDvCMVzLTt6Ipi+NMpe5n6HJFYTpvts8tfsZvMyzldOE5HQNVnHDUyAd
Ako2EGBBLpS9NPWhDLNRx/sHsvJQrXrILCl5lIUEnv7+Qt06uAYP/U4YwzqJP+H8mYv3i3ZooQbO
uRlYibzw2G+lffpceCVP5C2/9Tfhw+QqJ3kfHPwHzl1jzmQHiori0liOFloDtDtoIL7cKEKm9mNV
SpzLIUUXRF952ZMUGp211NCiWhnsLWMIApClw1iRymaM+fwkqsUcB17bbPMjbpdNFsxEz9G4O69Q
KbDuYBnXuSlmp7RTXaMZNAk8yfe3ULVDj37F2VWDRF0ATbsYWQI+WHuisI9L1igT6IxTUIKaB+Or
Xw56bEaeuk3gbbFFf9/fNVdB3X8syYu7R40SCN3LZUMqUsohtYT9ADFTV6SlnZqxWe+R0k0RtEBf
1apJYWcH47gmAnp1CFnbyyqf7Vi16eS4QzeAa0B/qAte1NkZhk3gRdux/BvM4JSMvu4P9+a8InwH
6hz1HDRfX1qcCtHXGg7zKrSOqJjVyBP+PS4CovlP01aL/m3I/DNCOE1UvOFDca1c2iuSQUznBJtn
jtLndCzMqs+J0ARIq22lU5g9i9Ep8Jdu5qo4xOljqpW0AWP7QqKF/qPyW5wjcn8KruIK5ptYEplU
GGvIc2AOjJAgwXjwd52XnKYBXiJxCxcNEQ/ddhG6JasAxFtnCdwTKNchQFpyqpfTEbZD3oVJCWo4
wCm9+E/55n+Uh87RaADplVmym5BwrnSabG67psHCUoLh9oLlM+PM2gtD1U16CeMVlAAya9y3h+yX
SguaeJGrhBTB+bTvLf75gTv26ORaa/xnQ3DYl0UgARaaAQPxMROCFzLcYwcpZy/Inaw7NOHj6B9F
Ya1ta80Mc6ClfJiEqoOZ5m+/m+mKN2TDgZ9BgPoW7flLs/bPK+nsyPKKEOUIkOB49f7Dj+pt0CUr
Cb2f9Mt5SLTYkBQwmaKEAPYutj0rhM4J3tl96IGK0iltfTeb2a7xlI3HWepX4xXoaNwZ5uyVj+CA
PfjI0mw2KDegSJV6Bmr6//7AXHwPcwOkuY5+FfC4ek392uufqAOSAhR54Cz70KvT1JjYPDVkg+uv
xk060oNrNTspyO3c/44bh+fiM5g7QTcijYtETEsK2l0D0HZDepQ5sOrvpMSJlRVrV/VbrIKCAgvU
ehaVKDz7L89qnYXoyivGyAsLiEQlVHhrczJNBBy+UA+YM4CGS0s+jBYSDn+nPW+GFSnQukE394d9
VYT5z4cgvQsKTqRffuKesy03aOkkheoQecb4LCoklx6GAPK50UjCTXJA8tNT1p4AP91YzBZUEEKB
CXzBwSPnczl4YUQH2WhMEYjHXM2uRjTx27W2i2U7ehzzjWTYcoXec4iIfAV2RkLdxXuo0FfW4Cq5
vgz9/DOW03g2dA5abEOgzpEnBb8GoaEl8KJ+c8iOPsjOxn1XvoilWUInDG3ZnPJ2f+Jv3JXo/Fww
1GANR42N8ZdjHYKLItBiL1HfdNDV+iCPFXySfBZQXIugz5eXqyw6V3EdcAlwLWjJFZGhvWoXgrJR
VSZpNXoZKZAgAWctbYhKRas/qnR+x3/+/H38mEwwCNOZvNUkMaElg/xJCRzDjGjl+0eRaKYzBaB4
0xHDHPAwoiaP4H4fmCUSZSCigibP/blik614Kut4qqPuicSUCpLsy4WaSyPpOkBgvb58ibiAQN9Z
CVcOwpXrXWwgwl868sHixHYQpmHYB37Rj16nlWQAeWOCttX7wxDYNkVtGQhye7yBllEJ42AWvWu5
ITXCcPIm+unte3ND32tz/gM6iQ2yniL9PZK3iHxmmMF32SIHOzfByA9cLz28HMCLSsj282X7Byoq
5tsiQPP8+CgRc+f29ONvRnaDLROVHJEawgM2pZsFVPMgOPhtbf7t6a+/nZVA9i+lA/2rHmS0ZEn4
16/eVvD/0tp+1slIdZJsU/KAJJtyQIrecSXnbTA/cnJyU2J19P6cXB0DZkaYEE6veSBRpwAz4szN
i8KZ/J8xx9bkwVGyNfKVfIC0TPCF57k0x9Ylub4YOlmDub336fHUTMhrQbbe1+fWefJM77CtLfzl
WrvdL8f9rp33jXl/vD+6w/e+gHlbZdEYZ4OAL1A/W7N2Vbr9PNjftn20TAs+nzxbPXFU4hBrYz24
9HXjWoQcyY44v0ydrm3JWx7hbEOyiqXqJMuBNuNrElJZ7xpdpWZdWV+W670P1Sg2BhhoIW4BvAIu
ub/dN/dH7Sx0YebY9NvZavbyIY0e0SHKm/k75Mzvz/l1TM6sOuPoG10HR3iFjyjKIw9wLrDO4tJA
RxCjQ0c5/OL8fQH+BjSJBsD+oHSc5OgNXgvu1iabCVHz3veDXMZn2K85DrX3figIT/cJ8cDmQl8I
Dh/FHni37acW97/rWMed4z6/SZTuT484gV9ry399E4NSHVTuKDcgsYy+cfHSs/p9b0xlBGLGTAQ+
Zts0p6bIzeozyt/Aql40sZnxLghB8skbfMo3QNs3aOYnaEQw4jUpclYedXGPELFc+NSBPAS5LXM2
NE6LB4WbU++dg6qb2W6DfW5yD+lhNHOdKBB/g+CBKTj1Rt9igloHjLY+nKUJ3muzsv/GXnvK12D/
N+ZIxKsCcRo4dwEy/kmpnocJFZc3Qh42XpQXADGjg97DZZSYfunzjiH6rSUqQeUI09haYKRr/8i5
aGzBSZw9JFqamumUh3aui5GVG1PmDE3BebymBtYc8WvdItc3Jb5VBkP+kl5FtorZ6aMoz1ohxo1X
Fh+dBGHl7Dke1xq+r53oYgQrtRDZqniqXG6aSjPCqjdgRF2yti9otJ9BSqMTdY0rDOQBy8+6dJeo
L2BPqBKAr8v+uLQ1FmJRSTU3viCqAedJCojeDGkSqKvLXSD8CuQ+/jOHY8pTyPqgJZXj2u9pgrSs
g9YkH3qrU5a79QC+VDOC+MxnnVfCwzRx0d8iTdRFe3Yw8DSW0PuYlgjHB6PwDzNSfa91PpTg6BoU
0JL0dQ8UZV9zfbCRUFRxBk4MRkfo5vwlBGGaQv+LoitpzhOHgr9IVYhVXOHbbMdxbCd2MhcqqwRo
ASG08OunfZk5uGKzCOm97n7dUy0ioicGCaFNhWjFazqwlrohGkLvZOXl++oDgwt2YSMGskPp/qxx
Ym/WrKK4W2A9u/ewboRBcd7I4y1bt22DOdiqTFo+VcsGc6IOhnbZ9E8UzcAx48cGBFpBYrqF42LK
Spu7cW9VuowzCzlGnvd9+pV2UqGYKwrrTlPlD1QSY4LZTs3dkWyX5mKEdcwylzDeqUW9nuQ2TtXn
0jCj7rZWYyCOLiNc8oZihxFUXclj6NMxQX05+63Izv4jM6wv1pmpa37U+3jDpUB+Q7hxfxzH6oFK
uTSyB7sLy3aZQRLHGvxiuL/U7t2wIeKjrtxYP5SBwM9cwVLjDlPO8WWVs8WcvqmWT0LWzp/8Qrfn
qDL+fkzK/bKlyrPewFT3MZ/m1kHFBMuktcnb9TplmSGdTKULJ5p8darMDE8nvmwTDPQXNsN+cA/2
b4TZFz1VjbHyhHyoFQdUkabpksZiHtD7ZdXd4lT+d0XgCLnqUhPwz5rAw8SweFx08/G6Y7E3Vcek
cgLWZ8TxK0Ig1NehyTCPlI8VhzXTJCw5OQzrH0Bs51D2rtWZOn+MdDzK7cOZO9h5edJayNfKSSM7
jrny8aLsMrjuSNI+m2Gk08OBKELc0yLcdQzLQHtDsjzdmrV1DyFm6SMBnvK/c21GclcYuE3ejdbl
28Vg8mTqksmqP5OxDYJDgpHtOSeFLDobMfZsC/hl9MJXQ7ztiEveO7tuGT215Sx+G8X2323hMZA0
kc1hNruKGKcxmrk3slEPz8D6wPvi3O0INa9zC/sDdnh1lgsMck916Vsg1eVsv81z3mRIaWnhgU/U
NhYn29YcAV8eCCE8s2jqU/LwCJlEJv5VGJOEZYlN1XWZBKV9QRqDP5lBCMVGvI2LoZh4OO0jg1K+
OOie7gPSnsljg9lY9rgRzK2dqR4NEIzqKPMeTIz/GYNtv8Yhq58DHuPznrn2KjW0zD3MwOMfD2NE
5KaNgMh7mh3g4kbjirejHKdvisBOnFe1GLo8tsCyds9x/2bAEuuauNfvmQoN3ihiD/9iNkKjR7Iw
dOTTiE/f4fSbu8Jhlgjqfbchf2mAqxdcS5ZWds0mDWaGYpjf6D67uQdWbX9FHeMdJSqNMC+pxINu
RLueF+Z523/Mqt2iaeHyhKdoAq4gzVggmcq7nS3Nd7IW2t7otEsPHHYajtMxKHHOVvtxwpuKPKaJ
AnyAper6bVkqtX/yLJd4WvNIPtJ0cvVHurDCMmbfcaHjUUvWu0rREZ4eY454WpPBzskhEe4rlB0r
CJEBwwMw2qzQq2GivfpT2SHAkCKIFjdd1wpixMHSbw3GF9MJEET9yzYOdd+xGYSWiGycv+pRxZ9L
WGeB6dypQTqJ+Hipsh3BSTbTAlOrANORj0WGDaHNnb0nA6ZQulnX2LBcLit9PpojK24T5jR/7Qhw
ajD4NWTVuaArHz9BALvBACkN4G7QD4YuZMVMkRWQ8CJ8aEN9pnRKFSKH2oA+uTzc0mcwVPxeU2dK
2KLvxnetTVl71pHncB4cN/a8Txo15jTz/U7XYnoTam3Itdm1em91QewdazdzPbK4L1fYtBna4Z2Q
+SKNatmjEO04PSPhhecnsik4WYOICQ9x59MHPoRRrs7KWj5ux2rq6xGJe22XmXwGJDzL1wCnH5iD
ZbuhUAqWHyFEBceYHXb97yCkQ+oKerhf29607gyIYPwZIUt9TWbaii73rHqGO6pbe6Yb+/VwEqxI
scSq6jFVXGB+qVGZvzIUjcdZtjsQ5ZHHXd2V5bDBd4fxRV/JKGvfTXw1X+0M4v1G653U161Kw1Ok
OGn6eva4aVKq5lfc9Do/HdXqXa8kZgxes8qCrSiLYV0e47awx6VGzBF2osaIU2FkPveBrW4/5aHi
6QHRcQLxwRlFJNCWCq3PmrsWZPqAq+8p1ufS11Aw4TFOk4SbYUTEMioNxGsht7Y6HpRYkUZQ2pLB
ojx3fOlpDhS5F4XdfkAI3byYMYgf6NnChAOawhK4asdoP21hWPfbrEh8niHSnC7rmKEGklVrwOoc
iZyzbEc8Bjy3AmzQBcvxjc+susu5WxCdlE9Z+4ZRkYN0jCOH5lRpu/uOEXf8x6sMD2HAg4Y/Gwnl
z8IvpOg1pv+RhLio/CI0cNxuoNkQ76rVIokE9OA4okLfE38FDN/OJ7Vv8M3zAl5E2BRMLe95mnnz
7McWq2hRWeN6v2QexmMf6uwT9vMKIqesERrTeljc/dBuyxvjdQZP9S0SSKQld9O1dEupzxm3/F+s
5ric1VQ1TxAUfSAnRRPmkwxEum6rw4oPdIRa7DQADLUnEky+I+i5IRmCmQv8levOV+gdcoKSJlor
3D3eRfZE6ikNDxvdlbghUYLwaxxaX189Ne5rMzI99X5Ytuyy1mpeH/g4kgcy8OWPnir5kiqPkB4n
JGQFNV/28dxyF+AFtppyu2uPslSfDEkf7ghcwxUCNgCAPk2Re3qB3bp/lqXz/NUU82qf2LIJ/rVy
Lv+mnGHwuAZ3tj3ULk8ep3mC2ROm7NZsfNMuZkBzywE0EyoPbDcurikg6QZVap/c4SDscMv+bmAW
/u/wctGwjSnzcIMKduQdCveWXga3StR6qEGh5FGFF+iSTe0v+0xHpNvA+vNsmpUtGD12obrxHI6o
L4duc3Fiy6rRq83w9Xgd4kD5KUsDrNqzxoQTzwZZfmp8c0ynY9sXfj2ENVCAwgSxvUNDgyaYxtnr
n4S3DX8d8A2pjhDIwk5hZyFDhTWjfkK1wJqQXs1sfP5Z46rMyTexeHdYHf/lQ02Xy3DgP0E4rp7N
iBazayHn/V5QEkVfYKDmZSP8+F25jIkz8tzUswJzeG88Q6/iRzm/8qGaYPu5q+yliAwk8Mehi7JS
5uwPAAXxH4iulF7UMDN+0YqvKB92W4lLJvSx9GKnAvb4i+FTP2q/is6gYnhEElf8XUrPWBfGbW2R
zzUOENvVFu/Q4hArOqTwlfhpztUfgUSB9aLMbv8paYZva+Ppdl6xNcq+GCuGzGKGeT2wTZaP50E1
hej8oUDzJu3hMWaLbOvHqeGfJ6iNULhka/4FZ0gtu5kl/cMklDnd1no0FWkM+I7ifMA6X3E85Y6F
UbToP6RPf6lrpmc6DweG/Zz63WJX+0hF9NgYkYUIOxOUGu17rqsaVQep9Y7RgiI9tuMm0LtkxaHO
+YTTYHGifd5jo96WSIfrrHMwOqStrvORsXcON+5Pnmj/jIi3YehlOSAsrPCW/teKDMiN2NcJr8Ox
Ep6iVTnfkK7W4IWavRbXhmerO4t1j/o+37PFn8cKIW1dzA44kIDnL8vTVjobPuMRof4emQWsLuHC
BrZpXcg9r9AYn6s4r29DvgMEFwxlfndIhBB0RETM020uZ/Hs4tw259kagfZuhfcUipGhHE/VbjJz
QjNzaJTuB4giAOqY4pKNWERPpqZd/6bQ4JkXGxfwyZxGNV391G4O2xaOn0e0X8Ze7VSpu4rbcb4V
xJf5Kc/ssj030GYqfJg4s+S15MRPJ8x7w+mlkYXsdbbD8MWXgFIy/lFp5IVEjZZFJD72CIhvWGco
Q6wmzs76+6519V64CQ3HUgZk9hI2rdDHOB8+k922qgv1PFfgACC1g97fR9sng+jBzvDlOFfYqRH0
bEG4I0in0oDfA4Iiujov9gdeYeJaVQp31ZbBfMr3UbWorCi7X8c9QilZQ2jbHYwsRzdnbQTZODbf
eT7CtWvTaYfwNia4+lelbp9iYcqlkyuvQUzt1Vx35aZmhEXKD8dOMCPp98AbmcF9tpXTSbjaG0x7
LPrZzDP5k7G9AcbWegULRGel7uFNB/Nij/Vk+nYc4VVW2fJ5k8Gxc7nZZutWwiPvrMqbRyLaauxT
CaKkw9A2+JHVjahEA2Ts/yyoG/hAlL58WPEzhN35Sj5hxgxtuypm9dfnYf5MZ8H1mS0Wn+RUazb2
ElUT7+U4Fw184JsKMxSTxjVVpU9fskxM9pLl2Giwo6zNV6w88eqDYMDqMsHJibYS3s5S5/YpRsPt
WR6YSIYtFR4AfocJXxQvs+nM13lEC+UZknWOfJZ9Vi869HXY9ee9BrnA6QRTVBRuB0cbGz1swn3I
kOGJWYR3V8jpBbb6NXCmEeVwZmZk+amPoBDE02Ur4p3wNSC0rqR4WCpf5r+TshTB2RXHNig8a9O5
rQ/xO+3b8eLGUKZTMQDiwD+Zpgc8WQuPW1qbz6pC04qn3pDXlMvyJzWFyc6ZnWrMWdK5qE85NAe8
owjLe8NuHdVp5tPsbkMjUn1i6Ox+MDmUGfLdavWkxiPW55ZI8SOhWwUstFeu6tYF5RCcfCV7wmCu
hiOBTNh1c0vG9iVUe2Gu5TgLWC/WVbafw16NyNfDFnxTYFKhrLdG0i4vGf9By9LrezQThqIk3IFb
joygXYWw8kCYwSBXc24S5fTMi3q+LWFKzRn2XuL3Kr36YoBHi1u+zsV6W9W2Lq9LyyUO6z3bTB+8
hohErkpx5FZpO16YOFx5YmZW/s5RZb/DM5nhZNwqmDMrtRz9xxHadOWRLWiDkQQseq7Khd4OGdf5
iixgV1yoQL3LRvji9gamMQcOj4IiYZpQ+lTzCTt31Nn2ZHNqUFzPJMd3j7QouNkZkotPxlK7P1R2
R8OIEUHwIxDItqj1AeDfMHYsDvik0P1jp8wxJbuIEobJwqli6WosQUDtcRrwuPJy8adNxJL1dkQf
cAI2/IZfF68YtgHiJHi1vx/MmNi71Ro0YwRU5ZMi2QYExgGO6tqI6Y77oqJxREXlLDshSKPBTBdW
Qt5TW3KK/ArMJXRNMyHLgKN9XrFDbbl+qKd8yE4mC/Jz0ap26dAcYbc7Ml0WfSh4OfVFw6F3nzdu
mvNgjhkeK0qv0GcieIRi6xuLc6DTfLzqYFBL6o+hli4VA1n7TdbgEICwg7hnaE/+ZochP461cvRS
o7p2ODTnskBQMqbbO13vrn1aBG8HgP1z87RYHlrAhJFqVJczbgMpSnAkMZbn7CaLSv3X0vV4y0me
MPHhSfyXqyOilyl2CrPyEm7VbEjDS7sSrPiQzzj/moLjGN+hKHgnE/PoL6oZ8FcLyGrFl6zTZWHY
otG87x+73oE5ywv66QXiMFlu9eMOgy94oSfZICAkH7HH7oh8Z2c5ESSEiNTsWx+mmLF+GuD/0YtY
ux/FpmGTJyZuyw7tNdAeEfbjJwt78UenogZ8o6v81a9pgzHZhtoIdqclPmbTCFPAWt7MOEPbQv32
c93qvv6o8AEOWoUNfOPFhxzD7Lp3jmIaQLYS+1gY0TwNKhGCvss3mPDJZ/M0hMSOM8viwk8IFymK
JxqH6PoZ28Ffucxt1vkyM4/G6gLQ4Gi295xWEnax2eEeGVvNeEoGOE03Cri6PrbzXItb3fiNXvIU
ivwyEQ8+WMxK4yOjQ+Ev4HoCvEiqD++3ObcZPxFPi+nmsbd/aatJklM+1gCYACU1Y78elRmfqkSm
8SEUk+bdRikcVGxAuhGiq9hY9mnd3e9COLqcKkAr7NzmEIT2C1Ujg7dmmf9iGHTFuznm1cOg3Zb5
+Sj4Zntv8/DOfOM/K8TV4hSAtf7e53y1/5GdtKhet72Ci7eWCPTUYkKsU6BL/T1UHxBkhBLyzrTE
hLvFZGLtl0QLcyZ6r24t0Jx0UhgLoJ3mit6aHQ3IuW2lGq86KcU6UD8t9lJO2OfVEQQgrQJVlel8
xNZwQr5ggfnQhAObJOAzO7fyZVWzBGQcTN1cJwdXz35CYcU6n1i0gPtNgQEdjD4ho2Qq2dBTxTOA
ywrM6qVdLZDhFX2ZQNwj/ArhLk3mE8ScCpieFeXDVq6NvXH+0Vqsc8QnNuCIgNgdgCb0co2yrqdr
bNbTrvP434RVZpBRLmcUvQsbgWu1YjkFn0/3ZK8VgViGFABh8BBh2j7jBESZVS4PSIEBlBMBln6G
sTpyzVt0bTeLzPgNEZUxC8C+lfnkxJ7hEqodggKYSMCe5zDjbyYY9kCesjeAOnM6UZhhomDSGPpE
KbMaBF1i3NIhtg9VG5Aix/7RsYUJOzF+y6750uBonRKk/ieYeGT6hkJEmZ5ijf72eF2oClIpmmuT
gAt/3ws7/ERFlkQvpjgi3XNZl3y7mUgR5d6smSL3E9VruBwe/+vAJIGDY8W+5nD3ATb14XfDAAul
PTUnqPuZvVR6q1/nlc73gcsaY8ZLuVZIp8SM7Bv3cV6eifScZl04sjHv2NQi+yXOEFCvMaYEymof
ELoLVKUHvlJUXSaNP052HmBp2wAi/p7GiArJmCm8IJZ7+F6Jo/q9DtOhv88aZeaXDUdI9TXHoZ3u
jmGm4guuMiIbLNsqHG3wqcsfsmrIh/+CsQdemF6XT3QJyve6ldz0+L48zM2KZkVcD5xCflgMTmEx
lJp9XQPDuMCQeYXiJIuDfk3LHLCtKQWXXZRGibPQS2cUzBPYVsPOcshYaZ5CGTdzx3NnKIyuTL3q
V5kIxbtYfD0+zdM0kVOFMhdv2prxRUozQoWFbsn/kXpyDAA5yAK0+RB5qPqTLTSiggZxZOoyDIK0
Pc69AHeR3Vd8v3cTaXJs2FqQE0G1Gu5hD0K/AR13j2uDBu46o4pAXJn1U/WYjmB/cclswkC4Lt3n
QmZwSShEUkCw0S2i9W4NA0uP36Tu1Oz9enN1jPK0b0309x5sFbbpD38JVG50f1SbTcvblmo5Ankw
NcZ3gcBj8nNbypuMe6Zuzhvok7uKRTdcIeyd6XmdBgYfP5glCCTUHHhduyfZD9S69dRNbM7g9MFU
BT6IFsfHNSGBvQ9LBosVZQIub1d18wDAbtvOqEwrGKHrvd66klqou0gOyKOfna+XF4seSZ5Hhn30
hGyeYb3AIpsPV8yHFN/KBlUKHhsbyWl0Mv0nkGiKGnJfhsGfD2jIEC8bvJzuXLuV+iFSttcnMSEt
71TPTo3v4cCWeDcNKG8GYHyJCtrhmHDV3yKrM6jqDlrfOV66umtNwX5gypd+V2Rb0p/R8Wb4DaQu
Ns84Xgs0IUl/KBOtQpEkKAKlSmMacFejRBWrgdSgtBfktpWlAdBlhYG/6QBoC6wAxIopAhyzZXvc
sFPZrD9apIr8s94c6oFUQoWLWBr9hDDzFbI4chSo0ux2wFFQ2Fz247ro42VGHfJGJhR4fapr+RUk
OqgcOLaaRO7bsfXsfZE5nJDWA7XEAWMseZcOvJ5+YZlaTnzLTHOtVTDVUxvoCC+RZd5+0bGoochN
Qc7dgiCv+sbga/zUhG2qu7Q5eq4nZA0P+ajz8zKg5DsXRh0P0WS27vjQQh5ZItnxTy7mrHn0Zt0z
YFEAwlCk1rHuseFsAh7w3tqXyuQRPIdRGQYspxnFLp9VCUg6MgWE0zGBViTHVIXX6rjLVzZ9FR8m
12dJasg/d4+4jXU36cWjuh7vIGkAvKBxNtbdshh0RGLI8jc8TPYFHUZ8nF2o//MtXlZnSuGvzXgM
rGtqtf04qtYVnaokSi6x1gXHKmhWiPSX0QEgDbZ+psAxFfCCusHUx7qy2AEESEg1CDX5OgNyJx1U
nAO2e43wARgvcrTP7ZKQVwEWo7S4GoNplAZnNL6iNU/nBrv115AW/dMCvvsyeYc6jGTW9CXCKu9G
CezpvCR0ej2dHa5pLKVdkR/os39a0cJ15bLS71IQ85PnM9m7xUf1UqLAKk87mu543nJrnwPcR5Dn
hby8911qlGoL09X5EGlFauNHgQn+op7fRH2gKVe1ANVT52J4myWyAkb9AdQ7NN7nCNHDiFp2ncJJ
RD+Gk59l3eJ7KO1rCw4aGJUbE5SEAFJ0v4ml/Z4ElJV3EsX/5wNDhK989ODwBroinWkIPj1JYgFB
0yT8Tz40KPfFKCHcoEDO7jc9zfUlUD3dDVuAPzAGpA54VADKxHtEI481Ssr2BgqoQkEzqfpLAgbw
hsOh+A2dD5ghBjYcHNtwlF/JhNMdHdO+vBV4kPCCVzjTO2IVQhkqPeY/631jnze5LmAw6LrOPWHO
YxMrcvvm2mx4piX8F5g72q+JDXMGasfDjJqOFkC/3CUQuzhS+4yxtmo6Y3dEVaI4r973PIjxujaw
fRdllSGOBzzUpxg0ArjInBCiG1sHdsaUk7d9jQrwLralMjC7bN0f3oAD6QB+qm81pxpAGEDDF1hB
6HCG9H9r+9mkDLZ2VGxFX0kU0egh/IA3LVJx38DyberWOPrfItOYo8ShDKCWVmENN9SQvgRIDyq7
x7S8Amm2lHG6LNuQfVmHNWu6EIFz9cxEvN+9zIK72gVxPUhhx0xQDLkCl+xl/Db7YfoXlnbVPdeu
AYs0ufqrJtoUsGgrzBvYfmRStwE9cK83ycwVd51/5qIcj24LY3udClQM4CAGDD6rcXyx65Fvd+vs
sKhKZB0ZNIlwfcNHnsxtWSfERSOiZX4V63YoRGy2UZ+rHSZRfVYk9vuYCgye7WoILxAIzF8ULvNp
51XAitg+WA00xe67Ic58AjDA/yQvNrSOqNp+urU4HtWcA8Jhqb5X9GN2xbu2ei2EqDCxoWX9T8cj
b89+2mv9GgtQbViDabnbHZaVzcr8Hb3FB2TuG2jMPNfmYd2F3AC45RvqoSy/EzINzXkrqgQlWj2L
n62M7hnJdLhVh245XYBPxqGPoYg/Sam1vqTdLt+hkkDVw3g11ieUlQTe4cAD7kOeYKkZAofHv85G
5OfMKoXlMqHkfW1Ecaw/IDndkWBjK7Opa0Ggoe1VQ9YLidyuD/vWgmmui/SxyqbVH7c65KK8ga/I
BejyTKm7ffFIGot1RJKHcOTIb5Ns1fuET60EUmur4hewWEe/Yai2sD9QW3KoKwJcfMB/F+KSk8nQ
Hhs3/QEAXtdXF7cxO0sTHB6gjTVBG4U/DTC/gbhs3ymcGyCBdtWXDLoAlIPjsKz31YFK9pSDEf5R
a1DjpwF7VHbWci4hmQC9Dyk5uo/xhr5sCD2LYWgvx+HgzFTOgKeu7UTlivmytAKkaIL5y1oQUEDe
JvfWoCljWO01HqSHcHHu8UG435IxpSAOPzDO1O6B0PsVtb29FGoHCN6padXfNAdJ85vhx83DMmZk
7O2ClNEzEtvYDjqCq+J0IDyOjF0C9dGc7IFf+Al7Wtk+LMM2IQgM+Dn2k6H5UqW6/LevKRvOjtGF
djyNzX8McRfAIrI9AxsMJv5SVxMJt0lgTgRyaDSkEDNlsEBOW+mRq2mdAWSALFOynasQsclGAnjy
gvHkejtj2QEVAFddQkd3JI2Bek/woepE1JfCzOP4tFUG2GgN9ARKiBLqmnvUrSUMwkYzwLB1LKEg
GnDkql5W5aj7wuYJlevKqteMtgfCp5aEVrLa1hm8vWrWgGavFYDSimyWF8hgMCWfSkiOwHo2GlTd
zui3OacfPIeEx85dTGFoOsN8TbFvt5XrpWjR/Oyo6FlHGkCkoQXH2wOOZ7/wHUeIRpbdgZGMbuMn
uJSw9C2fLU58poIjZ0inlunejtmEhXkI0GIeMor67Gt0rT021GbHlBRPxQm+6SMeUJqUOc0qL+IT
DxsFw2vBzx1nkm/Tcd4XlcSXaHkNV6MNDNSXqoDwT2A/9c3+JQBNCyddmUPcm8Wr+cnWmciuvpR5
uGttAFyvtikjXyCpiuI21rJt0G5G/cg2wx2KcNL66RsAvNmj0VmseSlsGrMExqdcxq90qOb2jpkG
pMsuSVXhCQNmfudioetVUwWMvj2y8LVAe1Z3Ai77H+a7YpOnmNqQru1gGuB3E8H0uSFL/AOtGOAw
BAg3/gKZHzLwgFYW5jLPB9suQwLZasoUfvmC7PuFkkGbkzYsxZ4cFsEboTQQ6CVcFwgWdHdflPA7
v3kYuOJ80mGIDxDeOURKMDCzvag84IgMEBSQSxV02+8f4Ys96o+AOSSVY05OuQOILHN2WV64EkDq
cdCG40znCnMT69h+CIuyUKfrvDL3A10Of24iBx+SN+OW9xt0DCuQD9hvnd2s/aMFz39cFFk5h4kC
Covvk28cJvTGhQ0XvGQI4bQE+4vctIW70xIW00JVkR8toA89rJ/aCbnLHeKhwnQeo8FiUq6IEJXZ
1cTvElJFJMfZfPNvB+7SPG8DlHnnvVKFePE72PPvnJG5hAhtgIF3RY1EzR2l8k8WYwOPKwKa3DvN
D7/Ab6le8bV5HL79sI4wj+V0g5XtwuFN2nYDguHGV6XA0PRDifECwMAgdwFqiWN4TNqUoIuaZhYd
eIxa30ErGct7vUFmewZgPcbLsreYBfVLG+kFFSqrzwBxNEYM8MqHuzRy+0RAYplbwjjL9Lq3ALPe
MraI/F7j6BF/dt0w90ATxpa7qcmqeEthrj9R0zhx5UNUR69FonAprSFEeRyixIw2VJXwqtqPA+ic
IOxAvw1SYfxGsqbYkNjQmPazawnbf5RLMWF1lTzk9wfqHBi+DqW1vcXNqtPhwgQ6EoKRHb5QkuLU
moeGfYK7UtNe9wh+8Sala2dgpTWqud5t+H6uYIK3vStUXtILbCyndF6LamixylwDQUa1leJes4BV
GSCyitfVZLX+S9fsGKHXKiB0c0vbKnBim4nkGytnVZ2nnQzTFSqNOJ9I5enyhF1ZflkUxTFoaLOE
LxK31960jXJ404hr9C8Z/N1x6Tiuhsc5DChvo/L8NyWYy/5E5wY7cw2MmjyAPURMgQTeC5OGRdDp
T4h1jtCHzRT2zKMpwZ4Chx/uphHAABQbRwQjhY07yvMRg6TIH2OV+0pA6bgP2gZ8H+pNBk0iQOpB
3O3Iw/wNJCJo0kF0U6STtmmoOw8OT97tYALAJrfK5heiWxIuVVbBgj3lE+P3NTEuv1ZIWf7a6GE8
biRNubh6D/6722w5/J5rDnnOjqlzCZYEx7bpgMUA2IXkBc0G+uMdY1YNWfYTmHGo8Yl3NY6P/0k7
jyW5cWhNPxEjQAOS2KbPcpllpFLVhqGSoXcgCZqnv1/2bLqze1RxZ3ZqE2LSADjnd0dxWCNO085F
StIF/cGqB0vfsswRMoRL6eUfVUE/tpqd1pbbURnH33hmkMBEttP4xKZNVXbr14G5VW1GCzj3FrFM
vbd4E6MQM6a9CMazpztrzhGMuLL2vLXTSRS/nJIcq6KZaQt0RC3d5rCw+xrt8bQqKXr0SpiwtzZl
VRF6PUROArMN6AONgUALh42C+txmVetnb3ndi/fKa00L5qDR4aG7UHqlxyB4gyH2mFwV1vYz/REZ
R3ObeWx9WdemD5Am5bifKqieY1a5l7Xci4m1n5WTD23lTxzT2vPbdZtrzXzKRYiexg0H+I0VWw4f
wSIBtx2ZZ8uq8S79lR4cd0a3UtnhscIAMB+spc6gZMuYgszypHupIDp6UezXUm2qCNkEbWAREkc0
LDHjJ5uu+13WTLKL/SzztyXcyuNS+6A1aqgENuAoWL6yc+A0aulDH10FGbpvo276MloJBn9VV90T
gH5zUmGbRrRA3fycEugx7tO20suuoLlfUBO27q+Kr0mugHmobFLbnT0o08WHXPRHG3WRCvvf0upm
7xD7g83Nk/mRgw7NKbkdgbS+Q6L0Kaq7xn/qZpi29aAyXa6jqkdRpmNh7snIMKSvUKHYB3tWiqzC
fp4ZmTn1yatIlfNGd9Y8mBKN92oYlcjXBrWxfdDQbj8tx8sahON+qdeC6drxBt61w1MYZO09Iccx
xqokQ+QzQxx8CRAC1odgRiP0oYG7B6SBAZ8t+vEyvQGm8FqSL0sjVsNUh6jKYr75LZqxsacCdPjg
ct0K0IXOn34FplgYLMhkV2vXxwZVxcRo+WWPkkzcGVZPvqmUHClheRcwT9KleNVd6uwJAFVIA6qw
dLaVC7a2GZDscs547pweIlHrGvgh76t9Vadk/7FccVYHfp8B6YSJOC5uaHFuBm5hiGsI5a0QCp2i
bhhEwlnAoYXCYErinT9kobM2DkUHC6yrmm0vHOSIkw+BS4t10Q/6zjBhTavRLcEqjPbM5I6IDzwy
Mw0PtZGYDl2ZmYcEpXgFFEcFQRhWRhKGBloet5TG2cFSym7uodDVi4L/L7aBN1jo5LvSl+vBKhb3
mCFHnW5gDlgN1oKselumI7XA6LYVOtYMWGjtp3HL4MAmmL6EPv3RGpST2bSjX8Dh553S6Vb7pWev
xWIELF85tE86Y5zmSgZh9Tb6skFSO5vIPzhDyG/WU/fg9nn4S9aZ9YwkJzibSKM1aDrUfjf8GPCv
KXOKYt34o0Ft3oZkOdEGzD/6oJXVt0k3olkF1ex0q9zPYnmGrHATgvRKq3SgWWLPdo4FHB2fHeSy
jQofrfFWi04uX5IQ+HYFApUSSd27pJzmXjMUu85f5IPN21HrWuq0vbtoab4DiZfFulzatFu7VR0/
RZmmoi/5sm4gSvj2XUlPuavSrntOGNLD1JcZMnHf97EF2tmJ6Bv7/RLuKEGXaFNGDdCc7ljh62Cp
cnFfBe58cJcuRms79xWldtoDL3PnufUtCBZN55mnmGbM6HrRew8TdLgMkZAINfiE570UZYfGX+fT
s2V5/bw2IZDHe9W7mn6laQngI8fWsknfZycGysjnxzKaKzRevmb+RNDgK9m5tqOnm5It7gUeJvyh
JerGYxF2w3uLhiLZtNJjdTnoi8dDqoMSi3TQzeaxZkwRo6WSuUteA29Mxh3PtmIb7F3rq+nawN9m
Mfvwui16Od2MdRzpAG2H596NuDkMYiztYnFMZaBWoAiL2QV5pPydSfP6Asvk6j1o7PCjGpypQQVc
uS9WqbtvXmsx3ZIhTHO2rfxomNdDuoSPXZNnnLfsNHpX+JltYWCPyZhCwNFAz1Zh7kYPCDLTbtOb
kKgyyg7ZPsOm+GTs1RSi62D0iZQXTQOi3c+leB88k5yzLnEZn+XOQI1FQbv24KiFsdJNnE6oYUar
JV286kNnc3F6tCAYk/7qjJXTrtGHRC8jg7EaBLBpGnMksJFt6YzL2zLoQw41LwaFpq7CgAGcXLxW
oul/Uj/n032dazCbYDRDuLW0UyfHlLfwq5dNnr97AjsImBQ7z8YMI2iFqzVHqGqYPbzpZJz0Wz/p
4vw7LzBBmk2HOmwmLPCk33Ialxvf9fLvDcfjSYxiekeDm8t1uEj0S61tZLdeOuF/Hya3lbuenTOl
MfRb64udX1xyUM+c0lUdqfnDxcNwyhu0Zh9aZ5N17FBFiw16vbS9zcgVXJ6XGCpznfoZqAIsL3jw
FhNNWRxBk6PuJ2WQJ3Z96E/OTT5NVXOybK3Z16ZldFfGHeFHpNaujdLBjnL3tp9lF20QCA4++Ti9
8Z5kM3nEemRsAoeFc4HhG/GYosVrHJPs9dKN+S7xurY4yC4ugxvDEW0dwYghQJkKCw/v215vbzgd
E7GLHQk/HtOMgXmEcf+UdopuXUiv/TomjT+vGj+E8bXRTD37qk/tDYdhQWiqg60daUUCHdqXYcvm
vvjNQzMzYp1ySntmhwTb5ldHM7J4pnBMCOwWl00DMtxU+1ZbtXfH5xjE26mnj1/HNkD4qsVp4e3Z
B5dhXeKftQ5K2Kj4elRhPN68YXS6GK13Qhza50L3enhUXeF623oU0YffoThJC1lEm7GKkp/x5EXu
Ku7dNL2fgtkCkMGSldw5RCJ/gGyoD1MHtMD5JGT4VNDtC6QmKNryfQ5dhsQYpnB4jvA/IcVIyo7y
U8qJtbgEkdh1aT8nx1Ei/2WfEsm4Edpt510xdmF0J0TkcHKNodOcGY+SMG9ddxf9XuYHXfjuWfQK
fKTF/DrWfW7vbVsjeA+jRtl3xl9gf6Zqmd37yEMAs7MDZ6HQsG3HBM22wmTRDih8CgRuoGDV1CR7
mc6yQdBQ2w14gCcD0h2zZeZKFiLjqlSedW/bwLIxq9eW2JAhopuXEsqx2pUAAsu67SKHvUGV+c+U
7w09JdxpQPtj98O2tKrc4py7DGHKRDa634Pc7TADKXfEvcaM9478ii5ZwJ+pxcbR6I8GHuyXmr0K
E6FDsOGTNc1VnKwaKyyAMZpZv+RZLxRFuOVY9W0v8pwtqoibV43pDfLIiPptaSbzosU8uE9qihkF
VTdD9c3R5eCtTdmPYiUZE+t/Y7JAg3I0Rc27cpKp5ANcxhYoMaOYctbjJOdw54YEYeDVCZZ6N83d
dOt4mvYHmdqSnEaQKpuWOQWhGUghrn94zQJw3Id1z2B13Btuue3GcPk6Jyo8l5iVNPWykwX3Ariy
ZNhz1Md3xkmycIuKK83vPaGr+HFyq8XVlE8qLVEyUF7NCCjrKXyckTibLxDj9lsnYIi2ZHhYxTbp
0bqwTScBBy34wriKq4HckMqWyQtpc7k5GBuVNTTPNJUnN3Iufhs8dyMNILMytlFhcWpERZL9gFgX
wHuIBgZ19jVhcc9FSGDkmi+R8wV5dfjWd1n5kgdwPDhpyhJYlv7V3nW58vmaoqR31ghh+zuoX7rX
rvbKB/TPF2v11DnjyrFn+aYDsZRn+E+qp4mg5XgT2F35Dm7lcorBRaL9GWSNc8IGeDd+xlRkuaQ+
nonqInAWqT2Gd+gRoNqKIehQR9GEFes4T3PFudzA/UeS//ob+DeOjz4oUr1LfaRKVB0I7dnFervd
YPy0y/uIuZf2NqXiRQQTFgZRZCHccjzFVIzpcQyyZdgLUen3DPaa6NXFnQ19v23SVZAl7a9JTv57
ItqGbaKys3VmwvxcR2P4zcYK8h5YmUaIGON23thB2MlNNdTYQ7Vd5+96HCz7NpU2Pgmk7KnZOrHq
jvnYS+YVo5WTd24/psO3TMshWrGEA2Z6QKbqTeCnKJwHz0L92yiXRP6sKly48HYKXymrGSDqY0og
5SmK8aWh+EcPqaJ54g0FQzRdPBtzsuLRU2+ZvJftGvt3LyjSJfM3m660x7ehc4EHmXo/xYfQazw8
o+rivINMoqBfW1BICf7HGX+Zg4j7UWrj3oNW9AMYa9H/qKYwwG8jQUKBm7DRLL+ol6avE2TbsIub
hnJ0FwfoZ6sVvdS4cfykIOWN/o7m28unYR2mEeMnuraunE2UaGwWlZeUz7XykwbpSOnrdW+ylth+
21g1eo2oesS3ycemHCNuKNSjcCOsNnlmwoFn3S5OaetNNg3R/ND5SUntqxvlbRQgf0wJ5rNXsSgQ
d2ht96+M0ur89RDA+EVE1RgYunB6jdIhGV+XaQGM1o6fDki7Lp/pGOfeL+Aa3kOG/zI6CCacUnuz
rHlL0+I6a8hDyZv0DFNFPJRZm6D1LLI2xgvAES2XUqmNXZy6nYLVRFCfits5VVjbnTL1Xtq4bZnf
GDoIcfw47sDTYssaGEg0DC8QvxWanAIPAvh/GkWbwNHjLeNhMmBRnuSJ7jw/+X2EpQgkqi7Xsh7G
YcvobGFWQ3dxSUtLQOmm2D29FbSmcws2Mryb3DbjajLZfF/S9KUcgFE07StzkWzCQovHSfBQHkwP
Y3GEVjMNIYFd9QPxfEObLmX1wAPMJlA6tK3QIKmrd7bKa3gG49kYjJA14pGoF33urKEpNnFR0/Fb
ih+xlZ4Ov7vugN0AKBQVeuk5A6V4TPgskzsXPN8sh7JFnXCRdo5WSfsowkpg30UkuAbWVK9+oPyP
SmQ1/wyq/doXQtzRxqbLuoZ1+hpHlMxrb1xqrANDlD92mNjsVYhqEZQXcG6FnBx8hUMJzW8DzPyD
3beNdyjpsQzySiZ3N6XRZK+kW8ys91gRBU61NAT36SL6c5xa8zlx7EpsoKjLdu+XavpdtjhSVpns
4Q9DWtQv8BjNFyxIHFOhW+TyYHeo8G81zOWPMo9wLSy5a+Q28ZP8iVhVQ8vfusODbKDpL3IAjuGp
a8tnb9KFsyUlDeVkvEzZTcScNhx5lSDXxW9kQPNvu1FVsQWnjbpnD7YQf0XSCdES2FbavHvokUjA
weXTZd9TFJEIFvkiyhvbs9pxo6VUGEdi5i08CkEffvbaKtQ37F3mN6kDXntHozUk+7aU1evEFDSJ
viuru5es8Wprl1ZF+JCCT3K2poIXy40gqjMCaIQoARcpQpN5EHq0qb13a+OJbLE7FZM3bssKJPPr
Usr4PE4Qe3dAneIpF2GhbzPlg2r3buOmD2PQSX0bVe5FmD0oO9kWE9U7RqR8+YGNGP6IPofChjYQ
4hmiOH4LO2on/o9I/nYDcF3eblIzFpHLQO32iA4PehlDta4KJzoRLpUOWzOp7nG0mKJ8lLDF9rdI
R+6L12fd98Wzxxad0tAkK69oaFkRLKg+QEBR5layGnLFHMIgiPz5qEUhllvcMHX4iL96fnarHEHE
lLXY7i+FWX/TNUEy8RoLbH64PWDTpiILrU3W6BYBZTq60dYRJYcFQqroAFVgvvRO5b4CvWTMDRr6
jGD1zg/DdZzE+n0JQxeRtxGzWGH6SL/rRfVvikqOBTh52FEmxKc/HSokaMQOHGeNPHoyr6OVD1B5
A7viDubH9e46e6IvxlPU3xWYX7HIqZjtiCY+36i5nrxVHJZIpg1ARM2ZsEARDq4ncE2QjunvPEGd
/6jGUalzgGsIlV8wxk8WqKE5Tf6oCGdwaW0qUHcLwS2GzohYKqtCVFNiUu3Xoq21e/DcBCVaTk8R
bGaIPbVuvbh7qXJp8M8N2IRgfoNoazxXeMe2qxsomyTQb422um5vygIvazIMxcbWqe+ze0dVizqf
eYKUW+KtMYuAj66aGsA1c8uDDd57sbHpcgsyITvWz7SUa5M59HGD5ySHsWCzuMEPH6FvT3Nr/Ea1
UxK7BNmVPuQIaPpftHEVIRpFRDjQCoy0CDjXk/mhwUXwdXR6xLNVTy2xch1nbJ9nT3no+RY0pfzc
UBZfqUmH9Ei2l/mZJxiUVgiWWvaHJnDfZGXND7mY+QjrtG7ynWmH5suUTeVzkBYLkMTYzu8Dh/VP
g0zFvxilhnOVpFazIaN7dlD3C1S9QTjJZxnNaAilDt3XImkuW8EcROUa011V8D4o9dABoq1cpW1P
kk7vIQvbKH5nsJrZi75KsiZQXOk0/tpHSZ4+u+i54P/ZV4vn1pmSL3kZTjNaxX44gw7rhk9xwUwz
xCI0BwghgHgZ96XcCRu77qoBgPwVzNSZm85dsod+jnDo4jjrULxgjXspyKCL0Og6RLcwanTGZDOn
xXu/NCGGy9FCrsrR+F2wvPUGEWn1HoC/kz6FF9FsMHOQY1CNIlhDUY+vJMTNHl7ELDuR168YvhcK
S+x7Ssx7tBHJK2okFPWyWTLiVYnueMXiZfSOiOK43UeonmKE4l3efl84x6nBRO4+02eGybp0K7T9
Iu30I9qTKb1BtxTzr/1xqo4+4TL13VKUw6FdtOYrgVJK+XY9HyE0xMAryf28gqDrzUO+1N67dhCd
rgJmHxOiq0egbkth6EFQ5KOaAhruXjya9B84Pcp+X0ba/k1uR+tsJ2Y/MRUIjp6pmSa+vI3BSVHY
E2q2DDB8YpGYRZoGgrdtnNpdB3kzE5/ODVgPgV7qrwBkUD9xNFavbLrVw0RNINbgtCHVUpcOlzH3
SfqDHWCwV5jCJnU3k1oBYexk6ga82JUHpLBl/uSRCmC4zRo0UA99SJmo8vE+8FBnseU1pIimLSXV
Ks0LNhxTyM7/YshlS75jW4mTfeWb7A75lKvAF0k24qNFm9EAWE4HwJW2PXTJQKyCzBBRrn0nY6bW
7InAWS9NMOINkJX6eVFY3RtYBLFfunCUFOztrG8vWPL3lMCKHIlC4H7JpaPAzqcxCU+1PXbtE2wV
HrMyvEQbWGlu64fCrfp8OwSV/NZn8UzoMNXZKYJ5opZH+PStsWdMLcapFkhzK50rRhzPtMjK5AYG
oI6LCuToot0AhedDYCm0WByF0dT7QTvbD1W3xCeSe7K7wfbxYa/Y4HT+XGLbUw9+MFY2VVqf4fxe
C09YtngghIU2YldnrYxCpL2D7D6Wknl8egN6i1x2VYZeME475r0aa3hEjm+39jmcB/xVeztx0hJP
D37AMn5SMwkL7W3oogymU6TfcuOtj6NeBhhUcIenR6b5hRZzm6VdWNSpOmm/+42/CDpAVE+bPDUN
xvTKD6JdGjE+p9rU2nGIJc1Cqm8SoIyofjdd3KLMhLUex3urVp56RqO+hFunHkcqL5ESo+DWfRCt
Bteef7lkt9Q3S0TBAcXgNdXLmEZlc5OwE8rNwPSJd0V4kzh38PkXtzabfPjTMuUYn51gVjA3oZMr
EiqntBiOuVUGy75yR+Y/X/JEAF7GuIy/L7Ovy+PcjIl76ME843s1Ev55Q+ofe6bTLUm5GUUWTM89
a5pBxFXg+3gzSET42g5Ottx2YS6jexxG+K0cGlRcXHCiiCFsVn/vrBDkYctaVawuSd2KhWQL8qGt
J8ATrDtTDoF7YxGxOa0EGTCsnoWMAnKMCsQ5ca9m/lqodLOi8x4vQF/LPMyxrJDEKds+E+Kbo6wf
JnvBSqygCdBdZF+k0f53BxMN50Uzqie7WSoGGjtAnjMEI2ahosyobDh3KhpxFclVHkTz2YukZ04Q
VJxhrEjvS+eGjOCMWeMPxjKGwANet7qxpFY/pqSNP3IewLJNEIYLgAaQne2g/e5HmYyUj6OXAoQG
JSxS5I78nWm0jDjnPGd5a5bYig5O3lj6AIk3fTVVMO4q33e6fd9Fk3moJk30Soiq4NkogD7EEziB
D1PU4Dol/WfkWwly0k8NX+DDUnPC3iYBAiDEk+wOBAZl0Ra6Wx+Wcunbbd239dM8/3Xeufb0pXWh
4jbaSeAyMdBU/jrhusE6GZU9gZTLHK9JO3jTIarz5JXQkZSuYSjVHXZWEk9Gr6i3hWfLYIXeAq1q
KhGjrwBwh/rA9t6wZ3mG9J8lSR4Bu2y9om0HrusEHdgFuLLdbYcT8xkiH4LabQvrNCcJwK2OS6zr
kVHD73H0e9pTFlCzzVBV0KqDF9eAhPjSHmIsohHBD7U9HCcwlNtw6ZFOT8xoZ4AqGT7O7eA2IWLr
uENBISBoWxZUOWXbxG06bi2O+uXOCQBDMafryKzHDmyadBF7oSHpiB8+F9qd0n3YhcnFptW24s4x
uAsgECxwu0ZPZtqIko5rTf8rUFDMGYqsoO4wlMSGoAV4uWwVd45bb5w8Hn8hoKf3i5CdEpKZBIO3
r7sgxkjCeb2viRZdtqSDyaekJTNhQ3KHeRRjCNE9RBGNEyo9vrMC1duXPmo9KGPVdZvAA3FGQCf0
IwEwKXgWxgV9FxA09nWuxyl6qJk6+xqKWW9yxxnM2+xCfIOmzyqj7oW1Z33D1mKXJRAUlaM2agW5
I6o1MaEEvNgZUOQW5QlKV5eIAWQXtGY2jk0tX5tL27OJJDnB/GK/KY/KW6IvWgS4nqFv5XPQiHmD
tdycWqOL3YLcNUZN7/c/MfGj4MEfAgpPTh/NxgL4K7Z08eJE3Iy6+JVhS1cgkDmOdSzc9tbC5UR0
B2pklIQoJzCXNgt0u1Pq4jUvxyK6DYvCmlB6F2JTZj5xAcoO+bNqJClnoxyX+5am/UeN2QCrujVm
T8mipYOVDnPMCh3y4MJWojDeZTY8P9+Z6m5rYUcOk0+Urp4aLwZHqUTV/a5s03zUQMP8Al2FNOkg
BvOHkaUOtqFqp1MJtDWu0ipy1S9fWBBJLgz9PrZzxfim2e6fCZHwG5zjYUlX1DdViV6gdW8mT8Ok
dJVM4mPtd+GyURBRzTYcHObqhGjvb+1L0NB2rhNzYmM1+Ra6CS2azXZg7S+T29yHphzm8RY/ALaJ
kQQS+9imOMQUTTVqQNF1H34QqOkO34jyz+DXysMdi7EjmBSBUsYqWHJ4DRMrO/jlgBUs9YLkO76B
DF1wp8b+lMST3927w3RRpxk7vffwUCSnfChL716YaII2wdCS5jvUDCEf7phjDLTxAP9IwYC/K5wX
Z9RDaL4pKExATJDC8cifnfo+wOBgHelajIM7uK+LbQsXVZMIgZEGUCJFqbaKqKWstWLGWL7TBY0T
KyuFG1yn2rWcjV9EYXTDLkeSp3Sti5SIcD3SaMwyDmdk+QSZ8+E3IZEm8YLur1/L1BvcU9zBGSQr
/MTpyKGW4NDQa5vNunwCA1pwaDJ6TO7GXsX1QckceyKU2+DuFrI5vdt5hHq7IMEOHy/H74bWdEnW
aWH3P8ehdc+lR651sVYDKM/9zKBBoqgqX0RsmfHct7dIbUrvm02gBFSwtKzxEYgq0V/RTCYYqgO0
BN4mQ/SCJsaBJAQbJFel+poGxv9RsNGgAXHhKILFeLA+o0/4I8K2oNiMGjE6mnDo113Z5H10LEbf
BHuyenS3VyMFCwciSg61FpnOGxTPviJRc9LZcFNXJZ7kxGj3fppiEStQ6sR2P5bK03dOBbr/LUDW
ZZ97BIhirZe5D5+ypm+jO4VVEvSisSxy0hcus2+x3VrfbK8zNfN8+dueiwC8/6BaDaWPB8ZBhIdJ
PPfKjRPF7WNv9ZVzHMAWQiKYHOc5c9KYKHjhUFy3+Yi+x7oYIivICHFDzRtnxylmxR4S3spTr226
TKV7ogbKIEzeaTCnbk9s5nA2TtB223T0B4NYubfiI87iWKwbU894urAi2NZtCHhPaFekkugxyhvn
R9ZYcXtswrYJ0acruhAMvv47W0pPvlAPZUeaUxyaHLAhcEMotA5hTPutXjgAG1x0ZZLfJEkm+vdQ
UG+DDeCD39bp3LoPknS65FBn6BEIRiM9aiUB8hgQXGRx/kpQyxhflLpSPNVt19QnZgAzYkK7Xted
O9Uielt4ZeKIWyimZncs6bYv3tD4ENVDB+hhRhLfNmWXeOUZ2Hyablwf8Y9lXB8/QODVEWa2wXhU
ipMc7wmdXn56oZEp4tw++/gkBPffAdcOEYZoSaRwOH6dq3DV3JR2iP6pv0c9PKTPTlFuS5R4XBCJ
k1gtVvwSL8VuqO1jeOjXa97UJ+nL9n+lk4YOIiPBcBCmhFz9hNavgmZS/ASm2s3EXcdbgkQ2qEPu
yyMDK9bx7tPpApcA2+v8UMYly0ukt4tl8SoQ1eK2TBHEw/1YtPPWaCagaIRYsMIj4wVxEyCtUOxq
+dQOO8sP3iqMa0dhEucUY1SIPoki/tf4CNtRaEqZdx8IIlSvk8zlQJpOUtfDPfTH1syHrPyl4m/E
dH3ysv8dNXy5DmHvPGyyf8KrJ72M9uDgUBruw8epf6nX83QM7qW17deB/ZJW93rjxvuSOIZ1zTTH
U/nZZJb/eNP/uP5VrjAASOKQsYAD9TsdddMz0VRuMfXNP+X9uENgfoA5Sexdoj55wPZ/3jkgpmI6
tsO9X995kDKKT/QD81ea9TI8LKRm0OzEYk8CgeKglA2+gt+0ncDO2+YiPO6Ps/vbGa1dU+effPL/
fg4AcEJcXvdl0vRfk+D/lh2se2yehuSye9idU9zuoNDus/bpz2/7Py9iM7yB7zvw7euPCo7WnQps
DPe2Vz6i6Lt1h6fMe/5/uAitKjQAlZlzPXo8r2K3973I3BNm+1X59i+8649h4n4Skn19LywLShBM
gYECV5Th1Xr1LdWJUDZkKaWv2n5ygi9h+8klrr8QLmELJCakCUtqRvtq5prdGMVkcSc7oUZt+q3G
VOofdHFAY/HnR3a92K8vdPUpUkLLPqQqO2XNY58/5dFvR33o4fTnq/zHE/vH7VwttZSZBUuh7ezU
6Q8n/Rmq0/LZkK7PnthV4LNM8gKukidWeOtuOLkcXvMWGbivP9k3PruXq7ffWFOUTKmbnYL0SyQf
Iu+nV38y5+Gzl3L5CX9bkUSxTZ4yPK4xOsv4gZcisqe5+1+ulutXfzXeJTEuVivBVUgSXBc2YRnh
N89//P9785fX9rdbSXELeMhAs5OLASW3fhEiiP3yk8/r8sj/foD+nzuhsHRt4bByru4EfUBjNcLP
TpcsshXE2Y3oseP++U7+86WEkPGSQ9FH6/bPO6GRQ9XMQJRT0pxCEmUzIkft9Kcem08u9K/j4XI7
jmSDcQOAFNe9Wi2BqWyRzHlxSvs70I20uwsH4pxRES7N2yxB7eC5SMncLc4pCr7lBHy7ZbieYGYS
FJiKMLA/3/p1mPr1D7paW1O/eLMV8YOSxdkWhKCl0oHqjTfaajDWMUzl9c8X/K9n/fcncLXGGIER
+R2g0MmovfO9Il+yDOE1P33Sl3d2/eH8/TpXC20JWkDTNi5OOSmmJcpl/Haogwh9U3tC9RQGzHza
BTgg/nx/f32R1xcO3YBTz7URe19/sUOY2wJ3SHFSlXXCPomu7kzEHn4A4vus5/wp+KBTNHfljX9X
EtoEDP7ZnJH/esahF16mGVDsef7VM87cRA4zCr5Ts0mGbWIxSwV/v6w+u9XLCfKvW5W27+AzkEz2
uXrGsx1GSA/74tT2T0C+KzLTCpo0+y1aBY/ejlgtBH3F+pMHfD3TI3CY3EQ54wsKLN/xr7aEHImX
BmCazw5xHoI+tiMbggHNmXnyxxe7vgUYzABshmAfOh9TW5wv7wIBzExIWHMA9dhJU37yq/51Rl39
qKvNsE/TeSL4bT4P2C/n6SUlDkERMDaAXtj17s+P4F+b4uVi1NYu8TrKYXbGP/erhgxQWUY8gSB+
AvlZaf3rf38Bn7//MhqKGKbrTgnIEomRbObzCIvnugR1W29/vsJfZc4/vh3u4e+XuLoHy0wypDWf
z9RDKz+8S7yf3PODl29HwruhxY8EgZhWffKe/i/XpRMLAkkBpq7WBpgvCYiVmc959WCaN0IRN9bF
vKdOVkgY0sc0EDr52XS3fy1IbpbHGDAhkEEnlLD/fGEdhpYWTn85W0RK9yUGCdYkypV7L/lkTf7X
lRiNbdNtMiKDwSH/vFLYRpEe41acvZgAdoKlouxIejhCqU8mWH92oevnqKop9+JCnAcyBh5I+7WA
K8nPZeEWx35W4ebPH8x/Xi9wwOf/ambCqzN6BlygI57E2enyVdE/K+onMvLb8vjn6/zrQHT8C0bg
OQ7waOA4V69KxmiT0L0IbPDBqZf5vm9f4lYTrORBzzhnU4vnP1/R+ffewSUDahtQCZqO6w2txOHe
eeMszkFNumrhWR9d5IdfygWqpyT161Z6bn3TQdvdeN1i/wTtaw8eKOiGxNjuocygtBYbl/AqirPy
durRupPhJm/IE1kNffPe43vBoC37gyGeYtVDfayt0XooQ5kdSfZM3jCaJ/9D2nf1to11Xf8iAuzl
lk0U1W3JsXNDxE7M3jt//buo+TAjHRE63zOTiwkwRrx52u57LcpLW9pIAbMwgMXCjecl4iaimSbH
GArPHrn+NfuIYuhBY+rMptoXlKu48KYR2wIpEnkWqEOOJGJFOYbJ60LD8wJ2eFxwdiHLVji5gjoY
BTB2Bkzq9BPQnabRen52j0c3qxFwmqtQkgocu/vnltcxD9qOYToqMmMDAwEYIIzdpW6A/rVa+Plc
2JUM8V5n3ksjthTD/hwsXzcdqy80pjcf02/ulXU1O7I9U1zz684HDqKu/Uq3/rk9F25lP/+AK93N
wwfwCL8Rt0qSfCWYu3H5RQYAPmhGnY6967+gnLABWSSzl15kc1oVb/vwmILbVVvXTrRDRxZF+IO3
wWP1oqCCUlzCf/hZQ9wIjwGOhA5hZTr6NSCcMGG1CWTJEaP0nUtR+wXaMxDimk9wUawwOWY2wvT+
b75AQ6IV95oXkCS4/4KBl9AND/SRY10zeFzVG/K2a28w+0haY1z9J4al0Ysvq7Hewq99LnzppsHj
AfW2xM3YrIReakN/impU/Y9CVp9Vt1YMLcte0+lbLVb/SdL1Ft7sc4CqO8ZX5OudznURk/Oox7vp
lKyZHnNOavb2XN6jZp/TRvDVkeiUYB6Jc80EtD1psc8esUK3lT0bUNBAhihe1I4iaVFRIP2LqV8Y
Yxh/QhSSzsEksil00qGUcwx+fEX1GbxwEUbeGK/Qy4S1ylyh6afFFd6IJe4NEAaFNK4gllFqu+pW
YVNhgKXYJZF39jwePeVW4Nc7v6iAFG0C66tlejfUYqtAdr6i0Y/PXjn5iGFtkKFUJEC0ycRNGvi8
y4HSyh6zPglXWjd8g26od4YYMAHPT3bpziICkliNA5GRRN6klM8kdLNi3SLqb/EEmGYHjZNFf5Ew
w/xc1DWVSa7qVhaR7ZqqoSjFJGaPvdRi6gvMMgbKz47IZBc0Vex7XmCMSBy2U1mdUNTapJP4mibT
NgKmlQGc6ciqUzRDSwDZ1xUNmF0ZJ2Ckiz34AIsOpubkhxxQDJlqMnNkEIFwgcKMx/0OVGnFo73R
KHnPkrseTdl8TVH83KPDj1ItsC9UjeWR/dSIxSllFKL9tIJTwkvANRaafRu3P1hpiow0yQoD/ZOf
AERe56X4E7XBXagGblLlPOaIBQd92RPFti9+jwALgGQpSIQ1whmD64kMuNeyxwa+hN5LfGSgt1ak
SFl4riocBAnsNwLCPeQq7/Vt0Wrg24oZ7pjrwHV1+1XeW9EB/cBRaQP67vkNenyk98KIYLbCJD8j
CD5/VCvMTxT8NlX2EyjW0LnNOs9FLS8MxAEy6kICy2uEQhAABSkUGOg5Yi6kl+3IVH4Ge8BxYWD+
MvyrhUmCxvMsnGeNJRaGhugpbJGRxstAPApMxQD4qWg0wCjO82U9KhbsIFxYaHINFS/S4wO0UDLJ
IwRNbQ3UFr6cVg3YrVZ+LvgUL31RlMyicK4BNkXmZ+fzxkYx3JgWLQKgY4X69zdGxkLDD/vsSw7l
r+eLetRhWNQcDqDVj9dYlTwqwFJLmg9JGRoy0LJhJJ2LdooUSFp5QikNcLMDd6/EIEwDVrMmqxwC
EUI1x4kY16At4dE0UQASGF13ygXkUo6onBvlZ4omgjB8wxQkAFedGHOeQkChZ3982Ciby4hCoK5V
lAiJu5IFmCAsexCFqCNa2eHipKi2p/K/uCiI4hQRrgyH3k1CCiDOOJSme/4Ip55FZ4yIfkI+M/iX
50e39KJvxRDWXqwwkA/qZv6YJ1CCLhOegOqKXrDnUrhHvxR7NrswWBHuPVnjLeqpYDxA0h0j4c+I
3kgmPjcAVM1SJ07+oGFJF1Owq6PH+/Rc8NIbuJVL7OJYIP8uKCN/9FHAFVNxo/QOVzT2cykcv3An
b8UQuyjIhdBPKccfsxzIBqonmDm4yKy6QvZ/7goFo0fTrREFVXuAeYcuACjTXazE4XYERAHla2Zh
xAMBZb0mirA9MAsy8RrFJsPYf+8rxxGdO8g1IPIFyo7uV4pgAYK4tZ4vfn5vhDhNQWyuwfzgZElx
HsoociwCBLCLfgpAFUeuzPCHE1/gxjaY7PHbTVDWlDf4KFRjMXAviaqM9B7CDHzUjW7DKE2HMbZY
OYYl5zCZPr0mwrEfuW0cvaiyq8kUeQsnDMQKUYMrKCCQBW3rvUDBiwb0VPbakedaqwQCSB2eyngN
IHdA0lV62aHtpL2IAmcomPmF8qDs8kJciyZlFSOZs+aDXzpfwZsVaxihUSNxDE5p+0vSDhhZ1cVo
xaElLh6MFu09A1AYseVgOWDSE/oXp3GnYGoKgFAlwMNaOQUx5W9NKs3nx7+0M4qKqEQTQCSKmJe4
+zkmp9HKw3nHGCM3aKVia/iPLhrTOzTGB2BWRWIIw8bvsh3S6JofulVmQwBQcG6OtOFPkWTt3SQ0
6Lz1/VPf8m9FtS5io2ltJBiBgr9T2sHSANBaMQCh0qZVnu6k8Mgxjh/WlCe3YJTQwAEnHsEZXBYE
4feng+kbDElxsX/CzKQpSG/shKxK9Zp/8ejd2KGBl819A1g7Zl98KD7F/D5mke6FE4a+yKSmA3aG
f4oz1S5HwJwDdEETfwL03SjQ9cd5NNbf+bbfv3lsNsD2BdgnFojjxGsIQWaCcTLBPwHCCYOHIbra
ACepOQBNodVpFl767Fzg2aGzUFTIOg34u6ZRGRX/JO8ALimG62zYK72mJ3Js5eUHo1IeGk0esTQx
ApcKqNr8U9HOxSigy2TbFkR9mOY3ASX6/PE8pjUFNJ6g1wjJGsTb8HLv7w16+XgZOCjRaRr3vpOI
69HfidF3hwOMo3MrosoOXPzCHmV/n/RIIRvc8BWZwGZiDJ5ZacymBiiyBxzVsmCMsl9hUjAAonkS
hbRA4+HM7z9VIOIZUCoCnz9uo1P+FnzgwNVj+ae8DFa7Tlx0o108tKpTtufB0yJEElq+B3ks2Av7
6FT3HwIovds/z7f/wVISv5/QqQCXU2rZw+8XO4COqKWBQeEy/NW1H/+7HJWXkeWVYR8F0mVVu6rJ
xmmMTk3/Q6zqvVpAJaXyeAr9nqGc04MvjjWpIt4LHEfYZZY4pqyU+oaJPaxJSbMVO+QJIEhLxMBT
kTv12HZrzH1SvKzHWE1AOxC8DagDaGOk6O+vMTsiMAWA3LRrDXCZWP0Kt3ON2YeQ2rb28DwhCclV
YQ6okaAh3eJUwqBi2PnsDhlrc1gz+9BQbdYJKVbt8WbciyGM2qgpQRoxYLtu3cGMHTSv8rT49vFy
zyI0FDXQVTH7T/d7poVKyjJiyO6aNbLTJoaX9Nr88o+GC8ip7e//9QbeCSMrQ8hXgjdvwrbFTmBq
Br/l1s8FPF67ewHEU01m/2hkr+fSW4GhbtE+QDkT/lED3csgnmvJaoBI6gN2p7xiLiTFUAvmb16G
Lbbvh3cIDQ8r683wiKT3vv/STp7erzGDYivblvLIHizu9Rb+fXaqcH92Dah/y7SP2F1taagraIbm
hqZCWe9j0ERImW/QjcvXY7qmBtAobojZW0Cts1VT/NJ5HbksynqWX9U/6yGMHoDP0raLsB7Mn20i
kzGUE+8wJk3Mop64ufMq8awAYYxp4wwnWFvo5jGREISeyH51K9p15GgnRGgk4GIAS7iDJO+kOa01
P2LMl5ziS7HR9vxaMEqb/wHuL80UKEaL9hIIbwwE9sBR4yGZNwKj2AiWT99H2uoI3TGVXVxinovd
TbZmp4MjfML9NrKNqHMG4EoNea8dAdiqtaZPXd/ytURGEw4ZmlnhtdxfyzKLxFAKkvlatpbnJia/
Lk30kdjgfqJolcfgYn4CN7IItcLzHogIQdiwmw9xtGJHcTwzcwJHsHIzsZ7rsEX9ciOM0C+ZpArT
PDi1W784NAs5/9s7j5lYCKExKiStSgGtALsONzG0Utz73hwsA3G5Gf54vo7lZybLCrpHkARAJez+
hICHkzJMVrLoIY8dILZYxSY+FjvPiCh6gyqJUFEiA0T6QICk+YHVumcC/8vNXM+gvSqqJEJFcQA7
Zst5Tb3VrWs9tOAPmuK2WuWUBtdFXXizeYSOKsBNk/hjMeuowRSN2VwqbvPft47UUFk75qqEBQEd
cT2sI7PRuW8DgF4v//E2EAoJeCAaFwlYUGUDx0GvdW0fG5wBdinKbaDtHKGVWpDeZ16MFbWwigmG
RuADGs2JpSxoUfn9c0BkYcUrmFaQNaxnMGfjy69RxDdommdBi6MrEA47ByWHWjZxOmjVR3kUA84Q
EhgRhIzb9F880zsZxMFMkQgCMvV6pYEzZOqNrudrZk2zugv7dSeGOJZCAwEWBk3mYwFzr8HC+IGT
gnL2j+U3NNrdbJhMWAUfGAjhFILBu9Qxvm80W/CMmhF0dQj4cQyTJIZKEyk86tQ7kYRxAEmXCLgp
LEw4yKdZrzJGBiR5vTVZ0/2m6YUlu4dysIboBjkPdI0R+8gBGzDKO2W2e8O6+Cg2A16R8is0wdpH
Wdpjtm/ezX9kkd3WPbhHlaK5ykr3HZCbX3pooxrpCHCJbflX78AZ+W9eT1x2471Qle2stglrdSee
2FlQ9FWYjbyKn9V6YqJ99PqaSxvcDEaAOI+ipObf+CARzY7o1MT+ojUYP7/xdXlO5hJA9GFzQx3z
5ZvCEvXBAOW7AYxjioZfvKuIVtEXigSiJEqEoW9qpN+bOuZ2aYoh6wBlffkkIQR7n/qT5Lt1euLR
oSScQZGr9xj5VhiZtt6FAHMOmP/+hPlu36yXC8owBtYsB3PGG4mp7bNPDFj3H56Duqqh7pmtZ+Sf
LEuRex0hJPf5Vi5hsKdBYgCJAbm1xRyALF6Zoaka07bfw65u+bfQSAGhDfI60zs0v4BJZda0At6C
mUDhTJMR96IU+pANAfYL9h69noitJXD7msE5fAlfZi0LxiU73YK7DcxjwUu2r/TYpCmqxad1I540
H0ydIOEG6tFdsJUOjbmrtqLbbEPHtrn9CuS8v8Dq9j3h6mUryh1felWSJosY8cRwA/4mzlzqc54d
a5z5qbUkp94FsPmeM6sRXuc39DjhmpN7OO0biYTKYuVu9IWw4XbA1gNPsdUbymu/ml2azKmN0UJg
iYQNUKs2w7pfzYGs50yGBkD3LzArJnpp0+MjfsEVRqvL39sgEZYiYkIMF0/YBs2RDuoJ1f1T6042
WGDgbIGmPvusv0BFvyoM8FogoC8RWFBOYsHTv/sEQr/1XhgBGw2fMJiJCW4CM995R349GZGT7UBM
bTBnmkOxFMrcySSUDsK1WmbAj41jKAo9doRroI2ZeRPtKv2r5lDWOG/jk7MnOw2USpB6Qa243U9h
E8AvH3DJCkMzqYJo50molAZc8WnCYmECnlO+rw3GACasAXCU3gSX9pqyLsorkohAoAIYizfN6+qt
Oa734GSkboflpUcP+sL/V0Ho3ckREQHiLKVKo/nk8FjmMHTY1obykjmjid50mhdNvSiE6znzw4iM
h8sZbDsz3YPQ6Hp6vQksIregGQTadhJKaWhm1HgFKqKFIerWGFMDG5vZmMCqsvi153hQAsxJgotd
GAouDzjCkeuinuqiUbhRCoSmUn3AGFQyThWMvNe8EFCmjO4wKyvRBPS1UR9nPaCZDDWZJ8y29slL
IV1XGcyF4H7C+aonzy33UIUWmDb3/o/GRJs0dv2ANN8BLW+OBl5ZvXOTN7kyJwNc9Z2uuK2Z7JM9
CFz/ZQ7w9u7JhKYCTbqqSR0uQ2691VaNHOdxJZ1YnWYWF71bdA1rnIx5D7jVxCXHlH0ctXHP7eTd
9KVcNQbYii1whDjURO6Ss3cri7jhFdP2cg30k2sakHsd7H7VrcGmC/2fOf6x0ZVVsp/NYoQHDcgY
/bkKma/043n/s1TiygM7vAXTAcS3LnAwDSSOYfQiWkMrbZHEjY5kwQsB9Q49ZcBzN7JDeJrVImgM
Dv8qErrZUNKkQtdzwJuHLFTdkVftzp7ZzdYTx8fr4r8L9tBmiZEFtMiiuYy4lYmQIME0cn+91mir
7gAbD32Bw1t3eA+qHVjPj2zRa4PLKAOPQQSmpUycWdorfpqB2HEH8sTvweTfhGZ9Lk1uVW6Z0QLc
klPscjvY5Qg0mZVE81mXDhPaCdAQCg9gPnKD2xEwSCn41HYaXoaKG4q+VwNYWSa8dFp0smS4b2UR
m1u2Kps0wJ7ajStE7DvNGF4aPXP/P+Kg+Z2RD+FWEuGSABRwqMUIq1IOAIv/1Z0VJ4JBVbfNd/Ur
25e2iCKAZ4wvzw/zsW1jHsq72U0i+IGeAWhuhxWCHPSU7zv4pNLGM6tvxfUN4Q+rN0AaochcPEH0
0c1dUaD1JJW853lcXEktDzvH6N0hd30Lp7jCnDS7+TcKRruRRZwgBwiZsJwa3BZnLoaGf+o1Gtop
TuySxbwVQhxeJ0kVFwOQ8PrmZ9UJt34lwcF7vnE0McRZSVXdz4ww877FyL13LtDgdXRxUx74ov25
Xc7sp9wExNVY8ChYdzwKu92hPgkb38qRqepW4o+QMi9PWxLhQTZ8zysTSLyvNWRQa9cm+JJx22kn
RF0TYVND2DgV5XgeNnX2931rVsuD4encrvzx/JiW8uOYsfrnfhM2NQZXZs75WFRlYthmH1oByguB
A+ftP14IQhPn2QSkpflyA65/O+ekZr2PRdHU4HwKD8rpZkGE/cxzrpZnRklY6dmmxY74a9zPQSrA
FE0g65tTvtJ+/7ddVIjYVOg8rqkDCJ1LriwSM6kxuUDwMzyKPrqOgRHLA1QLKyBVrYIWgOyZVlIg
ICfiyKNM2O9jB80MW8H8atAF0JuYDf91wUOzytdX3zydaFu74ADdySaOsAawZorBCH63eS+OvBVv
Jh2Y3EZnQLBkAL3WSu1kRdvbWVM8WzFxoI1SCgU/YMXTFmVf4OUieQ8anG16HPYynEzhTDnMhRzb
7TLJTE8NYDteSrBMRd9xpr8p7MP6aBX7+nhxflP2dEGn3MkiVH40of9ZjLC41gJnLAK2eBvprSNR
Ht+SH3Qnh9D62jCEwOPFmt4BHv7BGgzaAqb1+g8affWPD94G2ibI/XBdaa1q4sLpcdcmH1lBpz/Z
5lmHccNrQ4nNFNt9WlaXOIlXlANbsNE8h+4lEdMKmHYT52+4sQEh+n44YaznJ/9X2SXeFZtmP1fp
qc0Vy+v5RxZhBIDwLQBmeZZlXFOwgQ7o69mzm1NPqMmaGkMNspYuJHpV50ZpDf1+LLG+NhyrtuUq
fhfJNUYgLYb9UNJvWaGCTiwJ4lm0xqJrUphh1e43sk3bOOUikd+Jqw6RPKqYSK6tX9Ada/E2co0m
CxNOObwlpXIrk1icFItggEkgkzt4p/SlfcvWrCWYZxAmGZWVvSX79NzsBat3ngteOshbucRBIhTJ
GTAN8TugjIKwwa6lP88FLLmrmAv6ZzcJMw7GGF8RY0hggMU44yErpldsWA/ULLmVdfu6W1XFZ5sx
60L6oZZmBQpgWv/5kn65/QbCvANAk8saTBjsWMNz481nbPkWu5vtE8A7oUZ7E2UM0G6i24T28pd6
ae7WT5iLjm9BKtcJ/A6EsVa879bClsNIc6d3eqIDQ3g0ZVuwKgPq7kzZetqlImyGyBU8hghmS/W5
+wQwrX5+Wa2OKAwMq9dep1Whlqojtyu9at8bBZTmuEjglkHoZciryfws9cPPxFwDEwXGUYZlruZ4
etPrv//rJl8/7UZ00ACZmhuxySBzQp2W0af14bw6zlmQX+BPQvL2REsbUO7UNVF/I1KseGVA+XRW
tz1ERjaARZFtp0UQj4BOwCEF2saMAYBRI4FEOlQqJgRPlDTfHzBJRNvOPtiHUP/zp7IqC1RNv3zj
m3JvZjNI+hq3IgkzKTTAQQ997CZqtWivyN0SaZ7GrV5kpzCoFa1FFXSzQELdghCtaYMSCwwCZKTt
3dm/Pg3+nf2SXMYszOero4mbf35zbrzIKGEaQpwU5/rE7sU8oki4WvNn+0coVa2LwDrh/b/bKBqi
FVq5gfOaX0DiVMY3eIgoMhefOqZYNdCtiRguIDQcgxQLcANkfpe9++Al7MziB9puS8EChfDz/SMk
YTQKDdKSxM9lfExhSoQ+43mAwmoZn11sgOJfOGjUA5jjnOdCSE/tLykzygxK2hh8IxOqPZsUXFyI
2eUNbTfRIUANHQhlIEQwXOBq6iDwcHrn1eh1LqPFFoQf9SCa2EqNUXw/UYTssjHt9k9gTmiXyuxJ
V7t1BpRpw/hOdvlnX1i+HdcG5RxJAIwH6cT2ym3fx1mDhVdftVWEGKVN9fZsCG/oytBaq7JPvX6a
CzUOTbJ4/+r/koyuNxS4MQAuyMSrDwUmAE10mF4S4QtsVQOw5+Uy0KMpRJ+wqr7VAdAkE4AbrwFo
Xc0c4TQovutQ7c3DuX4CdByQhWQeJV4yzaSISQ8w8Sq9DODzUlc1yKoBWmDx1giMdGP8k8b2CA6Z
eDWJa20V76pDVaLSLNoySN633J8ptXinbjZR6GTS8fmVJLzCv74NE5iqKgFvRhOJa9FHfgfyRDa9
aByYwplc5TEtlEF0VBigGqTVdGYd8bAVGE2HH4+5fJaE7BkrTixlTUov6TCCjiHJdLECc47KrZ4v
6wqeSgqCysCThiyMlxL+mTDGudjJTXaRUaL6BMNdzhwxugMsHfYNOGulzv6pC2Di96BbcuN1FdhM
ZU+wB1/DsMJYjxKZiWdNKYD1XT8EY5Qb/+C34gtGfEFI76Fw+u2n1hSbQX96/unk3Nj1SG4/nTgS
sK3EMB1tdlFlsx9STPCANVNP+h0Ld2rDROus1HOnP9CSzFcgmIc9U+ZxXAEDGw8oNWEMVihfgQ70
ZEMBR4B+jtG82ZlHgOAZwN0aVw2o6/Xyd7iqLzPjDjgwGyQHvgCLXW9Dcd1KlGMk+wL+2oubTyJs
Djr+gqAb8EmNbY6WaI1/7LV8XGWwpV/Ft+jAcqc2xptWmDh7eX4OwpLmwETb39tBXKGAa5Sg5Kbs
Eq3lU/zrXfw+hC/KRl6n29CoNn60aqxvJAoNN30NbWm9x4zrAT0i+P82b9ISlGTi8LoV0F8aZukx
xvsAsMUy+diMZZpfRABhlmvQfQGwH/SQ6XvXcexbE4Ku0xQAkY5Inw+z13ZK2TfgzKfvuaAlPsWe
LOkNJKkkAbPuiEFIP3EM8DMwMOSXtgkmm63zDMT06VfdsNJrV7G0YfH5zhNXE3jMQPERBaQzMWaP
n9+4N9qggPa8VvILJsrFtRpyvF2wJWcqDLibhBIcj0mViJTbRwY585YDdR3RMjo+RcCwEwkcfuRi
rmib/MInpizpVWThSVa5I7xUaNJZceOLaJa7St4InKOgf6NCcYTmkJOe8l8fgfqWCBhXRQCO0f3S
hTEYealo8wvjyNyOBzuxqJfbEmCMo45dR2PjuhatDBRKrQ040OJLWT9/CEs3D0oU00jAjURFkQTr
EgOfVwKpzC+fCDFLI/2ZnxvMSoSfFDkLdwpyZiBZEUS/D8ahyHhhYgOs1EOfCBZaT+cyADM9blMZ
gwsXpBkgp+MkAL0yelv5xjRZ0lsM0JlS+l9HG6/bjk40DmAOM+zRw6JB1Zn4Yoazr+wmdy/uK2O6
4jbQ4aT8fqNkCpd0PiaEAVLDCqwMtL5ZF93c76oLwsGXxvwS63BM4AJsKpCeZIa0B4VsqyuZXTA6
zTUiiop/LRHqBLDfgCDHuPS9UPAvMFwLJtBLzxa9yZSjovMtJzoF+AJ1Js9GXelAA5YE6rnXfG81
dSytBMcvPGw8Lhw2XA+VfUDW77gy8vDy8Q2ex/4YQp/5nQ2CJpgZqBeBk1DlwJqHA9WfwTOJkq6W
q7Wy92JJA0+p18WxGWM0F9R4Q+KD7nxs22iLwbY6Ntkx5n9khSD+AFUq5uHZoO4xH6+EHGyGknNb
v09YTdf4PnjzCl56q7K6Q6+hwogXocsK2hDxki3DnCf4MYHFiDFpstUvARFq5WkzXSz6GmULfG5K
B1CkWAfDjcGUn/wHPodxeUHPj30JkiPOkD/799KWPUPlDICl6TLbUOIesu91vgQAS8D3YEAdbiAJ
EM+D+LJqA86/zBw8Cvr+Yh5Nj7KyGsAh5vqYSOlBxpYM1iTsn7/3a/R2r9QxrykBmx5Nn4B1vmq+
m0tftr6oxuCXvpjvP0crW6NjoFkz+s9c/4mN0A81RsFKI0cZU13D3uu68Wp+n06GiyE+c7uFGkTp
LNE/DMM54Y8z6q+vmfFaGCBVR2eS67rGKy2eeNRReDACemLQo4pvJ+0eUCHTUtA878yVH+CO0+tm
HQfHYKCYnsdncS+GyB4EXi6pLQCmz0izWX6yrwEhAgAhTOxuBFC5Pz8IcogSd+BeGqF9/LyE4Ykh
ze/N0SjWio7Gm+9iu9vtbLBQrP98jZo+uIOhb6fv+EjrpFh4GffyCUXEdU3VA6/KO5vyCr3eO/uz
NkA8pK/F4/EHaxe6DIcKbEcGMP8pfsxjQHIvmnDyVD5WlXgWDdpCsfjm4kMMMtXn+/voSN7LmA/7
5p6D0sZPoVa8c5BcyrbUw4byksjUzF8HKAkznA5SJUBXuZfAgNWsn4ScOaeOd/yzGtzO3QPQ8jeq
2RvJHCn35TFXgvVI8IwhbuZkIPaMLWW/E6qWOQM6Sx+a9Uy9NoJEtPxs5B+9RKnML54QdNNsphTQ
YPD3a/P4SpyYsYM0CVMH9SpV3gS0gz8/ogUfR2MB8QUliMfNwq29lzJOqP+rGcOccyu20pW6VXX3
20fXLy2pu6RAsC8i+twBYYFA616QjOY9pR485jz4qT0UblQLel3vyuZ/d5mxohtBxL4JtZiDGhaC
tKxH7IYWCpEFj6yih+xXkky0DVzSWLfiCI1V161Ye5XGnDfgkMRkCn9Ct6iO+PqLM6zMMlx5QwmU
l54VXFIA78BfAsAYsZOVUArJJGKBidZZMsjyJMTtz6/Fwt2DA8jNuUFUOIHrfX9YRVI3YNFN/Usi
Vz+qsNqCtbbVgzC1nstZeFGoo4I8BctByHFt/73REKoS9VE31f4lq3MXwDkHT4rftSz8FMpRL9PO
5niW8qwWslLanUziwAZxCAJBzf3Lzj4Aax9gA/hrQAZ+ra/WOoyt4TrePkFM+0rxdq+TSoThvxNN
qCuukuS66SH6/Z013mTrrTfA9+hIumnba83CJ3wiXe7ryDdU4H/biKaMAS6jWSFLWDubwjS/KZnZ
hdt790XzRbg5AIURtEhqSv8ShpojT+Aal9htOXBmWjVGXfOUzV8UByUzR1UglZKJexVxherxqe9f
YpAq81bYSsDkcuJmU+Qp5WEuGVfUlzlRwKgy0p9X43+zNL6L62YQVf/SuqVq1D42VNAzVcd46aE5
ZqbkGbWnNxjZ1n3Mgnq66J0BX/urLys9//BqyveQreyzrbr7HsJ6gK0X8NoM718wKc697yK0Rtig
zfuO0DVkeBTLSJSzHoQRphcMu1Lcgdb+Uk+r8qXbstzml4REkrQb/1fgqb9kAWwUM1yoISDreH+H
mKFh0zJOgssm1XeTznHW+Pv35i1Bbup37wg0eMolrw2FhH/kETn1yAukjkWf+qWP1l2zAeRhvAk6
WwHjMquHnoP8QDgByz4xk0AwBXHThQeOfU+1Nd9s0MnE6gXjKpkFhmxzyLaxp1D8nmsASb7z2y8k
sjZjkEwe20XBBTPT4Di0UfQAUqwO9/K37xp77ic/Tzg31p/z4WC/bBl0eBuvJ/N9t3Fexc/wEJqZ
4XjWb8Xs9V53aP1xy0/jnx0kO3gzQSkmMYiDCy9tIl5vftQggMUcuWxEigts6twdAXLMV2veTE6j
vCvPNacPv5oXJjNG5VQElGT8QsIJb+Pmgwi9gNxIGPY1jlQC3YH3wTGcJWmO4BVm32gXKbdzoMYK
yD2xFTC73bowwa+r/anUHZjq9cSjVcUWokN8EGAKQBiCrATg9u/vNEB8hhJAlsGFNVRXtOrV9IM/
hgb73pup6XkYxGQpL3bJFN5KJMzSmPFa2gR5cFEqRy6NscbUeDb+RGo+oOUwl7cbhQgBhBYzWCHx
glpkeDtpxHaXoi0AfiE1xddqH2DeUbP6faJnphIcahbFgNUE2mg9wRzc+bnlX1aHkjzzwIH8Di7h
/Q63M/M4OEBx5M1qkiv0/whu5P/qfaPkkd/NonWqxiveU8AWXxsSrSS55PiiSg0gQ0C2CTBFhNaS
OhkU1RnkjytJL79BUB/pYI7mDCO2KXafbJq5akhsNnI9IBsAOCBxvbsJxLhlNgYXzNrafv0GxvDU
C8yOPfHhJpJnvmsjBJ8n/1EWus+YrGJIyhtlw5d8utuPIK70VGgzUN0UXFrltVUNTXU4TCsMupqb
4ykOTuNYm1weAtjNHtc8Qny54ik28Nq4QSpG9HeCsgLqG3BuxDfExcQlU4NvQCnUThOTa/QPDJfu
s/3lcknt2MTYgv4NlXf6N4ufM8nATwadJzlDPtSS2visDI1npJYCiCkGgy6rzrJ+Scbv/FOipI4X
bRScnL/lESce1opYDhLktS6aWatzdoytZqs4+U42g1+VI+wnl1ntwfoA1iw30NtPzJIZtCOft5Pc
bjQQAJ0G8aoEcNz7N1b5VcunSR2Cw/UVvNfhSakskLvxvqto+zTe+r8ZV6AxaS16ubdSCesXBhJw
AztIDQTDfv+5C77aVW3Uuj3bwXdE5tl6NBR09sihdZR1WR9DFNP2lz14vfRKv7yOPzYt5eYtaVcV
8+3gg8DFe8AW1EBsrKWKF1zCYhU056rdZPyHgmHQIddpuz5ranLXZ6WC3J7CgXiC8KlBPVlMicAi
vddboe674y7UVTDU7nldAU/cv7GdUCwzXyzmOYAEe3/IWoUGVCFmwkve+pYkfvmKLvBWMQDbRLNb
+cjmRogB9/y7AUbhNo1MEHgbsmik1SrRaMH3LIxYO3YXzHiiivrhA5AbymBlGfp8dNGalZw4HHvq
vVUkURyshTACQ+PIxEDADDRK3LBBiAQBfNnRpWtcRjAawYytMTiq0+/namP+PcRq0K6iiLg08ATg
395vLS+2qtpITHKJ28JEtzFQZnWxXYe7SnBC3tfR5UwJvBf2T0BRUcQoGQAgEJrdSwy5Tg7iQUug
pw6NO9rUcaOFy3kngNDAVR2NXtZCQL6fNpnJ/yk26P2Av4e+Yu3cfzL28y1cXhAy3fCk0ApCgnqW
GVyARoQ8cdS7+oek7LPJjbJfz6UslFOQmJYFGbodOAoPLF1cmlZ8XUbpBYOheaU3pqJH52bbbQHG
ukVMPekvnV5YxwyoMllmNW8c0uSvzvOvmMN38rrcfgTx8AM0OPldi48AY7wlYpoq9z+fS1jYTdQI
0T3IwjcVoGHur0fPtwrX1yUatQYY7mkdAhG1L08+5RYuLARGQ4SvAhhWELbMn3ETOleZlxRjjoVU
XfqmsI1qc1VVWM/XsuSB3UkhFgMkJjEQwXl+SbRD17nC1gsTA+w8Cbcb83dhWtUDGBhpvthj8Q+V
n5u1ETaxrUClPBVBCs8+Vl6l6bueTlG5z/wzVyMeWkc9xRdYUCLwcEUoEUBcormEyLBWeah1WRyn
l17S2ybWo/hlHD6qxh54NA4GJ1o8/nBHoBAhCKDESBojciEOr1N48ArKeXYJxwgIuUmBsvEKNEmh
kcQ85aI8KGJCFnGEolqlAxfF2YWrFTMCMV/A2ilawEOQHLXs1/ML83ArIQxO9JyWBAwVFnd/K/NM
GWslRH8QuJK0/yPtu3ZcV5Zkv4gAvXktOnm1DFvqfiHa0nvPr7/BPnOxJIojYmawLfZau5PlsrIy
IyOc+rPOi+/nFh6ffYOJAfiAPgHk+selynTg3WGYGjhFACtc1ITq65UBVZxgOC/sek3NbcaHmBx9
DzhegFhAjg5qsqO14lIItUDEIUX5Gw4Lbd8UKMkc8iOi67sH3QeC4ecjfHz6jyyOVgx1eLENKC61
1mm7/oQ+hFkDDfzjGzWB2Jl6qMj3Qg2+tGTutE+s3pD0w6UGVkEaiMDR6nm2F/iOl1l43WjvyhpU
QrZBHFb7KE3F12ZB5A/HDgMFmAIM8bhIBTw27u05XiLKdttkFm8mKHbrrgEtjj4g6U87k9R8iC1H
loYr98Zb+pGCNKMES5X3HYraqaLJqetmTtrccIbpvTEi+BQb14ORiPCdGvMLUSGWbGszD6U5M+Mr
TKQCNreZzMr0AXjsIxGt6IFLmDfh7HnG8834iP4YZg5c8SgyyHBYf7f6zaAQJwoQvxUzbH/xXX43
onel2FVLcKCeGhLWc1vwIfaBOR71fhpNzzwUDEaDE0u3KFPgLi3gXiWy9j6yxCh47SLGBK2FYjTb
4/SYaBksDrLNLItAEo7lftVom08L8FrnFqprHenx2oNmDwR19hKyVmgy4M9oMUw0yVbr8FRSx/Cn
n4soHxMto28Y7ZzagxJbAQUxC90U1UAcrqURKV0VHB2rVSvM7NNhDu9ioJG10RynklTbmdLmVm6A
w309R0s65aHvZnTkMenClblELHIr85Y410TbGnJG6OKtDbQF9yKdZzUMh5D72YhGHhPNcQGbOFVu
xcpWEM36SrHYPX50yOyVUgA2S+ZSgbPbZhSj+FIqBCWHbcMlW4bS+gjw0wuvp5Hhf6VoukHLPkj4
IxZoaQADCUMFKvcGqIwwe2QeoiUs59ChNygoIhMqjO7csgmAQKSiwmKcYwSCKDkmErPqbbUEbWJz
6PW5GvsjYh63INSa//STcPb/cmk3PgExfFd5gV1YbX4NAIezwouAlGQ0wNT9nUykbbyGaFq/kg0O
iaLnHmkinoFIFPwR5Od48NOPzgpN15wfKkphpdXVr9RaE+tTlBKZn7EzcWVACm2AEkiIaNDkMfIL
bhXJTBKVlu8fe24hWU6+xUZqiNvOsHVww4EYbV/IwjCoyyiozkDz9N4UciIZ1AG50qL1CjmYT+CM
JMNZedZ56+fosP5Ysci+gF0GZGOms49VVT+e8p81emrRPTfXoDgVf+BzkIuCEhwoU8YYij7rFMFu
xNIKK9WF+qcRZXq88dZS+4uVXYCw0uyVdVAuhX7BuqRBvp3S+J38G17zYOZCeExHYq/dfszoaDu9
59dNLpe4VOtvNBKC9g8wVwIiaYRhqHgQEgCX5uoSacBIt55L3Qy7abw0Aos9gEATKjj0aGmYIhVr
Ku0qKxeh+mQrXK9GKQStn+9pduLaE4F0xKt4QBoiwLvfAXkTcXYFtjUr73MChSD2NcyXg5AjKSLd
B23nwgV1k0ScXucbMwOYuoD+u0/qD7m5uPLa59dVpSbu2/Pv+st63w+fAaAZ/f7DExP/HF0VeMz7
lRSxrZUzRDza0IM261znvkBztIBaX++YLk+6VG2yTc9qTaIz3D70SUQvpFhrgjXA4JXZMVpafNsa
5KR5Bbqcut1/B2yvPv/WiTm8/9bRHEZhkASMQ7dWQbbYlUgwvKNqMCAHBroATz/H63QnqKdQRSTx
PWP8MSi7Nz7apsgyenKS9S2erO+huu105CwDSD58DsnT81Yh7xePvH0IJqNa6u7yMWP/EYk9yK4N
ygx4HA3Pr1FSilL4NpYzoUWYBpWBQO8XEeCHQa7FEBRwNIE06LG31Rmzj47r3urodEScUsq8oLRW
2e46AfFZWEBJcxExc8gk7vEc3lsaRWkslCh5r8D4jIgYe+29U1uj0nu0ipWAX+jqBlnqT1AykshE
+zY6xnOi0msV3prM5akfe1FGcz186831p8RRK2aM3VrRa7zhLjxoxPvFMYQpF/4oU0tsOOdb8Yl2
QNkArBgzN9OYOwUMaveTMTqVPQPYEVPhA5zsmynXsUtKfhNUPGHjt8BPB+AnKMHJzBZ/9FGwyiAv
Mwh/g1Z4lCShPAd0oAyFYRPmy3BPL+9L6qtc+oZI0o8PTgIa1t7bO46EJu2QgZVy5gMeb2R8AIRS
kY7EtQ+PdD/vguMpbC87nQXzXUi26Mk9ByuHHH/4b/O4DE8megXRefzJ774Xv6DinSvKP3ZuDRMP
aBLUhtFbAujV/RdQVOjzdhR11uv6ut9660/o7+z2KFV55JiuTdPc6aeOrFYfxXJnrULdJQD9Hhav
zydiWN6xU779itHyM2HJJjYbYh7AgJhfpCIgYIibWe6pA4flxIoP3BbAhd8PFdCDVMqLtLO8XrcL
SQ8ZRX8+jKnlvLUwOtJ5YSeim2edVUSgnBNCwnE4uIHpMJImBHhudrMqyY+x41C+/zeo0foxnd+C
YznprFR73W5RLEjIujtcr9t3V92fs+0ZV7wWM+qxJcueLO2lQ87cehmpJiG6biUMsVxQWgK++rI4
+WSlxzs0x1q/sfqtPZ+cKc/KDepsaMlEe+g4Q8hTQ4E2wmFrokGM9+D37ym6miN5Zpkn7QBijbcD
4LLQR7tfZt/uez8azlSKXPiQ+pQRXNEiABTl7/MRTe3aobCOFhoAvSD4eG8ptbm07pSgs/CbGiII
aBgU2YbUyID+nww90Og0mLtwOKRK9Gaz65K2OOb63MTkrP0by4N2c5MVkKr1O8hQg/nZ2UR4GDDB
xUnnanUzkzYGGNeV4Ci4TTur4ls8sGKcwxhypFngLp+PaOq436yOMjqMQpl0VCfBkN3gTaWgzp+U
/4t1gf4lQly4zqGj6H4DVDLLJ3SYd1YdVBoTAjzq7AR/Jl07ppD+uxtvrYwuiUaCBm0WwwpSRZto
eJxct3ta3xsv6aImx3Z9PII3qtbfPniWfNBEQ3/G86n8q5eN/fPtJ4xcJ7ATtc3n2ICpdl0nRFLg
ZraGsT/iqjL73Qt3iMnmA4IwpwVwFKE64zqmlvKvcYZDXyDwDaMj3bHoHPzb/1ULkHgSEzl4fz7C
qV15a2Hw7DcBUJH6ouO3GGARALPgaqLzmjJzCL3/ZiXRzfJf4xg7DCFipSKEFc9fROR1mwzohP3y
KCAjbh2bly+eNIg9apA8gGBFHeYSPRgz/nFmqH+h2M1QpcaHsKuMjygH/6j8CFboGP/z2UQRD28/
NFCCTmJ0Lpi6zSrJ6XAu0L1dxIJhZ/IyU+bw4hMvaRQLgekBWxXSGmgUul+1MPB5rmLrHngX8F5j
T7ZLNJ9ry2BLdMifOWq+kj5SdTHXXDaR3bwzPK6uQcwtFiH52VscyV1T/PCCdfFOv2Q1sdEoxy+U
l+Tz+ZROhRYIEqG4i+sTNb3RBqWZ3C+5pOitCCCmLtZ5gAL86oh38nvgz2Rvhmkbn3bYQS8/WlBp
PJLvpzXuoPJTNGxvyV1MqvBUMamWcoS+Uv5B4dJVlM317Ew+9m5NjlbSL+MkiQqux2Nv3YHjG3Ah
1Vm8g7zKcCwSVWoM3MMcZmjy1YGsG7hsIaGKturhqNwchYaNA1+u5d7qA0MJjaylSRskWsRdPIo0
9KaqdHSrLp+v5ET9gUHI8M/qcBXfWHUqpY2VzO6tGiIPIolrHSBiiVfr6pdRlegFCrmgAIiuNrt4
bnlyXW8Mj9xoHtYZzaYwzCov3oqBdknwRidvLmfmq2iOAW0qML0d5WgTJZItSEo8GHMODSThhZ80
McP2MIctGXOH/12PA7KPhheQEEOO7vkAjbVOxAm9td0W6tpAFmlRnzOL0k10MaqeQWsWo351hv5x
iOAiqkVq/vp6tT7MXFKTAwY3MY8eZhzUv5fWzbIymc15jaL0FjL1nGyUC85VoQE9V1mZXMQbM+N5
LZKKVzqYidNtve8y0sARxGB4k5XXEgImz7fMZApKBO0zkEEIqMEGcL9Zi4qBrHHq0hZDlktKPzr6
ef/5LqBpdP+5XB6XIFcxHGoWl/x440sAs6Fkhhwdyqhj/bSsquKqKqnaonvWooRUFbg5L8c9XoSD
DbSVglUBgSI92jhJ7rhZXvmNhYgGN7GoKp/MGjcxiffLn3jxdYGoOfBzq6Ikp4VlE3fxsVqAOEfS
nMvMLD9G3/efMpplIAxSKXSCxnrlCLcH+QdhDDzgACGKzEGojl6alzf0yO2K/emQzeFUH3FMOIq3
MzHygzIF3t8ugHnZuna/6P1X9wwxBuOI78TN14Xfg9tytyvVjrjvv6jWPx//9Gr/W4mRR+wDvhCD
EiuRdpeo3GfSTK18YhffD3Dk+cqmCSWHxwBTDfzsxtXg1X7oviod8qLHKPNsVupi8S3rs9Icwya6
v0vvLY+Oq1zRjZQnYYPAsgD1FI0XqaY4WqQEaggiF6lYKKHpMvtceAnjdZTOdhvPfcDoZu1Lme6b
AHPLkWuwe0cxxtXO3GK5JLxm6rSxSlcneMS5KHMiNrsb+DgGlNy+DZjB7rpGaAaer9A4/xz9Cwjx
V6qrL6iXBZpln++jieT+vdHRUymiJD9iExhtVKEiIJ57337Wp3NwOCer5dIU9EuI5HVMaOMNwSGp
mKEE35BZfriJS+n+Q0YPpk5o4sT78y2ZPhznRn9/L88KqYcEzVZUz752NOM1iTabt0TQd/Dh5DS0
3YD0d+bWnzvdf/HIzcXEKlWWJDE2P7V4vYLvIkNsJarGEjzOoNI//kj6RpfQ5c8SxlodFO0wc7pn
P2A4/jcfULV1F0UuVmUgAwQTGaI73B+YBI+A2NFMFy+UpF50fYUZCLcH15x5QT/ezPeLMXJvXScL
UU3Bvov2QrtZy6nFgNrEjlU/m3lHPnLO3bvSv97xm7H6slK1yuBKMz1CSW/L6/slVFxedGa1U1lc
JNrcpp+d3pFz44o0raoUJoFKEAxGW7onh9RDXIB35RFwp80m0uC4V+jov3wfuG/xONfXP5FGvp/i
kZuTApuC5O5w2kFqsB6ACkAr0Kt8g4UeyK3bdaBK6svlAmkKUEjoXEd06ATGxN6nBBB1LP1iMbPs
Y4JvRIb3HzVyfUEcZU5eDx8FpaI9co2425H+PJpfBI7Pe4HPB7f3N7d87oX+ng1PfP7fHrnZA73i
UlEw2A0Iv42IVm62hoReW1s7HtvjhlAHbAWg7PAunTlqMzv9zynfWLbBrGMHNCxzWbZEvsro0mTt
lY7qB72R1Kz+fKQTsIm7GR7D3fK8SNwohb1cu2YfW26DeJCYjYES3QuGeHIMbWZRJ95s9ybHUZvi
slQQwmSq2VvbFAxvZS/4vb3u5vzmTHz4t71uJjOM/v8NNvRqbbf1pk/Ifh+D8Nch9sZ8QcotFgn4
lE/YRrMKFnNLOXJapdIWiTKcKDEyy8K00XEfQYqxX1LBbB5lOJ3PNuwo/gpkO01zBbY6U/M9csUV
lRED5ScMdHl8kdQv+fSWwI9p1u8B9AbrmW3LTX6ABEIiCNkM6p6jRZW7sPD9GFESD0L8CqnNTDWO
wfYon71GhQDVMjgsXaNcc0dULRIcHc9Q48NwWS3kfsDszQI5JyAj2Gc3nzS6tDLHk/PSxyd1Bz4A
EcoWrpwspR74Udv4Ijuk6E4q3gIzUzG57DdmR8uO1sAoizgsBeipNFFN5bfIS1U7MyNGfX54/1BU
D6t+Y2q06okkKGGt4N4A3/Gh/hoexzSCf1b9jNEFiqXHX8z6nGMXLHGqdztWQ/E3QQUQXbpG/rq5
cIDx0iALqslPXpIju7xUxpu/E1Y6SIK0A9oEwNi9Ebu5SRrm/tmXj248NnTZluejxqpsdlcFtEUx
3Fx9fqImPmwAoHkBYaKHGul91JLZceYp8hA2ISMlDRELslE2Tr+k9zsg0tDVoaOHZRGjeLZ2PhfZ
bPvY416QaZZWRIlDDnVoWL3/gj5ji1oqUbCs6FDzy3JZ2VSu0na0Y2WJxLQUas+3BDOM6X5i7yyO
C01ZXDON78adpVEsCX58H2rY/PpAadiMM6Yeveu9qdH0duCpCnoXg2tU2hT267WsrrfgwkLM4mrZ
zKl6fF/DGIqk8DBD/muMsGPqpMzrFuOyXdXLCPpdtZnTNIGeHEyIqANhtUBjOMp5ewW6/boehVjQ
awxN9+/vzgK0BD25dHu5Ijv10MfG8zmc8FFAzoNEDMz46C9Eu+X9BlFQs2v90ukxh1AWBWDsc3/s
F6JWGMD5JkuiWr7ekF9/Vh154hYGmp5HYwRogtC2MO5jtgO8KKhK6Cy/WnWNnkoiqIl2RQlIF3hf
pfILhA0kTueSio/3xL3Z4ddvruSaZV3Wy2AWmVMdP51CkLnxHZWaCeEeuRSEe0Ojo+dnuVS76Fa3
XpFki7U98iHB+gyePPT8KetC/SzMvQcxQAbZxkGbeb/c6Owa8oMW6IZNKzHERW2uVrUJUaNTqeLP
VWKcaEKTDr23c0CWqe0NiiOky4YuY5CP3E+LWPp9mApubzHdKV5nmaV4RtC4M1t84qGBSbkxM7jl
m9ln+CJT8gbbjV1Vh4xHF8dXSExd3w2Fqt9TqKuL0licFh+BFprPt/qUK0Q+EK6Yl1HukUc7nc3S
KI24uLcc21FLZW9zwKP5a4qL0A4pzxibeDgMAsEKC45mlMQlYfR6V2wfVcgEdYF4Q61TkORhC1B4
PBwl9RM1uouMVYQo5RbZk9ycw0INW2vsg2+NjxaTtYs8r0IkeJ1wIb6mIoIdCVle9reA28ozBCDl
LPHElN+/tTla2VpxldqJMGBm06KFN11IkupR4D/OOdKhGnrJpMPzBZ3yIGhAEiHnB5QGniKjQIdp
4rDmQqa2pAtcPiiNEyPjNV7Z1pYdLXGnP7c3Mat35kbBTpVDnctp6driV76GnjhwbjKRShUvjmva
5QyrxsRuvTM2/PrNQeHDXijDAmPjVYkyuljL8mu2L52ZOt3kHCIyGJC8KNmiMfnejlKXIlQCysZq
6TB8EYVgKzdJRly7E/Qqy6ll40cM4cFgHVWuYgp8NydFxgw7Y7RbcVDA4w9+tQFRO7rGgVCFzDSn
1JbXarRvCunAZEmtogt7TD6zT64h0efzlRQnIoc7k6NRR57IpLUNkzxtpvlb9Ukxn7ynpt6ajgmT
aV5APGbptm80lrnVhHSbxYcUPLax2Srb0H6Nun0JOKUAztufQIHWabySIQvabRP7yOP/VkJdRFSC
xRMO3TuoC8TWcHstStQCIhayGcZmBaX4U7/iUJUsv32w5q5iWs3Kixt+icJX3BzFSuWapVAUamRv
xFRvpaW3yvwaHCelCmJXsZvTp5m4BDAtcFZoakJvnzDyG3VboUaSo2TCp+v+VDAqZVT8PuiGlqrE
XVUtiJx1TgY3+0uMFuxLO4dFm7ic7z5g5ESQeOhCLvaQ9mg0viPRb+f+okQd1WYlzuz8if4C8CpA
DHRoDkHQ9bdHbk4YR6clW+IystjMEEgKmeYU4m2Gv6+N3IjNcLmWXdU1+nVk2UYfIq3IqbYR4Ql7
kt7/lLHBg0HN3BtTMeDdV42cTJi2FBRk8FWgt7wKNtkCNjvAZyn9SoGor/DWlWuqqTXjSyfcDTh1
aFkEXbkAvYtRsBKJqQg64bC14l7EFqXVGALnMVLKGdr2/Ovz4zdx4DlGQjcsinIDWcAoBEMBVg6T
JmstqaS81xqvU8KLrT2zmyfKBzLHyODoA+ElWETGvSqCkrisLQOmL0GwBjoGRmhrSutqoGpKa5JL
Vo/yKqr0NiLcSPM4gCIaNWwkle9OYr4qCnDX5dQidXWGM57PwCP/J7jdJOjgAvWHCwwgl3u368sO
0wW91Fo+uqBaI482vJCSQ+b+sODCQLESjMJ4SxeaTalZZjo0ef4BE0/T+w8YH/XI9+CQAR2PXsHw
Zbw3+lVzPgNy+F2gsrIAr2vmqOxbTZOoW+O/zOXgJk46WAAGwPQgxYue7/sJYLMaj60cz6kc2HVk
i+xGg7ymse8JvRf3zcZ7KZb+ajEz6okr/M7qaOeVTQ8+JxbApXVphEBMkGCXEQ5KRudjZP6UZNMY
my9JBay1Wa7araXOfMDU6/juA0bnDHOB8JQfXse4BxgDlD611n6wDiBaJ+35YKdmGIVvHqQBaKcH
Keb9DHcJTYlORyMCRf+ZgEJF+xr35z5adMpSkucO28SNyqHXDkBiKGFgT488t4hQIS5aprfcSOWu
1UcAGAWSby9E1L4ul12toz0W1Ik/pzzASOemdc768Os3vlxyqUxuJFgvsy04OOE3OTT+EMXuScep
GUIZELsEC8lV2bOb7eaErSfwOGBmAoYakjUSKGLHEIcwCMQgLTtAqyQj27oMkZ1fAAHWLl6yob1x
hH1fLxzIEtL6/3iR7wyPB543EviaWryn/AXLrByRsPJG4muSsKqbzLzeJsIDdNJAawSgVHSmK6O7
ScnSipJzPCtKblN/8spv3p4VaWZEwsRVxLNDWkCWBFCGjN9pGV6ITKngduDIawdZR+Hqf4u/7YYx
wHavCkZG3nuj1mi138hm88FAqcsEtKFX0w/c0tmm1jdvaHNY6eZmo390S0bnIdu0vPTq5m21+p3T
YZ04ZjwvgYyfBbkDXNnIkUpxTTd+wnZWmB5AV6lkmhKg06aE4AyC5uerPVEWgpTIjbHRKcvR1EpL
Hoytt3vxI9RAt24R6VguvkxTR1c0CCQpcK6zl2bWYU+4zjvTo51WK1wFCCbTWayZISzyyKex/n7d
FugiC18Vc/VBLYUZDzblLe9sjjZcU6SxXQqwGZHsVSJXf7lldumrP+M+ph7rPBDYkgjqEaQIxhs7
5MuC6mtMa4IEWKwlqog3Byil6SUesAXiL9sodfkaadmeWkov38IZtBfnOTmfiVIYVvfmM0Z3Ym37
duc2+AwQxjPg8d2VmFx21V91fk9Z9Sd6LVs074HzdXli0E8ozGyvYfeMHmKAoOMPES0WoBsYLTFv
FwlmASevS34Kf1fIx+fb9w9M+2gAjwsW3dmPCNTe71FMbYvWApzjHQqUWr/hX+UVsPsi4AQhVOsd
M9eDZZZrkmmdUBpRtN9BJADkatRLjQbGEupB0Kokc6d4euj/vmx0L+MJnNFRW7aWJ9HFOnAEeSfI
4en5+If5ezL8P2z3zS1VNkrJMWkOIzb7xrJO9ZrFiC7RtRRvn1uaHA7a3QB1Bw37Q27V6dC4UGWY
aNd3T5mMXntu7sKfMzH4xZvBcEIh1L5dtdZr1akRBCCwpPvU+MMEbaIl2g9FTn1bnVCjfj62ydMq
3AxuvFZsS/XMn+Uru9oag6BoYh49E4G7lmn6G4v9sfhVliGqKnOZtckl/Gd7nC4XY06us6purVoU
Fg39SiuftNjrz0c4dc/eDFAaRW50SbXgJ8JmdJKf0tak9sJ4hu9G2v/CDFpOBmoRdBCO6Y/bAgQ+
Nde2Vpo6qlx+OpxRp6cCT+/ndqYeO4gX/hkabZWoD8CjwnatJTOFHsXo1hbsnGAHJSRG47YL4HDg
IZnms7+cL6kpmPfqGuUpW+CNTGqXDsu/Km00s4MHqw+n8earRtuIEwCGV2gsZY8i5pkt5MBwwxxA
yRL4E9fNgkNX8585JXMzUMKpAEcQUPVADyH6NoXhZN2cnAjSILZAoSu6SMtDw3p6lh26/lWI2TWt
zGXcJ2DxqO6g1YDFCxjtoeNEdBtTePVnyMvaBcAynibmJFaAGCcFRPT6b75Ea98qvJRgcgFdR/sr
RmrPgflwJp85eZcj3YJegD9FxfHJEYRagXANUMDZb+RcbYbXQk5P6q3PfUi84bcQ0YGqTq9cZzbf
kNYfL/NAYjYU1WQe9bv72XZdtobIs0MD7EGrCdLEW2qXkujFvrgzOZSpXCpoLJE3EyFxAAzCKFyJ
u7Z2YjbqLY25MCA1+TQrFLtjUlyqGR84EYzhBoUQD4qEAuLkkSUuEPvcjlHL8JdlpbZaAQQcNJzD
49zLBsTRj/MH9DQ6XgWwMPBItN/PXxUUfBmkCPoVKJZslba3Rb0okQw2QG/MyCTMStZVs97mWyNk
Jeoza3n72iVtTZm0HLcicYaHIQlcHAk14VwBNLK1SCU/LeeWwbmKIWyIHgmZdwjtAPyuQgY8iI+S
6BQAHeUZ8hBemKThRi4lT9TFlFcSPYmQvf2Ger1NG1CTo2QkWOXEU2VeoDst52s63rduJAySY+hY
1oeW0tiIKyBZCQthYUpXIArBESfoOk9rG8cXl03fKAcuqkNun0hJG675LmGdbe56OaWJLmVzBNrd
KW32CeooaxArsP4+ikshv0qJVCcvte/lyrItgZY08yLkUlztogeMaN+EvKG0Icesk7Tr8hUbifZQ
Q2BtccsydIbmlMbmGCMOC+cMH+i2p6jzwmLrCoIrqTk4v6FmJ2QgnE1yz8crT+FBeq6IvFe+BFGT
+kYPxFhlRoki5xrfpx1aM7oI6neeTQVg4mFDutIFm+XcBZPLrQdap4wOrIQP6/hLECIg2YnbI0v2
GbEpCy2zwE4od4f6AJ8exKhR+IXUgpj/IGWVi56yLucowpZsluhhIYUdpj5vvV6VmyiJ3mMwVom6
h4RB8VXKrJN/8UUVOWCv6gsqXlQJrzQrh6IE/xWMNq6vu+iCDc9J4LNBRvICnXRQNIh8cVfXkuBZ
kF9w0MaGGhCa6JWgTVHvyWsFSXnHqSToehdizBydpKl6LcS/ZyXJhAp/T5U4tgIFGr56kzq1sy5y
JEZ+Q4fxwmZV1KHg7qiqEoU3/JgU8IhIaur3kivLEvJ1sXIO+7DrSAsxQ1bPqihMNDsDIbPOYqbx
RYovtbsyp6AZXXU+K5pOEnr+pmIVFzphLG8HwgYJGspb27lNx1sqRELMhAOR8UPRYb7mer6iSFTX
Sat3XhJDED6xiyxSizwRAlXO0A8M+qsi7vKzA3VDzodyitLEpzRNpX4TSxkER0K2DSmVp9AeteDi
gIXcsoRJYkiKZEWj4VtKZ1lCXzUGW3ccM3pF5Vy0zhI6xuS5TSlALRVRDYPWtzKQW4JmSYUiddFE
2TKKGiZ7AQNBKAHe22Vdt7A9qqBPgtwCMtMrYi6/O40k+Z99kqeC6XSUWKDwIXq1Xtuh0qks69Wu
wYhOwGGpuJbf9SJYknA2qmzFuJ0I0ooUAvVmWORhDMaWjFG+qDiCIALtVI6g9dB7+1GQ4nENqFg6
7t7NU5faMXnMBHoYOVmpU7LXJgbjsXSak5qmwl5z0Iwi/zZxTOmga+kvLah9HKgeNe3PzCUzcaWD
LhkVX3CloRdkzP3E93WAWzjpLa+ExravrGvfouml5FmoURJF2Lbxey2fs+ATeBySud5v26aaYv94
EXheld+Zz5m48/7DfMWBwQ0F79H1kEd9DKDJUOp2DKokEK1jTKSTZcIImpyZz60NP2x0waKqjuQf
akYY/bhJOlYYmwLvKm3FohwZHCW/CrJnxHTlaz7dRcZzaxPPDlx5kLFC1AJGD2EUG3P5EIDXaGLs
fCHT4tJzdOBm3p4bmSpJgk4L5QMAYkDV8gc2vAnRuLKSfdpF+2JIocEcz/Eq3TEVpq9Ecl44Cz0a
MUqCh1ephw4oNZRcS2RZE2f7U/92zs3sShDCRl4J0QTiCWyhcUyhyB7nMHIm76hsIZbegsp00T6G
3RE8R55icmBS839tTs0htfXDA9MSzCT9xrnNhy8YZSUyMPaGXJfLOzd8TySjKKpl7TGEEgxJIDWo
1IRd1f+kYUCiZNl6M3HjuFAxmB+aiZFbxWoggBvik5ulkKuwppK6lHesxxIuZ40q6k984uplePK5
PWtvUTFx/K8y+hW4M0hwu6/eQQcfIDX+G+2BEiclDFeQHG40a8COxX6Xb9Gpnctbjl85//lQyPYM
Sr9oIxwzzlU8hfslK+SdrVwFkFJFtlbnkSbH+VboIkQmqAr766hU3RdOgdyhveh6LS8bjZmbs9EZ
+c+XgJ5LxCEHAGXczlg7DEpqDSPvmr4fKtNhcpk5H8MpG+1KANTwk/GqgArH36LdLIrrcEkqQppg
V8pmhSzNgioPjLD1CzXIDil0IbJi7eUzNaNRJPpfw/pndLQRm8orgKjk5Z0SnwXlsxEhgjRbmBvS
tQ8jA3U6SNrhXXBh3m837JI6lRNK3jm0n4FaU+kRh/CQ9MwTKy6huFO7rW+04BoC81jrL2RAbba0
X8kHUaJEwqRKNnMAh2E9fBH2Pzj3wOiOlM79FxUgboiYEqtZUlsmM+0XSliHispFM9m50Xv4b3rx
PJNkaWC2QR55ZKfMfD4LML0ByFVoN9XYYF0VCzwWnR6Ayub8fA9NreatudGwOibpAFPi5J3sbUv2
I/W2AnATz23MDWn0xFeAc6/6DkMCJWIZ4QJMwQfOETbTpQ1wFM+Nje7B/8zfUNcGmgaqBvRo58hs
GYJtKoE+RU2RgDlzFSigqGsFssvnhsbUAQ+WRi6Rb1IhCeJY2RVsegmFowfepzjnzcI2pKZYJwqR
so+iIr2klXMiVpNuDkkLlLmAZ4Y47ugCZhKuUCovU3asyfdmELyE0jG2AVVh9wGjkDRbCtWxVFYp
d6YczfctDqxFc+/fqbkeHBy0LFFwBOb/fq/yHQ/FYKFQdnUTqGWFV54ARg+I0RTyDExk6vSJLEcL
6ApH4mLM3R0nrAdoJKXsbBbKa86mA39p6S8Z7yA3r8/XdepE/DOFTML9oGK/BBFT7di7iF4VNjQb
gB4q5qiNxgATbB74NUDmEE6g4R0u5d5KYnt+R/nYPF54ygQtDtHmeGUKSMd5W6dZhggSvWUTvUtU
SuxMV+yFXZkJZplaSDMZuMdVREIIoqRgTsA9hVL1/yPtynrkxpnkLyIg6tarpLq7VH25290vxNht
676p89dvqL/dRYkllLCzgOfBY6BSvJLJzMiI+acAapHwVseJSQrpI6clyCEUCEMb3TZR6jXEg5id
mQYOF4q86oRztoD7mVuD+HzI1Y5iJSFIzmW7qHajsdcMbBy0RwzgN7bVNamA2yWFzanagXB8MivP
bXYxiiA9j5jHeWn7fNsgVdKtpBOXB3ZlZLrSri7jmsuDFJoB8+rkL2hZrW2W2QOkqZDe+00Uyc3G
9v/sV8GBSidNZdBfGzf01yBsGSSmw3cHynMks4881L3KV3dt8JVkDzVZcXhLszitGvQxAC2AWsx8
gK1aBID0RpYnJUcU2Y/lQSrXKJIWZ/HaiOBUa8UYzUoJLE/VIHOoPOTJvgZJEVIcuyx66q13nX0N
pFg582Ja9HtXIjNuAQsEQjOwsM3Hhg4Ms45HnIEu83I5OjIUkBW0+FaHpgFqydh2Qbur/NDtzNf7
7mbhaYFVvDItTKuV5twySWV5VQzam/jHU4/3/b53gwaQqF3mml8WT2wTAoX5hmhr1m9DyMk6Morg
M5+QE8JxNNQQoX0wzTeFGnzW/YkaIEYUeZ+hig/KQio5CvQ261Fd2U3KdOjmARXItqiGWis4hHFT
C4dS1wpehRkuDw449msAAH7uAPSjuybEtXrg7do92fhAGdj4KzQGdtWzO5wst4Oe9QCNAXN7fyFu
o5T59whbABA7BXljfI/+Q+vUDW4zWd+0HQgl5Q813983JjZ8fG84oM7AFS0jG444d77h/LBuIDDA
cZjMbsNCPIhCbVdCH5BZ26oKkMbbMhXOippOxewIWeVeORs9BAhSrXaQLJWaL6naGiC6bf3feb0z
wsf7nzjtu5v1wVHEQwrKc3hLzb8QelGxrwej5SEz/BiQAKm+yn++b+P2WsecK/C+KtWhkihyVuag
i6y7AZeBlUh2XRIM9LnOkZrB21Ze2XBLVy7Y3YAPmnhoTZBnzwcE2vDc9H0NB61WnJge8CL0O26b
Zm7XcgYOpsJWyEWKdyEq/ETuHVPf5cX4FPTxpkYdTDVfwYS14sMXLt9JIBllPwuQW0UVZllNqkA1
QobrUNnq2om1zKHyIazXCO7W7AjnvJGreiwlBFCkUc91mO3RfXtU8XSLVjIFa4aEB0VYBRoFeNny
hh4anCDK2AWBk668QRf35tWsCYFnCO7zwqpx1+pt/I8ZxCF6luof9/fm4lV0tTSaEAiqeLLEY4GR
gK6edY6l7nzsmx+/DWg+N4+Dsb1vT6Q2+Y9LMIE8xJlASPhNiXEVQGhGJCV0SJkX2+RFciCG89q7
E23wK7gVuK1C00VHN9iDcfRa7+XrvvWlkwiWTZxGHW1H0JuYH45E7VW/1GDc0AI7Q+wH0lYle5dq
2Q7aFVjEUiBxbUvwtLweKGnTDOFYtzPUzxJSCNqKiSVnjnAPqOPJgQG/Nh9OWLOEWRzDQQnHkF0r
onbTn5hyoMpRX1u5abeJnnICbeM9hiSZZQi7US8zGhRjzbwhlR4QnDhGYrgkIH/0MNtUpvwgd7+r
buVFtGJUxOdxpLgLfSiY14DajZbBXrdOlYSXn5XZfExSezAsJ5BBzX5/oyzahQQidHjQ8qNZ09G8
2qUMRyKPq4p5haseeYEDDuEfh1G3Pmpr78vFjXJlS7gkGzUr0kjCxPrZ3yJ+NdWvclVCSUjSf586
VFb/dzyCA05Z7RM1wnigrW6nR/lQbVTF7ofPKD5HUK/11+BdC3kDPPuuLAquWFG4YeVQyfF01l9a
flYj9D6aoKvqz37+XCCnLJ1iHf1bXbqt5GAl8lhIJE/mIbQ9qbNNlYL5AuZoMhiHFObNKIpsqm+G
9FdB/1H8J6t4oeke6ChbAlF2fIwHtEn+ixv/yvq3073aPmD0TYau4MzrCLVLKd9ovbE3oNJwxjt5
5cZfuiXABo4/CgQjZPHBElVqBtJ9PPsgxRUZbrD7FydhammYMLg6Iov5RA5wBFqjwY2FiOYcg9du
H2pgGm8n3Mym/8nB/afRFaMLiR8s3/TTkGLAlIgBQ92VllmkFLsn5E6e7pDljcm+R8G1gL3yJ8T2
CvRT+J8ht/VtlKNv4b2h1crUiqWZ/xybq88QNrEk5Uasd/iMuAFkBFRA+stYbPzNsNV2vVuCbh3M
ZzJBBtrtycoeWnLuQImiPwY051MkN5/42gz9Pg/h3Idoz+MPkMfYClodoUOJXqlcS1c83uKJgfQF
6l1TLAwUz9xeFBhZ1ElYaMiBOL2e/mhVcKA6KgOQInvgHLre6FqppBjd05otqYes+RfX2SRxBTwB
QnHkweZfkBVDJJERzh6NHA6NtlaxK/QTK11ZfjDXBACXvO61MeHuNOW26TQ6GUM7emdDWoYDlXD/
7Cw6wWsj8nxEZjIOfkrg2hFusKpyY/kzURqvou8hSx3a+fs0KMCx1o3bInOzfq0NeXFRsXkwn0CL
gxtCcIOsUaAXD0lfL0LuMgGLnF+6Gp5XeYeEW3ri7bZJfpnFOQutvRxuDfJ2fwaW7tEr++L9HSEP
QY1EZx6pAN3AY7NPniHbLm0LrX2R8PgP11ruF88sGkxxdCYpHzw753M+SFFEWtnCuen0XRp7mvx7
rN4rdpLyZMfUDq7LcOPEofxX6UcbHsdnHfiD++NeTLUgxkXoAFQsMgDChStziRdSnxK4zX5jDS9B
czDRCz2YLVJz6LjqwTwAjFypRF6e05cV6wvTjpoAxSmegGgg4Z3PgWx2ZQ2fTrzoIfxn3PaQlCZI
t2ABSsfy4p15CDck3chgPnLK/dq7ZelNAXgCnbrfNQ3vXmEJgqarq1hWybTt9SR2g3Cbqs/tJr6g
XaEFUOlxZbwL4Q0MqrgBkWaZNKnm4+2ZAe2ZRCZebUgOL8mGtkANnVsUl0y2M4q/ktU5yurpmsYh
hMQzs8IrkKZULbB6xMuTl54+yk28jQ3TIROiXt+S3kHcWrvAdK3trsXxojEGqkBoXblJZtMgDJSx
aHDnyyFyKnaKFoJxw9HnH9v81KiyDWTl/TmeNuzNWCdOVQtICGABBVcW4qgBKAyTAyltS3GiAHIR
vnZq8jUi/IWLz0TMpk78miDKNQRLPG86PSK4dNvcPJjIUpjhKU3NvamHDlXejW61TLF0XMC1AmAb
IIdI2gvrWER9XQ6qDDdNUAZBYQkUIQEDZuoQmkCosieZts5AEsjCo3nOqByjA1UaMjiIqt1I/pn5
L7L/Q1mLAJauj2/2CDR5YTI0UzxHvhbKShYRr02CD+xqDeAi7SFS4Ljw5qMAew7Nzq93ctptSjTS
31/x6dCIKz5xV/yPdWEdNAq4W90A+WQwgHXrOoMKhqcXdtmCTrdbI9hZXHXIh6uolwCAIlb5Q6Ch
O7MsYK0H/BysXjRt9oMSIsyIITNbBDay8isJlqW7wkR4hfLUhL2BWPrcb2S8AR7PqAjwHkA7ynLj
ZheLb3N2yRgazxvLNoEbrwM3q/OTXF6y9JT3K1fk4sAn5TFw4piokQnTrMRd0pAwI16v78ySb40y
dA2UjHGaK+VLRsno/rIuBD7m1DuICsdEXaYKIUGtjyTpkfHxiliXXKtAASckNHNbI1dXTC1eBNDt
08FYjHOMNNN8fnkvMT/2a9hCrsLBXt6TQOoPbRADq5LkZ98C03ac5Nqxy4PBCai+dhEvzi5qHXi6
oICLAtn8C8gQJEMTSMRj2LlWgqxBgJLVqbEGO+IfQfJ+f3IXRwxrUGmS0WmMsufc3mh1Q89SrGad
nlgUu/VfVXc0rl3Qn2dokNQB3GGt2rh0UK9tCisaS5LeKBQ2gR3TxwIK7k1r98kvtnIFLM0leELg
hxCAY0WFsXVV23ICrKZX6ewjgyxskaiRW4HQ7rOOHJX7KyXbJXsohqPyjrcnLjvhPQAtOblJY6xd
YzgRlBnIpd7RRnak8rVP9/cXbuEVbV7bEvZJHIYSy6d90vWjHTYASq6506UL9NqCcM7LjBsZLwbi
vQVc3oD4ICQbEq2hUJauMoAlcFsgwYlMnXDi9ErnNLUQeumlfu7Nvd+/muxQlLFNKah9s81aI8Li
sIBCU6mCygZqDvMNr6l5VE+gBS8bLTcilsNZ6yWKtJOC7f0lWnJck+w42l4n5IIubL+yoYWcpQjy
Cu2t04FG/hmwv/dNLN641zaEo1Qm2I0VErceS3Yd29Rvo7k3gIxmB0i6grbhj/XHXCvJrYxLbFbp
TZ6wsYVNS/6bNH9N61K0HyvjWgoYr8YlukFdIUik6NjeCnyQlJwoiCEVT2J75IurP/77WK0Rai8d
KHUiJJzwlJCrE0Jyq+x4iA4I/2IkneSOCuDVY5atEfku1ZUR/2oKepwQDAMPO99+Kbob/aooAM5x
QSTkTIKkoFrYFJuPH4UTb6X9msWl/X5tcPr3q9ReWbOCUQWQFgD2QXK5aa1fbUUdTq2nlTVb2hfA
20MRDFl3YIKEGTSLgJtmqKNUazUuev634fhPecwNL+tCBETHuDoH1nbEJTNQZOBB2xN9pOPzylcs
XS7XXyGcOi0PrJEEBiBY6R8IY7Mj/1lZP/D8cKK8t9sUzMREd/vc60OHyQ/4EtI8jPEa4nVp2nWI
nshTbAiAonAwE0i06Z3cMw8Eg3YRAwYancsRBOUxXwtaJo8lxr1XpsRrR/dHM03MERCXwd+YoI0D
LuGY6dE+KrVLZ7VIRz3HGaRXTHrW1OeqWcHYLJ0cfaqOYe0hSSs+ZuuoqDX0TcC+dB5AowtmqPtr
urCkOJgTymzCmOGCnW/hVkcHkTlm/qW2IkcO0QqV4M6LP4MST7p6NQhcWDoLzzgJPhvQC9A+zs0l
Ba39RkmCS/pXPY4uuSQH85hu4nP/nIc2e/EPphvZhby9P8ppR8yWETQkmEYgh4D5Qngv7Bh/SCKl
bI3gAu6VXnEn1IFa2yq3tfChAHNGtxKtrNj7jgyvHcMwZh3PYQ8KJOfK+gzkxCbDxarfTJm6VXas
osf7I7xZR4zQQHIP40NDBHJe84ltKEcTElP9S1snmzJT91W3S+Kn0lJ/sDXitJtFnGwBNwRUFJDe
aPSY20rL4r9tAYUFqMyuzAFNNMhuFTOyZkhw6GafNn4Um/6lYY9lp9jgCUD1TYbg3uv92Vs0hOfW
xEMKHLIpGkKGqsKLwb/0reJGMQNo/jEarUMu/7pv6DYJO80djoCK+wnCNGIPbhJJfpB1QXDRU6/q
og2NBhdJDldN82OvhKckAbZNttGn6GCPSPnn6liX9ub1FwhjRReRnDd9HICHctuz+EDaY62HB1NN
3biOnTZJXer/uT/spfkF3SuotwB7QlFBiN4NpUBXopUGFwmPS579VLvS0dlhtba5bAecKMCRA2Uk
InhaiJg2Wl8EFzXZS/4fjpxfHr8G1spFuHTY8Dz/XzOCF4tKvw10DjOtDyrXsLG1GJLOcT0RmG1g
8P7k3b4jsWfwbJ0S2DpS2eJ5K8pCS/EKgzk+OBQ+7CMKO6i1eb7ZbrQfA/kZR9RdMTo9ckSXaaJ5
Hm+Hb4JeeX7Is2EoeTLAU+cbdUf23VP0EByC2lN2+lppbfJNN6bQugzsOrSykSGfmyoL3vYB7YIL
UdGk8uDjIJxZCC2qXbC2Eb+bwm5sTXtDQVERUbCwdD7RzHbgbXA5/fw07HozseNeLPtr0jLcghHs
sr3Yz5tnSM3az8+Ru/3z6gOlh3DSff2zeXz9fPTeQdfV2g8elIU958PbPI4OeJ2+/j69WYcn0G3v
DXBqHR+o87F/efraG4cn5+XJ2RxXFmhxD14NRHD4aEzG42gaiO+pj9yu9qo9riVMpom/N1nCtRkr
Y6igPxQ2/Aixj97oCPT8taDgO4i6NYOrGXE7AOIik1Eto5Mz9hvcllpk6/k/rRraQQz03fCbSMcR
/Jhy2u/aAn2q6KTa87FyQDDmSPFrpT9nDRSASY6GMMUF5mt3/xhMzvDepwlbEy0wwFuRCo7rSN3s
n5Wc4+L8mgDs4OKGZxTTfTrp0bNLx+ASZyc9hmR5seKolgyAVxMUp1OAhxt7frKaLlbbLrdwshL0
9LYlXFUwVKV7f5IWvC4ad6YCBOg0ps7FuRU9jwFvZyaCumf7EYrf9v2fX9ofs98X8zEsRD6PT79v
RM4YpLaJTmKDX1AwsI39n8J4Namrh28kTTwe273qFoMdFweJ/g0g1ML+DVQUFbPrIQveseWNVpoD
JrZtU/ViFho9KKz7vD/wJcePGgQqERgfJGxFssagzdoQRS5c1XGA5iHwRe8D0NorT2h/RgO0Ew0r
Wb1biPI0riuLQganMxQjoQwWx9+AI9uvpvv66/IYO7FTOz8JFGjwzANh7PvDx6Z3Nl+mc7T/2Sv9
yqm77b0UPkM4dp058jhQWHBR4gcJ/LZTC+aIROZUbyoTHdjwszpEbmI0ttGYJ6oEu54D4Xoi5heH
AqU2/Crkj8B/7Xo0au7ayG2gaB4FoQMvAQ+0EnwvXGCzWROOWZR2XevrBBu0hECT5EaAEjZShRzz
e56UNgNvxP2dseD8ZwanE3n1vohTv5ZSFfODEt9jYDG3lk4WC1ySr2zBhWARhqAQjYoTOFq/xZWv
DCldLYdBE4eXQfooW0AyM1ehIBCvITSqo9X+Qxt/3h/abR1mWnvsdzo9edH6JHgTVa+yCKpz4UWp
flITnp3yFhVGeSeT3CHMOhDgxy3SH/Twh0rAk8YfRxnAoK7b3/+SBeeJNi866VWiKHTDLFmHlVTn
PsbeGzRwAVRltpYW9Yp3W1zKKyvC3uGZNGS89sNLG32qoL8BdcsbzzZ19XJ/NEsrCaptTC76WNA1
L8QLYYM3CQdVxIWP6PLycv/I2iy26/ZXlga2hX5TB++e+zaXzsW1TSF+YDr4GlICmxbiRzS9btSN
35zzQHMSfQWEvWQKCFv05lFw6YFdaX4idDCU4IWYRxfKnXbYJnwDpGapPjJ+JqtpoUU3Cd5F1AlR
1gHGQBhY27bUYg2HtVTaEDWw22iqDXavpNgxn57DFgSJoPrVn0iwLYGxqNAZZYWvfYQp7zqvbP90
RPmd/lIfwLJdgYjVtMvwvUGhsUfwE9WHQN8b9CHkh0j+jNQ1uuulTQeQIOZromhFtXE+W6E+NiOJ
yugSjhyU4DaAbHr6kNLS4WsV/KVTpCN1hS2HPnogj+amGA/jhFhJdJHDLySYo7U0/dK+hoLuhBD8
TpMJv1+X4aBZEOC8WAhMSTseovFcJg9lYNrAJHa8QyfVmjDldCaFqBANItCsQBZkSsoJt39k1A0D
Y2F0yXS0DCmtHUVHJEZXTs/izF1ZEe5iFS8i1IQ6zJweWXbKzS9k6uOVm2Rx+q6MCDctJi0D3UUT
XaT8b5+eNcul2Ztk7gM9ts38I1rrvl6KFcGh8Q3nAOxfJO2gnTIgnMPUUd8N4odEiuyJNZZk47/w
q9eGhIHxXquhkwFDsvEiafWGQtgvuIRGvc1U976bWzpNeJYDXYwEIzAjwo2FLuE+JGON08QrV26f
rQaFXuJY1VtE/tw3dYslQ8YNhTVMHIgykUEV3LgUW0aux3gryb72mA7Z3qwkENgNTwxs+TEbXUWz
NbAhkR9huIbjXlg72IZWgoWYAI5PuKrURO0SIsN2qzwXxT7TwJ6+UfXd/SEuzObMiuCbdL8nFjL5
waUxIV9QAHmqRw9Kn9j9qD/H6uG+tdui0URWgeGAWQhl+htu4UEO1QSZ9fDSRLJ0YnFSulJiDA5I
4ZqND22KjdZ1466nk4JJYbCTUYfROdBBk4/Wqgxlzjx/Gzq8PLnRhCs7a+F0yhSrDHSGNL2vBEcD
OirKEAoj/LL8XQ2iC6TVv7gKurwUreAKc2nNP9Wa/nN/Uhb8G4iQp1YHJO2QbxKXgERGofa4TLu+
eI3j9CUzJFtR1qLYpfcN2F7VqWcFkJAbijxNrn0eGXFyAeHcsBtSqwRlWVRB+9MjABHIEH8kQFVn
KRLM6IwgK75vYZiKOpWQgEnBDhBvwVaRFQjWtcmlggh53Dv6B/jSVtzQbRVZl2ZGhPsJXPsGATFb
cukGG4xZUDUgduaBfSn6J3frd3m7xpy3cH5gED2u6LVUVRQF5hduJGUhY+iHuVSVGW+wWaRzbVIL
kLks+GnQunz01dRYGaZoFOlJoA/RUQsedoSYYj0+0KHsFoL24tLJLXC8O9BdaQChlbqxi5SVrMlN
Dn0yhvYVCDigmX6Cls5HqJBAH7kCY770UTT9FuBWWy4SRFiZY14sw23pR1O5XSrZzKBOrK8U5cR9
M9kH6RReBBPGFMmbuf1eZ1afVSy5KCyxkc0GDboda//GyMS+gmXUUNkRljFF8cOKgRiHunZt69p7
D5VCEkYr67Y4lCsrwi3pjyligzhMLwPqNx3mL5+4O4Z6JZS5edRNU4b/AD2fHh9YPmHK1K6OOk6T
SxzTbW32xA6yH2hwUtmeHg26k7TsQFNzq4I1LLBqz8RTc1UpSnwjfH8EJPSAK0QjCZje5x9BKRRm
GhNTCgSj6YLgtt8oDneAfrfJ8eXr62966YDsuO9Ll04GZF7ApQWCFgPHY24UZVWIUyXYLDkPnqXx
iEQn9ifb0mSTS2uIn8WjYU0BAsD0QAmIpXEjlgNJqaYhjpe6KdwW4RWSflORPEFSoo77Q2hB1gVv
krFMIDHyNx3XiuaLI4a6DU7oxAIn5gy0JGNlxYL0IuEOAS8jrlUf4dFmMNB7zIqa2Uneh/v703zT
JYTFVQzUK6asPjqLxSIJmCBG1pmwqoGNhbDPfNzLff6RyI7VgdtDPyadW9FnBbzJWuraA4/QtIhL
TVvJmNyMfiqjA/yEOhdCClQZ5ustNTlLAmBVn0yFSBuJSY7e+L0zDqOPBJXWok0orXf3Bz+d0uv3
CPjZEJIBvYrbGqma7z7bqywN0QLSx4oVPuUcimd1IFPg6uU1dujbzTWZAeEn7ksFtB8ijEetJkIu
FWZA3MK7P7woHWUAdygPt3oBmoLuvYQqe9h6VuSFpccTvuITbzLB3wO9+gLR8wLRpnXcDJ/0BEw1
iUuGUxs/aGrxgWpY01Ib5cWkB4el/LtHUwP6eo9NAbIzKKZDzZXt0V6zRqp808RsfqcdcNMiPoNE
hdhWU4ykNdIGC96lND+EedTt4oTSo8LQoA0Rb8Ueo5oC1Eq5HXeafo6LnLu8DuWtVEXpoxqYU68u
591x5HQEyyhLHFLUqP7i8naLlL8FmvqLNAXECKwQlKWgFl7ZQGJkPxHU4PtRX4TT0GRxZYMsK5NB
T/i5Ab/5JgMBsNviBtpFfeS7qaqvRt2LBgEIgxtGKxL2zfyUaGMQEMJLfg5QvsrSZ5M/y4iO2uq5
rXrbaD+rjh5I1u3Ye33oglOj/YL7GkFJe//kfOeFro/ONHLwgICMg6IoCN8x/xDfajPoztX8DMLj
g0+PvHtXMqdymzJwfD/cqCUo/djJag27JNwZW4jubdhj0vzytXZb+OdM1fd59YHewwD/w0cfT1tf
hjedgPlyWLlLbvba99dqSDggxgJzy3eweXXQ+xA5O570/IyUzrGHzkyjHsB9bA9JAyL1Vz9uHFr/
0dF0gvTwEZqTYEzWXFV2U7AMF8e0qhwt9YJaczLoAGvWizb06MJdA+t+v3jFWUW3wDdAC4G9Jdy0
UlVx6CYmzTkx0mK0q04rnjJa15Ijj0EDDJUvheDhrvTEshvfCE7ykITMLnuozUohKt0mWmZBW6hW
cvhaFoBR23qjmseoZH22adKKelHcoMezZFEGVBQx099j5AO+XvhN9LsstQ76z2ZVnHs8KD6DuJKQ
vJWrqHfVjJvjNlNiBQiBMV0jYxNjjGmFVOS7cNujJwc9lPP9pKohaKc0ZB1rVbULFrpa+zejnzwY
QCbyYK51Soi3zbc5cKlMTOvoy/122Vcbgo5Do/sGzAGuxUrsVHdrY63vH5KbMUFDGhch2vOA6oWj
EIJEnfYjl4KcnP2QndOEYfdVR0MbTzE5qzHH24nR9/smb/wDTKKiSBF9ghYCj9H5NAajr1So6JKz
Hh1R6z10/NzjiRiqP+7bEW9O3NUKFmQamQGkgya8dGnjt22MnePFjm2u+JbbMSAfhJ4wxGNwqnjB
z8fQ9FZp6ANeQmSs7MSs9lV51FJz0xbDSvAjRvHTtXxtSThuadFloP3WfW80R0cmo2STjn8Rbj7e
n62b3SbYEZxlUpetj0oR7KjNAwJNt8j8k+anaAWOfifVWvlAzH5gWFMQOZH9IboDadN8AodCjQ2/
wAQWDwhmzj1zwa2i/cDboKXb+yO73eJzU9O/X52jVsmVJmhgKkjYsXtWyg1rznH6iQgP0cPK5l4z
JrxfCc0NFWVLTGMWHs0RUTp4LotUQ1M1sGD1aIPE9P7wFhbueibFDKXuNyPI2GBRTV/CGBUSk7kj
6A/QfBv4f+/bWtj2M1vCZmz1hqjg7fc9CcCMsHPU9iHDS2PQVy7DhU0/syNsxj6sjVZNYGfMP4AO
cOJc3tJiZV/cpG+EPSg6IsTSPTgVYKUj76FuvrcsfcuYfJJfkydo/hI/fJYz9MBpY+N2a1Kht95p
tisVwfGOeWEpFWXYlcYPq/szpP/Ht8r34CbgL1r7ELmKeph6zliXjsT3EgvUDT3VwpdGlzvHp1Wx
bcsi98oGwk/398fSuoFUAKgGwC3pTdKvTck4dCEPvC6ROjsCsv2YGgM0EnBvrphaciBIn0zBHTIo
qHbNT7WuVyEeBXXgcbWMCNRfUHRI8zoF7hePqcekTsGhzUmZ97tyLJsNk/x2jUNw4ThMryUDsCbk
PtB6P/+GNIFr8Ycw9vyuC38qoQW8fsO6De05cYaiqlcKoTdJVSwqpNQn4UV0/aD2IAw6N6C/3Vs8
9nqw7ssyA/cjUptV7/hVt4nHeBcx5jR66MkgXbu/tMu2AapDlwciBaCO5oMt60HVRo3GHviNk7fI
yqXdoJTZCd8ZOz3Q3+CKgARGaZGfnHadW5a5v3IXLjhXhPHIRiJrbgDaLgyfG0UkE+gDeLnVlum2
H0ftpW4r4IBMyBGU20BXpcRRshKSNCyMg7UOniX7uCYh5obPQGelsN7cYBnRszHypEFRd11UJjut
qdsfkuyjCQXv85MUEL4z9FRea7NZ2GpofkFNd4q4QaglBBzlKA00bprU4zX1LzkY3HYWr5ib5ea2
rUp1d3+1l8zh1YvDBW4DCbnY+WIPUSPXRlVmnj9mYCPDczZPGwhJmw76i+ja1lrwheih1NEFAZuT
cOvcGtQOzaoLxtyTuekafmN3iX5gYbiP5XPqjw5ohTqosTRUd1JKLipqzXWqnBpj7UpYWGCIgqO7
CMpGEt5IwizHdcADVS8Lr0SGqTBAKhDkOys2j0XVN04UNc8yCTf3p/qm7IdD/c1iAfaXieJdzCJG
U2aglpvSq3Jz3/r/kPKpTN8NdrGoUwMxoEV8Hw4vvrzGwr/grYGHh1Q1wPGoj4n1RnPI0XZOs9Kj
avaXG/4m0jp0lkbJykW7ZAdIiqliAaYmAG7my9vFLG6ZaRVeHMNDqkmq2/obSzR9xc70O7OXKSYS
8s9oQcYRgbiQsI0iFJz7UslLb6jDDWShbBN5Oa0Lt2ryqmgr8fLCnjWR4UCvszqpVBjTCbqKKv2w
YQT91EiF+Wn+REmW7XwwYLr3N8fSkJD+g+TuVMnCS2NuJQfKnRlWWHmF4oCBeW8OdFdG/rmtf3TS
GkLwJpM/tdCAQwsYfvDiTsXJuTVsVKjAWFHmWeahqW2Ctvjj0OANyC/aLoVK0ieDOgzEh1LjM7LW
tuPtWPEaBA0BSkzTURDbJySpywddiQovadFD7X9Kio8c5AGXgWuFin1/Ym+Xb25MuM2aOCdDXMSF
B6klO6wA8V8jHrqpPmM2Jy5U3Jgg4cUKCiZIFfLUaM3YGxxrmx/pCTxLf7R97eSAXAJ53to0OJZr
1bppjeaHYLKKeoSKDjq8fQXPHZt6B0ELWKVSsulBIRWj6Suq2UNqFE/35/D2XM9NCQ/5hqC8DCR+
DPK8Ogpd03iOkzU005qNaR2vjhmpIlKBUjRBM2SGnvq2CBNw+qeQRck5f7s/noUNOJs6YcFQyunS
QrJiD9o/9pgfygQb0DxJSu6M5goH1pot4agh3a5loYFlkp5yfav1b5BKzE0nSdcaKhdeOfNVmr7k
agY1QCuKKIUldDbmo9ODz8VKkF8clOAlCCq3IC9p9NChiO0DotbRtaBpcaS4VQExBdhSER86FmdN
gOIDNmSXOZlfvUd1t5WGwE58PPrzH/fX8PZZMMkT4bxNRCoozwt3ADcGqEBJceIl5TnKzk2xU2OX
a3sSn1n9pEpf980tzu61PeG9byRyPqQa7IHm1JY2mXt5/l3Y4yYF49KKqelxLZ7sK1OqEJzIY51Y
VYwmMj7peZ3S4G/PdyC4cEByjd5otHRCPQjp4aJvV0wvLSGShMDFTQuI7rb5FoqrwVRGBQj8qidu
aPuqN0mNVdnveK33f9FpXpsSzkUQl4Za5TDVj+8jOgIoA11Lu2X5KcT2jYedYrj+2IHRuAAzT+mE
bKvXvV1La+COb/Kqm+m+GrRwbgKmjo2m5/A8h9LrNq0LikfudpvmObsAovXhn7tHvgGvuBSiIcF2
st4Biv/+mi/u5qtvEHYz5H1KX0GXsqf6P3F/jD/B8Aa6qeY1/S1lx/+fLWEnM+jNW51ZJJ7h77Kg
QDMJ4CzbsrTTL3DMau0am8lNVXe6H5WpLQhID/SGiexhE7UKo0aTeCPZjtsa/QfkF4RcwXC1p+Mz
ab6UYzueQ/0tbVJ3rDZDs9XX0pALr1p4JLwlAYbSpqS0kNGqpSocIh0znJbgrdn1p/QnmlBT1Cu+
xt7213L6y/bgnqA8BS+F0zQ/ShUhcWrwJIU8RaVQG4/93rezCDISjh+1dEo0GSVHlazJ/6aoekCB
S5KA4i0ro/wX1x06TxA2Tk/qm4bKOup7LpXY4Jpab6V0L+NMD8kpzS990q9s5KVr/NqWcJhKKUIp
A97OQ7HIr6GA9kislb7s27cbVhISSUAlIOrAks5nNlb0omkgP+xZEBuOUgfpBzcwQZUGZrb+w4zW
ElBL9kCWivkDBR9oLIVAS+eSOmZtmXhsPPuGJ4V/dP3gt6dB/+ys/f2zuXjNQO7DALW6Ami6+DAN
g9DMB+gPeqx+G6DSniJNbtlR24PWmtoSYGe+7pBS28jj72EtVbk0UpAsKqj5gc8bafH5zOZKlYVB
G6cekUB+ngZn4m9Tw7e7JnaIufkvzs6rN25k28K/iABzeCXZQaFbki3ZY78QTsOcM3/9/agDXKjZ
RBMe4GDODAy4uoq7du2w9lrjlsDJ2npzsgjkgbBBW2J5Kl9RwkEaGKIOxXtNeADb43jeJ191jQze
mRbWntvHu+ZmYR+a7wFHi/7I5QaRK0UtNVVTHvFCj+zGe/kzBvz7F79+9ZUtDM3a9sxZmAPbIX9c
jsQORjvBl2Kl+D0PrVhIi31oPjJHQ+m0yz7ngbeRql5BK/h21D8V+EVwdTPPyOX+DJRJpQqN1PM0
Aa+gQNnmynks35T2oVFeO6t/SUzv1Ct2oSk7ZlYc+dGnGQ66sJg6Bp/Rygx/CeF9+/X2ub9DlhZv
LPMczB+BgJ05HBZ31vKLyfO9JD+bWXQXdtpD1ZQ/Fav4rQF+hlSyx+A0ZtnVWjyUguxUJKKB7QeE
r5Ka771Kd8RqehaiAzXujd+2EvSoSNjDJsavg3tmEYkoetUr+iDkZ0P/M3jj0yRHtok+RY4GqPAp
g46letGn2G27wB68o2q2jkD1WejuJg/BD+rft3/QvN7yrFBWomuqgcTkvC4/YpRWqif0fnr2TM/R
VEZjVSM7hX0ku4X/+fZaq3v/sNbCXVddJurepM6xgCu0BxqhTsnB14mbGlu81lv7Wly+1A8Tk3Im
T4MS7JA3HuXPgtjss34jW117ejF/Bt6AB1JEXQ72RNSMzNzCjVU98juxWgCkyNG7hFcnFp02Ft0g
UfYTo3ZGujXnv/L+sTaqmwAkaRcsOwWwJ4xR2oXp2W8rJw+Nu3is3qxNVrArGNd8002RrjT1GwsO
rYWrluJOMGqvTs8KQPaqHnZi2D+2/ufW+Jn4ltvo9qSrbu+FR7/uf6jqW7IpLTjf2aWdwhwnzthv
xpKNRbJQtpUyTV6Ge9PVxJHNHMVDS/9z20DXHkQaxzODNNgeHTjK5W0AKIP2d8VGw+xfM/Hv0iDd
aYP+e8yGew2sqxEajuZnj1qvnUzRrdvBvf0L1syWB5FHETigekVFKxedppZJmTJtx2oNWB0Elnxm
hmp/3PDfa8aDzULXMA8L02q63KucKXysvpnBPaJkm60lwLFsyTvJG7dK8atLvb8SOhOa5lU4zHSK
zlDovFS2G3yFiLCuH0OKBhvudX2h+QvqwDqvIJ1ksmUTGj3fT1FhSn4Le7DJ8Ua/bG0RhnYAbDKA
DxXm4t1TmN5DUZtAQoBzdNcZ8u++ykVbb/Qt9Naa0YNokClzg4EGvX75ibw0L8TCI4KohJ5i0Use
DhsHthKjaPOtZhBfRAtNXRi81nWmNZR5dq6mLvfu06GhD+PRvDkUwth4d4GgkCsL3mhFrkAH8cBD
Jaa720a/cqBUomlXIHQ1NwEXPwIW67EKmi4DofVJNalqtrY1bWo6rG1VggOMCi3M3pSOLg8zzZPA
1GkfnsPU/WrtOvsPJNrO8/nt647Zf/tLa0MlsfG6rtW+YZ/8/0WX1RWrMFM1Slk0risXPnw0SAb0
kca83lXRXWM5QwcX2c5Tj0X8pQrvBQiLbx/uSlwIJYtMFgq8WBaXh9vlCUM7SpydQbTpeyMMvF3F
qA6kz0ximUqxr3Sk2yal2Cq8r70aAKQY4pwHgoBZLxxMisi5HPCPMy9X8aMUm/5OzwfVQRehvwsb
c7YoKToUYzgwJl3qTm+BJAilKH1hwlBwEiWr939/GPRZ0XKT8Hz8sEsbGFBtTAqURc6lEJsPVW5J
u5q46F4uSvHeLy1/V/XF6GpqIH66vfKajTM0pMzKRfSZ5fnPP9RLxWDsYKHOirOgTXuv6I5Z5Iyl
eLi9ykqERddoxlxx4GSPC9ckWsE0NFOen1tvV5Y/5O74tdf+3SyHri3DpAAoQhwtRZbFl6VrO9S5
WHGMRcxXTCJCx0G86yflKe8mzaUIsTX0vnJ76SER5czpDa5icXunNBjSLM4L9JCUeyljjBpir8Q4
5YrkasmxO4ho+tw+zLXL+3HNJTIzK5QGoiH6tk3/2fRPofi9Mz+1iXiXUpVLlCcVEelafp4ApqbZ
a+Xnh2Krzr7yAsyts3luyKSJpS/MZhasr5gbLsirJkcYvtf5VvwqY3iLwAqREGgLaFATbyzfGBFI
TZyVPc3p+ChFOxFUfkHSuOu6L33yRRpb209ek3i3pQW6EukAHScWoGqF77cWV7Eb9cHzFLLHNpHr
Xao2PxRkUpzYCEU7LczCvf0x1+wHVpt55IxKM1HP4v4Jcd6m45gTWLVTaeuhWNg+nL0vUkf/p7Pu
ylhH16iLSgSRBXEj1lpxwgStxHXg4GEKX86f5RS2jSgUaEJagMPrwEE3KU72lXLshWx2xRtjDytm
wyQzcRATJeiNLnEdijfGnVJU9CHbr1Lb2NGWstbKhqiuSvOUPsMdAMEujzNKAKN0oM3OkaJWR3+E
YD3XhvG5VpL4bOUyqClB9mEk942NFteKI50rVQghmnQir+YAemXoa7OaijNUedSrrOaxa8djNP2H
Vi6+ZmYLJfxidHqRrIKmb6V+jGn7T4MT+LrtK7vbJrmWbQCTAK5KS2nuTi+vQBanuWwB0fAz4d7E
yXRT45SGa3qV7Xf5p8CoYe0xOrcvTdtrkn2TbgnVrxmKTHaHErgE8mg5tzvqqo9ENmANLw5po73W
7Z/bm9xaYHGMXW1OzGAl5bnOHgbx65B7W156NrWFAwPwPUN8OEeCnEVyqhVCoKQeHypL9hkCtHeQ
26huXh/lPWNbUmmbW/2TlefPIJQinKIABnJqsWIWlGkUjn55Tmey6kA8GbC1q7tcgch2//fHx9jU
PKSFoZB1XN6zdCpEs8jr8pwblbTL60l0/CTc6NGs7YfYRAJUoJLeL41AF2M5rwu1PKtF5bST7IoI
Veh1ZENQ9UJGvJFzrHh+Unjg5yqiunjiRZACh+Vgjl1eIQJN88sf7o1WPSiiENvBxsbWfAVnR+I0
l5mv2jAUlUWymrg6x5FZ7lSrfOrjNj9m4YaRrx3grDY2o3bm0aD5jf0Q3E2IBAx1q1YEd8m+F4Kz
VByYXaTNX3zaJDJfuVGoHpHCgLACWCAtbpReVEEc6UmNNF7+ZbIGJ4vKjabH2hJEWUB24FSiVr4I
tuK0H3t6hGDH6g66EsOLdl2bbLU6VuzAJKxhFxSWiDwW7s/y8H+JBLBKrsyHzohsYYKiSU/dLjzc
vkUrKxGsgpZh3O692XH5fQT6rYnCDN0ZShRXDX83+RcResJNMtHrcwOLNiuBABWjTLWEislCWmRq
Bwhan0TzadDM/rtfUt68vZvrUIZVaG+Cx6Eoh1+43I0YylEv+YQyWdA9qn2WwSCCtqTiN9adF8GA
MAxmgUpwLezMZrR2t1e/PktcLTEpAGUcBqDsy9UZKi9yXsz8XPcFEjJJpL2onpG4Xj5QIxuMYGO3
K0DG2bdTXgXpQUVzGSgOMuTogVoUZ6X3gQNPQiM91mJk2okkGI9DnUVPU00oYFYpMGW99vR/9K5A
wiljhmx/e/PXF52Pi8fnF2FIfIbLzYd62ge6RxYXSuMX+BMfFfEbWk1tXTqGseWWVxJoVoOpCIJh
uhiEyZerNXUc9OjazAhHOU/dui7Kb3gYrbfVLpFfhjynti1kJRQ8mRCq/0BzpcqPPfPTgdPHFQyX
SieUqIVNRrHx6q5ZwTyxDKwVF075+fKn1VaXGmEpFmdIf0b/pYleqtCp+o1Yb+24ET8DdgY+m2x2
cdxR5WtRl3rEenWtH0c/9w6aF0q7JI40V/DCzzBSyRtrru6MeihXGOi9uUz6ulHMIjUinGiqYC8K
QjqrJd4bZVQ4pV7/uG1P12H0XHylY0/8RaCuLL6wlDZansksVuejPfdDLAgakYodvdhuY2tHxXvj
8V1zHoTrsKeQeeF4Fx8uJ3wmBsDp1vFnWfxeSLvAuFd8GBpr9Xekb/n46xeYDX5YbvEF+7a2RJiv
gLpEzTNSScdB/waqaEvSbM1QIJ2aOXpNpiaWtWw18ovSyMh3+ONDn/j7ehhPQ0d+ICfA6rc4MFaX
472fqY6ZblzW1NpBCNtixPrNWDqEAVjyyWr/TIr5Uxx/BfCK3LaSVRdIuoUXANlCrXwRcM6Eg5Wq
SsW5eozjf1tX3lemG/+qW1StHOnt7fZya9+Mpu7cZqGpC8D68m7HcSvUXa0WYD0ZrK5Bx0OsYY1b
JL5rFw0CNii1eMX4dAvbD3yvtIx2JPVAWTKrxcIdNf/bMKmfBVX/cntLK6gghosZWJ+51OcYYL6I
HyI0qTa8QIhlFqMOiyrWMejz/SA7DD6GijNppHjFXh6/GNZnMVaRKiN4659E4zSG+9s/Zc128CqM
ZM8Ck1fF7qwZciUpzfJcjjtZP9fhQ129Gv5REzcWWn0+Pq60sJpYS7zcC4ySyq+tG067y+3klxba
jD/f5bCBI59Zu9MWi9pKQ5Sjhs6CWid5GSoKl0cdNlNcED6U5wklWImiL4yOd0nV34meZieWRC90
eIuK5G0qtqoSKzi/mXucYHJu4FH9WLibKoWbLomm8twB8CO5YGKnKk9N9S01VDuPTon0SZN/iAyY
N95DnEPymgrPKHxt5B0r33ieViM+o/BNsLD4GXKYlPSIOPmUGUZpnzpyz01V3I3QaOWi4sRBEsyM
gjMG4/Kk0eGYksATynMrG+cGwGAoP6DX+nrbYOfvdZlf4+Q+rLJwB2NeTnLI2Ns5SpJ7XXdgDLWp
veyabMNgV7dDGYIDo6VNwHO5nd7PQ00Ly+psdu1ONBOIOOS7Rhl+397P6jKGLuqM3cPRukw7hNYv
B29iP4mgWIzqyoDZy6Q5BNQWNhz3ymM75wH/v9RsJx+8jiCiUwsdbHUOOgwgPmmR7wSR8DlsIKkt
rciOS/iTvK2m3voO6U4aUEFRI1scZNgZXqVoUXW2CFKTY/jL2wLUrtoEeEM6KJCBAny43Jjm5YTd
ZTAnvJHNhMUuJ/pVI2sX5xtXaW0l+rhoxpHB4zTnvX44wras63GMqursg6wIE91V4nuGoPdl8+e2
Waz5LYnxUug5Sap4YxeRkVUjxT34fXWWcql9ifOx2kvFOP3MNLk5VEWOyIykPnShMe0nUb5vwnxL
QWHNbczwzXeAA/Cg+Sw+7DWCY7VixrE6Q3Dn6ik6y8OrL+xDQd2X7X+4bB/XWpimLqRemzYdl+3Q
6X/MJ6P7efs81z4c/S6k98hSmS9cPO9CDvOhF0/VOYvf/ASll+9gMz3p7fYqs/NZOqf3R4axTQLo
5RCYn2hFXytSdYaVNi8OivLt9t+/EqAzGwtiS4ZyBmbphSfXrVrQm5ggBQq59Clgn99SIb8XI/6r
NENzlzSJaKOe+vez6rQoaY+AL2COjr1d2oLf1cKg9wyCJe2usL5pwYtZP9/e25p3+rjE4mpVXdJm
gSYSHyR0PTK4rUS6sdn4SbWanSg+J+JOLg+311wz8bkURy5nUMRfFq/amoo7f1aeuUGd1rmd+r20
7KlrHbXyNygMVm80PNwEsaQ7wEEW90ns/FDqTL06V4X8QwhFad8Zpu9Uqla6TDRJe0mB2SBP/cyt
fQBvbdJbP/5+v2geA+AgT6bxvPgJVtr5ECJRGWzq+yK0HklgPvtheJB86anRN8p28wdbXgYmL6l3
ohOE6SyuXESzpOrCsEHcN0EgS4PNKvGkjTdt7V5/XGTh+v06AzgrB825QXy9jw6T9Sz0djH9B7+P
8DytT7pLIFQWywhMdgZeWxCwW4N4kqXUSUfjvo4s1Q1yJXJvf6a1TVkgZ/VZoweh+4U39JqMqQ9k
nM+YQQk1Cbz1jVT1bqKVR09vmo3lVj4UXc+5L/eOd1lW9cXIoJedePW5ahpsTzdLh1ZQDIIu2FLe
WssCaNJbzEBjFChvLzMfxYutoGqbsxEUBYMX/2YRwO7QVxV3HCbr3DDZtDcnQT0mrajsaznNnvrA
yPZBGpjgYItu48uubJ5GAwQ3M38OqOiF2ylDc6yNIap55YCd+aatdK2rKxuOZu3y06Bh+nuurJCJ
LJ9zeSjboAras36wynvP3IXlQ2PUNNbu8jzfy0bIzb/7azNiTTiqydPJvJYMnLVhRAwKJ+0Z4jGT
HvM5yX/8velQVxRJYxF1JM1aOJTMSwfcTN29h5St9qmQFDtqRefvN/JxlcV9qBO/VKqp6s79ZBfj
l7Zxc+m5p1N+e5kVU9CIH2doKVk5X+nykZOHyEuaLOzPev67D+4DyVGaX7eXWLnZ73S6UO+D2DOX
PhEulFykt9Cf0+kUhW8FsGovlncWVM23F3q/SAvvSzkc9A2l+TkhW0Td9SgO0K/X/bmNgN+PQfFY
lV8pjMOvqPQp05EM3VCmVqxjnkqfKgOKi2+d77QygkQ/e/37pD/lWWSXfNBKpU7xnGRPevemh7oT
9qDEmvioR+XL7V+9djzA/mgjIQKIeMbiR4cpjBiTJ/VnI4zczHKRqLFr7S3Uww27XV8Io4W5ea7k
LgKpcUyKRDfa/lwX6QE2nK5UPvlh/jz6Sbyx1Gw1Vx+CdBjaSSq4MHVfWtUwicMQx0p/Hg9+dNfr
2oEqaqT3drU5730dHqLJxz3UYCehobkMZ8IuGQYxgoNA78DJ8F40D5EbBr9K6d9C+Pf2p1KvtgWB
BOIL86ei87wMdRUU1id6P+Th2mAP+PBhi3zg+jqigwu+yqS0SRl1aQzVVOp+nc7V6KSSXYpodq8i
Xyqpfyt2ia0xoYe8FEyOwCuWz21UTzrBX0R9JNEbWwxq4MfmQQzhRYxTZ0rEc//UxclGPLhygFSF
tLlpwWwgceGlXXiDkdTTSNIqqeUJJsHvkpVtOIGVSi1wjlkeVZlP8YrLZRBrU49DQs4WGhk3mSTD
yY30SW+CxLVKGGRRKqvcuKJTJQdm7Q5T6nhQZmxcgbWtvgNqGYPhCbQW17otksLMRUopqKDvYiHb
qd7P29Y4/w2Xl4y+LTNxFMGxfVCAl4dJ48TrgpoSV1EUdhoqKf2KjkJX5Z0KVWpc31T/9WQwnWK5
8TZdX29CeRpj88Yobujz3j9kyUKnadT5jOoc+slRo7CiByd/Bq/F/qOifr69zWu3BfYOzhY4R2l3
UlC5XExWQUQzKtudR8CNd4WCEoRsBpEbNM14Zyi5uPHhVjbHcQJxBONI6KItojWkEnIp7XLWy5sj
mLGvhQfpj4CykK2O3b0aq/vbG7z2YGzww4ILS6niMfULuezOmWUcZWa2gtI1QFdNWGjsyQemyQ63
V1wcKY89GDgSWhJqKCyushRJ9ZV+MOv8VEYSPKT6kN1pfWI6qhRND0mjbTWsF17tfT0qwczHSDz/
zHVcfkJkIk3NE/PiZDDhp9I8DSnwl8b327tagrnel4G9k9nNueQL1u9yGUOtzYTGIctEzKYgw6jd
w4wL23tUFM5k9MqvZkziT10PN6U0jsaDJ6mDK2d9fz+GXrqRCi7saP41gIVAVSI2RNSzLA1bBf3K
UJbrk6CO9V6awrfMiF51DfIVy0/VO8GD2uv2CaycM88tqAA6YpzzsmKRpbWP+KNSnxQsmOFjIYAa
N+gJc6Zgw4SWE37v2+MFpEqMgADvyOKw1TxVYGmWUWoKpNjYo+fjgb1tGWC14lAgyA/1GG7Tuqq+
BnncmTtBQpzDzhXB/+UhvfpPW3fCS9yOlWmn7VRBFouktQLzeZJXuwruL6a0s0wMbCaMi426y7IZ
9f7r0c5SZjVY3turmLTn3TBKsz5VUlL0duxH5dE3ptTNcwM1wrrrBfoTfravWz0/xMIg/gDy2Mh2
0JbCXigjqO9Eob2PQuShVQ+66q7wqo3PuUyg3n/l3EeZWdGo2Cy/ZxxPwRhkRn0y4PWA+CKqXmrB
Bxw2JJPjm0m5F+o2cTQ9sGjz6Ej9IbK48aHfb82HZ4YfMSfJ1DPep2hJrS5vVT56sHlSDDtNXoxk
Yyp7mu/KwzQPCHvGQJ6Vh/UX7rfX7gPAhu2+Ahva2Nk4+D/7zlMAmPVNSWQmdeWTmY6aU2ladA8p
S+bTLzHHghx0gAbYDAI9+xmOQ9c4GYT05Amdr7zCo0uoJSreNO2SofVq+MIG8fVvr44EbggOPoUK
5gxPvtxlFU6jHvdjc8plKd9lVS0xlkzq0GnWZpl7DrSXJ8q7QnyMB6b7sTjRtpyTVFFkLVjIXc9P
ZBQN6gglQMsz3dz3vLfByIFQCsF4rJSWiyBP39BijjYMbF5o+UPwFhC4zATi0FBdbtrPq7AQNOwr
NwYLyZzw1dOT+Jj1IaWeCO3YqP67x/XdmChIM+s6SyOji3y5olGrWhWrU3PSpwImbIOwq5lUWP1h
RN5hZ/0BKFxzd/vbLgKl/y0KzpHkQIcJYlmHCDsf1c9Iak4oc1YvtA1DaI2y3DXKdtwRDdaHVgrU
QzCOgeNNevZflifc5h7P86lLZIQIhVLatnxuvUCFWdXS/htiCxKSGervOK3TO10VaifuKtmhNruF
Nlk2ZOfd004hVuNFnNHoi7RPE2l3m57QnXSxDj8neo0kkirCV2sO+iGEUXGnDOG4G9q8dXyi933d
lIJDmPNJAfjjNKVcunnW+1+Nrtnqzi1Cn/ffRqYOChXInkx99tIcxHZgNEvqi5PvU3kwG6Y4OtVw
yE4ku6Rw92LSSHsuEkvZiGCvX0reSArCjNUy93bFXEcvqehoDVanDnG/wa78mmFPS9Bb8eCpXPwN
E7gOuJgHgliSQhhFbT7F5T4now36iDmSUw4A4iVRmflS9Xp0TK1guiMutPDrbZOf/8LFzWbMAs/4
Lq8BoejlgqEfBdEUWtVJkKNpL8yGR+17q1u2uq25eESthbrtcviZpk0PDM2vT+3g6anTSJ1SxQ5l
q0J4Dr1kItITPKWfNrLIlWVphkPXPhNPwSazOE09nMAAzpuTx++SBgwN8HcqwOPjNxsp1op9EkZp
s3UCN7wSSTYKyarIJutTiUhck2iOoTc7HRHbFrxWYeSHOttiA1iJYglKqDDQhGFIjeLJ5acr+iqL
u7btTngm66uvJV8HPcl3RZJqbqAhGGcNSuJ0hK12jI6ZQz2MxmioashQdt4W9eKKIaGHwpAyqTT+
ejk9OUR54dXQUJ8Y51U/BYM/7ZOu3qrGr3hoSoNwc6KYDEJyOfRd0GAow1DuTrGaPrWWt48N0R0F
2Immu7yCUsxQXns12IjQV+yIqhGTyiA8Oe2lYx6kKcuMvupOld92dgAgR2rS72IdHEv1ePs+roTL
jEbMvGXoQvHWLjkQ05wsvPa07iRKTfhZ8YRWP6ZC1FlO1HjRkx612afYMwvLDhT8tCsWNbjRpirT
34qvxvtezA075hl78otweKb4/a2Ma+lIjFvfVbEgPXcKEq23f/XaAaHRSUkVcZ55POHSFH3wYe1Q
+P2pYSqm16wO1En3QxnKwimq5HB7sZW7RqVz1scgJp/LeZeLFXqvpFU2v1ND1TljNRl2kiS/G1/+
HnSNWxeAMtVmK+5bWxWKKMZRmSPRyPgvV41avTXaIuxPla59rtPHqfzVJYfYIw5pdhqiFrc3uWLo
+Ky55PY+8bdMCs0+KoShyftT3enHwTegFv2SwctaxDtLyQ7Zbw/FudtLLttP8yNLo+L9vaMJS9nv
covmyMRPLCb9yZhMuG/S0bzrEh3ZE8hyD40qdgfIaPOjH46xm2rmP8SZzU6i1mmnVnDQRnNrDnzF
rOZHEDc3/+8KPS+hfeFHad2fkH6KHuBHbQ4jlemDjGO4E5Jpa4JnbT0IXQF1cP94E2cb+FCumtpB
Elqe+ZOkTm4OSt7m5v3wlfwfYtHm7+8M6EaiGUpyM/BsYVBpYzU6cojDqfWjbyUlHGv6t9DGN18v
N2DS70RUi0ee2huYVJpQZPxLAsaIRygSrbA9jbo8vsKn+dbW0Tex7ApXjKbpwZcTyw0qxXhlTiV3
kr6unhD1ineGGIbIR4dalNpjkf3RW30smVmwis81G9t7VHDtIPJkO8rj4QB7irzvqTps3PhlvwbL
5I2jSTdPFpCFLOOHOhcMs6rj/hSpRgTjgNAmd6QO5mffV/Zx10VHP22qlyQ0/WNgQNAsyaDOez0j
0w1TY18EygDdpa64DV2TQ1VG1r61tOaYd9mIfprUoE2ne7aYmJ+CNBLcwGrJc5hkc1K8kBsXyX3Y
daBPu2aLB2Pl66BBTq/FJPoCb7HE8A7Mc1lV2vSnMkbTDWBR+Dnqav81pOe26/uuSu2gVt4YLR6d
ZlL6fWaMw04eq8jt2n7atSPw0KHumnsotL17EwflVDS4Dpbm64ds1Dw7E0ME6ZRS3EVtrm4Y8vXL
z++fibtnkg181hxCf7g1lSjHradp/cmbCo/xVaGApQlJ0dve6fpusgoBJI8+bhEW/MtVTGbKxTjD
F6iN0LhZLE2Pvpz3+8QQO9cYWnljV9f+nnI8AJe5Rkg4s5wPkvRaqacpGE562slObBr9IwRWk60G
Srcz4jxwm8bMkTnQtmgY11aGbYoqCjBy8GWLuC7u4Ej2CrxQPRTeIZT9t2iCsrXvNBigRXl8bBrl
UNTDVj37+smh4aLMA8LUbmQGvi9PWE9bXTD7ajp1zYEIzIUhaHjR9PpeEg5j4dRbLGhz0eDSK83r
wU/yXojUzPnPP9iNQVNpzKJwOvVFf5DD0FYkJPv8l1JSnSnbovdY3R0dEGSUCFF45S5XG9v5wLV2
OsHu0LqVVYLjsASFm65ZtjQaZwEApTuWc9VJ16cNa1qxXgrpDCLN2TVlxMVeB2ozgBE5217ej8Nd
FJy66rv5nxYhy2LUG4KpJYyvKZQkz0YYMyup+V5LqRsm33v9T4C62e27uPLl2I0FBRkE+eAaFoEC
g2uG1Iv1dGLcJ6iexOistW9iPDowhN1eaSXJmXGebIbTn/G58uVnCwZP0MXEGk9+Re6igDfehYEb
xU5NEUJ1mq9Nk9iVDDBSczeWnu/Zwj5n2W8g4VjNPCd4ubTn5V0j+9N0otPaOZTpmt7hDTL3WIv2
YA1BaQtaSHFOC1J3NCBICsou3Eg9ll3K+emDH4lSmM4ZEFsv/F6ittVQG/yKTHaVr94rlQ9Xt2XX
tB0Qyre3vPZdP661iKz9ug3MUmWtNpxcNbEnqjrSvZYEDm/Mxpdd8XKkyZSJqG1yH5YUj5M0yMOQ
q+KJussjDQCzJ67T+H8F0r/mH7moNiLq60oOdRV82wzx5kiX4Cpq70Mel6N0CrXkTiBreEV4OrSL
TNgCa14fIyshMYNIK3ANPt2l4ehFUNR170mnGipb+cUsf3f6vdjQzRr9jVNc2xTOmpohUR2tnEXE
KldKZVhJKJ/QOWwessoMEL8RlH1bNMK328Zx/cyjNvO/p5A2w5Uuc1NKleFro3KKuqzY0e1pnWEy
tzZ07SjBmVFbJ+CbL/1yKmQwsiwVe1E+tZ36WUZ7Q6wsO0Tzvkq2FE7mz3B5v1kKl8KcFlkWcODL
z0RmoetjaMgnWNSeFdGVxEdEVvb+KB4gWjhUVG2Ydt8oSV1/sBmySGpHURFUrbl4huB96mOr6RQo
7D0oTWlmCMhTdPBgbljGSjbHSjMbLg8BofASWpNVk59EKdsr9EY6aV3zvWsY5mszvdinuf8sqai6
lgLkTZ2BclIslZON+wnsaSqfyrD5S4I0HBlNDOA39DiJbKgEXh43pb6uVzxRORVxZlfpH8X7cttA
VwrY722SOYbmiK9kVEzNr8yplhTUGcUosqVWqWE18WANV0f8l1jL1ZewDPvMJc8gr1G0KgFJDIKu
cepQaIdd3zaD4ASylgdOIgbwPlltk25cpJVuHdS25DOzbhXjOss5CascgiIadOVkFLVqJ3FiHNq4
6h5y3yrdkUEOR5uwekXxEPwszZ+t0I4bZrhyzSAZwwRpL80tnYWL6rXYaPuqVU+R+UNpZzqtY2al
+9STN7zuyiWDDwlNUy415AHLctboIY8VtbUKD/8ItKVDQTUxBN2uiiQ/aGIR7YpySPZC0gSHblA2
2b2vvRbZAmVZeGjmuGvJsuULRVRJ3aCeGFh6UPPQjsToeWzq4yCGD34MgYFyp4Y/QimkjwADtyah
yfvcofd22zhX7j2wM8IywhlGfZbgFMPThpbKg3rCXTMhIqU2oi4PDJK/3l5n7cPOOmRz8jDjNRfx
kiXGTRXJhXayIMC26ukwIgLSdz4c9Rsrre7ow0oL9ymHlZn7Zq6d4qoCTPc1TMP7WvxxezvXTyn5
JAPXdGDowRDZXjqNqihoIjeDdoKhHLXVfugdlELfINqBU6Blwm2U2uo/fCooXIA9a4CDr5CuaubV
vCOmdhp6yrv9aAD9MBN1XzTlli7Sytei90KnkcSWIcxlyy0JFL3mH+rJL4pn3QJPF4iPWvW7hFv7
9kFeh1vqHCNAEEJ5fh4YvjzIsQgDK0c594To0r1g3BdK6AYirPLST6X6k8n728utFDVYj6ITHJD0
SVn6cj0gd13RNqN2SrVJbN2OyEHG5KXxILXTUDlDGVgPPmS8/5hpBpF5Q1PyYAgZo/ujWsII1Euj
di4lKxTtTkfF1Uk0ZRZ0YhwQFi6tCX6rchqAwzeSPrcFfxIfR8ModFuJjPDn7d2sZCHshgicLRGD
U3xe7MaTdDTAZe2E4pJchrbhjXYixIeCIWhTdCIJERXxqQUkP/aDzc43vt5KFjD7auqFrM6/LIuF
qkL0NRd2ToYfOWrufeoTZtzqr0oQnZuvhniftr3dNPskkLcwfGvPFRVRviMxMx582fwfyhjAHcxQ
J3n4EU6aA27we1w/Q8xLq5CpcyVydHkoGD8/3D72lbeDrIoCMIBz4uklGiyN59kDrdRPXgfUxhv8
bhekjXDMOguBCFnMd2ZlSsiuFAP86XS7drfXX/FwOiVTQsMZcA205fKrl7AYE191xKIwGrv+kCeu
BoDYKUOl3si83veyCEZ5G6CDhGKCYbJlgcALJk0ZA6K1aIp20Na6kfWtDL2nGMimpzhjUDOviSye
3+316tVXZ5rx45gdC+1c+H+S8WAFoS1BO15TRIE9lWLK3mjgqFDubh/KmjnMVQzqlMCoYWyaXfaH
so1nUD1S9EQ5qdI3rwzdsrZ+04l0Tflxrjm0RbevBuVYx1uEoCtYrLnD+D5wjCQAR7VYecoFMyJw
IqL1j7LiHzzvyFf7xywGx0uAhT2KZXJUY+1gKI3rtccgbI5eNuwrLTgmgf7p9klcv03zzyHS5FXn
R72Hox8OImQ6NQ2SUWdWYdebrnA+y+PXfEsKYXUV7hL1D5pd19VVI560ADrYE8rMuVNMkPDHUaXu
SF7JVUD9Ugkx//ppnxmTAWHOknP48EWSMiqRWXheCGPn/3F2nrttc1nbPiIC7OUvSVFyk53YSZz8
IVIc9t559N9Fv/jwWJQgIvPMYCbAYLK0N3dZe627NPOw9xu/dGNZzuysn+LD9Uk83+OLbhW5uohs
Gk/YVRZRi6Wu162qk0VYTpkqaNM0zpAVx3lUPDPoePfpZBft0/Ww5xcvYRUIAUv2yw5fbe0y1EKQ
bLr+IOQvU/0Ujr/TgHrr1q17cXQfwqzuDVnI00kMTP1BiQuPOv+bBF5FybvHeIA2QiaKWKE7CBus
ra3BrXYoGzfPOlKAB+7V5DAaD8atudUSv7AsmUDU7MlZoTmsW0p92NWVoSPqWtVL4SbUg7twLKub
NM0z1xTKdmeWaGde/2rnB/Ly1f4LuvpqbTjrRpggU9nDRnRpE1GO74vXoPLb3fVIF045QkHd4N1M
DfCsXJy3/qQNCesyt35GWI8Y1oGTyZFT8ZDLd0l924eHsNxaLxcH+CGqfHrCVWWvAWInKoc5oGFy
3d4OtlAxyzF5etUsQ1v4ynw5zvDVLJaSLoRBpul0NlxpPmxaVl0exH9//2rR66UKYqnn7+eJZ6ft
SyB91f0tWZ+tIKs1Lqd1kwvdsrNGya0N3fZj7b5U//kpwFSBx6NHi7Goua7kBVasI0hncfhaQbBr
qB46XZb/ofrXe9cX3MWPQrZBgsmy48l6+uWDvhwrWQiNh1gDWKlLceWUgDX+hyhoKy7dRooPkPBP
o5iVWCeLktDDkEvFjTlINIBN8rfrYzl/ayBlS8OezH+BMSqrBZboM0BjvzUfcjFDOz2rRCe1UhN3
L6u5RWpntoei+pUid7ORJl8KDGSULupyIVvrqgbOJNMkiKP54A8z3mV6pntwCjMMhaN5N8ZGepBa
udlrSV7srg957RVHdWthlyFFRkpAarQWLVKUAQS6MJgPWvkyi19xEfayaDjMGZqM0Y8RRG4iHVRN
2PXabb/UdWiQQne3Y3WyraY4QDC6NRHEisTo1mgWUONmn3m5tVf7Hg+b95SN2irKeKcfP8jSuDQi
gX3fpvEbEi7lSyeIPombXz2qglo4ZqUkLmUUdV/qM8VQjEIQ4wwdJAsF1wyVzqukQXukDyo6daya
X2Jr0MGC6pXbScKvMZuTz5EoDBur9sItCicE/UwePzyD1qbfZVeqZjpxKhqz5MST5oq5W/TfQvFm
Ln631ZOkfb/+NS9sRjISUiCadZAz1jjgKZqscvJzFKU0odtJqfHDbwHVXQ9yAdTAW5ytvnhNs0/W
ksJG1Reoxfr6QzpVD4W1y4w7CvktPiZ2MtuBFXrz9Ev33/I4tLPwMYBo5Ld3gX5UaLtJ+eBF5nDX
8Byq7WTY1eZLZx4q+b5oIIfukpCGaq/XG3nTuxHWahExKaBIgB7CClyLnAsqrQ2fU/FBnKWCtZ3W
/rOk19ZL1Opt5oyJIu7lzugzDNhUNrgqh1YANjif/nZqBPOyos83e8iVRcAawqr47tdWFNiG7ItI
fRtpDsp5QA4qNBK5deUMyaRQy9rf46zNmJwNSaS4UjKrv2MAHKErK1EuOg15eIMWqd9D2CvaLt0J
GsqobhnGXQbONF6sffLJ+qFVjWHampBVD4sfdQKg10dFQE41tDvaUp5TGsJTc0vO6H/GClF6VcPE
pwTRyNQvCi2ROs4yXzDsLpWS2EEW1dqn5qB+C2alHmxr1OovbZiJsV33Tf4txRemtYOmCHi0aFaH
EGZQJi7YTQAdviwEjmBFXI5NNjWdOw3o4d3qvcH7sq4p0u60rtCjPYpOennTtE33Q+wFSd4JKNqo
e12bqh8FtfDvetBnuccU+YFjdPk8HLCSNRQ7nWWt3KGnmj+LHa2ijfP2nTP7cTVA2KUqRxsYlD7t
jDVKjS6aIggcLNiCxnNr60lQp7bfgFZ2ZDmWRjvpqKQqSCiNtiDQolVDK30yBNyJ7XC2pruigu8r
zqbsKT2QN1vqpeGPVafB1ywrmo1e6jpnhbiBCQwKC9zoC0dwlZhEjWG1cyNQ2IvEcl9IaLBK5Ri7
VtH7d9Egtzs/FP81Uf6/oABjKR7hAG2sHjhiLUVi0Uf6w5Qcuq9mobpzsZMar43+tVyxRELSmMud
qwge0Gp4tRjCqFNK3jSWYvuh/tWquhvqQv/4uqAbztHIuwnu7MKnXuUQWVSqpZiJlIMENqzmyj46
Y8NeUbYoIGdFryUSRwzXCW9RmMCrbDjNS3/u+1Z7mOI/Y9M8KnG1H/r7KM/sttceR1PZi/mnNrF+
JsOWSuX6ziE2kDNApstaYaSr2FplzcLsk/n50yI3Fnt0Wu08126NuLYlKJ4SQn3dRuK0fKHT7XQa
dLVWFPBaSQpR8EEJf4bpFwHru+hf31DLwFj9TCvaofxhFSO19CYBDKg/dFVsh23s1nBKAkxmNm63
dbZBHGSegJNSBqGGsAZudF3oS3ItmQ9SkZv7tDEhioMed6ClSZ7ctbIbpHrgIP3RAIcx59dGb0rP
7K3XxJC7uykbpIfJJ1NKa6SBJ61VHgQda0ahTeIbtUdd39dy3fOlcEvFeG2WCAsTHSw6wqjbobPA
2jtNlKIZc0S1if2HKA1sJZlzOxSyL30geqJ/75v7Sr2zasMRF4USX7gfpnqXlxMgu84pM1cTno0h
2NWBZNdgQmJz6/edVaMp/1ImRJeRnwZmSV79vrZOApF6uv8gSW8hHzGuPKn5lOzUKnBzccYXh2KY
wt0mNfdFvfVl18nREh2wH0ZAS+FGW0Pw5RbDH6VJ/YcMyptdRIJoh76+kYFdHCOim/QOlj145hQg
SKFRIilMnjFUfxUDwEEsH/w3wXcU4SHymxctGDwtkDxEh/HN3UJ7r5+XDBL7EQVrMipTiJGvnjBh
IdP8IZV9MNXcDsTMEyGSN3BWru+SrTCrI1vR/TAw+0l4kKPJbrW9UP6RsK27HuSslrEMZuEu4ILA
a5ak83Q9NynOEYlvCQ+1mezlobcR29UH4Afa97pHGDxtfMcsWyed0o0b94zNsIRenJR4CEILgHN9
GjqLWwECShwcfQldPsMVVONAdE1/8qUW6eTanhXtV6r0z0LXPuHA+ntA37hVSdHGWznXKWA/Ralj
Tp+vz8lZ8v3+w4B1UcBncugRn/6wkBJ5oldZcOybHfIjuHc4CiJAVeGl2o0B1x2aUJB/zjAZxyeg
Rf9RLj4vJkK4sLlSdpBA5Xbxl7jYWdbnrvbkON+V4yGOe+rQtROVt2ajbpjZnd9JPBd4ZHIrMpdn
CibA0WLFl0t+s+BN4LmJROuri5B0jA3HFJm60oRIBVH6+myd30tL4EUuh7SC9vV6ssJY1WBwB0cr
ko+DMdgTYhKYMu6SLLz511DvfV5E2GRK/ABvT79LKhmBlGI1fKx803RbI/YaVZp3Qf4Doof3z7EY
ERBfCJdLJXjVo0ypXEiZOqdYYwFLoL93CHL/ll7fwr3cWHDn3w4VlQ+xViV1Q07LClITVudTujDY
/cEtpsm1kCLw8tB8jQV19kIxiW4CMW4O/8NALZI18MS0Z9aJb+WznKhcpEchvhcDTy/u0zpyrW6r
i3UhYwPRuxTLJEgboPpW5xnV7Dqzsjg78jZzugAd3/pLqf6l8LCb6fSmvT2E+yoXXK0wNtLS82tJ
wzPinS6zvKnXOt+KOaa+1WKOyy9rnxH1le4yLVE+XZ/JdYWJBw8q+rx5YMogGrxmAVVIbZjGiIOs
1vvR7UiHzgFeWwIoGuWIwYnKl4w6Ik72de1vLNdLsRe9ZPYf/j90JFdbA3WsfBQwPPURCxyw/1Kr
xAkFdGqQrEpk5VOplK//PlzAxJS1WDuLgdRpyErqZMHqFExrcVeOZtassjfiV+bZS5oWKvLX6/HO
X2hgVui4QuBh/yOyfxrPlKciV0YtO+Y9xHfKHkMYCG5ZjEP+VI9FLO+txJzrA2ijxPxzPfalBbTI
XWEly+qlgngau52KtGqaGdfaDB7hPLV0TxU1d/89ygJChWLEgQBl4jSKjLcZmCQRo/E2zzjbROnR
KqVpoxx5IX0CuwKwFq4ioHPuitMwQTaIWdL62ZHOom1oodMOUKf6gwiHIAxHT9CCXavbYWY+C373
kJpbmc2FJBruD+BektRFd3i9WkWDFoOlTdi7QtOwRT1uvcrIjqKR/ZS1zvcQXQrtpDA4jsbWd3J1
/mlU7SGuxcnzsZDY5236gjhY5iQ8xuwFo+gErdztDCVTvYjW67/fPKBjKMHzUAftveYwVjMe9wkS
O8fWEjyEoR5Hbvimfqo3FZkv3QUI3LONobQBzVytgUq0EqtSl6mpPV26bfbBLhpuY1h9O7xpr6+3
5cQ9fVJqMCzMhR+Mvgw4htOFAJdK7kSxz45y5ydfcQ72XVxGx6chtVRWniZvrLxLO5jXMnsY6SAZ
dcXTeEanWLmesYvE9M2yEhvsT8ZlPtzmwZZT8bsD6NnYgO/yXOMte6aXoKN8CVpdYB6x6/uU9AjY
yIEkHrTAyu5D+Ppu30JnEzOh3lmZwCmNiq4L3izex3pdeIqSWfdk+rED4FhxjCHq3TSohU9ZEEC2
lxrzMFmt4TZNqN0FWpXsad8+BlUp7NQ4L/dDrAS3ojIAx2+r/k01w4nnaZE6+G1WyKwq9c0kNzx0
C8P0qOr5UCeTduNuv3QrUIKD3c55Qiq7+sB9Cp6VkiLejML8RvL/Eoq+LUmJxx5y1CZwJhFM7/+w
qGj9LjwaFDvX9fFMMH25Huv8iFLAXS1NGP3cq2H+YLTfrwc6X02cYJzHvDUhp7J+T1dT0raRgDUQ
FtskTVjCZ1LqthweyWw8Zv38cj3a+b7kUkfqFY4QJR9Uf06j+TNvSksv86Oi/+6Nw8IQymq7Hv6q
QXoHVv0zbunXI75jzE+XMCHRDwP8AEYWG5vTkMHYRoMoYYaihbifAVme2sJOhMj60yKGNNsF9Foe
aopVFw41BzgEA05sj0o4Ft/EpNC+yIgTTbbRl3NnG4WudHYpJsrN3Oby96Lzy2cr1KqfASiS3hWz
LIAGqZXajwZHT08FwLkxoEsfDGoAqJt3vMr6euuDvAIXN+RHoYXDVYo29XBwatNLYg6O1sVbqqSX
PhmvOHp9TCH/rI6bMQyahKdXAZhCv5ngZj8E+eSl+MuGvniwlASa55bX7PmO49AEF4oUG54R7LnT
bzb1Ol7iU5AfdSTDSsvL9R+VWdwCS2jCcGfxmL6+SC5k1QRcWOdwVxbw5iqrNjM5MkBoY8kuCi29
CPQBXjMA+rfBUPpf4LuYvZMpifkcgjbXydFSyqFjXyAPF2ojmOfrv+fi+BHzYINA/YJecDr+eU4t
6vxVzpWSJI4a0yUM8x5DxT7JaSFaxadARd0LO1xrI/Jylq13CzVZXitYOi558Gnkji6JKCZsUHNU
3V4XnCTZK6H4z89spplEn0YUU8e9chrFl0YcAv0pPw7SATUFO40/97R6hmJ2DHGAF5LsKGtsAPLP
s88lKMoZyB0BhVoXnGQr6VNxmjl7BnRK1EdexxuZ56XJQ6pw4T/CbKe2eTqsKg8sP7AW+3hEIgpy
v+Qh3Wz9X9r/yoLWBmAANHD9pA4NX1LI2fJjgAdyAseiEj6P/rMPEimYP19fh+epzaKQgGbRQqLg
Cb/KcdtgrJRpVJgyJd3NvUqC2zlKPu/kvtlSDFy++XrlgQdDhYvn47IPV5MXTXUbLob0iVDc+cGz
WH4RVVsN8HEhtfk5mT8aa0vV7dKSAJ3GIoQDiK3GKia04wY0JAbhdDJ9rzG02Y0RB/Guz+KF6iCF
QcQQ2VLIHpCznw5t6qEXKnJTHKWwxF2FrvFTmFeOP73kB8zg3dLU7GQrg7i0GOF1soUhn3Ddro60
XmkTY5bhT6vGXZm9pNptLW5VIy6dUx9jrO4G6jh5H/YYyDfxhHDtzVxChkdTHPk4BULjxmq8tPI/
Rlt+zQc0KDK5taHUAbZmWrrrEtnJjdJWyq9x0x40Zctq5dLaAF4DWAiVeO6G1WYWhy6OhZ73naYB
Folb8jzk2bc6cBd2GPw4xIMtkhTgdKsxpaNUtXOelMdAz/NdMxtKBfS9k/fTmEWHHHmqjUm8MCzG
xOsYgiHclTUlb7bitMzTrjxiSRJ6AX1vG7Wff7SLpr9DPwr48PJuMEExrDbWaJpRPJn4qaij7D/2
HVJNZikY7sbGurAiFi49JH6UcYi0CiMAak9wKlhcVajKDi/lGN4n4otaDzxwy6eUznOrTDfLf6PB
tVNQNwmxr8GBwi6y3qOU7/qhulEmeweSnZxkVBmp5lDv40dBhV99U96dvdYw5mNvdOP3dEqi2Clj
mM7uMKnFoa2USHQ62gKxq0SJ4Paxpu9VBQqdK3VZpdlYwRs/E7ARP9vJxxkkqFrZZhXWjTPFk/oJ
ObEajkJthTsfuyFjp7bhMDpVDYuZ5LNqIUggGvxH6GQ18ATI5LpD43N4iztzHL1U94fuc5Hr7XCo
yzpR7Ar9osY2BkuOdoHRL5XL3E/4YzDp4ClKRHc3vtxy5J3NESU2yt0s+jOzLjmxysEqQ50stlJu
9Ky88cWMqncziDc5qEbHmFtjsqMwbGS7qdEg6S1xMRYconsTU4EN/ZbzBJBbe2EjAbkBWEfZ5PRs
wb2JtyiomyOfqbWLVLkpstZVrL2UKsjXBreIV3szZK8giT/Ng7+REJ0d1u/hKXbxvAQRuxY6jvJU
Mjsj1Y9DE3h5pUu8UyIn9ItoI9M9O7GXQFQNFj9POm9rXYGqiru4n0v9WJg5YBg0Z9KaF0Rm1y2k
+/Z+8Df26EZAY7VFrcpSgHkV+hGmh92h52mhCdyUrqSptpG8CdbXjZW15CSrlcWFDgIbyDmX7brt
FJlG2A4iuw9geL/jpCrulEj9O3fwOiATYN4YFbP60lQwFvpcKbxyGPS9sDj/XP8ll74pqG0+Kmch
cVZLCrtttcc3CzBZLbmdtVelHcW6je95OQjQFz4qSe06tSBBy3REJfVjC7CxocNJT5xzf2O7bkVZ
vQoyi5JN4OdEaW5bippGvle1jQTwfKGw9CmE0yik3sEfT3cgAq9oOxSqcvShjMIFlKWDn9ygbeYo
6VcpMjfW5XtH5nSdsNOgl9BFWXbDuvARijj21FqsHkmhMgcc8Iwy9aSJuyz6JCdPk/pdlL+KlKhF
NXda6lZ1P3k4WT8EKvShdOvGvDT8Dz9n/SRq9WBUgoafoyj3qo/Mp37fWl9b2RvjuyHf6LGcZ6TA
lEg6gBEsdhfM9ulks/aT2NAEAwtwUb8fk9ywgxI4pE8254E2rY9yFnAXcKV86rVycipcz73r++Ms
E+E34MGExgldQATtVoUZWQkTkKGGcUy5H+l0uUn2+u8R6ABwB4NFQwJsmfMPCaO5SFlZc2MeS1FQ
nYTN7oppueUOc+HLUaIAXko9Bo2m9ZHaFE1XYHbLkdoNnqC8AQC+F6IH9QbjS5dn+j8fK1RE6KAA
3ADqpqw1ffoI49ZeSJg2U7zVZEroOX6taqFvOdKeb3q6fDxc+E+Qs2BoT2cPI+ZSkjE1wDG4v8ub
NqI/H32SfGtjJ56lwGD/P8ZZb3y5oVEhEicZZttECSWJvgJG3pVb/tkXLvklEpATmg/86b2l82E9
RCxxs1+EiHIOBc/sGsUWgyC1O7DIrp/6wk3fzv4BUWKUzfxR8Lou1zh+cnN3fWGe6SjwnFax0eN9
oSlLEr66FUWEJgUj8DG8nQR7wHYty76G8i7P1Bcfumm1N2a3KsfHWMufy3F8oT+4AF7TpNr4JWfV
vYUZxmW5pB4cgmtShB5UIGIb2TryRqGfLOXNTZUaw2FS8mRH4t1DPvUlr2oD48afZOnm+kRcCg8R
HOVfvohCmeF0jYV6VcZWTnhhsJBUDRq3NEgD89jAS966mREb13O8a7WNYZ89HN5xVRyBFDYXBNrq
/GvqQtRiVEuO3c8qsUGg+HejamcbFaeLo2NO/3+U1bUZsfmjYIkifhKd/qn70scOfZK3aqtPs2zF
1V0GTOy/QMtR+2FhI/TTqtlMIKWwKRV+Td+uf6bz6aI5wDOYAgYQW6R9Tv/+mIsZuofWHdXp0Y9e
NYqS0fxm5je+tvF4Op8ylfoc0jZA3xBjWgPv/ElIUBCrx+NsIacrdPiojI7gf6PEWg0qtU/BQTt7
I705P4EIuiC38LvDBH5NapkGJRy0QB6PkvYZvBjZByr/T7k+bSRrF6aRt/ASC88iNBqX//3DZ2o6
EVus0BiPFexL1H7szsyh6QPNl56lqNpIqN4PkdNVoVLbotBJwZP+9LrdjnyWn9CqmI69y2n63azs
0eQMdyrV7lQ70R10aez99y/P3bd6L9ymP0Dht/vIC0e7fBvfyk/lbe5svfzOlyo/ioWELAp1vrOy
ShmIXeMP8XSEoHQ/gOgoBYyp8i2p9UtTTe0SPo9Kp+TsPTeacS3QmpyOTQN7fXgKQ7D7ud2ivf3v
0gHLe/9jsNUN1pkQMDBumY7GHLI8HbGoXUsMHpQ0+5urP+vmvhfK+6I8RMLGiro0myQdi4bGAv9b
04hFQVR7P2mnY6jfRIZwkye2DgLpn3c/WIr/gqx2/5wXcIjFajpSvd0bamSnw3TX3Qfhbha2vtuF
rQj6mn9TD1t436uUbYTXaBlJPR+VGNBr9F1pZEcUfxnKRtJxIQNGN4MsAM8R0FrARE73Ym2w73K9
m49CDT3C2JuvYgufzS3I8ZEX3+XpRt52DhhBUPtjxNVdlwxygkYIEY1u9ky1+Nw9zYixOdSj8E4e
i/vRLA/5aMv9RuT3R+DqIFjU9cH6I717/kiEi9NFojzMx9fXh8j2Hj7dFfaPx8h+tOzMruzIfhhd
Unw7dCon2N0ku2T5gx16v35VdmNLNlyp3dPnb/cvxatj2v3uu29/Ce3Jlu16zwN6H+6oa9uRK9uf
Dmw313Cfd/bn/f397d9Pd6H998/f6yvynd94bUSrm7W2zNFoBkak2YX96N3d9Z68m3YAiB3Lwx7l
DpjLo7Xz73XX+tHco7apOdFj+8k5DPYt0Hf7oNgbl/3l7/thlleXcJzUo64Hy2969PNsV5f7jFKW
R21fT37Wn4DlNfPnrRRj+UtXE4GzkbqQWtEROMvfUJ0fpkrCIi6OqYlHwi4pk40r+X3PrWOgRgGP
GVgeNJHVwKCZiomvFeJRsgvnF6ZC/AtfPye1v335GdqifVQ/b3zfC8cAzMD/Qi7n3oebMovUfh4s
QqrKd91JDqkrOK2dOS+vy4L9gQ6H3XjZq8IUH52/5lG5Aa9n67sO2UbRQ59DL2zuFtn7Pmxpql7I
UE5+2uqwl6Y4iQyJnyamyk4TSp59uL5HdduQp0S7ZoqOSoNuiipuHMMX5wRYMk5PCrSPNXpKousv
TUotHo2+e+qLQ57dNOavRO2+X5/88wG+mzjCBV2OR3wATuce2GU91XEgHVH9bdp7q+ztrMTx253k
3sklZWc0f65HvHAYw2VWFCxhOCOhV622czaraSslunREnU2dMztuJEeO/w4pGl75nd7dJv1wg8z0
00bcZSinK3vhUMPRoQq9SGSuVraidSbvZk065veCeZhViYI89ivTb9T1YcC2+XOl5zvJ2F2Pe56c
LGHJfwCM0Zxbt+bitOOs7kzpGDe8PJK7RPjR4rEcPUbCRgXkvDZxGmmVcfal3ErxaPAt29juforB
iyx+zavEDW99lDmvD+vyZwQLRzYEagkG2+nKEXujRceccTXTbn60yBTQjPE1rEZjCRVQHymsPwHX
7PWwl8bIfNGgpnWs8qw+jRpZaK9pai4fTQNOp+WF7ZOBda7vdNFPQdyY0EtjZInSe18cQdDIWZ1M
tRglc2wW8jGDgTkMbtTYKqTKytxl3KTVg9AndoqN1vUxnu/9he+/qBZRGFW4wk/HWLahPs1xKh8r
8QGcaZc0u3x6CbphI5+8MJfEWYZHRkTXeHW4VX6qRJVey8exbByz+BniSRhHJeg7DnxLu8V25frA
zizNqICcRFx9vTQf+1kzGr5ekdhJivVHYef9K8AaQXGqsdr3gqs2Fv6ghk2lzxZCC66IW/DHdvzd
aNWdb+3bzB4qfJtYZk1k7PNA36ey4WgKJJfQu/6LL64AUJ4cF4uwJKvu9FsUcSZ3elfJx1LwYp/q
QVy7uQcgXapQNq1s34Dmv6Xle6F2hQoMqSo1Eo5KoFGnUcNJKkG19Ky7UPuDT5kzWtFOVNySN7L4
h8crHgK13RlI1GfW4fqQl797dUxyJbDaaY9BcFjzUSWtHuau7mSSclNDQqgpvNlPk42JvXDvYPlG
gooGGno31ureGepqNrPQZyXE+bM/zsdqVpwi6lxBz5FGEPmcCtXwZuMwvjSziwI1JTkgkHzO1ffU
w3qoBSrlx6L/jTTpQIRJwOveVsiKTTvKbeWtEWT3+pxeDLvoTb1vMxBD8uqD9pVcNrVA/wGO9lR7
jTC5o57Z5nijS69lUn7RBU+O7pGb3MhUL33Oj5FXt20BhSIxkkA7FmNVw/8fyFxaXMiuD/DS5+Qa
QCkElze8cVfTqqSRksd+qB1jnw58AnG//TtVNwLmCEHf74ZPVWzsr4e8tDWBuyzqgRY5Gqie0zkV
Z40uMVv2GDS2uGunZxnd2SreD8UXMTW8YU5saSOHOJ9MHo8kc0s5ftGbXU3mhAqCgJfLfEzlWNl1
XaTfNIJR31wf2aUoYFFIjRaxx7MdOIXqrBRhOR/lmfx+irCGQzT+Xw2myEe4RimZ0FyA37HO/Gof
+4ekquajLsyZZ0aIdZmjEm2cJud32WmU1cIvMksH7MI7qccv/N7AH22H5SvZvWwKN5avDhtzdyEe
9yYlJ1AicCXXgNnRmuXUTxLp6MeK/qPQrMmTepP0QPPD2gZVFG9s7SUFOD0uyWPflU3/L6NdHWSL
BWjNs4ykC5gMJAu/DSFcouMoFFXbb2yzZRudBkOx38RyGko122zdDgrzEaQo3pXHOhNtY+LVPvIu
jz9rwdts3inxxhY7n8zTcKtdPVbCkFlgw4E4xo6WTg4bzmm0L/W/AzJOAy3Hy4cXoEznSW0D0QC+
VvxOy/Q+jOLZ7mRbNkJbMO4EQVuko7tH1f8+YMJ2fb8tWcfZrC79EKQseGqthXwMs9SthDz3mMGf
/zMFN/r3Mn1LEI28Hud8X1NZW8hf0K/hYq3XZtpEYSXg5Xqc6+BXBj+Gi87PNm648/VIEKieYCF4
vVOBPp1KCUfR0Swy82ilWeQA7GVM9JqhBrXD/zKeD6FW2Zye5aZeIkRF+9jMbUMt8100okX9P8za
hyirRTgEc9wXEwMy/cxr2xnb2y2ZuEsL4OOcrZYfMv9N3gd8mMxwc6HMnQwkQGe8mHqKLlP85fqA
Lu2qD9HW7cBFDqjQfaZN0tLGszq/c4O5fZ6s4D6pp3ljPVxoDLAg6FmjU0FZ8ExuVp2bOuqVyjxO
U+7K6CP6bfPQWNJOjE137m+tttvjgXqjyp0j3iZTakedtJeK7ocV+6/l56Q33qzEt5V5r0g8fmgV
hon0mCm6PfmugeQZq2A/QcYpVLtPelLSz9cn7PzzLOtYphxFYsGNuLpD5jpCbx40HRqW4wx2lrtd
dtvRVf2bXDW3ztgLpT3T4E6kR0leyoN9tazVMS0tDdIHyfe32DrAQM8K7LkEO6wRx426yfHH9q8i
PIWZbHeZ8M+CELCKF3FgkhpSDRo6pzu4ERbIuVAqxx61WZceuWKrsbiFDbuQPsG4MIlF7rCo569y
maASBDh6kX6slNLOG0yPd7z5jK/40NYvw2Me1hvH7Pm6pw+GmpyJigly6u/0sw+HvFXA+Ar8GohU
jzWEYFbfyoyik5h8Fyqr30h7z6WUgOXztEB1gs47s7g6NtQuQVAr0sEcJvKuymc6+3K+B/jF+9aS
fwGejLE8NxFZ6tObzGdftG2y1+iF+dGNIpcKQilpfatK/XQ71dqv60v6AiAJ1gBmOGReoGfJJ08/
stlJkOr80DgGpnQ3CPp93frPKCjYhfVV5hmEJ7urN93Bb1IPneJMvdeU20Yyd1L/KG+hx9/z1tMb
cPk1C1EYBPyCEjr9NYMwDpbvAzORv44kFiZSCN8txNMdqKZa9yv6LQ2O9WR0h+uzcLaxkU4ElsV8
c7siEbM6dzs9kRu0xKzj3Oe7KXzF2t4RiidjfkH++nqo8+V+Gmt96lbAOGnHEEtBXO+r/7d+HAu3
cUN5X5n2FsVoWVwn87kEg7ZFux/kCaiP0/mERKFmedwSTNF3TfGMC4YtYLqe0lspXrcK6GcbaxVt
deUrUh+UnN7WMdf/tlNjw/BEEeH74gJ8fRLPcgsCYXAKpXfh7bNuT4cl1fokpFboH1N9siuuYTn8
YXVbKmiXhrNUvYjAzBHmNIo+BDHeE5F/NGQ3sVyg+Fl4Z5YbycvFBQE6FlTVuwb2GvJfM7whNQgz
gzb4NB/a2g4yJ6al1adO8PzvM0dFD4AVCHFQFauVLsadGpdC7PMsqZHXcaX8l5JtnCnL7K8WHSR1
xgPGeqF0rd7DMvwPXSwD4ajpWeMOWiHYyiBnN9dH8q5RcBZmAYfIiCWB41l9njZO1aQLU+Hof6mf
pBdVounldG9zYE+Td6t/1vodhGB07TfiLj9/FReEL1W/dzQzAiOrZWFotZAronAU6/uYDv+kaXaT
/MD+um9zW/VduQSAJ20s+fMjijekyUHNAxsixVqdHV87IdJKJXiE5W738x+rbey++2VIr1iVbcQ6
PzXov1Dz5cBgclkrpyOs4j5OhHwOH4f8bYykF7N7EJPOBY2HnKPqDlveyO/Az9MpJRbVMP7fAOFh
AJ4G7OqwqWdMux5Vzqes+dk5ifiI5xokLIRV5vtW+z0gStl1n2FLYUoLe0Ro79Aa20dLm+gV2yWj
RMbcYsPUdFG2BHouTD6wRwo8SzbGe3e11OZp1n0rGqJH079PyoACmeYJzVvpv2JYunEenCnOknFR
4WVdwexn+6zpb71Gi9nHxuMx75/j/Ls/fJmn+wnBaF9vdoPEiv5TCXbE+wNCev47rx9l5DjVb32p
IDU1i7aCCU278CuCLUT2+c4mG2TdL1K83BjqamGILYyrKVPiRykCLt3kVM7T0bc2dtiZZwIzwBLH
5oZOBxDzda17nnwKvYigPGoym7lt3VRMbpZXZIk4XyA8tUV105Wia3zzx8KmkiKHIFDA2WYBrbv0
G3xoR+B9MZW7KfbadzD3iJ6S5mbR1r5cDszV0gU5vlh3oIyA5tQqfwK16RvhJCaPXeg0+bNa1F61
+Dnovzp5OPgZdk8bB9+FxQj+locojSf6sWtuQ5jLUjobZvJYW7dh/SJ1T1Fw2zb3gPI3zoHzFwh9
n+UfwIqY2JJInO5L1MQrRJ79/DEseu//kXZeO3Jjy7b9IgL05pVMW45Zkkot6YWQpfeeX38GdYB7
KplEEsLdvYEGuoAMLhcrVsSMOYFN22E82hUj7WXNLvzKJYnANvR28fhZ8rLncuj+ebDMLeQHlKBA
bdNFcv0FbRgbRe+V2osgWE44AraooTOj6iEnR3MDsXI7sdD2zvUu+qjmd8FiKX19jCvZDLm3Mq05
hKkA2GTQ5Ccvl+jkUmvVVdtNgZB1o7BuEgGApLiRpk6CKQ3NWHgJCwk5EDXoTSezfGk/JSD/xbGu
nYZ2ps/3L7FbDw8Ijlwr0AqO880Jk3K9kwp5EMgAmdXkZEWo6Q7Pd7PCw+e1Z9ejZ1E9DcVa3IP3
SrdUeFe2FmSm9DyRRAQFjKDQ9cKSn0pVqZ/4As8PcntIYIAB+Bs8ZZQGnC7joHZJmu0E6HztLI3h
jdWrE6GsfNQa2NDuz8dtQGkCwEQ6AbwiZcjlI60PwiwzTDFxA3GQ9pkgDw42gQQU7Vb8sGKKpCnt
sYAOyHkve76yngx3FVixWw+KsotnbOlQ0epWDuMWQeAtVw9jgtUKoDV6ADjVefO9e+nmAiDTsI1S
t0A/sqGnzCxrGGQrp3vUiVXwG/Lwxjl+wol04y6rjFOTpMeiPhhablfVcBjT8kdN17C8cdZuX3qz
Jg6xBax3hL43My4pXRIETZq6omchhs1VLx27Md15BX0w36SqdQztoKBc2Bwb4zFJhX9ecVjvzLkd
FQUo/MvisONd1UbOjdT1xAc1UzlzyS7dKg3dHG4aTCBLhcPGnFXO/4b+7+bfV1vOAOJXxDXqQ6DK
Tlu/WtDStJpLBfpwfw/fPiQW1hZD0lShbf3Rz93J7M5m2duidy6G3VsE3ykENtqLrGxFirdB+GwT
Qqj5gcQiGgubhGN1Zw1V7taw1diB1OX7SM5e6TP9XqljfeCyCh+jLoRhvk3HnTLW0QMEEDAyi1a+
K7xI+B5kwlbdem3eyaLDwgX/HbQli3vL75SxGbsxd6mcsYtCgybxpjPoeYi+BX1S7id1mxJT5jBd
RQJMBc8RSFRJmBGkL4xWZqTXfa3nbtYj0KTVqnz2VXrFyz71SWXV/sn0fW4vQRB2epx6j6jYf80l
ozz3ZWP+2dgMc0h68zWkUWbQFpSuy8eraPY9DY9y7mofjZPyGBWklezOHv4ocLnb4TlvbHovt4C0
t/XleRIYvE46j9Lk32zYux1fiBDFG6Wau8OUn0pJt/3Xaix2dVfbFlKMsf7QWoiZ7RCsuz/g1SWf
30fwxYgobi3uEyscITaZ/MIV2+atbsdo75WwYMjapB6jTDQgRp2yH/dt3rhyBgv7IiecRKh50z+r
CWDmhGnK3ZDMME1YERKjRSs4FR1g+/umbiLv2RQFZmB4xH48Qq49uT6NNbGWVLiG902R33Tr7f7v
3wQEi99fnGNJCDQ9i9TClY2d9zlq0LGwq9LJkiMb5b6p+RwsdibdcXMDEK9Mym2LlUpQS4+8xCjc
+E9xLi5xbJu7snXaT4H6/2lpXr93m7GX0AdLLKVwNcs1zHPe7ZrYGeoP40dB20nNhv9d2YFX45pP
5DtroTzpfTKPS00+auFe0l6D7376aTMBsbJUc+MfERI3+vzvazslQnKxZo4sFbL2cO72f0oiJtH/
CBWpEw/l7v5yrey8K3PzsN8Ny7SEkSAQcxOKstGndgvKsLYdQO0Bo4G2gCBMuf59SzDNLCT17yZy
ZQv1J318iL0/XnmWSkdHH7qDi+X+iG5jD9IaPOd5YZLegzJ9YRKmxq7xYzY7rctT8RwiyQOv0hPJ
5l/eJ6hEcvMcwUCw1fCzNpOoJ8G4SaoPPsyFWZmkJQ2HbBAzewwEf68iZnd/ZFsW5r+/W6s6ECGM
M7FAR6GwT2MfzrGRJP59K2sb8H+JgEBtEL0tfAXRErAWBStwTUqfEvWs1PQInqLx2LYbZ2rey0tf
QSlch7Cd+ImU1PWA9CgZrTjMS9fXDwGU88mrnGb2YGyAnNfm7b2Zxcp0sN7ldT2bYSM02UMgn+5P
2ZoBWq/oLIFDCR3reUrfLczQ6GPBg6d0TbN2pPQ5247156lYTBUnCDSGySsStNHCLSSIrWrkqSrX
aB+QQqHXSj/3u5gQXzEOYniR5FM3OsN+OFn1Wxioe9mOYrt3qnanSQfKKulW09XK4l190dJzZFGZ
1oNBgUNoTmIsznvRzoI/nfjP9QDyZNAuMHy4JejrXOx7X8gJ9CSjdodDZL4l/VOxVTNcce5XFhZX
SZS2DTImWFD60RG7P7r5GBLPSpGPdM3r/c0y/9ZiJWlO5VlOiRJuxKXk1CDqSVmkReO2CKw45BoD
3g1RckoiMBT/bopNSRcnZEOUQxdhRa93RI5B3bhTLzmq/CxFJB7G430jK/sAKoo5EqfqzyFebH7s
juZkNI2bQo4dp7DhxPF3Ix8fyr7YiAJv0wpzxtSaZYzIVpFHXfimqK9xsahQuAh1PUr1cTTY/OpH
xfho0HqYqtEhhgbcE9RTLejHINnicr4dK/wCZOdpAgTUCcfl9UFXoaZGTKSsXT4EPO7vRP7kCbsB
wfr7c3q7R3g3g8z9S8nKll/sR1Q4wgjF59qVBKQoshxCbvko5FsZwFtXDzKPAZH9m5XWl2S/DUoN
ctZNjZupkd1Ln/LorE/OqKAPMWa0dJ7vj2rFHBkw2kbB0/O/ZR12aBSl6WOlIaDWPwvtAZBeVzti
+6lyplLcKsXenml4+f7P2k0ldgDuG0RS45Z//FdI/Y3g8NYlyVa0MS/59XG+NrPYkhIE1GiGjI2r
Zz/HiK5Y47Eqv0qIXXq7MCTU8FS7iX7dn8mVfaggs0Eui39xJuaxv7tw+rweLCFVG1c9wiT0oX3a
Ag/dhm2M6p2BxaGGsdNq4wgDkIY5uiPZ+k455rvwcH8cK/v8ysz8Ge/G4cVJlVaoIrshIrlq9zjn
orxi4zCtbIQZg81LGUIWusAXY5GStCjG3GvcpIA+A7KZngSol4Huf/WMYsO7r6zMLLKC5iQYFNI/
C2NNR57XDPvWHaPs1wTfUgQorpqkndZvvYlXAl3I0P7CakEQzdmJ69lrRlHvVV9u3eDsvxTn7qf4
gMb0sXmIn5o/3pduYx5XMlDX9hZeSUw9YYhEqXWbQ3Mm8viknos9/Wpn+G3/eV9cjWye5Xf7QurF
qGgUEUvqm+WXPyYr/jb4/45HIXsEzoscOQkucrULM62mJzlhTOv20bMXuZrif6y0vSA86NUfvYe6
x6fkaEmnaEohlc8/ZP7p/jj/dvYsvAep25kCmvsTPbbFF0yiBwd2m7euZSYQAdu9qNiB/yjnB0+7
TNNuSjKnMuwxgAT70pCDK6ynLVzqvCXvfcPCmchy7o3T0LXcAqRqm6dWSZ7Mpj7VVUl3zPR1Erf0
ZVaOPUwMOsk0UDlcBAufmbdy3YPWbl15PAXj76wI7CI/bEztimO+MrJ4XHQZ/PlmPLRu0j92BghL
yRk0yGDED8pwTPxzpf8Xfrxvc16tm5kEdMueAhB2E6TncpTqKTy0bNvQUVDnRNwv+8/Ttsorq3Yg
F4ZHkmwkUN/r4zHpVpAmutK6YWR975FQNAPhRxr9N6pbDFKrPgbRjP9nauFj2slIelDTrVscCAua
XWPaRXXI80Pb20Gyoz2oanbD1y3pk5VIj6OpK3PLDkBVFF0WQ+wiaRILhmhF+VMYPzdtti8h7KCU
swNPs+8nyuF8g9R5kK0Nb2JWu/cXcx7ZzWK++4LF/hHqodJDxFPdpKsukdy8acHWOq6eg3cmFuvY
RqbVZ0CqXLQW9rUU2Fb3pOob4/gbgN8byGIJ07YcYYTEinIKv9Uw3P/6EUh2uJchmi/tFCDSY3dK
SB+TRf1CSb4+Fb/zH9ng6PRPoHFJDXhwot+bOJStCV5cJ4oXhLnfsrVGOdt10t7ot+Z3ffdCm0mL
G4BedBuud5EEP6CBKBzC7bKtxrSYD8GuOv+Uh0Pb2dH3+Cx/uL9pVk/mO4Pz399dXKEC21Goz2N6
SM7DQXR6ZeNNd1v1my+tdyYW7rrtQxFNZGu+MtRPSfkc+lC+OAgOFs0DqfuzlugPWeio9EXRK/US
m9qTr/u2NtRnsaCur3a2Koy2hvCj2W9kWlbCxqtvW0Q/SUk815sMv9wXTUl64lV/leI3+iftQb+M
lbzxolh1E6B9SbkYAFYkcbG3gzpua0XwO7dtPogjwBgrfPbCGaElP0/Dh4zE/UQOMBXrY6WJpyEo
tkg/1lac+AFYK30dBC2LJ6EO99uoy1PvCn1lK/6xlntbqX6qW8osa75ilmpFHoaGI22JI8xqKIBi
S+qJUkizkFr/MZXjRti1Fgkg5gjzC0xJM4/f9e5V0FGpZCMa3HIq95H4ZMj7obkMg7crhv2WkPLa
XqEtmLZTHmmU1Bb+NbVawZP1dHCFuHP6IDpq9Ofi0csme+wiwy5hiRfH3f3zufYWeG904XErgTJ8
ksYDr7XfQXwwDDBVX/T8zMPtvqG/dY6F1yWoRKRsRhMC/VzszL6DUT/XsWTkvlOFtZOZ1akVm0+0
z++8+Ieafc0auwxrN6T1FVXuoy59LcLvudB900PzOEHiplfZfpASp1C8Q4nAbvuxKRHWEdOtyH5l
E4MRJxkAEscwbl4SkhYEaPqwFql4avOd/gWJSH/YW2PipMmPZp/+DOmB/w1n3eD9DEq720jszJOx
nKz39hd+Gg7soQZ0xl6I5HNpCB/NId8KtefNe2MDvhER90mBaplBNapQSrSyHNyJSwCF0m+m8qJr
zXOau8Fk2jX9Xnn7B7j83pi0rQmeN/PSOKTwc8EauDbZuOuTlbRaqypeP7pJa/WObI4nEQVVOskV
75MQdj9EBfIqvxGOYSmX+0BED7s1ot0wSf3GPKyccQ1SJ+DiZN3J8y9uqE7g1dOkEV+iil/L/Ldo
tReUiZ1eoPPtm2htNUis+C3QjlTpqY2Q9lm+viFA1tS+6UZKj4Uj+cNJLfad0TtDkNhTADGq/wC0
byy+p+p/VWm51ffW9x6SaIu57LYVgiED90beYK5K3miOmFltJn49jW6TuRFccG1gy8qj0R1NYz82
h86wjgUcVDCQn+eeXjE8iHDTSr8zzd/Y7Wu3Fs2j4EaooaNcJS5cX2fKht+K4+jW+WNbEFsVO6uz
J4CXL3K3N54n84vhbzHurG1B6jZUD4jngQwszpgnTCOkkOnkFsiyDigHBy1aOSg9TZQKAFeaJBhl
O/Ynu0AM3jOsrYTcygrQgDHztCHSygos8/h6mA+VoSmTW0b/wWv6VH9nih7LyCqdsocpyiscQXSK
0aZdphJOfgtNlP+ry7JfQfzjvnu+dTiwDpI/hvWUdaBl9vo8msqIwrksTm47AKfVy+kMs8hWRfDW
q14bWURqUpxpAfIPk5s0DznMTQUVrv0mGfaaFbDqEEfANcOlvbjSgq7XlKqpRFeLfCc3ZBuCmz9J
9+nfJ4xWZ9YNjDD39exW3gW2ZoR+qCaUoquP42MvG6GtpObrfRsrCSba3rk1eW/St2Utz4VQAaGk
J1J0g/bBG06IrIXCcxO9JF5NJVfZKZbvBOpWW/DaXkBPjwo1QLo5H349NLmIEOrxsIoM5mjDSRnv
DYDiG3H72jJBEgvZBd1iM1/jtZUgNrQEzyS6Ob9fxd4R+N5HBL2/F0G4vz+PqwN6Z2oxoMnKErFJ
NNGV1Gnfjc/IGWwMZsvC/Pf3uwH9Y6UsVSyII9DCMrctJdmI7W8vDnIof4HyVK7Yc4vAOohC2ai0
VJwxMTFifmL5nEvTxkBWEE2zlf9tY6YbchkVhHmXtoXB6ck6qOos3kStrTzIu+yhec6+FRvmbueN
lJRKSgNOKhA/S5yPEdSdxKBk10eXoamOCarE99f+dtb4aeIMMpqgLYChXq+MVQtCHdWJ4ooTWL2k
2vd0+KXgs+6bud3NRFI8uOaCNzfYsgAxVKRo82ZS3bGAYUc8N3Q3TdpDGG/haVcM4QvoN5r5I3iW
LHyoIaRy18eS6mZNeYj08FJ45h+lppekSf+7P6aVxeERhyAcFLE0qiyrpbzfshTZFMPlprQD8VuB
I71vYWW3AWADE035kNovYgLXq9OMqpZNTW66Bji99Kkpx9fak/DavWXXUZvRBCJ818IexMXwbKEf
tPEBt7MJOgUPRLvL7IuWFbiQNshhUkPLDernthVR93jWK1J44Qb+d8POsvY2jJ1fB11guUIQOV4Y
2R1YX9k6d8mP+zN6G83OA0L7k9mknL6MLodRlKuxiy23sJ5H+YFEge1BuNtm3yVfOtOQ/uG+vdt+
33l7zA9wmjToETMWK5jrWhZDsCO4WtDAdyufaulBzPtLZYo0aXcORDjwhdEz/mxNr1MS2LXwq+gV
AhnYY4DQhv8e1l1/0LwU71yxZTaykYim4MqvZWILX7TGPnuN43/KHrrn6lk43J+AlQkHzQUDD1V4
JDGWE67ALz4Xx4OLkQu7Sfget8qpEsp96CGs0gPB24Ry3+wlDNHRSEhA6Ij+6pxHeDdAU+t9T/bL
WezjozUioCL4pJw7Q/jTo5x+f3TrtmafxtOIDSVf22qqtkoDs9dfWlMbH8K6fjNr1AKrsjIOkaYk
G5M5O6+rV+FM6UKTAFh54mJeA9fmqgJN3KbSYMPvdkWLpIB+7Kruo6p7n/Uu3rJ2k3CZe4XnnhBK
k8BZxYUr9YtCbWpYal5a44tu/NeV/qNW2Y1RQo1O6ko1HbXdmtDbEWKT2IoTSn2NdbweYVJ5OekY
KC+qboIHt2wuxJbHqvNIPCej5mgWTWb31/D2iM7j5FDMDWbUlpZ+vI8zqWjjxnwpKyigsXnKDb0+
5r4oncB2PCqtFz0FsdAc4zz7mpNycKChK2wtmPSPuVUiC1lfQCN5rqdPya7sNunBbi5plVIfd9m8
7vAaLiEzRi9YIew75kskNHQDQ0nmtyk0BenHjalQbjYYhmAhJ7LFXUEncT39qSB1iKD6MPE/M97P
U3OEr7pDUbd5oyXGDj8qf8YzOUW12cp43FymDHHmXeOBS6cwjAzXluvKUoOuLSDhj5L+IFU0LtL1
Z27EiLcNCpjhKU14yLuB6VyEO5rlF16VqNaLIVb6t9FvuWukQLW+GPJU/yibFCc99r71ZYKhorRb
L4x9W8DXFIdh7GEmacPASE7BlHfHtDL7LR2PtWlAQAc5b7RCSAfOf3/vvPxaTNtZ2qma/OkJ7avc
DuSxP26s84oZnRuQvgRAwxQ6FtOg5/BQ1LJHk7nRFI8Twb9lS1UMrgYtWVuf9PwYG6O5V+Nee5EU
oNKZXvhO06ftXjAjY1+0coLYcrzF/XjjcwB2zkTYc3Zx5mtbeLi6HIpYjOLUTWU5eVXDQDr6XtK8
er5UO0FIryOdQXB4muVIXxbMGPcn5uag/TWP2umsMwn8eDn9ARzVbRHQhmSk1i7rxHAfT15IUrP8
ZzikjrcxiRw1ir8y0jDXKz2WYQIVmBlcEIfpfyUpAX4XStVprBOR9pmg/X5/aLePZQzOkzu3DczP
1sWLPNYzrU1CP7zo9U91+NSjsQzB5iF8K2QE24Ly4AmOoG7xkN3ckEge47LYZHRj4GEXO80PEHIr
YzO8ZIpaneRS9g/V1Kj7WK8LOxyzLRWKm3hjYW9xI/coyhU82xml8Vj2H9AljWkC0cjROimiavfn
9O9T/+pCxhpRDaBnejtgN1h6raYJkppM9KV3EIc7Wftk1+0g8N2Zu2QHTygk5oJz6CmKfpV/ppdW
crTM6bdg0bOVxVfM1Jgi4SxduYjAX28lQUJ8sqVB+pJqJOUy5HmjDpoUVfsBl+qPOPDNjThkZVEJ
6Yy5s2duJFweE7lVVaFsk+SihE/ShGT3dHkb6y3CobUde2Vm4QykslZRGkoThBP8I11hRuY/Sn54
zON97ntOQvW7VcxTIZkbz+4bL0Q49358iygEZbBkMGIhvoiIy2vDY5S45QCT3oUalA0pvx4V+/s7
aW0J31tcbKReiBuVw5lcqvFFsKodYqL+s1AcKrTm71taWTsy2ijJk9I3eLwuJtUQUIGUQzm9qBUJ
9S48puFnJe1fJrne3be0sn5cMlCLzkRCxFhLkgqziqxmkuP8MuYG3GWawzyGg4PEV5RGKBw5Gd1E
WkRT3IbhecNfHwhQzOC0qFnQ7Ib7uT4QfZWHcm9MUPbUzbdycMbJrknbWwc52DfpWUpKuxKPUpic
9E02vdv5vba9WEkraWADEyVsDx8DaAKT7JS2vjP+tzHGG7gSHT88YOeNqlExXPJcZ1HemFFc5hdB
utQaJLW1fxy8p8h6JGNMThSmhIsm/Lxv9e9D/HZm/8/qfHLexSfjGA5Gluf5pcPBxW/VR+1H/Bq5
3aO6g6XWyY+gqp/yg/hI6647PhUv0T45Thfxg/xhPDYH7bx1VG/9/dU0/N2D7z4onVMHTVvnF6kR
dgK8PNqgOml1lkSEVqbKQWX06/05uHUO1xYXN1oVDJEvTkx8V7/6Im5+es7qQxnuwv4FfUJaLY73
Dd4EJURpYFE4RHPCHhqQ6zlv0iLriFjyC9xATicJO9+UT2m2odSzZoXLg3+408gEzk+DdxNp1aVp
lflUXBTPJsoSvm3id26zWXO4yX5FJJJ0FhDGaxOeP2Q814PyIniwJ1GE6HY9gqq2otTKvin5b/UQ
i7t8QHo1UYb0P/p9Uqf2jeJ8f0ZXzigVTUgs6PX++6i6/pBs9EKiFq24hGrPe21WO32glwSK+C3C
ipVZJTtA/RjibOrk5mLt8oJCLWm54pK3o52Jw6UChxbROHJ/QPPMLY4lbyeQwtzHpDyWPSKWmsba
1KXlxcyS7lAGIkTV7bSlIb6y82k4pSgLbx05waWVOpjKuArH8kLZ+qB5/QNUFa/RoxCOXyXB/D4m
07H0N07bbe2TIOO90fmj3u3LoPfHNjfr8jIK+TmOPpcVWbHqIRU6O6sG29BagODnoXAyQXjzq/By
f2bXFpAmW7YsNQUw7otj0cnGEKSdVF68Rju0Q+N0XbtvhHzjrlw1M+dYSI1TtFreWN5ETssq1PIS
CBR0S3B2QmMexkL/dX84K+4S5PL/2VncTmYQaj14h/KiGWe5rGiG/yRlULY/5YlLX/4GvGv+teW2
NGequbk5lX63xdr5bZvGgVZVl6HOmlc1j/TPbR5bDlVD5KhyudhHUrRFcrfmZgBN8OCYOwVv6aOM
hFRrqabVRYuCk9hwuEtbk36SW42VD7Bz8b5qp+woJFvclSuTC983ZVUASlQ+tcXkSkAUzAJWpMuk
5egomp+60sx3Qxa/ajS0ho1pOJZAJfT+kt6e/bk4IGOUdwg5lHlrvTsgMSCENBHq+jIaFYgJKQk+
17oevd63shLMzTKpBHQa2QlSuQtPlpWpKISpyuDSMT7Vwag/aKUV7hRB86HiEesPedkPnyOhpX9b
b4VDzPv3tPER8916vaH4CPJDCNehAUBl7Hqsemw2cSJZ9UWpStlG+5ycW2V9l6ATPk8jyEajm/lD
PC118qTN94lfWWRjo39u4JxTSGQneU1TmwGydf0deQ1VPUmT+tKSidgDHmlOU5SWGxf/2sq+t7KI
NDqzomgVklyEgrbf82aBdG2sm/39Sb09pPNYuHhnzTOIGhZWPLq56zBlTqW2fFQaL4LKSf8ZycHR
933NCfR2A+Jz6+swCCEGJkFsc16uJ08uw1QRLAxq4oi2eSD9lCUvp2W9Mja86u09z4NY5w0gA1ya
0QjXlshwGrQwVs2lrn51w2cFoc30rfI2fOrKBF5ZmV8j7w5gRuZ3UMq8uZC6Q6EEhkI7QKoYlkOI
eDM1pi0kM7YIa5Z7g3CEojClJe5jGOWXGbyxouPParXqAm6md4qirEiQB+rGQ/jGly7NLMYmN0U2
DaUJoN2s4YKCDAld7P63h4ioXL8awe9xrM90uuT/uEeWdhfX7tQXQ0KquLpY+uc+Ojbj2xB9vr/v
Z1/x3pf8NTHPIZEopYalQ/NVKsNJ7dcXI/4m14jPAydFi31POwtc3nTXqJqNbvOGt/6rKL00i+cA
rDJzHJDyvt4t5ZRWReGNuGv1ELnhm/xV/xQ+dw/eU/bHcPyHnIwRqvROfU78h2jYcCnLvSrTmIHb
okJOsmgu61xbH1Eb9DyPskqY2NrPrA/OkanvSknb6aq1ETrdIM+XxhbeukgCOUh9qblYCUmkgwhT
AFJ+2UjbWYfYlj0J8fgwDHink5oNhr4X5KwOnKat4AjVDM0Lj55kdXP3eiEnJ6+sDdNJ4pDuOD1E
sHtXdLU4nWQ9AeejFHqdOOXUTX/u75OlE2EUAEBZKVCNVEWWrFm8K329SabuooxddBQo/xzjMXik
CSk6eWOVbd1xK0s0H2yuWpJ5IBgWRy4s8l5Jk6S/0BkoP4dpI7zVY2qc9bAP9p7Q1biXYiKxKNad
o8SFsCsKBR5fPeocnneyk0/yKSoKco2CIJ8jjBF6pZsdN8sEBPMyEzLqdNkTZeHKr7eSL4zqAHVx
f4laz7J1OX/UrKr+mkxS9ZQokWIPpAn3pZ6HZ5p2pIcKgZINYOTtEZ7RX3N5HfgXt+zCv2d9phR5
LveXsFf7B9I+LwJUCl/Uqmj2oTDkbht6b4avvEhFt8XH/rcUeX2Q5xISnp9sOq/aJfg9kceEOroy
XCJfLt0q8YaDJisj5aNgcohRxEOs0BLYSkL3ZE2I7eppF5yAeRf71C/671ESZS9xo8hO1AvQcyZa
TwIDxTdlqA077pFvTIISP1tUxgMieSWsTV38Av1h7zSW6tk8iCCZzT3N0cXxgx5O1qETO/8kdPrH
Ki87h4bPvUB8aPdpgwpVluUbz86V64FqLPS9UDfPMf4SgJf5cZUEYjhcAutHm8s7f0SMNfiMjNbJ
jOXL4IHGkg8Egh/5wvvHcuWYXJle3BAUidGjGVHVzWTtRYu9j5UufRms+KXuHmKBlPt9czfx77zd
Kb3Pfe9UxOGmv97udQH33SAmw0WKIlTJ1F0EqS8IWSeRFTsXGkdp8rNQAFvx1cOG7dvL/tr2Yp+r
WdcalZENl84YURcracyZ5F2XHFvhe+oZjmx5uzGDv0Ot42MfHgzRdIBMK8kW9HFt0v++bmCjpbNk
GbpZkTh15VCx3lFr04UqEgd09PSN9R8QFxvBx9qouaL4WDIAFKUXM26MVq3U3cQBiwRqj54mnbTK
qv59H0HzOOdoFN5P9Mpcr6upBKllRuZw0VPttQtQ3lVpEPylWlC/vG2s48r0UYRTAXXir/Cd89/f
RYq54TcUkfTxEjblKQw0uzI/l+NZpTFn7AVbsqYHrbbcDA3BgLozYx2twM6NU238zAB+Z1VyvP9J
y1gc381DlaQDRSwSc8s5HofK04oynC6+p/I6bYca1lzgx+HIRXzf1O1yznhJ+ikYPJf38nVsIeep
ZFM6XdBx7e2Q4H/v5Uq2u29lJejgKsIdwX0DUJ4kwGKOOy0T/LCSLrHfNfskCZtzIaq5XZhqf+xH
QX4dKdxDCu37B79UjB098cYOdl1zp3VTd5QSz3iKrTw7+EFaPjd5Ih0NsTecoGpRjwykVnm1IPLd
CHhX4kISJbgWjVQvXRZLbo2uSEazMyPlMvrpjoyFug92rfVHbW29OGjQr41OZKMxCA1GuINgMfsy
zeeusoutZOKKq7v+lHkl321T6uKGoKV8iv6gO9kh2F2q76jLHsqtUGcOZa6vULQ+iKMBZcya90t6
FMXq415SMuXC9Wen+/JB2kWHn8qD95g58cf7G2Nlp2OLFx+uFKrbZTvD1Oair0vYaojvs+IzgqqV
tQVfuo0V/4qXzJBath/goOuZgyK1C+ooVS5V/AZ/3yEa633SIygZbE3d7JZupo5wTkM7fC4KLCyF
ilKajZ4rl+SrLpyMfXkco2NWHcipCQ9T7vQnTbLTLbLplTNMHlSmIQlM2JwOvR5f1Ids0nDSLpWm
P4zlqDqaFlv7f14p/PCs/jmjdMwl47ki96E6xJV5aaSu2hlxk9hjVT1NTbglKr+yJ9h3fxVtoDwi
kr0ejip3iTz4snmJNCHcaUbY7NRWTXdWDq3N/UGtzBwdpyKAfajeaCdbXGaiUjdpEBnmRShVHSkT
2UStc9hSRlsd0OzLoaAEQbe0Ygi10hSDYF7SWqnOHVFoyC3SRv81SJq83h/RjS3i3lmbBbwBaRTK
G9eTZwh+kRRhYl1qWcxfY8/PlYMgo4luVzTnbVKJ3poDLENNV4G+eN4UixgopP3NLAxDINZPbAu5
HMv7Zig90r7Hvk1tJZ4uY3lQ6dPWq9L2K+/If9p3AmVJfwOtfLOW7H/OHfclHUGgiBdrKfWWFtZd
4r+OObQXCFn9iSd/S2RgxQis45AS8wKk32CZljNLVNUFywxe3f2G79j65cWuFwVL4trnl4k4nK1r
7MYDzjCYd589+613d4fRtHlKX2PwOob/4UnOmuoKX2L4s2s45ZLpoKhnLf5UBC+ZPzpy9ezL4uOg
O5VpbQTNax9CqwHbhZcJ6OPF9hSltK4jnPFro0anIExooqmagtZYI7PjcKvLfsUaeTj+z0OQcvyy
qUrwJCGBmSF6LbvJ5mACKux2YgBt+/7+qVs1hFQLUTgXCBi16/nF5xZxW3nRq2kKj9PUn6x0+hGZ
sWP4m2wI8xRd3THKX7Eb6goKKApeute2tDRRTZpso9cwCi5D8TWdjmL3sU2O3fBDI1AUdTuSkH2i
lWMiZwZalBKBXaEKH/3WheRyf+Q35Ax4GxIwrCW3OMVwazH0LG2lsRa7+HUk+DuGdZQptmX1hV30
wYMVWdmHYUBlXLbIWkdSTu+xFgfnvtP6R6YycHyt3myEvrmGuTYk8Mpze+LM/Tt7rffb3SoQRR7U
+NXrk0/Ierqx2e5HsbPlT3mlOEp+zCgrEz12phjAtT7ZydYz6TZcm1n0SFCJ1Jwo/UqLiBdRgiRo
UAV7zfVHnrAvUfxaxsdAPefGuZbZhgI4FzG27y/Hij/mDUiGiv5kcpl/67bvRg4Tl2+SVYlfiZ/t
cFYKKP60wRYuasVXcUMTblAHIRhYjq0LfLHSgEq+hpI5OGUm8uzsTGF3fyw3EHC2ljFTlkNti/oz
0OfrZSwiQ/U0s09ePTlF5ftQaaTvg+acaUdFyCAbGp2kgzEjH2ypCXeV+dglv0Bb7ioAYarwnHrx
xjm/qXv//SQ474jt5qyjulhVPdAKzWsAwSZB8tHyzHOXVz+1/qBl1s+y6JzR82xhPI3KbwQ7m3g8
3J+StYknjJ2JrOeS9LLzTBD6TO/yIH3NBnDA0oCIkubDwfs/nH3ZjuM6su0XCaBm6VWT7ZyqlJmu
6UWoXYMmSiI1UMPXn6W6955t07oWaqMb6AYKyDCpYDAYsdaK+1Y2ohn0KVZ4GKYaoogoHemiMOpR
rfoqrjDcSuf5aV7el6p4U6r/tB5gT0BiBwAWlbvrLyzQuxSZYWE76wZjrk99Ou040daBQA0Schto
pmEt0rWaq8uoa3lexS2YA343Wj+SaYDuuFLvcfa2TjzAl+C4YfNwE8h5a0kBPxo4q+P5QCDkMlpR
OR8nK07y10H7qMzvnPz9aYccHkAsWB7QSLJYMcCvS1UBHh+XQjMxbFIonqvoJ6Kd7zvETUUXpxwj
s3FlYwyJqskOwdwmnRujqGNDf++hJOwTFBTdcw/Fwva11fjOsjZuuCtzUlKZtIW90LmuY2I2UPeY
dREMrP+VzxDFp8JtH3QnVf7e52ETRRD0YDAL15BsWqJTE3WBzUL9tQw0Mg3mm0uc/zUUes3OMRkP
5wrJAkZIyUEtSSrFoF0dp7nfF26kzuF0Bt2sRhWB4BF8/8v90UaSsgWYw38xuQbveUd6Gya1U2Bc
TdXEBV3SJz038jDpS/FR6+opIIvTHcaUTEGfoovYMs2IeKtpvq1YmDSSllNkoHjtNybGpbWK3kUY
XaWDaG+4/lQw68SniaxTIrJAGy3TK7KieSRVpx7dZITkXYp5X7XVD1GLeBXl7jSHjM3lqS1Y8dTx
3PQE2ANnqi62n2BTgP8cEcTTrH4tuUoPbYU542JAs1HhfZAqWvaA0jZ70FDe/tAtLQay2MNwuL9l
awiXd0xH0x2DXwjKBe4agy+u0FbDbYN/bOLZqKqDnqh1hJx/8k0bJeapomokWrs9u3TY8/vbwj18
wyBoaSFBRj4lZ8fZ4updZeDdNkC2wVB9oWoHZzmNeTyZh7ItAk7W645FoDuf7q96I+bjRgG5BbKX
eMrd3LWKszi8L5p4dBzQpz6JnMX2GpN3ztlWKLm0I12gmjloDaarN3HCI7081x+IoXh28sVZJcPF
P/2eavhWLLm0J/l/D357CvBNE7f5N0e8jhCqdx9KisojvOf+Fm5cNSj9AEy5Dk1YIZvXjtPYZQo0
kVvHXMuNk3BydF4cTFIeaf/rvqXNTYRiLGpMkNK+mT6XiKqhdYVFGeKpmUzfQaPcKjLI6/1Amfsz
UGPdXiVU21odyvFgQCHng0y69OEUVyDxFAoCZBao7JTmmee033PjfdQGz6RFmFZHxywjp/GbJAtG
JNyFZx7xKvVK5SEdfGTZWh707tNM6IMlMOvNBLzEeb+/NTdanGt8RZkF6T++BTqBUiDvM8fNChcB
jwUrWdcHgLRpfSTaaUhO3RfwWzD5LWs9EH3f7pve+iqXlrXr728Pi5MnZtnEde/4bLGijpXBgt6P
4owRS3hIePYJNLidE7Xl4aCkrcqxaGKA73pt1uGVmukFa2IHtIhOVH5W/87dHxZ9L9zX+yvcCo0X
puT0c2BN3bYa9tZs9RZXA/TpVDo+OxaAnvqitSHUMTAjnFZ7SrI7a5TLLhN6TrXSNYjJU/22WIM3
q0+Ms2DKv9Dy5/1Fbn5GHYF/fbWtw7+u97PU62GxRNvEWZJ7jH9owAAvPxCnCDU3fxnpM2n3yjNb
Ji18OyD4AHDG7Mprk3hpacwaShYv0MeHdBo/1mZVearODZ9m0/zoCjP10KlXDtm0TMc+y5qIu5iC
MeoL1Emt/OcyukPQcaM/Oqqgxzph4qjhik/UrArub9DWVQEJJrRxAFLAPalf/1rhkgQFRdxSyeQK
kPCq6uRQ8ILTRkkhzdjuAZy3Is/63ILGDwiYoMFK9pyF0UWpWDxFp8n/W+b9Gi8u/7p0ahdKJz1P
8Nd1p4vU8a2svlLzlCQQ4oHe5GFovgsnDZgDpkp8fx//ELLkTAMDTjDODsh7jNKW3lkDq90Zh4jF
/cLCpHyEWNNbr7u+kTsh14a3ofwJuRxrepjaV04Hz/240MfZpD6eysj2x8eMHJQS0+DGB0iiQ3L7
IS28StnTvLk59egoA461Fv2BCLnhIJClsJqsUFhs2TPk+rk/Jc+OeOoIOfKmeEdxvd65Sbee2VgD
yu3oo6CZIusTZMbUuS6ZsDMiFYesnfDop6AmYWzZ4hetRh8y3HvepE382Jvm/KIVc3XI9cEN0A7U
9nxk9bCbD4VgAM7UWl2XQTXGwNWhVBiLDZaGXD123EvSU20/1Iq/vOr2jAmIL+WPHfdYP/+NVdAy
NHQgIWiiS56JCtncL07NYpKrEYD1DUQq0p80Y56Tmr9aNlU+n5xvZR2V9eQpTvo8jqM/sgW3v/Il
hSybwdMjU353OsY37YrHbAUtkNGBucBrF6Js0s9jmKxlkWlg8cjGb8hUXV/pIB9hOFV/0hikUPTS
ATxMKEaoDE23Uwn5k2/Iu4Mvgd4NhL9W7e/rqNA7Q604NWdQJl0gGcqnCjXHwkmHry7eO08jt5KV
zbJgOiXO01EIDrE0V+jdqS8KjXmznbJHYnTpZ1YPaPPDocTTpBlsXLtn0A+v9PLr/S+6md//AaEj
eIKuIesoWAVJOTMI/EibHxpzOlk88Yoaae+YhtWbbj1mib+0hg/5qp0sYas6gccFVLmQAUJuXpb+
UqGa15SThv36Uj5Sz8F/dPSu90oS/581/mtHuj77cirtwoUdq/ptJ8+Zs07yeKXs69I6PvALoWt5
qtO9uHuZ/u01gVOyyrCv0jjYXimactrx2q5wXHLAEaG5Y2c/q10Ww54R6S5yJuqifo3bQovTpfHE
e5c8p6PjiZYFRXGs6Fn/aptPJfJNAMmCBkmospMtrMnAtePjdQiYD/Ax4L/cfEhu8sTo5xHXoUEj
vRLvguyJdm04C16CmHuAGiAwADjc14cLQuJETG3FY3XO/BK8F9oYHqgkp7x6ylII/Nmzz8mnJtlZ
222ed213/feLtzfJyhH4Sti1rMelfZjUg+EeCtvX94BjW98RVcEVRKqDkCpD5KpGd5Q6rXncmS7e
TtmQ+Iqpc/Bh01209m0cx6JwzSMcouSDcXrXi2onZYBEbsvjGkNc8954ZhgLb69svhTXFWdHViiP
WgL5Wrf+uBNx1lxMdhZIdkLkCPqIK4rp2jZPlplPIIfFLuCyUBZAomGTzAL2sPBccDInPjdBZ0Go
t+g6GtZT3vrOPHanpmuhTowh3jtX+00ygbsM024tA+0RoGrkEkeCaGfOI+GxXmtvQMe+WqLG/ts/
GnM+1UZ9tKe9yLdeRPIerBU9GIWOLw7P9R6YmoBWxdjwWHRFaGcYAmGx0zzGKKNrfA5GpNZoxPgl
FH3rGaNAk2VnzVvOBgrZWqZdOWuG9AP0AXwRdJ/gbNaAzJJa0Ny3kDlgMODeWm9zc8hIXJhaf8rF
ASr6qllKFTNRRLN8m6YCqcLvdKS/U6Y+LHbrt/r4lFuuT4zZm8rqsROGn2Y28hdymM3jxPaQX1tr
R6NIRS8MnZcbWcah5C4vbcpjSKd4hBIPnVjB9hLGrWVDE3at3mJKN94k18suDYoREaj1xFYiDh3T
vI64v5jBjlArCHeO1MZxRo0OELb1gxog5V7bMjjR82lw29hJlJAT5hPhxLRvvalCdW4RynvTKBCK
5uWzlUX3jW/EfmDPXYLjA44OEFPXttF1aGwIQ7bAur031o/Z3slQNvYRNR4QuTSAAXGFrv9+4T5M
I/VElqGNwaBWNCA6lmeNPqd7gKUNp7gyI0XEzBgGZqow037RA+Pj8H5/lzb/PDDwQDKgFIf+9PUq
2m7Wh2VY2piChENoOEOaHAO+/oMRpJ6o5qPDDF3DayMdsXPKgLqNF6P1eYYRQWjBj39LaVtJMIDX
/K8Vydn4kDrqPMBKGxjeTlja/Nj//m25q0Ny0WPGAb5CUYnIpopP9N9c++5k/8WpLuzIOVNKck5H
2Fn6k5NAuCltPbc4sHIvzm5gEdbdAsoP4wsQ6+XSvVIPxVg0Go4mBfoB4jm6QP+g8nIFECTPhVIz
dHXrA7LP7CyEc7jvEdv7+a91ye1oXpcjx4DUGHN4fF1HidGCCLKAMgCEqO+bWj+7dKWBYoF7HZQh
lIzkx089GXnSdLSD81kk0rlCD4omoMoNuAkdVQYtSI2sc+urZwuAtvC+9a3zpUOLCQgUXKcYynXt
+sB7NWoDUlA8t6/g2kRUFN4yNztWNooAK80SkK4/Y5WACLw2o6h1N2gW62Keq6A/chE1uhZhbtej
qQ2RmypPrDpCIunkWkNQLHpkmsrx/kr/vOxvNhpan5jwCKI0+mfXv0GzIWelOm0XQz/8K3OeTeD6
iULC2aUexksOKLiwWgnMUfM0u6s9rvInZdGPWZtGwnxXs71izObe44GDlBVCYQDeXP+gLLGcZoKm
dgyq2GLmngCBOlt2Ch7rqm5WfWFE2vm0mcEFVUUXK8pymC3uOfOL3n530leVQKdl50PvLWnNYS8u
HScrNIUCsxcrPQM9cyi92Yorrdk7NFvnc30b/r+tk9MwSpQCuXgX94ln1O+us3i99qXeDUPr7XW7
e6C2YjQWVGLlfF8QZmQDqNcxXkmYbqSFaXaC5JPXqUY4mzubt72of41JDppXjVmZKYzV1m/X/Zo6
Z3StdRSP7x+ErYCzNquhzwGsrCW73cQbJA3T3Mcc7yNS/xDmFwGo4DgdSPmupY9l8+W+wdvTvwIs
8c4E1gaFZkd+zue6WDQTQ2ORtXM/H+ugM7nHQbwAwN4lx/KpGPjBLHPPBNLmb8nQUA5eASkr2w/o
MU2mKDtzmuZlg9oWdc9I6Iq29zqh/e2eoq4K4XrQ7JBOQuhS+nRpP5tksSwULIbX6ZSeBiuyk4Oq
POpUBNkecvXmlEnWpEyClspQzsRkwOnFajL4o5F7XNsDVN+231YzeIGsnAl8PVeKT3btJkXiOizm
Cuow9mhxn9r8YUqJ4uENZnwc9QIkCjw0j5VTNwdN0ZTQoYMetXP/iNuSeyjxjEG2dtvvu9TmDgBN
tr76gceTMzYXgqBlJhIWZ75R/myXd2tPee7m5K+Lv7Ag7fFMC0x5K2Chy/GeZHWkI15S08Oc2Wc9
3VnObaXt2pqcvw3cTNuhgzXKQEGFfLdR9D6Gkfll4zyTRngtqot9kXmIDtxWj/d38+YpIlmXPrTS
jwvtF5vFppJADtNaEj+32R5cYD0DV7EUVgDdQvMHoceEsJZ0NyDJcUSCNTrVYWHHwjwKBczJU4XW
n71zHjc3FNc8BkBZSDtuSOA6m4vBnUoem5DRAPH8p92+8VENWYn5n0Frq2E3j/3acwshXhHf38/b
mtu6VIwZwq0B5VvAMK6XWs8QFqtabGhmYKZJ8xuch6Ax+vfMbOKpUJ6FbTxAd+fVWvbkPW/ukD+W
V54TOMMoLEr53NI0lWqWKY97Tg49ZLOU723nHiBId7q/xq0TCFCNiglbGOUGydfrJRZZCzWiFoUQ
QjHRPOWO7mdOC5gEuok7p+PWPXG2QIaB0t06rETuTohhFobTqDymC138yeYWsop+bxbynhUpdWlq
xRR9bvF40oJE8TgP7m/YhkuiPPlHghBPQPQpJf9XKLVwv9k8zt67ofCayfFGeoD0+5zpvpVEE4+c
6oUqn+7bvZk2iJ4Txl8i515VwaDVIUWyqTfsQu1yvGVaDViZDGmvOSFhyglTDhB70dCNtgrQ/ssx
GCFfAq4tpiGBGIHsQNAzgLuQZExb9qob2RS2NXlfIE99nDEl1R/JWEWVwiOeEGRFBnltjDR7Lmdb
h8gSHaEUY4gobx1IddpKu+MY6y+/jijrynDA0XCFpprMY1oWLhydZiih6G1YtFkIckvUQIr8I+p/
AyZbe9ogwvvbeRvFLm1aMskSI6Mwg2tJ21j5XJ3Lb+6nwavwZtiJX1vOiIa8a0HQFY1T+a1iguRQ
OhVD2QPzEn1BoEbQL4TvvA1u1FVX14CKOxhGwJvgXbT+jIt0XanbBsJGTRtr5mOa0c/T3PlAY6/S
+CgeHXpWBJbiQk5tDAjmQafp8pItIEliNJWT/9CtCr4CElzjM1R7S/qBjVAiQCOb8S/3d/02rK0/
FPRWTJxALi7fj6VeMbT2qzauyrdlekzPCXh56g7Z/vbKhxFkJKvSLMQ0ZQI64ArT4jqoyGnJR94v
T0Uu/CEzHlBxDtxsR1nhNn7C2KoCCOkc1cLgjuutrxMXui9li/KcDWBTyY+kSJBa7c2X2DSDNiHo
12vzR26OZD0OqNaRNu4hcxQsjZOj4aOTI7QV9qSdN7cP71j01oG1RMHuekWtDqGoyVDbuNMecpdA
luuYgUlG089pv7N5WwcfHR+ohoC8jkaMFErznPO0gBpXPOTKz2qd44CX8+iRFtAOFZVywj4Tvgcm
3TSK5g9ISEBOgzF2vb5maVJQHFATsodDkkCzVuQexN0aX0cOU9mHcvh53+lvGcs4nrhZ/69FS343
kYU0mlJbcMiDeqJK8Fn3jWiOykB4SdD4k49hAWF70N8cP9kJc1sf89K05J7JaPWsWhR8TCVR3kyX
f8/UPmAtrzy7GmsIbOjOToNr0yTGWKBKhFCEVPF6f1ubp3Wx1md4eTJCihDeq+BkHNJql+p4U/fH
xkJjFJLOkL5ZnfXaFOatqGgboigyT99yJNt+YURaaQWqecocM+Lk1W335ubcKOOvwRZzF1ZtU8QX
pDTXRlnaoeKZZ11sqkHzjZ+b83wuPiQnxbdDKOh+0ZTA3lPH3LpHAJ7E6xeJN2aySDadTOt1teFd
DNQFwDZ9oP6tWOufVSFkQqEGpXMQpK5XVbVpUxvq1CHVfS3qb1N3pOBGuFkIJniYpbVvZHtFpq0r
GBKOQDHBKjKb1ZEubi1HKQtjbnXUzVLzwf5SNMNBfaXQdIYQzSc8GXeyjD1z679fmOtSOthJYnQx
6WYvweQYwSG1VNbfW/1Z1R4Z6hj3z/2mQbRW0f4DSeMGMUXTxlYGpnboSplLlDolJnxjcPqhrOvq
6I5THzY9+mIJJgPuxNWt2wIZ4lqoQW8Vj+vrpTqtXkDZ0MLOdsOakGZdlNpFFTRpT4P7i9zyzJV0
tcqOoJUrq+GKjE9zm+R9TOeGh/2o1Z6d4ta4b2Urb7i0sv6Ki2+nq4taErfoY4smXl6YoZG9punZ
4O3ON9s0hEt2xXZBhlbutlm9MN0+Gfq4JdzXlCzQxTlXP/funqGNfcMIW3cljAELD4Wx6xXlzG3L
3s5ErFXFEpJyqF/sJC13wBsbjoAkC691DApd0chSgBQ0GbNUYCwE4vwZGKB4yTB908wO9z/PhhkU
5VYSHMR/wKeX3lwVrd1WZ3Yfi7z20Fb3sGu6uicktXGxAAMMaiuGsMEZZAqpIEYyu3k1xJmFgfHK
UBc+G7vfAvDKqAIJ8YmNVrcTNDZXhsIZsre1PCVz98ui0lSuZLCZ/9NnH/TqRcl3HnYbLodLBL1d
yEpCzcSRwiCka7vJAeAt7ggaYXQ0tUBhwI8OGGwYdICk7bj4hufpAHnguY9uLCRuJZ8AfMidtcwc
4rpzeTT31gKVJMiw3neJrY+FMwT5Y/RL0beWXMJMFjuxynFAlQgiX0n71Cymr7+qnEUOrV/vG9t6
k4MkhpCGg4TSsHyVdEyQLM3NMXYrdXrJ+soMXKXVYrAxzaOC96yfcRfKoFzRIkpy7UFolojaEkpc
93/J1rLRkwLDGcnPqv10fay5UaDPbRdjrPZWfTAU4OJbdQqsvn7XrPLDDPfe8dCNqjwgdqjFgeoN
ThlEda9Nuh3rOtdQRGwtOe5OIFSDVs3zyGVlj14na16GviYBcgvlBfcNe6xSFyULAtIIsZW9aeob
2fXVr5GuHgXFpEmMloinnrBAb5I+FJar+BCPqoOp1POHgeng8Q3d8KCKdA9ZtHHnAlWEZAJY5VXw
UzLv8j5vqqoa4xoXrd063+zuua8sf+l/L3w5ZgnZG1O/ueALi1IgBxHTxZBtWKQZRmGJr/xcJu1x
ZVJB2M9+mrPP9z1sI1yg7Ar2NaqC6PTKF24DxkGdWM0UL5DzrePRnbxkRu1nb6D7RuQzUKMDrRmk
/VvOnW4L08RciikuII8+YAIeunIPtfrl/mo2rKCVa4C7ZIJ2BK3Pa+d1gLtrqTbOcWvaT7oCrnFq
0FDpuz2tnI2oh9sW43WBoQQhWC6okrFPF6jDLXEhLOUBcza6gDON7yRet1ZWoIML78Oti/+VziK3
xplDbFbESt4AoNl6xh6c7HbDYAF4WjxeQU1BLeN6w3iWKmmawN26mYcuBzPCtgsf84P3wsr6Mrwu
yq2GkAMBVoDcjkiGSqSlQp36MSbzs6JnT7yBMONSvK6NPs1jy9c6+5WMP4ZxT6b71sHRpVrfIQ7m
juFClN46Rk41I6HdFE8/cjcUQD0NgarvXIJb27iyiSyUvvHBTOnU6qnIVNBqp7idOSZ09yAxN37v
/L7v3RvuACA+miQY6QT9Znl0VScUzCPHaPSYpB8YK7xh+ee+gdtwB1cAUwV/HSNq8My49gZViKK1
6pTErd2MISuIgRqKNX0Eui+oq3X4IQaBhdNoVjs37pZhB1VNvN6AusPFc23Y7kyVlktOAPV3vHaO
rAnD0BR/In4ugE2ge9rbG98L/V98KfBhUemUGWC5k5SjIbIl5tPgkfFolcKb5sP93VxPp+TyYDOh
ZohAsXLNpNNbokSFmFAtcTMfq+6fTDf8EnO58YIymx1TG06+zp9C2gftdQiSS3WZmdXTqLvtAqaG
E01UvC6jFYwYFmgry+n+qjac0MAgTJSfsYHQwpZSEtSDWycngsSioq5vDyQL2pbvDWDe+EDoz4Em
jTOLR71cw09sisEs7kTitBr9msZLyn17T7VrdWfpAwEBD8Vf+DxEyOTJ1WXeKn2i6CTmVTgvH5TS
8TEKCpPLD7oOFdcqCTXy/f7ubXwoCA1Cvx6iZNArkj8UsOBJWZoKiYfJxDimroKecDEuXmnxU1+6
ZOdjbbggWqrQc4M2GeahyIIVicoNg1tcjauXFhPQuG1HifroAM801XtKH1u2IMajmQiBqBXIoJhm
0FzWJZYaoxKf51PQTbmfl9kHpj2Ob/d38VY3BoIfEDvAMALDRTNX1sPTZ3UoWtppMVOMQzI9Z0oK
vb/WsyDUycg/c+dBQx8CMWpk1M0zFUlIsjpcRnYaMvWFpSIiifv5/o/aiGGXv0mW9BxMkGebiWlx
yfJwyYMpiRTroTcOlXMejH7vQr0tVq7lNVTXUDTE15U5mlPmLGjrliRWrCNNKy/R3/OWBtBis6uX
UjmjyQumZnR/jRuHH9cDhoqtk1tv52LnTWuMvV2rcV/NmTfaYgJlNtF3otmGJ11ZWQ/RRXnGrgxh
L12hxuu6GhPMLbXH0JnFT7XZ04sdVbktayioYx81vHzAFb22VqHklZVcqHGnQoye+VryDFrw1AdV
t+MhG4d/fVfp67NqFXVZg97FujSzZCRJDTXOWzs0C1FiXkEhoLIOCGtN98rZG/6I0omGaOOuYG+5
lcTNsR7NOVFjd+yCxEpfoNdRmO+q+KYqmHE3xvddY+PhiPwRnCLIEqLniozrenVja5e0pkBNaCio
cfG+NL/1uvdrdT6ZZjg1SuQkEKsun9zSfRLJnsL+RltkzV9RyMVli4xZvjIKu6eWk3Kcv+rnXKSf
Z0g9YnjKSemtB2br3gwYUtnqB2ROUaGS7900+6klTryJIW94zqPsib2CcX5/W251cRF2sSermhZm
CeH7X2/LQDEeitsoHjR9G+gUNo2PrROrY0Sdr0WRhSj9O2hUlb8G10tBnWgB06ZnAUXrjvyCwPpT
AY5Z4u79sA00yvrDAPIFtNCFQJP0vSiQDSkgY9gvPF5mTHcq0jkocubZ9hCmg+PNBgRe6Hzodier
bYQRG6kK6rxo0gOUIqUrKh+p0TujFg8DBuAKRXAg05W9LsfWcQMhC6JQEHtZSaTXOz+OploDvqTF
Bv80jUVgdgtKGXqU1HtqaRshZP37AIYDG3Ybi7si1zNHr7S4XvSgrNIAaBdI/aReDvEd5oT3XWrb
GrJkR0PKjMfu9bqqdNKhd4IPVxWOHXETz5oUVNhoggCpN6Fk8VsZs/rvMwlMk4WQFxpVf5D310Zz
yyoz2541gCo+mbUdAB4dDsrz2A8Hq96r+mxgDHG74EmK9Hl978hSJEabDT0m2GuxqixhgzGSAzRk
rFQPFzIHEFLwE4sdrfwlzb+7rHgYxp9MPY46JEjmcecAb3kRCiOQJsD7G+RTabcna1T5oi1a7Mwn
t/s8ivfCfpv3pk9sWjFQsrBBwseNI0UJVcyuPfUQySYF/aiK6Vlvq+ZgOv0/iWvtgVVuMe+ISSuz
CZJ76EvcULZmq6iaEhErrjpUvtuDW0ZAhEdmVz5MpHtL89da/GBu2A+Gt7gk1Ggf0MrG/7cDm+8x
NTfWjhMKNWoQl1EakMfbLfU41UVNjbipDu40QiSo8szpHTpW98/NLXkEOLFLQ9Imp4mp13QqYch4
VEYgVNIymAeMdnenJ70u32bnFbomrXqqNQyzWuinqlN2JrNtvGtA0UaigXsZrxv54VnYYmGQUzDi
pU7SMO8bcUyKlviNATrB/eVuBNlLUzI4BmPFc8KLyYirhjwpE30voaJ438TWl1u5KcD7Ab6Jd6cU
FCCgz6rcMGJS9+Zrp6HFW42Ncpowsz0y9rsAW/bwCVFJwqsQ/FLJXo15a+aI0xOLuQ5bsw8s+8xM
I0j7nUbX1t5dGlp/yEWmpg6kLBAPsHccCjF17o1OfH/rthwBRx1YSUQ4kAjWX3BhwRlaKiatM2M0
gziGkduATe8Al7aOORoA/9qQtgsjophNqtaEgSmcmZ91J1cpH9Wki2ZyYhqwxAt7cWkwTB9dUzwM
7Qc2nEcStSC93F/u1pe7/CnShpJVvrwCegI3JA0brfPXTc0xksXdu/U3NxaXFBJ5TFcATu56Y2ez
m/FmxMZSCi2wGkJQZ63Yqctu5booZCOrQ6d61aaQjLgW5xAAsM04qXpKvVLtkGcyE6VNuxVBk+jp
k6aKV2FUNgXaPT/pCSgpzWCzJ8fI9mgGm5uLixnMWCgU3wj0mm6tN7VIzHgaDvXwKLon87zrsHtG
pHsQynXJzCF3GDcaxmQtj0n2kSaF/9++38VipFJgPgBjR4Rrxm3JvKr4ZkAxUSg72cymk1wYkYpY
qKRVeYkRHJCwOGgTRoK8YsLPfY/fCiFowf7vR5EOeDOkdZq1WAf2qjN+jM5fM6Jxm+GLY5qZC6ER
Vb5KEhcQG+K2Vpy5P1p1ARz066IPeLX+vr+QjQ+PRsqf8A7hzBtJkwRiWSI3atjJIF3VYZpRiPmP
bdiUOX8GdWxvXVvFnbVail4UqJ5A8kkeYLOubwuSW/FIvmodhuvYL/b4WHf1C81S34IYbjlbH3Pr
UFheZdpHpz+Js1FCLyms90SeNxeP+tKanWD6rlwiHIxmKWpovsUJXm9V86q0SWC3L+68x/XYcBdM
7/3XkHS8hnZwGAAecBcr9dB5hZz336cecBQUbYAhQqVdbqGXaOCTJVm/ozZ5rEBZHZiz5PU/OMuF
EcnrzRVPmqXcilvtabaf7OoR0injX7PLISYMTA0qtuiKA5EiWYFCcu8kbLDW44s2vYfzC+3ynStr
AwUAK+srhKDjAkj3+g67uKIF6zNzRq0j5rSYn0YzOSvQLwsEB9jLpjWBhr4LmUG8lthJFY5zKJcS
YuPAZJXR/V3dCFd4V2qAq+CqWYGm179EB1p3bgS1Y9U92yYGd1sR322UbRpZx99BdgaAPTm5mvNx
Grnd2yi5n6D3pGuPSffx/jq2ThMIB/9rQl7HkLJSbWDC1VFhy9TvA/syUHBf1B0I+54h6dNlajaB
TMPtWG+/lpkTLOKcDrEY9trAe3bkPEBJLOIMA+x0p2U036p0fmF5/kuQnYR07+NITxezdqhok8aG
x4PaOnld5mC4ze/7n2fHiPxiyMeRJmrD7LggaDWDfizyhyoJ7htZt+S66YLaJxrAeAChhQN3vvZl
e+gTi84uypKYrxoi7mm+Vc562DaL6+dgbWR5mh0zp9+rh/7p9F5aRi6IjgEemOjHoUgod64o5t82
U58sZ/PDMnhJEjoY2OPRN/okjssXhR+6T84JaN/HyvGt5+65MA7TFNgmlOAgKPDQQ2KNhZ+yqIIM
cjwc/25b/vw4IAlWiLONSqHkSWkzEZvmgpwTbrX+KNBRa9TS8hjLFE+bEuaVy0C8fFJ4eN/yjc7a
ahp4XXTbwARC/VS6b11Ml4ca/EjOWeFp8eK8ThBR+D7/Yz+05cFVoxwiQr8nFLJ8HUNCX/L3LN/J
lWTH+/MLgLBBQRCKJGDtXPuEgYnoZZnb5ExNOuKwVrOncdX2WSKynczvBm+92kIgReERKEaEVOnu
ICYfsqlryDlovG/c+/ZlCL91X5j3wA739/WGYSVbkjy9G0AM1klFzpUnAtMrvcZb/98QApVytA6u
ByaVzz09iHLhPdTeR/Mw5N7wPgc753rzC1+uWdrfnNrQ6DbxS740f37Es+qdDh+9xe+Cp4fCr3en
0azhSD5qlwal+Mv6lPe1/n8M9oHtBUJ4AffX9Ykw9X0fnLK963rLiS5tSieo6FJNTzFt7Pz4HP3z
j/tyeEgDn3hvx51QfFNGkr+rFIvz0R6GlS5/fhRRsDyyyDj5VSCeg50SwaaroqUICOLKbTJl8X+z
qJgj0Gs9Nx6k5L9lbdh+Xl7LxrMSz5+9bAh+Fr/uO60cnde1rXqlCAPoUaMceX0SaZFAXKWbyDky
FV99VRb/Idb2VFz2jEhfytIETiGFEXpyvekJ8mwCigOeu3PT3Dwk5MVIH4piLNeEZzg5cyNqPtOv
xsn5BNBy9gEyA3ZIH5vGs3Mfwta9E2a2Z/wXR7Ew+Q6iYCt/Rb7qxgYw5moe1XNQeXj+l4bHDW+m
kfPl5eyXe0nxGrjkMwetQBttTIBx0Ri4/nQoSTgOeJXzWWlUiLs9qhWJ7jvHjUL4uqGXJqSIxm3M
6lwUfT4vb0npfSq/f4tULzq1j8JbXgF68txnqPDU3kt4PAKk5P3csb/eRPeWKMWxplTAoAXL4wwN
jDasvODbex42ByfID+X4YMEygstRQWxJQvPnnvr73gZLZ4Oo01jR/yHtypYbx5XsFzGC+/IKcNNm
SZbp7YVhu8rc951fP4eOubclmiHG9HS9dHRFKwkgASQyT56jSoOTx/2DKmd2w1Rrag7TCO6NcLY1
QGwm86ikDg7vmX5VGyy7UfPCrNzi6f5cLhr66WcECArYkNnekEpfEkchHB3Od6AZrdXf2WiKa93T
Pwy28/Gg0gD2i6mhEQrot04JtfA+yVR3cJ4FgnuAex3oa/mqvx458tSThHIeeezeAmoYOaE+GXYX
pzrRtSN76Wq4/orZyoGeLgnLkBmcqfdeOjDyrlujnliaz2sTs4WLAy4pkhQLB3EHEoE8U+gGUjb7
kV+TPPv1Lp124cTKC8UPUZ74Dm/ntA4EPuvTYHTCjfSa2NwO3CXhZ7JJchJDEurzvqMshs1X5uaM
dFLRqX4UYfLahjR0d+h9vdfNVN9k1FLo3uh0w3lzjy9fCNgM4+NyBg/XirP+qlXPhjxnh++SwEvE
0R8dfjgUSgsh9jOrgo58JF3DEan6QO6HiYI1jM3CooKuAdcvjlNt6pa7nWlQ/HpRxKmjkzzIz0Cg
cWazVcpdZobjBpK0DyFhoK63jyAI662EM7+owzFkKJxBkQfkWCACnONWlRjEAGHRsE7rffT8JYtf
QCyKfUrE8SMJamvsTj7qdX4kXuqg3YSMaxXIMSqvjUSqpEYntl24elJ/FH6mS963NI6Efb/vGz9P
g9n2RpiAghXyj1Mf4cwVx1GO+Qj90Y54OLxyCKh3uBf6r97EeyVGrJKVevrgUZ7Qi6efn+9bX/KK
a+s/f3+VoBk8cLFU6TA6fbVtHjuFJMoLy5i9gEY1HbuPWVmTX2n/aU1wuaLQxU6vyHkeJs3Utm05
eXTcHuzS0IrxNMMNXNAPPoD8phV9CCXIW/Yp4Q1eWCNo+lUU/7HOoQKPiBCKUHNStlBmg8avmdFp
tpXx2pt6NlgxY4DimV70tiNr9GyLqytcGZwdm+OAXnQV1FNOX0gkB5yh7mjWZiCG0PvPBqxaakzL
FPxo7ZfnAVfzwHBHZqKz1z3Z6kSrDAytQbZCAwHpytacTM8dD4lvSCmAsh097LNIRAYvR80kNT6N
I+8qmNo+qmglX7poAtjdac0VZF5nJsraDbWyxQZMCMgORltz+ufYue/CS29EGZfvf43M7scIOI5a
5mEEmuQ6TzOKjIuFg1Wmujma+T7dSHuzk4F80+FQtYUjoLj4W3aXHgJzLQex7N9oh0P6HaBCdCze
nncCl7e8p+Ss4yniV9gEBl9tyi4ymPhbdJ/kzgyZvw1k7rmOpJJ+fyqWnlVItYJFHlEJgDTzfjwl
S/tQGAvW6XqG9M1rQNiGpdC6jOJt00PdM+6In3JmBpkZJn+Ow5Xk5NJzAU0QE+khALrAJ83cvYlH
8FX5WAs3vDTya56fZat5Vj3q+6b4JF6EHtz3FQuKc6sCSRnU/5ojekxWDpnpyJx7NnrdJ4UyHKu/
qBlwCORyEMusA1kbgT0Vz6WmB5vK18VSL4eVPOlCYAQYMvJN4BtHX++8s1dRq1HsYo9zOBX1E+wj
QSRNtfIOWrpFr43MLomhKPg+bGFEq6xefg5LAmbspH1d8Z85IHY6Hq/MzC/MqC0qXmQY+M+gUEV7
q9vnJNz5/lmVDnFvtF1GuM19m4vTBzACaOkRQgtzouCsVyA/O/qcI/CG9tB6Kz//S9rtZ0j//P58
SDVgqX3DZrwjeB6YRitWDM5ABOe86bFynEJheYRCDMAz4wfXlQnYtpH/JF4L2nM9xFOxJ6LW4mYS
vSDQzG7IYyOU3D4mnYb3t5E2QGL2QlbhBgMXEOgj6gYvGkjUQGuQVQvovOZuDZWJpGOiPxBGa959
VDyB0ClH3AhIKYHxGc1q6kc9DKMCOqAhgl591XGpxUltV1OAM5BiHRk8hGmaJ9KRbRGbGIkQi88Z
l6qiPgC4XqGMByiMlQ8jMPHyKMVQly6Y17Ir+968v2SLQcMEIPnfNRNmZ1zVZomWAAXu6DXgEESx
EytBVmqkADSn1n1jSw9mJBn/McbfHqhsJwwF04acU+453axoq8eb0Qxs9a/J0/o4PvKkfhj2qsnq
/q55Ckm8glT4BT+du9Cs0t2ABlyWislF2ZPKGAzouaujJOyL2MjHk8cafW6rUMqMS5MtXtEjqLdy
qovuefDNqG6NVD1p8RpP5/QY+nXGXU3L9NK+Ctx8qA0WmYwTIa4MHDzsSGP3hSeFfX/6l27w69mf
3eBDBdWdIYcZbyChsFd8o9UsAZmmpFrZqYvROvrMwBWOcBiURLNp1qAnBfkaLLREpJYGyOrugud2
01gJDtSQFHt2L9ogfbPjbXjuPnMaF1PGeTUJOnnv75n95ztmMxvlfpqxbsI5SavXpxr6WTt1n47E
oGr5cn92F+PRCXgw9X1z4Cyf2WL9uG+GLOUcdjBky4ttDjqSnK6dvdet+1Ud85Eml5UlXQxRro3O
1tQdi2QY5Ixz/A2iMhBSydMUA71c6eqxdcrchOL4/YEu3l9AlKPNYmqk0WYxGu/50Ciucw5ZL36b
gYq0Mvj/K7nHzza9sjGLPTwvr5Kcgw1GoOxZTg02dTI9Awh7WAlrF+8sYPVwW+G9huag272HNUul
Cu38jhpbbvwpyTs2W4kqpgv9lxOCNoxFTxpaIucTVmdQ5O3xXHSyzECnL8pKobfPZcKeIIgTSCt7
b83abOoG32tiIYO10rV6hfBHd0qDRDW9rDWlLZ4nV+OajrWrY4sd68jjW1hSY71GCOyfitBo209g
Ke573NL5iIa0iTgHRKtoML41xJeD59cIm5zgO/KIKdcB4cK3jIUKtvxv7sNrW7NBZciMdWlT8s54
ZBFMaAFhuC8ByukaZB6P5TZfy6osOeC1wWk9r2ZRbgJJGTQYjMQW0ki2IL3Gf+/P35JLXJmYp6zU
kWsz8I7xTkPFxBj37+0ufVY53V/JfyyeRteGZsFE3vXtAI5W3pGKccN4KiQwn10eGOKPEWtWeA+9
eGkuhd+QPpBX/H4xkrk2Pgsu1D4DF0uW8o6vbUcXyiYAZ8FBSHpOaZCv7OnVoc5uOFfrKxAkY6gV
6OBrmsUbLz8x1TbfB9njyPY0rs2gsau13orFawZVFKhST21T6Dq99RexEouER6+fk0B7Y8ru6KqC
tn67zI/9E2Sc001fe4aa6yA5kc1xDf+/VIVDNzRwRgKYnKHIOtsgfJUxLvYoEnE1LetLmtNBh1aw
IWRbLrRYeV+Jm17UtZMWrDyclrLnN6ZnW4Xhh7Ku8WB1pC8zsiVz3GB7lnuGjHpsmgx10dIJFmLq
bpSzaGc+ibf8jmcJjz+MxVjifgRVIdIG97fX0oX4z4wALXS7IqFUJR2S06yDugFB+vWsrOQClvbv
BFSDzjo6FQALuDXgMUXeu13JOWjpHKwcWrM54ELUe0LSdSVAXkw7QDYJ/RDIwqCBbLa8QybVsSf2
iEV17tPVH2q6RQXp7NI1ZbGlQeHyQHUO1CrQ05ttIPBaxZHXcZwD5EkXAfevZToQ4EbXRlMHNQnq
U5yv0rlMUzW/i4EuBxEQkJRQCZ8FL7mrsO2Qq3h82wkEM4BcNKqT9OyS5GREl122W4vtl8oT0CwD
3SMiJg0Vn5nFFr3T4xBpnBORXbk/dFaskMKkni4+3nfDxZMB5UgJajkYHDoPb90E0iyR7xcu5wTD
e8f8ZZRN5/2Rq01q5FYZUh6MNKxRljR4C7tdwa1c0ovreWV9Nk5GrAbNzSbr8q7JLPGj8F4idVN6
RwlZ4TXVvaUXhjI1ECJ0wyMe/Mq3g+2DCn81BLwzAGdIecD5NVKMr0JqgOudVBHyREZ5SCM7+aoK
4wLakwwJsyy3pQ2Hdm/vO/UA9Bjf7q/BgnsBsjMBkVEMAQ/U7AKsRoivZSo3ONA1J2MBmiComN43
sbRDb2zM7rlmSFqZRxupA+Yls2MSU2TEvVw5XWP35SH0Dj2j+5AezLPOzIojV/6/v2C2ddNy4Jsx
Qt07G4ygaq0SbLdxJRo9ojOw+deut2sLgYCdiFRdb4pasimqFYzU4kxzPDLRABTgLTJzNzRlV33T
s4MzCO17D7ZmJgxXFvMX8S9eISoysP+1MYs7VQXgv2LETA/WYIV7f+NvKuP96BH8sWrSPyK5tBGP
MnnbXiAJrt9f6KV6A8xDRwzghZ99feviYSNxfdyjwP56eP/0SEYZmli1HVELhX0H9y7pSGX71nlN
YHuau9kheW14XucbauA0oDU0OM1oVfKD0nx06Wssr7y81qzM9ooKqtiuLeFFEIuDRF3RnKpEtccQ
KTe2Ycx/NZkaMtpg0cNBPNs1uf+fyWxorR8Ox9SsLPASkEeC2XxTSbMpzMv5z1pb8ZKb4uEHVJKG
6/uXVnnYs9IA/T/gCuRt5D3y8lp7wM9BN1+sKwvz4J4TejTMibCQkG6g6kG20HFDjk9wzpiEz9pB
O/S0Jl8J7eG3AUl13ug3Pn1CWeXvC2G2tSVRjiK7ThmBdGv5+5+k773vmy0zE9eSlwb4PoDtkF9E
1i82QzOzsoN7cjcJtYwHJzQis7QSE8plJKUdYcyUIui47wJLNzFej/9dizn7R6J2GmAP4+gAbyhS
QK7foVd6GB+G8N8427Wl2QEpKyVXFRrqwAmGXE2TjiGrGx+UxADlvHmoUV4QJaKLw4rp/VH+BIP3
5nvyyKv3ZITTJNHkH9vvT+CvJwVglv4GjMT4Nyx6T05fjZkbLantv/sXKGeRC1K9FKp3erVbRQkt
Xlco4ADdjMI9enNm3yOKlSC4/jhgLsqnLLKzs6p35YMoXBKO0wMzRWt9NFBlc38elp6DYD37x+4s
GkplqVHrGHZ5C8Lyr9VfVyM0Me2VU3rVznTMXc13G3RC50GRGfFdbbJbHf0I1OnIn5XhLJ2WIHEA
FR7qkHh3zYbTukLAgwCNhRnp63h8KqwN5CVDfXzOUtwDtvuw8tpa3C7XFmcDGz3UDLgOFov8lEo1
wHq0i5FO3Eh6u/cPmvSAfreVUS4UrUBVgSQ1ip5TU+vsxmVYUYZqNaCQh1ZH6u89iCwPamekiega
bcDiwl3bmr10AuSFVT4a8GxryOG1U8EVrowH3ZDW+st/aijzLTkRX4HyAiEhopVbF1H9wdWKjgPG
mlVpYxXKHrSCJ26bbCzyiPYmYlYm/U4Pqkdi67wTnp7Fh2dNzyochWurOm2339+CPCQkAkBKMr/b
w2ocU07EqA/hq3dWKLeltQXuGvKNzb/itD+UXveMzc7+TgFDrldOy7kbzc93872xOkvdmnDdx0eN
tiTenZ7+Gi/GR0FfSqt3YmrHhqZ7l/X35i9ClCmaQwKWRRMsWqWlOUai69Uo1hjUAupWTHdDlOil
FkOxCagdowKyfguRPV/Xxj47soyHy8odlF2UytlzIKfsRkJpzgrZUXlosyDG/5Z3ljCKyrHCP2i2
87SVE2wx/pvENvE2hnIzPvvWbZgx8PMROrXIK+iupbBE7KjL6qGt427UNufs85vR7Z20aYhK19Au
006bLx0Y0cGfNsW/v8DWRZqrfpchA1+Nxsh9CtzTwJg+QVPvyp5fMzQ57NX5qYYgF3aR7HdaxXkX
mxwUd+ccE5pzK4YWw/nrIc3mM5SFDENCGkVJif66QzzSoPRrlG9oHpIM5FQkdCWc1B3Uvhnyx35e
OduWdt7UOTrVTKDCPV/OpGw1L05gPi89SIQdJOGvGEakCQIqMt8udF9YhoptgYojqfIt5xmROD7d
/4hFn0J+AM1zqFoDPDs71Os0d2M1qjkn9axoNxLt46UyrdojJ8swvLeH7fasvOHUgaLmfcvcwgWm
TXsPBWzQTMOnZuucMIIylgAPNtuIHJB26YxxwHyXSDCdhVNDVsK9peXWkHRB2mWa9F/s3H2kxiLE
UDhnJ/jQESIv5XeKHo+cPBCUQlKq6cUupcLm2bbvD3UayWzrTAzaeGgA3gY2iNlxX/Q4f4SSZ520
M7X0vfC+6m4PIegG+Hoh1Ft+rT4yOe49g7MtJPGppPZItDnhF5cdFK7UZXUN7LewTfHQRlMslORE
GQfS7fIlPMvIWQEbSXsYWmOkwain9RpFw5qVmXuKclblfgArY0W97TE4RzZrCIT74jXw1+myjTvR
TrpnNjdW3GUprz1lEpCiA3cRWmlnd1Ug+xC8aHHaqqBi8NSLxu2zxEgiA8CSom/0EkJ9/V8FqloM
jSsn+7zvNAtwKxwO3A9l0hS1zqlng1zkknaseWBH+bPyNUExIsPilAf2FfxrNlAIleEa4+m+2QVA
xK3Z2bqOos+kagazUPSRB0/nU4DqDpqpdnbZEhVdj7liajo+IfE/pEcWeQ5JF/ftsxbpRbkSnfw+
I/Ax/EQhASpDpDxmO6f1uirCW5ZH+LcJiL9bK9pM///tRrn9/dlGQQpd6OJmxGDBciMrGzHwKVKL
VBp3aXkRIVHPVgct1Ithk42Hul3zsd8b9db+bLKRhACZzzQ+EPdlL/2pkp7cSHeTx8j9GD8i+ah0
VPmTkYEAv3p/oRfC3Vvbs62VK0MrFBLGHscUNau2ygmTnfqXorJL4KQNsVorJUwB9K/ZBh0OiP3R
YAplldsjo+HrIZIK5NqFqI6B1mRbcCYpTYwGSqWTxUvk8uylqYJWh5AX+Ou71JcEEpeRLBOIzgNa
2CaSMEBhQw12YxLlORn8rv+Mxm74yNhk/JMpHrhK70/U7yMI83T11bNnwTiAIVmTgRAqoUrIVrIt
ALcd+Tupr6A1uabSsuARaFqYcLsT1vOX3A3H1bmaoVnKCaQXsdio4VPSmPcH9Ps6QlP+pF0GLCeo
COa4lCZWOyEd2gkDkwDNGNOhqDaMH+lK/izEehcnNMvWUiC/gx2kuwBeBQ+H9CPbfLv2itZoTQNm
cmeMytDyk/ijb/01rcyFmAJWIG03cTRDTmROKZx2YuK5gc87cgV4f7ytShKIhwaMMlHsmm0Lbq6q
HHW1MYPkFVyoTXJO0oJI4dcatmqh+IJPEcAHgisEuiNzrmivihqwJie84x7yp4IWumRsgm2+q3RD
JaORikRYieUWStAwCc/BfQzlXpQdbueY8dWhYSWU6oZzRirkhhMq6txDTx8iXfoX8Ruy0GjIRgUS
DetY2FtreDQpStDFABHEuIkAY8z/sB88TWhAVY64PmleZfzHx+5ljZd44eWGaiRmFogjHn2D87kN
BhnyWgg+HD8jqGMNJLDdTb1THmokb3e1sf1bbAC7d/B0XHmDLRxh15Z/bs+rxwnaMpPY43PB4Vow
E+cW24HRC9BNY4x11185edbGyc9CEIYfwRbGYJzsd64XD4K+8bYJRTeoeywNEe1hLhKItRX5pFir
py1upas5/nk4XI20VkcxcSPYzk99TUCcpHs7AT13lPUNCgXaZof5pcnLv0j53CzuPFquEcFDiwWG
lVyPPkQaH6V+L1H2CQFGHK4EGEu3IPJKYC5EahDNYnNhoLRGck3VeiBU+l3f0lYjfzzJzDUd2OjO
/xirNUjM0gF/ZXDOmMOPnDb6bYtrFwD+gfQ84RHH7tHiLm27/Yf7so3xBll7va9ZnXkSEt19XfSw
2id7NqVVYzXyvxoZaCNA6YFD/hfBLdPxTR2FAvA2/HPNiBvISOk1FxKJdwqBqMwmYdV3Lv2uXDPm
TT60Gdfu1hSEFi43CdzBgJriFgWH4PT3V24b+1GWs0EqOB3tN/Fns/FMzOda7MTjV2aRzLWV+SLm
WR+j/xBWxENCxPdeh5bae/GabVDGX0vgL7xbcd/j4Tq1uYNlc/5EH2pcM7H8MyQ9scUaITntH9Wn
r+5L/XJ4onFE3vGH8YiGX98UciI+pmuvvYVz7+YbZqFbX41SlEn4hgjtN+AhCU7CFqLX3ae/Jlu8
8O66He7sXgliNlSaabjHkch/LM8iL0TYfmeGZldrxaiFbYEOEoCmpqmd0rG33sKUgxv2k62DZPxZ
9ZLlX8cbDqKoACr+QBaufLHhZS/ThExwShN6RNRM7MfAqnTWNLI3uIl+P6zjFh4zGMw/5qbPuTJX
RgqU79RpjUhpVt+dBWA1rkP22Owvjd2uURYuhRs4NCc8N/AzoFibNsmVPUnlijxKG8Fxk5B021Yw
ePUQfgZnULgQ8dSWj+y4r9JsbZyLvqghW42DBtAKceaLTYhkWhd1vKO/8tsRT5WQPvikd7oLEkfn
NbzOAshsylHhFgApD4ifxCmyvRpmrUbN4Nc5gCWJkbN6pFG3CfSYjdHDGBlerOqpG2MO9nkOHswc
SvDCmVMQgPmd0Q4OF+/8cRtnPK0yuwYIJN9HvK74l46jYknld8HH81Jn2z8x6iixteIUS5M1MQmB
wRpJDFDi3369nwM13UkN7zzrI09aexPR1mZxOOKFV6D79JHf6ZWCfDEIde6bXujdw8RdmZ5t5LAr
JHA9484ZzmDSRf9erbvnVteIFBDhhS0N4w25NyoG5O3NemgPdrra2L7oo3gIgExp0nbH0+B2+L2H
pi6Nx/UukBBZnIy6HKkp+kHPq/zuS7v92tRspmU3AE54hKlnXX8Vt4VHIoZwBxYBmm2LK2iXH9Lf
+Q0EZgLIsIF6EG0nM2vIvileGeFqlV6rD/ZZ2fV6+yQ8RMaTQq09BwoZMK2dS+dyERynJMR4Se09
QT73cvbMlR25kKUB8fU/3zJbaKUfhFRgVMCx0WgKSiZTErHc4lrGYsmVocSOzn5g59hfSretVCjR
oI6CU0uPoUaS1PKMHqFhagSRc993lyJv6drW7GIYmJ53h4zF0a2jOUa7iHT8DBzGGMx9+qGS7dbO
6TddsbqUe7uxOjtRW1Q7qrDjBWcqAQyE27tbeds+EVk/Gft9SXjzYxypb0u0+nN/wEvOCz4bZAVk
ULEAzXu7TwK3TscmkvHSUGnbeqS7hN3bfRNLXiL8tK7ygL5IPw/mq3O0HAMu4CsMLh4AyoXCp9Ds
w2Trr0T0Cz1l07MFZBqTDgeyTDNv5GtPVRIGQ+nQTjY8ey9oHT5VIGRobUKS/RccFE/ir5b8ZYxP
oSL+YHErsykvTef1N8yi0EoSfY8LVMHJpIxBW1NUxZKVCqP2ohV+4dRRNjx50Nz4K4O+vNGzxkW3
uMj4yqH3RvQCakVbJ5B3HVIOHSLFIBApQohB5DxiP/lEBDAna1FUIkXBVBB69Bgf2z10U/TdcmGM
PJUnpV+xLCaxKbuJYpRM8zmi5eRh8Ju8JV05Nm/A4zebkesbSHJpjOQofCU/ZXkan/ishORAUfN5
QdMBXE5USGXBMyogmjz8uz+8hZlSIlfK5bnNiAkCs1rRADj3Q/UQSUJs57EC/b9c9v7wEmq+tBGl
jMZpnXJkTNp6q6Y8s4nzVAlIzOVKS3M+bqCnkMZsZ6Ql2jAJqAQAnU798oOFdg1L5K5rXIpG3egz
wVRVZBLdXFM9Xbwx/lm6X+rhXdCisRNU/074VEAgnEoXbQDdWkaYjb9zDc0zPX8lIbcY8l7bnJ82
qlwNKUqujr+XqX85hrp35iwOvBCxEVvSykZcqPlhh6CCjAZq7PZfHQNqBwHZMHXhnYa/11vzcIjs
AsCkjLxKRzCgfWQ5FQtdjillMktfuS2WRysjt4maykTfMdsckhi4g9wnoiO2esucx+wcPYtoFCoJ
u4FPKQIIi6pD0z8Ma9i46ZfnlyaE4f5jed4v7GV8ko9SIDraK5/TiAilxWf7rLWq9nS+f9otngCI
LcBdjjMVYh63Byp6QqHx3aciHtyv2nBoWoAGVqoXyyfdlQ3x1kaSD3wgsbBRmocdyEXAGeTrj39d
09u3lBhb+/JtK5tndfX9uzg4QCZFDphqvJ2mv786yhlhZAbOG0VnF8DM/YmbApdfa3T127OIrZHR
YyhMvz04xtbxAQC8//vLG/zKwCxyUqQ+lLUcBtTQdi0fwMLXrEVJT0Q5T8nJKJyzRiZatu/qlaDt
J9q8N7bZ1VQoCRywgOnMOBzejybQWqQrgPcB2+B+X2weHrY80S9KSDx97Vpcip4mmOt/1my263ov
zEPPZ8Wp7eAwfL/jPUJEAw1Cm8d4Z+XfL2/J08PWAYLkbCOH8K82/T/m56hUhstZoQsx9PaV2x+n
B4CrPyp0OF5qoB+tcMWLFg8ZPNgQ9+N5CpD9bKr7Mas4LsCRGgHteBgoJIprY3jagmfnj7vG57g0
t9fGZnMLUY7QGwcJaQTRiLYKjR9t7m3Fbac7YO47WDucKBM5NdgOb/dc2kYelNJjEakKM9+xJrXP
f+xm7c22lEPAkx75CkjHgeZ9HoFiX6iSghMyKKn7bX4WJAUvP/nUdsfNW2v4j2qpP1AhIk7rRPrl
/hiXIsRJ2h6SRJAIxRfcDjFWmkQoWl50QvmzGD6G7ClhPoY1qewFQCzeEFdmZmNkBKicyJWA0+t1
OjV92p5CIKYK8vnkER/7QSRkz5zBy72nNch3QV4ZmANhdE0Hd1eDisP9YS96D7AhQKdyk4LOzHty
ny9YflBEh31njnFnyc0GQtnooJBXavvLhiZ9YQ3PRizv7fwqfMFpmepLTq2rsil8sq6dpkYb2bn2
fX9IwqIfoe4FSvZJx3GOKoRoLpMnCUxlRmUohLmM5ijQePN+MCEYckHT7l9vSk5B/eEcfxspiZ5A
pZmc0JUc6KD2c+5/z1I1A/Vm8CBNOmNA4kzfe3VjuQmjcZ4P19IPHT1AHp2grE/Ll3iX7KWtL9OG
ru1Yfukmu7Y5u55VyfWZGuq6OIIEZD9AvzUR6vYXE25GrC+yN+qCGvZEwXrWn1cGvLQAaDoCfAVo
J8BnZ8dFVYsT0wHOW+aSx5opxK+q/yiAJqhPDfCehX1O1cJC+MXAu9eS8It37LX12R0rBu2Yieow
Df2glyftRYEkPPiwQvoN9jt7Zay/QcI4LpAOnHDCyI/PM3Sj6vYcE8iik6Adpt4UllfS1Ff0KGzR
F67qfajX/td9o4t3+bXRWQzUBENa5QhvEbM/v7oHQLnI4ViRzd/udDq9ZPu9QB+obdPnteNiwa3A
GQB8AOJ38KzJs10cFaEbylUiOfw3SEo6pHl1cNX0jHV/gAsx3o2Z2Y7JRC+O6j7HYSGNuTWGKuaU
CUI6uKhA3De1lG0BtBuRLGgEQa47f7J7cpRLY1tIDnKRZGJMfbROFi2JTy7As65sjWnb3VykuNxg
DftiIllHhvL2KIhGFvJ6ktc54Iz3dL/BwJrOb4yVMf06bCczEOmABN10nc770Tpk4qXSU1unP0YP
nC7YyQFp8b+g67ICKh1eakPUK11rzyvD+2Gh/zW+K8OzvScFUpiC0aZzPPnBLXfMpd4IySbwTaBa
2/pD4f8kA/WpvEfTTWZGvvmpfcSikeB5rkFPpCJQ9nws9OBQOEOziYIX8FPEPI33vlW6pGrRnVHp
FcJmw3vKjllM273mcOGLmlBfTzxSxsc+t6SCVgHowOz8IhenEgKlkA4dGBLa6UcBDpRKMz0e71zR
ztHmuw0AAg33Cad3vJ7QCDVKkgLhJ6lGJwCOwtckeuin7v1DISUEjUEottfMC9hMkBcQDf8gfobV
amv7tJXuTeW0xle3huYGKEarSutIaOh/rgoq1KBD3nMg88PHKGeJMSrfUB/vu86y56AmxaEQDqnO
+b0R+UOrTAvImf5RQa7K9cgald2ajdnp1WYo7pc5bOxEC91v+Y5f29O/DuUf//9nFLMLqO/zQS08
bDOQ1evpsQZU4TmCi5Bi537cn7DfWJuZrZnLd0ORSi032SJoFpQyW4gN6fzgkpxwtDC7HUcvWrLS
rrg4hYDA4A2M4A2c+bfOkQxyUdVsBKN11ZiNC52rgYt6I+s2ZQLEUV/3z6nPrjFW/caFToNFMWOS
op/UV2YTm2RhoqQtli4M39kR/Wo8umEe0oCb8MQVSwQwTvaW/Cfg9/lf9liqOmQFiNisBJNTVPpr
b1x9xmzOgZscUjYNu6nan5oMyuAlhuwaAeo5xTFRBPP+Iv9US+8ZnG3GUMpGsa8x32Jh1j6RNCgG
BOGmFPX6K5MguQUBgQyUb1Q+qYGRbCLFzr64v22n+3hiG+wfDijC7OX+V62uxix4r/ygyZQgnlwv
i+2oeZQ46n96+ZNGk4yIm+a1C/YRpiQllaxHzC4YVo6L33W26XoBOwNCPQh3oLh664gpn1RNkkud
U8m7QEaO+JSeNIHWGY7cN8lNSW9LKYk3hQRtBbSMhER75IKXXjAHFSe70aP5RUIut4N2tCV0B1nc
SKs4m6WjdLoHJwJLBOHz7P+A6pjIpzI+Eirk27DHAsrnVNzIteX1VhxsI+m90k6ScFlZoKXrHhQI
E1OGoLB4+dzOjoBXZcXIdQ/1jj0XPFZjT0coGwtFcAqF915mQemzLXmTc0ODga6UrL2XzQrydf4U
QJMj9AlU9OpxeHzheTvz3YhxlUpq0GT1Klqv8BA1JOobHpZWZkGhqaFAqg02REbRdOk+Almly4cU
UBLp58/9CZmOh6tt9OtTZvPBAFIGNP/IOixg7ULUkYh9AJjbTVbGPH8DzA1xs/NRAAVDGzEwVILh
MOD+9O5JLXLolfOGVEpmndBkJzQ1yHLehyZdOS1mp9Mv47MgzwvGVswqlnXq7Cn7cJPLyG6D1g44
natNmVlJrs2ugl/WJue/ihM4llFrZsDyRijmyE8QCoJsDqTmymMSrfV2rM7rbLu7scb2mYQ2zHTD
Gl5lFqydNrQH4U6Itm4htSEmvkqv8bNac7cB3gLECpwMrpSfB//1EINyUCDzC+pbYNFVC/IsZgg6
bahFAH3Jfa4x3CyOcqI0wlEB4R3APG+ntAlZkKICiu+EoiHFVPof6r6su05cW/ev1Kh36tAIJM44
e49xgdW579I4LwwncUCAQEICAb/+fiS7sVd5eJ1d9+m+VMVxbC31U3N+jdlXhzjYq/kGQWTZ/NDx
rseN6+Xf3t8ex14wP+cS16uLtCHUaIDffd3wUita5TPoZ8FQ5h+jYba7yUdFrWsLPwlEOX+Z+Sg+
OiyoDp5L571wZtDwmu5RLP2P2hN2pynpbhtg4a6XzgduyQ2f5Fx1+/c/6VsbGYVwMJkCPyIwX379
QSfhll2T44NyvV1twktv12UBO2kLdXSA/hyQNdIAgiRasVJH4eg45tqinAFB0D5DnSitbqDSeSNu
o0313e4MZO6dTbi5oFt+CHc2Ewd3q1Aqg7jpbZ3FB5gWIF7nW+dUgLlu4eMV+fJzHa+QzvPzIMDn
ov5zJJr9uDWabyakdYriC7V4xgRtGv5q9b++Tf9dPHc3v36//vv/4OtvnZx7eGmZoy///n8GGCw+
Nfyp/S0Z+uen4bfux2/35slwbfg3/T/rL/vXD7/+VX/fPYOwhH/51PyWPZmn3zbfuTn+gVc/j8b/
8eHWf//qi01ruJlvh+d+vnvWQ2N+toVurP/yf/vN355//paHWT7/7fdv3dCa9bcVvGt//8e3Dt//
9jum/cXi/PnJf/3c1ZPAz93Zp/Y7gvZff/evH3h+0uZvvwfuH0At4gakkMEBHmg9Ouzz+h2f/cFQ
jYNT7OoJj3I1Gmm73pR/+93x/oA6IijfK6ccKHr86fffdDf8/J7/B/716g69Iv2RqUbE88+uv5rB
f8/ob+0gbjreGv2334HHf7WSQhAwI3iFemv+dX10HeP0urHMZxPTe1OXIYimIAGjfp7HByVt/9H3
DdnoOGquyoh18Oed2aX1wunr6umcjlUeAMwl6qwYAn3Vm3F6hBuZvZ+RW38Iu0BuB6vnQ9g01cdl
9h4c1M0+eBaC71Opi9sc7KNzYtxwUwJzMibBWMzbSOHrtqrxcB8ItJpH01wEvGRnwuQj8EQNDwpI
jfeDm0lU1zeqNOPnmqmZJFVZSprxloZfQoHSPh7Yix+lTRToa7/v2Hmlwj6CuZsWZ9GAfZ30KjI0
maRc2FYAKN2kbhPDsYFY7WRz4fC9S1xZJygpd3MSGiJvBdAA5cG4w/BRRx4XqJ3NsIK2Nd3ho+hL
kZMwVZB+uiESWtMGcD1o8cMFMpq4A0pta7w+Ue4EGYyqyIz0zvTQtTsoGlyRqHTPK+JlwpXTjaWf
42C4MbxK5sqZEnj4/FDBl7B07G1hATnU7GtfzzAnBxVOnC8dP7Oj+UAFGFz10G8s9C5dt793y/y7
k8fjmertZ9nl4gAQhH/dE5YSCvR8H2ia+ag6+O7ELrRRZxiqa1aS+ylWckPGYVsqO2/mvCy+VlXY
ZKVk30K/6tMypNOTK8z3KNJ1KkXsPU6hfuQqPljfOUMRuE7KIofXsjdXyIpM3ffWje6jtv9BFihl
euQ+D9096DibugdsM2c18mz4k/I1yQYekBFWg/jVS97120oyuZ9F7gPQQe4iKR564amLyrdPIEbN
kHPJ92qcMabDAFGNetmBXhb4iLNALJ46/gB40Yw43w+LKIGlnb+BjJz7o7OYLx862BGtQGsoJzxf
oyZAUbTuduGaIR4hhxOY6qMl+Xw20Sit4ezZjJ9HuHAM3x0+3PcFVAfbRxWaIUzNqAlcNiAZ3c1M
+xslS5ZODulLsCR6CrH6sM9BsnYCDyrd+TyctbHjQwUyUGK88FSlnxyXtjd6LKINC4biEJa+B1yr
9GbIasDdBU+/NuOlxk1cKJX4I9japYAoRTFczRxsFwDUb2ilYojg6L0l+hOy5BvoGN3BeAZpKv++
WmyimhnPR1/eDkXDt2B0uXhX1vp8CCZUKwh/dKEFE/khykNdKRI3is80pBY3gxwuWl2Weznwi2Co
RcLMgiIjYRc1kMbIklm1Ja0LvkSor0Tdu2dLULO09gvc0Rh+wHcgNT3RBf8hkAYntaQ74etr5dUa
uQOVX7TuRFItmgvHLAZot16k2hHjhjptnJVigGZzV9yLkrMDMDr+gyPC4hZiL3kqawwl1BrnbUwt
QpfYDN8bXnwSvD/AqgAsPO+hYYvaCBU5H9uI6IOnYqB11CfZEn/biAjHU+Dta0GzIWIQaZgwHm5l
w42u5JSOUW+zXLMl0U4p0sW4WiWaDVG6BGRPppxtPVgm7gIAhr56eUG3Q2nHtJeL/zhP8V1Rt/vc
QY4vlNW+bKevhahvwcUnCRArWVllVdmZez3OcTqLekxmF0oYocir3UCKlOnqW46hy7SgOpN5+K0c
68OsQA8py49QCv5G5qH+Wrd6X/Wo6vfWTyc1pLkgPCNTnWL8rzkZrlovvHMcLcGzH4PUJ9BLY+5n
t8d2dONuz+shgZk38ph2yuoRcPe2b1Axy8OrijbyBt3p06lb+BVYicOm8qocWKjBbjoWnBVmLjZR
bve08OielPyjGy0ZeLX+Y8x9eLEQWuYPQN0VZ1p4MM3kPrzeIt4hR5sXH5q8+VQpsjNuGWRB9Ig0
JOScgFFu99LnwaqQSMmnEvfnTRCAjiQtMAs5K74CY4e9S0oM3BwljYL2brfQcUd4EaaiGeG0DUUB
HD0MsDQTOgcZN0USTKVzHrijOzwh6y/OiTeYr90U2QkElTD8BrBWSzKaExtkHge4CB4nLmBji6I7
wPrGq473Nbv0OwhPr+SddCKV4+yEG141cTVcibHtyyTq8+BmQi44NX3vZTi5kQR25v5geyQcKHT6
WKKCAodGrJurvrXl1raRSJ3aIs0bakhdOAVPpjEOEy/kfL/U4bybgBD/JItiQ4S4IrnZ9wPys2Lf
TSMkt/1VQXdp4M004giMdDEexs4iQRj9cOJOnQeT62bF1ERjoqeVF6iIA8dsi+S4W+dbir7oeFzO
e6G8G+1MaRFZDAH6MMKrwUwWPsMTl3eLDt0k10/jUvFtPkr6wRnmfDtRoTPjGpN1hbb7isBLIGcK
bklu3T05QbM8AK6IsDUfxWWg6uqjw215mOsW6qQBL85s1ZVntR87V07Tz7cOZ/IR/LcCjyCEIrg9
Z5YfaiJ8XNgmujO9014I7rYfjde1X0uY8dzzKcgzN5p01pLc3TLB8hs8gJoMKib5QXvz8usN9R8F
yZf8W9/p7sefottXwfG1fG7vTf/8bC6f5P8PcTDB0/6//hls/jkO7uanQTw7H1r+Khhef+pXMOz9
AcIt0lHQFgc2BXRYvFp+BcMO+wOvuLU0v5JFV6YPHjz/iIYjhNB4DMMMGIJZK3IPb71/BMMkxreQ
2GJgsUFWH64w//x0/4tQ+IhqBKAaSCqgdEIJZGVxgUL6+k25iBxlWy5Euq3uxeWKzt+f355nP+Js
fwrNjcj6ddiNxgjU90AhgXbxz84dNVabcvEGD5lHn84Kx0PXUwYXjkaPSSud2NnNEOg5751Cd1nd
l95HeMjxLXMkOTRuTvnVYgv2I68778cEnskZasDFYW5mup0E5Q+ssHIDK9umv1+WZdrRVskbpGqi
82j2yefWqh5cJkkgoGVknqddOLtf+GT4l8irYHxppRN9CkzT5hnOXR+ywdOkwE1v6n5OFGdjsIus
Q+5tXQ3xdR23HerMS2UgKkKnKc+KYJTjIS5E5G1FXbHP/sAcKMwZf+w3QzMvw4rNjZ8RkEZ2b4qw
6DZ57pBgE88wU9z1NZhQcNNhvp9CP862mxa2x2oLivsUHhxKRnYHh3WU2XLuTdOBAOhLoZajRX3m
UqfB8A2FyqwIpl0rLIs/IC6H81fUqGJv4mhGE/EkHstuaa6tAo4xmS1zxj0KozpdfDbnmWSOD6UH
OY+XImTQ97IL6sIpWLAT4pWA4DTz+7JMW1vQi6pTtEtXP6omxYEW+dtwJAhd44bM383iAtPbyGgO
d3IEevimtLlnDnPlGpuRlgIRzp25ue9sHF37vpxwKrZdfenPDuzEQrgpeFtfxc6YRJy0j2MQQsS7
jyVi13lZvK3Wc/DVMyJit01s5x5FAlTK01DDJpIsAElsK2CL2wSvPHlNF9IOD0s3dUMqYtmqTUxF
rA9GGver6w3zzs1LRJnhXBWwZukras/7qmePJSlonVZ5YXfuoudijzpz8GHxeo7MiOjM7Whl0GdD
F/GH2ED3L6G4O79Z5Oe/j2UEjuBs3UtCG/DTw4KeD04tnGQoRgr5v3jELV8iUDjEjXQe6liLu3ga
FWL5mdMM2Sd1ToaiQpzfUB/ADtFvc+XPy8ZApxncdgjPwTemR8G1ww2X5LHVe1aNzE10UdkqaZcx
fwoFn751AI6zNIbB0W7oYImRBLSHJ0Y1xZHaDBXqj6kSXp4yZ26fxFLV+6hygo/KG+Iwa1jePfd5
qEkqK4qrs+zE4qa9pU9FGfpLGnh5d8v7EDrD8NZWG6+k9FrFLajabu1CHXbkMezwBregxaYVzQoQ
D/LqiTmeP+zKymm3vZ1QioDi7w2SqhDOsWE5VUnvccii6RDFimbWg0kWt5DhIerC5tKZIN62bbFt
v0aoxIF/I0bvFKsJKYkXWSdUERhOWRAYkLeA7wBsIl4fWsKrjUtM5EGWIutcdx/1xYm83pstIDqH
FDbSHsBnv25B61r1oGJ4ieqTfqF7t6j+H1s4ypzFckBRXaIFoVKOPlCj/0oLBJLH2FagXR2zzryl
0FguIUqSNHNCsldVf6KFY64MkBsQrAPP2GO4EH1AFV8PUyHdUgVVjnVgOjJdgtbg3i8QjP3EC+J4
526vZIueFSb1a9ZetkCdb3xJm0svLEKVsUBX0RY6PuLTpCDRl+rCnZfPvTe6Yq+mtvd2ecjd6cJ1
3EpkXlNLP30RG/zj9n2ZeDombGJoYJ658iehjg8xwOOa2JSX0HcUYD3kMEuroVod2K2mm2hOZXSG
1+4ksQmdTMPRGlkiHpwoYK/T/CKB+qt5iIDA5x0obryHX49gi/B3CbwRwleVv/GceuPPZOP53d37
3Vzz0O80c0wtysngNU6DZgrcEyT/YgN1DxNYPLu9fSfVCeDvm60hW+i6kBuBQdxRp/ikJseyBZ0C
jcaV3blLvnL+XIw6K+Gm9H7XXm9V3LvrBKJMAP9Rgr36c4JfFkUc7So9omsBb28cAQslhSzpv+LH
N9bIm3P0ooWjw0C5c1+IGC3QakzbAj7SnrkjdXOiXPZmR7CN1jQsVsSx27HhLUTEcTmmmiGHQKf7
4JRXw9uLPV4Rc26I8/O4gNRx/LUAhTzNp/wuhzNt2z1QsWREJuweMFR/vKXkkj67JbTYxH9oyfBz
pnATQ4oFeA3ABNdY9MVMtUSrPJznFoo911UEKJv9BkvcHM5a788Xe2OxByHz124yHynl1+30obCe
zz20E9DLBaYbU4drGDmrOG52I3RRuJhObONjbOuvvq1C+5hAsDCPTWabxbYQviFtigr4J1JMh4iL
4QttgnNpwst20EjLkPIh6ukdMhkWVLLSA2zCume5UIeQ9MFWGiWSwgs+vD8arxPrv/YHw/Hirlw8
PFuOLstehp7lcy4QGXhJoNNIJ4XaSvGMozWZ44fhFJPqqCb2cyjwHMIzaNVswyy8Hv6iGUKOG7lN
W79I8uErpdsWNlu8PjHNb3bsRTvrMnixnJiipcM6BwIs4wcz3YwoxYZTJkIgqS89uZX2xKn21jGA
Oh+ejevuCY+VfTgWr5NbcFUUILTEIiUCBRbdn1LEPNXMOrwvukWMqbTHMHxRjNx7l5ilyFj88P6i
eGuLMND3V81AcK+P65aMayHigbepN13l5aXoScLoPna3pkUR5K8M3IvGjiaqdJGkEE2FU4e4IEue
+xBgaE7FhMcgoF87kKJTK4nPh3DX63Grm45ZFeBsU0rjpQLV9AipzLHvEztVB7/Lt6EFPMpREMtD
gt1rv4mwvayneAvvkXRUSESHP0Kldu+P9FurFGbI4IxACgVJzaPDCMd8bquyxW4wFCWBDjv8Ry31
Dkm6dgG171KK7P0W31pAFOzblXcLjq97tOEldYxa8GJOPSWqvXIbktZBOV2ur5G/0hTuX4ikQUb0
Z33w1VrFOsrbGJ3r+uUynnMMtfsQUXv/fo+OiUQ/5xa1b9+Hh/fqbH00iMDzRMK1PaxB2nCHYtGH
0fBLPT7P+ffA2gMrVywajHhDYu89Pm1Cv5eZg2zBGMJ6/f0P81Zw83LrHAU3tS60dnBZp3jdOnRI
W1RPyu7C8A/+eCIiePMk/ffGObZTGRfiwvgWTRXeo2T7qb7t/QclD+936FQrRxsnim096RCtxOwQ
y0+zvB7hE27/wj5gP5kYwMuHEF96vT2BZB8rLmr0JSiyeHh2fZ6iNaohT+bwLcTVUzafCkTf2gox
cn2wiwbGnB5vBV6BbNpTnDyI4jcx7CyrHi5c9Pb9ATxGe/9cni+bWSO7F0e2Qa1scMDmTZ3Qp8i9
h6Pc55ob8GlhI3dPQI3ItxBtapEy90GwyqQXj084q2w2gxIjU8rGxkE5z/O6O+Y75uM0eKi3OrmO
aaagkNNvIbLYncd9R7+KeYnvUP1pZNIqj90jwRLfTngrQ5kx14/wUYXeUwUQ4OdGsWlnyq4Aqs0h
o0l86YohKU0tx9veQt8hw6bVU1pVqmMpXtv11pYT7HqsRbVuSzXyF3ZZgkz3VN7IXC0CNb+mb5JB
GhTFp1Bu1QoiKwwY9pp0bQMPrEHGyaysuop740E/KJra785A+efZreE4x6lywT/CCzHTqLshpNYo
GKakkj7sOEYaZD4t3HsLX+HqcoA17I1XinjamFHaYkMBBLqufT5kUIBDAbUkUbMjjRehbOG4+cdS
xhO9LIVPRVrZgMJqR/SHsuiRkKwgXbmfiazcHWljE6XxXNEPtlIFxNUG6L54vem2KCBKWEPERnep
z4k9Hws9PeVuWQ0pbL/lBtkV2Zw4Sd/ahC+X0NEJ1y926VEcaVPhA0CcXw35HUUBmNUP76/VYwzZ
r7UK0ncMzDwUmI+jGF25pPRCHNnzdN12+5JuKnc7qw8MHreyOs/pIXD277f55i580eTa9xfbY2Kj
pq0jICyAOqX0kWUeS3lbyOXx/XbeHEMAuZATikEvO47BY60WGNyiHTP1e1uSXaeqD1UQ3SHXcmK6
3h7Gf7d1DKyc5tZyb0ZbS7T32Fd3vjWEpzN7IpAhXDa6vq36kxZPf+4gKhYrj2x1Rg2Blnk9kLU7
FD3XCrYg8WWhbjp72U/fihIkzbQKtzM2LH/APk88pBGkQd004/Vn03x9f5j/HNG8/hSoq7ycTuv1
LDclPsWIqrCb3/dznaFOnuarBd6nkqdcn4B2/nkBocUg9JD5Q8IJDoevW2zDupp4adq0DsNUKmdL
UG+3+almfrKOXmdJ0A4iNWhWQL0Uf3jdTm7HSDZLh5vQRvdwJb/lY9nvDawrowBFYeHXNi0DPPIM
ivi8U2oDTzB2Ymn9Ob6AGDsCHaSjwC9Aaur1h1hYHUueI9bhWl8ili13sMQYUGOEOnK8AF5EAMP4
z0+FtecRBtdD5IwP8LrRHJ5WyKqiUaE+8vgZ7BfoMmAmnUdHPI3z1exfzABAvL+Q3pzWF42S1426
Im8KYANwO4fLvvKiz6Yctl1PTkQeb+xVdA4ATcqAnaV/gs26gfJRUgNbqgLUCvXpPn4AOImJa6ah
/rURK1jqlMrFm1t1dVBchxR379GSFaqG1m6PJavFc4/yS9Vd5Tl8lJznvzCGL9o52ox5HHdzQ9G3
Xp91zVcI1ninRLXWafjTrnjRxNHa6KsYnmcCXTH97eJ2yTSfkrE9NVhHC4H5moZli07UEuURB7QR
zm5pc8784ZSS3JuH14vOrGvyxV0kJKsi06EzLbt26HdHR8kyHQI8XXLvwnrg1hn/xDJ/q3fYUSxG
Wg9iecceC3GghskyZJgBYgRm6HrmV+3It8H0Hz+zEdP9u51jdQdb6mB2S7RTeu155LUbEzXZAnrl
f77iXjZzvLIn4FcGF80MzoiDkm1K0WdS6BO9OQafI1BBd7yVuwl+Hyo+R+1YZSV3GbKukltomBY2
J1vfgPKbTLUJxCXwVciZMeVccZePm6Cf2y/MivHc1y1sxGw/Tycm8q3zChaekKINcC7jLnq9duQY
y5i7TQf4yQTMpkCBtlA2BxDN+wu7+mXfj3Y1DXqCZwL6zvLxHhjO70CzZ7Q78ax+ay+8bOVoY3ut
XuScYyap/RQb0PQ6L83V7RJclS544vXnadn8hbUDivFKwVmDp6MWC8lrKC0gxc05y7cVILZnXTAC
nBk14YnJeuvUAjB/FRvARYpg9/VkGd0YSA2hqWEILvq8u+FtlL7fmzcvFuAz1nUKHDSICq/bKPO6
QkUddQ6UsBLw3YN577t7M24Ds/HiGz+CrfFwwo3jrdMEwwfFb9RAEQIetek4sTvLCcntcCoSCggU
3NQOgpBN1JoTs/XnJKG3yhagvAt8N4osR0NI61hBMM6H9x806hcnW0Y4iUaPvX/Z2rO2//D+aL7Z
sRetHWUJqbBmEQKtlUgbs3YXuAZ5FZ10/MQIvnmyrKr+ECpAlAdu+Otpc5a+0e3arzl0MxaabRAD
XTuAdK2dtKLgP8+fYrtK8k+XeUO3eXXKXumtvuIDII0cAHaP1fP6EwjRyWKyuPBKvLJz8W1gYG27
6uDG/MQcvrXHIdC+mgsBxo+yy+uWYCMCHqsDXnlcBeNnVFfhVp1bD8JtribsqYtmfR3ywprUQXkS
z0HEiH/hI7BVygZHJ7Rxj1csXyLWCu5gl8zXI7NbtwEY9iZkFyDvWODPKe1P7P23Fi7KP7AXIrip
UJV53WkWFZOnGw5bRfa0eIhib8QKhfbKhE5ZocsT58C6D44CJMwl3iXrmkL57mg2fdVJMRsI9PkD
U+dgALAzEANKC1RxxTcBsiBQxGA6P9HLN58rEMGDPN6qRIFHy+tuhnxER2uK7Cv0gYLAAgV6D6z1
1H4J52teX0tyHUW7RZnt+zt1Hb6j/uJaRjYNtCfk5Y6Vx6CSDQSwjRAQOk8O8c9bZEfa4sSb742c
LwgpqN9h+iAUAW7V694Bpyp8oGTg/+eDHDDvOviiVLeRQE5tV0Z7V18ATbTAtsQilvIehXsiznmj
WIrLEUltSJCC6BIeHxNd5Q+NEJjWFm4n5NqGyRgPsLOGQH2duAO8FtOB/WAoMKASlnnhKZLhG8OM
EUD4g1ADrNVj0mzuQM/VmrFDSujM8m9E3ZbF9/dn8q2j8EUbUON4PcgzDfMw6tGGjsmtD8S6GEg6
ud+qsL4AImGPmvoXU0BpcnASf/AOsjYnNs8be/XVJzhaxEjjIExl+AQdVCziCQG4vpKlOY/MlIVA
S828OnEevTmxOPVc8I1AAELt4nWnVRPUw+IRcOZksUQ7J7T952EpcpyJszV3JdK3t8p1QrH1Q4lr
IQ9pUUBwgtR7Krsx2A4Ncc+qmNlTIizH9wJqGwFEfEGrAooc2fKjwVBdPalIUQ8Pfe/CNd9ZXJ+R
zoWcATkx7MeLa21pDcECQDQAWz1OAzrE05BFcLwEDOGHnPXV+UiX27YEGOD9JfZ2QwFsQ6F1hTf4
+v0XD66lAXict0hlkiHKQH4AvgbejbH9/H4zfx45iowYrFdwxUG+9xgSNkUo/83e7IMe0mTB6K46
p+xxaqO9Y+sTbR2f95CUQS0d5x/+A8bVMYqC09qQ1d4gGdh0aKutqvAoRoXb1+clPXHW/umQR2Po
FDA0oODi/z+BBy/Gr45a3NNTSZJJgA0TfXSDDIjF2OkSxZ7oeNcXZ0xcBPpUAgM6J8chNJqGGymq
+OsR6IbHq9ESeCLKtg8S5YfDA/XGCj5rsOekaceG4rq1MQgpa/rhuw9wEdgW7QJiz9htjJ4UyUA0
4t0esFN+XXVwakjrSLZlWnY5dHJhBOx8llYAkBGiKJH6AGieV94gP8yxj9USDpV5yGfuPeaLjr/k
LIJ0uGZCycQPVc4zL2oGlThiKCA9HUTgE5FC9ojfUCC+qOQCTiwD1jiBPe/4tZHgMGxp4dsPkWQT
TXvlRZsm1OwuHITVd4WhSOsViizTmXBzNzgvpHW/GsjJ3zR1rpfECXLQV2zkLGeupAgnAh7zO7Ci
nvF2BR97ctshToopliwpZiNhcBT53r3VEffPB7bWNuKpUPcKEVh3mGSIko509Hc+FwiG2rI7CL9s
94IWzYYYEMogJTyXXaZBkut34xAFlwGxegQiNJYQ8qKscxOcmw64UxHUDrZT58mvFXdgabIMiwQM
Gm6q07Vc1MrP8ZVAlX8en3I2dOeqUAEUOZR7Gwea3Xi932UdFM4v2JKXqTMC3JsWYqiqLAjd7tqP
u1HAuQlsw3vQNCAXXCExCYpLrbvpUju6sOdFpEenSD2Uk6K00qYedtovhzARNaVzFlSdvYfSMDiX
mrP6MV7iMxSd6n3YTTlUkfrgFjDl+B52YyrYeQXsSURJU3jOgzMC7P1HJ/LyC6ePlUlFPhQXeEri
FYLJ9LdaIayb8FQ+G7piBkMMoq8wJpRV+2CxazaOqqNp2/o4Pi6GuB67xPdLGl4gp9DsFgb6lfSX
USYwx9KbMapwBXZz1Jc3gLLSVOlKsW1URchNGd71l4MZkeB3HFBZDJKkB1/mZXc3mNmV2ymf4+Fc
YCiv45IpJKljQBnbdrbzQ421E+wsfl0EiUNP1EDONgp83QeUDprN4BdguJg2yiYt7bwPdYe1nHC/
Y9ti7mIEyg0HNtG4tDlTdixXJuMI7ye8kHDNXdu6ACdrRNTmbQDvMs5+DuPG3gPMUj3pDkQb8GxQ
3mnapa2zKe6aCPykOHyI6rbnFwb8Tdjr8hkinSrqqy/AEFTSZGTQMWSDEPjuCBgCcK2vTBPAvLun
zqHt3VU5G2jnTy3UxMkW4uI2C/LAbFsyx/clEfU2nMmoQSrzzZPfkHJLnMHuwdfvbyaIFgLMTeQP
37NkX7nC3/LKYaCM9cMTU1ChDguusbkmhAiZR5q4zzhXg4W1bz7u9cycDzqvwLZqrXBpUhVD+b0b
YnaX5yN3Use2y6ceoXGTUGT2n+Ky8rs0zN12S+0YnmlfLgW2rhfBei83n6OgZE/zrFDSp9MQ7KBZ
Ym7GocLncEK+JH6vxBnATZ7zRHUZeLtWc2czFA5skcDrmZpM+lPhbPCIKlEqwCE37uql0RdkmT91
rSyfRC/aC6+tlm8Vj3K2s8DhdBukrtWcElG6EDpw/KpMe5nzDzPviyAR2ul3IN45febiEOcbt3HF
D2sUy2oZWNSCwWCJdm4sm/AcibnJvy4p197GCySfszrszXIBwWfXR4W0mN1UhGDU7qGzAuJjlLfT
LfgOVl32EC0fPoohtHmbrbARxTPDJckgUgLi2IAjGk/hEpUePvnTAz53m8HOxT651TTKRwPsfjqA
3kdSSMyU0daM1QxCW0Vbsi8dQIORMqvGHWrWdufjDap2lFbd96gjzZzQyu/PhOodmw6zs2xoE3OS
jK527kqXimLrxi3/sOSQ3GsH6GzMVSvPYumVBYTbiyJTzMwfmQyi5cLT3L105mUaHlTv1j6STW17
Y5yq3A1ArX21g8d4MsTIRG2jepHBxu1KBkl8ZnjaToU8b3qUi/edQVh+ULln+w204pc4SvgyS3sP
JkIFNxGX825LzeKTG2qIFp9NjqI3alP+wG/BoRQbFNvdswGMBO9LMyArmzEeKnJjgWa+UF4z3oIP
sJC9p6yf733w0TM4dRRXHmmju1YOoD0uEfSlU+blY14l3Di47NQ8RcVTBN+J/oqSAfrcoLFMbFsh
pi32k1Wz/xHa9hKwf1AHz2k/FnvoIcQFHGK9oFhJIf1h9p3uXqwZTeyc/0vaee7GjbTr9oYOAebw
l2QndSvbcvhDOIwZirGKLIar36u/jYNjSwMLH85AY49nNGIzVPENz7PesazPuTd5Og3NLnqo89mO
dou9Nv3NujBqLcHNv1axNeZTk0yZVAisMvQOZZKvfr2vVG2C7DHDTZwNb6tFXOGmedIRq+WoseL6
R94N8oizt7s2Xzp1KEHjf8L/i523wgIz7zNLj8dttppPuTFvnzc2gGCfu2W7V0a4Vim7rT4NtW+x
SnxPFbGwQW3kpsSYvpU6uDR9sTDLRa+5tRdqkQOm58h5cset5cou86Fnhu23nMYdDkFASM+OUCYC
9czZ+ZXNCNcphJG2ElUcgqZaS5iVC+FILD0fAwopAaT7zeoOxbaVS1xvgXOSprasi4j8eQSY2GXt
k9u5Qb8TkzaxBHtGe1AR9x0emIyCO7zh+ZOR9+w9M4Tfj1tRPLFNW1VamHoajkO2TNVnIfJovmuM
ukro6gx3Q2/gZy5zZWJakrWczp2Npn9v+xWWlbF1+NSbKVdepuSSmIQqI8nWarnRpqiTbiO0olxe
N1+NpQZra1OAwWGkZlHvqJL3wFvE4u5oUbTjd6bcWbtm3pCF5E5vHl2vnsSlQb/mHZmjYIjUkpU1
E3nmkcGg0mhYMRBZnpphGXzDVzIwRsCdMaiPUJ/TRdZReOdbW9Wc5RJGVLMZrN7HC8WCU5WZ/Aip
N+/zFpnkeWE+dgdNgUWw10phHXNqdN4pZyJGe6OEqNJwmMdi5zRK5E9Wtk0aAGInhiTcaEA0Rpvv
mXq5EUH164dQtUo/m7SLrbKsbsL8OmYHp1A65/BrTK+4K9xNHLI5Kvb5WA+MpPEZKsDqB6QwmS53
eFmOi4kPrA49plV2uY+t3KpN9WswdBDbWuHqGkoPKaNhtLxrqQXHAUgH/aibeRC7TNsiOk5eMN4V
UWt+aYalF2wkU78zNr2eG9UvqC7HyGU2WmAu6372lVt/nnHzAOjrMKLHqlutiz0qSdRbuvpirmNn
30bCtSkuTVH9veLlSmBgRPmpFb6o4k7MPjP0Zv+hyrbmYVmDLvw2C53nL5HZ9qmttgh4zOQHX7I8
k/vC6bdd3UEw9ZDPfDEWN0QIFEbqcXHsFm53A9DMbqwQC0xYwdGJ5sZIhqoI7X2YGU5SrAUNtF4T
LoKyBMl4425G9p1eOcEg5VzjC2nUtDFhqF+NZyZJhAEOqBIuG9d+/TZWmVh/2kGbDd8t2VnlfmJw
yJSadSmbZ1TSbCHj0HfJJKOCWAtTYdqJ0GpSnGfRzna6dYqVXvDK28r5MK0NeULTm+vNimXtZFhl
BxfAzYzwwhtDJ3UR5VUcuEAsWlcQQeOzi5cK67oQ52lq4nZtHXfXMmxWpesmjZPA1L4PuiI/VlGV
3S90gD70aj8SyiukkaBKNAvAXJyxud+8Ed+kJaIV2RMb8pY61BVIN8QWPM52NaBK3VR4Fw5Vi/Dd
8e4mcyWHcpvpV1169UeWXHgIehGeVdTbeyNUxi8rZ2UlbM3raTZRk97ANB7M87b0EBbZ//MfvttP
h2HbeuPj5AhnAUoQZnbSVRaTPohRzb21leuSrlbl6Zce8QxZWFQBEV3Geic9Q1UxaZZM5SjERdXU
OHc00lsroappHzK5ZNup3LA6n2qDidyJpRrz0MztoJO51nN1Mvw5sE8SJVV7CWu/Y1YKD+3nUgZt
nUz10s+7cYMvcqHyMp+7wnbWE9ticSKpympGdztmubPgYvzgbYCQTmwNPbylMO0byBLkXQiWOWo7
Fnu/1sGxysc56czeh20KUX9+CheXMrL07ephrerh+xAofetg5j1k9DHSrIumJbYHkXWXCXf3Z1OP
msJdu8yTnbaTP7Jt5uMS7OatroZLh6czuBmzvmrgA4SY5UbuJ9O6nF58dkiKryyQRj9hb3cejSVT
X0NlmcuuWPztDOF/PGuvdr8tjU1bKHcbs73d5tkULONRFk9+Zto+r0kXVYkzGevZADkz7wbXXO5E
MLZH5Wo5X3MTsaDW97247LX80bfldG8YslUn1Briu5u7wxjrLB29Nur3oG0ycQt2dvuCGlJCUxml
U5GoGqSEq6o+VaNla8gLTP5NNI7ROmbGc0Eaw/tnxDhvR6nhSwbVd/7AK0AFPTX6efZPVUQcPyqP
mCFi0uxaC/4YRXpfCj3u16Wqn3pryXemOQS7yQmhlsytGR4iXeRfK7xeH/q1p4nUZuHCSJu6fOyk
Ml+kRcrabqa496hF7erFV2ZM0SD7gn43wC5mDWgASnlXbB2HXfr8CoKBYvEp8vvyV93VMzH5Ei2H
yC3WO1+v5OWjL5cDfQG5pq1fjvdr59oH4fmW+ti53npTgItMQS/Y254l54H7g/GcNLP/w1e2cStw
elZxk5vtIyFp92XSlguPiJOPmw3GY+I6WT6xTeQ9ELbx2oXDomyfwCd5B18vCtCkqC880fSROrfa
89GHR8furA+zWz9nLWGCR3UjrpzSjHg2akulizlsv9hoLKqKc+TuM7+YTyvxO0z2rW0/KTn1xYGf
5t6JwhE9VDs6OGSyzo/QDMRulkN3mrfAuo7BVbOFzpVcJANY+SUcGgMMQ0+NyljUVCSOMnhl1E62
LbvAZTYdgV2n0oH94MUwRLS3ySQ/+8XodidbGdcRaoPf3pR2H6ZRnckohgcjrhCE5YuBMerJH6w8
8Yx8OddYhy8zzVYeOiuw7rrQb456dcSTzMZgZ2JvTtqg7u6BhEVHX0S6BPkfLLgoJKpYf/Tnr9Pk
NekY2Mz4rhbuV8pD4IH+KUwR7HrTiA5Me7GMmM4Rz1I5tNnHwV/Cw2bZRkrTwMKLvhJ/D3Z1Lkq1
HXMsqye5RBMzFCJnTNtZq5tmdZcPEcbiR9SyV6qHt2T+riybXsaNZ2ypxhX6PNUz/ROtFiRKvkbs
N5SrOHZ2RsWicxnOlOHribvJmvfWbPDiCdYOjCP/Wou0KWpErdIEvjSv1NLjTlWcb1tby6Nh0/Cj
oCQv7qQZBNBjZs+KtTx4M/uaZ629Ax/o+j+pqGle6rWyxUGwfzCPzKvzvdOvUTpzIcIED46+tFYk
VaJH6f3DzOtux5u+/Tp5CqFaWD1lynL0bb9NXnoNnj+Gqwiem6lDCmx1wSR+bOFV9w3NSO+NDSjF
A5eD5bP0eg1ia2ES0TiFODZo0Br31ub7WNCvtUHiAGAtB9fuQPCV1Wiul5aJWt+60rXYjKmLptIh
sdiXpSHnmPjV3pmrMKM0siD8JYXMxH4oNK+jcdA/dOZPO8amP7hWlYP86MmkYsuY9WXSLJ3AMO1E
s6YeVOuF//grlam1sWcoq3axfY7azP2cqXV+oghGLhlVXnsOWV0W5UoF1aQdBCl0MdlYwzfsw7u5
3MrnLNqqvXTKYBdZbVbuexTasHtrHoKdxN3M0NygGLzEKK3g4mks/UnoyPzRl2vtxj0KBKJfnryY
RGzRz9km4/7FuGArr5qDafXmSXUgJ/ZCkKipi1n35S5qjJ/jOmVbLMnH/8km37B2RtZYmAngrXiZ
3M6zDDp88sxvKo5zK9W3wG3cgxl0bjpMXbke19Hi0DOiH1a2qeWjbfTW/QKgJI1Qiu5E1Myp2ZSw
URprzO7crowG7DfQohMT6Yd325fqQ9dP34JQanxy9vrk6qi8oDHc2GURkcsbWm2PgsfvuGZjPSbS
JR4/BNKbPm/wzYIbc2wWdttu6G6pya+Ehx1J02LnxcnCjtaSPw3+C7nhfDOH7bxDQbnoYw5H72dP
UDnGAOaaVPc8GlcU1pSGVKfSLbPckfKJ0C8jcfD3uvO5D9Inddyh/SlAf4VdRLhtkpPdtmHXRkcp
qxJpe79MGqFmO9wWc8juS8jmOkm1re3HCMSPlZa0OhmRpiPIvJPDxjG4Y5fHFdPegjtm/Hb7UI+B
SuCqgA1tQQZ8t6e5LA+1CqaTjX81Olx1H9/EVPmHArwqBBkU42kw29ZNtlWLuSd5gFgJfuyeZfko
CioHyEavMzcXLztFcnK9faTKGr46cXK0R+nt3NJaQ/iQZ32UVn0uP/eldhOpFEiGOmqyT5KUJ7q2
mOEBddyyF58ibECnqFLOk9OBLsh0Bcu34fPvzdloslRWIWGTo221gunKZhQOtUth0Jl9eZvla/iT
guY/eCQes0KU3hW+Y9+vXtlZ+w0wRL3Lg6x+dkZ3OpTSLn85tUD7l6mMwDM0Gjdugw7+QbyugL3X
SlQeS6HIt3hQjClOcx9US96HiC1Je5YXN4P+ASBJVGfLgZ6N5r62nJO99SajsDdj0kk4K9kAEfIR
/k3uNIpdnTeyArRXrGInLfqxyQgpKvuw1EqOaVDmm94jyEdbibM2uw3zKBCxKnuhDqKtnYtRjrYT
R02+AtdqqO/fweOJVuQ63nLlZa3lD4viuE6E0ZSXym0hNGduvgZHWG6VcYCa4n8DuGHNcU/khGMC
g+Oh79pNPObWEH7osSbpZOLJvkzBxOcIerhCJ1w1hpFIjyJLHjdF71cPCI+NIKVmP1H655LFJKnD
/K0pFHCswRmGb5oy3fZzJNGqHzRx76llD1yOLfiKMVa9bT9aeeeLNBMtFMNrtHvMXcdSx6hzsmQc
sfC6htHcy8xXz5MlPOrmg2n9s5VOsV9aazFACLYNNfjF6afE9OEx11z3/eJInwq0Ze6JTcpbvCLZ
dqiNXD6q3J6OM2AL0igZbTDkzfKBsG6+ax2lmRRnLT0FBTPgu/wl+9mukykTgwayk0AOyFUs28pb
DmbXzO4Zz4uRFr7KXlonNFN0tzK8AHGBahiOVOGfJpuFnZQ8xC/N1hIy5lsB+8638uZFTqtYd2KY
6mK3aWPmAcqpn8aTkVcvpaQcwN7sG2C26yzdIKpdmNbExhyIAWxYzbidoFu+cTCR7UDQDM/GZsiP
NdjuK2fOkv+4TVU91A3TSlr2ivGgEUDsat8fyYNDVTTnjnLh87huALzrTjj2pfSm6Fc9krmihJ+Y
tV5kSs1ol7a1BPyWu1VcbH2o43yM6uPSCqTA3RIUp7YRrsGl0d1B5GL40nird5tNRo8GaJyfTces
eLvWuo6zf6K+Nx4bQ4EejH6WAaZdD3IXjU4qBwsBaJ0AkeoM2jGW+Y+y5miAi1XBFgOTVjlnUTTF
pyorerkrp5rUzJQ8z/SUo49UBe91UX/ILCaLgzgrsiGec9VzFzt4JuMykWjgCoG4Ox5V5wdAU9Q6
nVcmRPIuy1wmMbrROsibfpzH/jRVbUvLgFt9545Dq3ftpKstjjKh7Vjam5GfUbLQIWzabby4WUaB
jzteUj8jpajvzRZKSt/SGEohrBQZH7LIKdCvdK0Qg8n+aNIzfBquL918DHny/KgXMglZ3V9p9FlV
olpbljFPqrsrpYW8iDeK/UE1VXuvg5ZIkHHI184V2dt+oTYqDnDkeC+0Q0h6NpdyrW4sSwefLUxG
Z2Nu1HovuxEboQcY0WamjXWTR9Vcps3cDXYs6Ed8F9bQlnspt3r+1Pf0LOIhmovyIHtsbaYsg26n
8Q7TqqNq89jPsMyKqMLPhzEaP2oRjnn9YI1e+FiW9tje1NXaGWnTBsbHTfXmvZnn2xCbDWUjTwyN
uWvNDQ8VVFGbQCfyl9um34JPDgaRPM2N0bd31/laF56lbE8cZe6jdZzam2W03O9EnFwhz7N6eaTX
9bFTE7Yuq3ZAkKpGBdvBbsJwTKs8r7AbEooxBBNfJnObwSVxvAkCG42j3KdLAOAw9kOD7Rp6m/HS
ZctwrAJeqXFT1ut3bpx1WwaqEl8Fpx3bIPaMZ5qiNc0VLYqNwl3gPM9jaFyLjplKhaUoCHiVnKtr
70mfxibKxXHL+14ecuVtHyqET3Vaz8vycVydMu3X3LmslKsf6aJXX9txkEfQuri+gmbsxbGQLUyi
BeQ5JCtqlE22BnLn1qp6bq11YMRYL7otpTARPSPCc8fbejTm+mnssiBPmrDeyI3BBqx7JAx9va+l
iigktnltEo0EMOzswKxP49yPNGsa9sfEiWp1KiZiiO89TZz1o+G3VvGksgbWux/lDuLC1aWk74Vy
/qh11ZRptpTtRzUvETGyCqmi0103jLgtKZvvNx0ZxeOYjT2tr1KoL06eN6fe3Aqwhp3DkIOq3l5K
BqpB4VrEc+H11JXcbM4M7p3PUArqHCb+x6Fc4CX2c29expnxuHfCMwrzqShWnvCKZys4e7yyT02z
WuVNRZeZnLTg6scravxv8MTGO0vMA5wUeLyPpc0+nMx4AB/CPFDPDmk/rmtD9+VNNvq4vHIAuJfZ
ttt9Lbr8i08gpGINHP2LUZmlQ4Kj1m+DCPsgmXJV6iSXvFwSm/f2cja2HDC/BU9Bpd0ylQ9OXjvb
qfayofs0bNV8V5e+STaei/pTa6JAiE1LjR9GRE0fVp8ZluBUe4Nif9ndANsEfbrBOG1iiLbCi9eN
HALLi7ApJvVTc6GgVz/y2Q0rRVo4uj/EOsmzZojQg+UTmNjusL30w1rcQtBnpgct99QCbHjjUzYx
uZ10DvzYk8aaH1bfY97E6tShhOFaV8HyVFUjnc/AlPZj1U72T5i+UZEWpaP3ogYx9qUkBqT2uaKL
iGk9BkfFejkBZpwu9NyCr1Y/heerNpiyuoT9GLVDJg6zNMuGRLB09rZbmY+6s/XBLv0Bt0u5uh8z
tJBc84kNKRiHqThO5MR0LRtlHe3JJckqcUMOO0hu0c6jOfGLV5YFRq1nbknmVfU3NUl5C+iqeOgW
AeOKx6rtYp/6X5e2BlyuuPXGfnoa7MF+UOVU7stGL3foFu3PeCqti79Y3m7o+VED3fssaUvlNbty
oIVY23OPd61beUrctsF5bPrI+bVRhTe0fpZPVIraPZEzmvRm7cezdIr8NvD64MWc/Io2gz3d9fMU
Hctc0O+s6UGTr1g5BXwaY3huMxr/P1lL2U73Knqo5ESlqs74QLnv7PPGMu+dcgLo1ddjmDZsJ58m
k+De5NHcQdgKl3jMCrv5leXEfpdyhrx1k+NaAaRbsx8fCdLhsRVzZZ7qmTkHlaXmr05b5m1MYVQR
1eeQcB6KMuvVUWDNuKlG1z8uEXFu7NVLxxNtGs3Tir6BdmY1VNijs+2Lra4KOJNOGy40zTYybOZo
3hZ0ALkWbtNnpxk6NSDSqHT+cViGh8x0M5lCCZYjThpRP+WMvypjhCzWE2zKikiKqlushK3bPfwM
h7SI+XhJXjrhxwa+sbfz9RQMMGZLkEu6aRihUDlbe8oiBlynzRT0xp6IopdJTY/w2Nb5Vn9Yy22J
tdHMF5u4DvuvYJfbd7zSzrnyJ+tQb0374IUEOWuGup3Kq6Vy0hszI2653rh9pgiq76lzhvlXvQ02
C0V61+YWXYQ0b3R+O5UKdJ+ztqN+8TvCrChf1RJng+Etp8neXKrOIYU0lvhAEmlsVopwj3aFUr4d
F7R0t3rUoJ36A/uFeIBfK5h5ko/iCdsMbXluxdnzgu0j3fZc4SthHgn1Qyc/0v/MP+BTZ13NU3WX
Wz5FaoR6OYoS4vRqj8GVFJaknnWxccGmxCB6TpfNGJZ4XQr5Q2oBM8TvRv3Vqzw2rWwomgfVjRFg
W/pbdULhu9uFdCXap4mjPrlr25wZ0xzckcL499O4yEerRBAZ22ZLx0I3ah9lBvlKOAqdbFMfXWP6
2t1XnXKDXWF7zXHCrOknYWCaTzTOKPwO/CwoFJ6bncAA2/pm9P3pfh40tK16kFDNpRc2gK+oLOD2
znxho7yYugencu3bpTUK54y2rsM15ZeUuEJpdg/G2AqaO5qlQqe/JNcY5D3mPo+1MbeHivjmbGXF
9i2TYn6W45U9M23efJHRtKld34B6T7ByDPa+j0COxVZf6xOVa/vFJ/L+BABxpULvObQd3MH6NnXZ
VvPuqDF2LP0idq4nGIrmLat7M4tSRp/qxZSX1tsW3CXcFmcv3WYAgjMa/RAHU0XXy6zFfaW5QHvC
BCukttSC6emourePdCGK9RklQS0/E/ZIhdRsKI6eLMQvhdsQrm7k6OKBVD7Uh4l4JnVwyzeJqYHw
x9LtwmZ3beN68eCHC1V6ZDhPbAMC5ZLZ8f5Y++Ygt9H+GFjTQrdwZkonBq4vSPt6dkGP95+dkskQ
8PPmnkliN49yBD3Tmm25AXpPf0jR04062jXOMho+pXUCAEGh71KVtnuBXTlUALHz/qOD3/7FBc6U
isAufoY2H+Uo3aVXNCC6sCJbtKhM8YmX4gwufPkUbaL092XkS3PHjhshxOJlmH+KQhn+zNfNFqd2
7igjoU6U7Y4AHqqz13fW7RpJQhsrnNfPY+tW38uldb4NuMANxGBt+LVA2TQmztA3km5+Hv4saF9E
bPH0XyihzuB+DQh/bF2QD06qqJr7CpJzt7PQZcxxFKz9doTlGT1SwkQGYudh+awbafZ3IjOZ+zKu
FfDx1Z17fd+4xXZTWHr5YfJe/cfphmJFwG2z73SRfX3Oq3D5bPcw4NfBsGq67CUA92t4xgzhgtLS
nnq2v8az3VrVBS1aazOoJ7TMtLSj8bMkmzwzSknIU6d0BqubjRosuKaZDPbTvu7UuaZ60Ix5xKwA
d8gFmGvHE/jEM2rfIjfUizMt7veiJcBPnBpfUVLwah1vymzs/BO98+VxFMbUHf7PuGzt1ErNFl4K
p0sN7epf4aQczDJUoJ/E1IYHy5+qy7rk8ze7GgdqsKb55e9y27eq3uvMPXQfGKUDNMSvhMrdbGlV
TKsT2+ppLe3bhoUbBdvp70f5F6EtvUhcABidPMwcr9TpZl9lxjpWdOPtAj74UxnBUe/u6OX27sPf
D/UvWtfItYModOi+YBh7dULos/oaSJEbbwUZm5l9EF32+PdD/Ms1w1l+ZQE5nI/52pXiOb2xTIJD
OP1jH3xotx1F/L8f4q0KOmQQhAkKD3Nd6L5WtouiQwtTDC5N6RluiBOX4mAik93AIf39SK9l+/A0
TIBGvM2j4GrueSXrbofAYTJjh5akz+KKst5cmqQIR3/50YQ3ZfSuHPl6r383nVwPCMwMbEWIity/
gpl/15F3/QbAP8f+ruot0RQPTQsP2qGMbqvyFvC4pt3rvyO+fnvHrrJnNGw2RjvffK1dt3OamhHa
OAYFPNnddNQtXrH3hpT+Ry7+55lFJhVwn9tl4TR5zf1bAqNDSEIM3adzonb+QadLasQGQ1jLXcc8
zyyNEuqOyZDqZNwtCezzhIseUypJjJT2wy5gRtl7Y8jfrgg+lkUZAPV34DNx/M8L3of1VEpYTrEV
3S/Tyxi+g8xz7Dd3lANwZW0QfTC4X99Ro86pUodAZIfd9bx1qlM7sZPr8Nkt/n/nDU05oUOaoI9J
//es0Voyly1LqKUm/Tsr6PUYXJu+JAQxN4Qd6ITg8l6ZHq25r7OQqS1xuJ5KmhJ5SsezApv3rPbW
HcMFmrMfT9yBjwzG/fneRbffrOBXh7+uu9/k/tqsdJdVHB6eDsRl+zEMkvb09b5jrBgQZKZ9lads
3x9/IGWJ2xg6+Br/mhmH/t6E4zcuGYt1zUaFIQUBO0SVVwtOUXYPFukzr1FNyWCZie4+VZ6fyLUo
Y5vhBkZvMCrnm61eFPUUStKnsgreGWD3ZpvBnAIEg3cMPjD4X6/vRtfgBog2ap6Od98VfTqZ49PK
6OVkNqwHe6hSOlB3f9/a3rAcOXPWvAkj27zOC3xt2PfrCMluYdFbqaI7OXzqZ4JI5c6Pyugua8vk
kdm/o49Ladtj8iUo4ocldBLliEs7bEeV57fYO5/e+VRXV9If28R/PpXDFEXwIDTTXrmWpFppdsIi
jjOmQvTu2SR09yp3iHV3G/pTki9hbLTTxwg+ksGsybZxvmO3fcf78q83BOuUHzKdgDHur25IYNPk
zRek1kODUtczUpia8TzkKQWyo6Byh2jsx9/P/E0UcD3x3w75aknYckX30XJIyYPvUSgzi3imRzvJ
+di9B698s+u9OtgrL+fi5QjjZw6mEVUR59H/DshC/35Gb94rHISVFXhXbq3NzfxzkaOjXaupdZiL
tHo7ek0HhsVQInLe2cve7iXMImBYIP7JKwPNf7WCc0CAozE6Gcle+LC25i+slpTUGvVx24Lu5e/n
9ObChS4U6IhSCixlgGvX3f63jcv2pFZwFSOQsl8c91y9hxr8t59P5MTjz2VjR3j1+DMhhTJgh2Zt
3brvIyWNbQ7eOYU314tT+P0Q14/w2ykYlaHRs3AIE0kVqWhczTDOQO8glPj7xXr7AERgdmDScFdc
n5DzzyP1jTMYoxdksVGaB4uEJHf0C0v+naD27WLlMFB+TRs6Ms646wn/dkLdmNt63KIMTsDLWO0b
9CgtKhwcANPnoPeSv5/U23VKsG5hVLva4nDIvTqp2dDFGA0MRWk5KvOyppPO9E4szaOItp2Gdvn3
4725XQHHA9lts0/z++ut6IqQaATzBxko/F371l29jE/tWsfuu17kN0eCIswC4qRw0PuR/2oHMq6d
4Lbyg7hQwSPf2R1zLelyV06YFuN7xuPrFvPHRk9EBJH1GsQzaQQb6J93zZSLnFC7st9NiXKfLe/X
jNeqNemwB7tGf271vPv7lXzzOF6P6GLptsAXu97r/WgamkbkJkfsKjfxSgZjeP9cecn/9VFI4Zhv
Aj0F8sLr1yql3NWOWh8hx3K3MBRZZtS93okX/uVOcYyQe+WSKZiviRw0i/uQ4RAkPsYlpFDmypug
/rROL38/lTe+aeSBnAhdWMJ1G4/2q8xUj84aWrVNLqcM68L0iTEdgmE51YtTndfJ+5U583UOGvXc
XrdHsWJplHRId3aVLe845d+sO1AHlk8/4rrrEqy/2rZmNdQgDy0vrmx3RpyDpiVk4NwHptbVp22E
J5i7U/tO9M76evuY4mC8DhZAnc5z+mpDHlBDamfAEpqm6TlNb9PzLf+0v37t9/H+dIpjfrvd7/f8
U3yKD2N8OhzipwO//N+/fOwn3+On+MB/PvH7E9/H9+6u/51fkutXwl/p9ZckidPk8TE98nU+cqz0
+gt/J3xdv+X6rdc/pD/PL48v55+McO750/nM18/z9X/hc57Tvz8Kb584xzUZ/QO6H5cWw4H+XK3u
ROmYtioKn5Fh6PKHbW77TFwy/8Pfj/P2Ljuu47N2cOUiW35t2M5Xb9jkiGqYaWix7jVeRO/cIO7q
y6SPfv39YP92UixS2GVu4HLcVyfVOBq6YUTlUTBiDaP4CX81IuP5ou334JBvHyPHZUu1gYP4PhHE
9bx/e0eJ3Kn0lrdB3NQi7bIXNQwpBUKgB2rXjj9QIPz91N7udQ7DRjE1M7EUaedrP3VhCad3qiKI
GU4tz2bW1CkShe5muY71+/uh3m7kHCqKQOcQr3iEsH+eWqn83PWUwJaoQ3GyaDbEpV6bdFn9rojp
fvo3ebDqMzKclwAVzjv77X8u3Z8vErR81zCDTd25vsH+PL6GqWbC9aMsHnfx1//Nqp17RFPxuuOj
HPQeH2raJP/Me/wFzi57xtV2mM9zPMUvfWrGv36GSb4P0vXmvcHB1z3p9UeDluJQ8riuGft6l367
6xsKzQr0bxhPjqJPARXAeS/GensI2E8hvMgr6NR9s2AWvQoEYVNAjhrRkcYW/B5d+A3/icf1j0Nc
l9FvZ9Fb4RRYUvPsMm3gyDTJNfXWbjpBxMQ3vKJzYbTmT2HoIZnb+t6ZzOG/jYGun4D5JdfaGEHQ
f8oJv32Cps6ywtV8AhC5RcKonUvnd0R56+c6GP77nQ4zsnflzVz5Z69xADgyVtompEb1WKSWcWNG
t01DtKX+P4/zKpOQhsYTDhiOdysiZ+s2Q0FUMidpqN8JFv7tCQEq7oH0N6+koFfrY8hqkU8Wqpeh
+x/SzmtHbmTp1k9EgN7ckmXbO3VLuiFkRvTe8+nPR23srSoWTxGa/2KAgRqoYGZGRmZGrFhLei5y
70dorPn5QrShsZnrjkQKZXL1cw/p/AhMcUwqoQT4a1dK62hyX9m+tkYWI02PufMdNTGG/rE088Ue
CgHTz5i1RqXDMXgacTz/n1pQQYwjVVCSE26+VeD8dWElzszV2knfTaY1zj8KAfzPbJBhA98BEEbC
ivQWeI9ALVTxUFRPnbwXATKowV3W3oj9PqcnuHzxyzuAVY210yJ7zL5dD7m/886X0/DnW2bToIZ1
gBAb08C3DNneqx8y8auLQpGi3dHwrWv7oH+N3Vs3bAGkbPVoNwwrV6MFt+JmqMMHx7GGDOfs8JRa
Xcn0kunISxHFjSbnvAavdn2gCyc0VK0cmBB7kaKbJ8YaAPlwT1Avo9fwl5xpMBRp/9CkvC0gnftr
U5OwoUKYkXn7TDqKp1Gu8LpCzSNFtynIf7TB8JxX2i3Y2h9ulK8F7cv9wgsBAUSKPZwKxryuJHRy
UaDohRcrwr4ozB9KJMPqYH352yFhhgcxkurEMen39f4kbA4toEzI36g21u2d3yegfej+yIYtuYeV
bOLSKTy99Kd6Cemy/7CsnNiyVKEq8tYnOUc6wXzOqbAePRlqp4+4zotwp4TUq7dUIs0PVan7EHDF
yGklBFE3OFQ8giNN8fo76uGGce+WefcPuovWeEeb18QACBAi2WSJxmOnHine7kAuxL8GlzbSjT4G
2rtMU/qTWMbWDS7T17xHuvYt90taBntFT8nv5ikM6krYAwL0g/KToY/e28Re/4XCcX0M0775xzXC
+kh/WB/+dbCfyh5/LgKz/VqPbdfRSGjS/yvEmyTqPahyxe4wQh+xrTKxf7u+8gsBgiq3LHExI09l
UCU79+YsBbjdmKllA5u0dSW/yaPIJuUH6wmIJkTLwFW9QbLxooa9Y/r0JmXpbUZrvkHXC0q2z9e/
5/Jar0+iPKRMaNSyDG2Wo7PKMYwDQ3BtKVVfVNWjS7mEjwDV5NH/bI7Syu33MjYxbpp8KGrxbsMl
z0fvRbmOxLcoAEoI3LuwMn51Yz2uuPzFJqauMz1U4EmdOObnYyr6Om2QXqKIXVsbqbkZa/zUHP7W
c2ZWZmFpgCJrbEOstAO9RtQjGrhJBqpmhrgSAC+fKL8LnTCwMShukjMf1fJ4UIoAoGhSfA8sSi3m
zyJAnLN4CMOjIa/cSi49YspqmZQbZYN4+/vSeRIveGMqYChr4oU5HhTFfQbLY0tNe4+0sq2M7l/f
IFVmhA1BiZN8mjl5zIk52P3A51WWSW5Lsv1mq6F/Z4zw+KQrhuZeMaUmDGV6vSLhAmXhzPX6oJNq
vwUjQhFfikBup48jvEl/t53mRmZLhW10oCd5cV/5ERi7GP4pkCBN+VatpYDmB/Dc0uzdigrt4LU0
JDh5XzsNkqZ+CANYUjlKvXJYrU3cPGLRrROXCZZq65vnHQyAVsb2+rRd3B7/MxqN9C30lRQnpqfs
iReAwtEqOjgjMG2b8Q4y2U1yJ/yj3XRvza2/v25s+q3TK9p/bPEyYwNPEpszWzJHPGruY+Sk7jcj
2EVG7gR0oRYijADfFGFXeN+vG1yewP8ZnMNIKGTn4VhhUM5g++hFu9drtN7XWMwvkoKzgc0vL1Ef
yODJJzs3Zeu8VeFG/lkCK9tPzQoQimzK3fWBLfvgn4HNQmCeaVIpp5MPRjud1h91k9Kupa4E2vmZ
MR/W7D6rpTIwqwIrSvk5CfdtvnJcrP3+LAIZgc5FJhEjRAkdgIJ2F65JNi16HNIR9C/h4eB7zr27
haEGfJEUOZUB9nBwwv69BKZuqbYnHIPhQ6ScdH1l5kH895xBlcE1w9Qk+K7PLcJlYrhqhkVLugtc
JG7CXerRrQnIvgpWvGBx/k5szbxANmNB0yA6op22A2/8nCjv1wcjrVmYeUBqDqla9lgo9A3tMXn5
mnkvJTxPxR6gGW2rJT0z3o6SPPzQDtoyK/anEVxEDOql1BUpOaP/dT6bbod6N511kSP4EoDoxGiH
TyopJMumwxHmuprDqlX64iU29ORR96IIki9R8ZGZHZF8o3C4tvMWQwrHM8klcUpdzr7IkHkU0QbJ
F7WvCLdW3U1tba+Pes3EtPlPQrKS0KsSxGrkiKHxAKzPdtPwIS2TFU9d3BsnI5mdYxwurRmMmKna
uL7VDOh9XIGejx4GHwq6N6YV+3SXeLdqka09Yi+QFr+3yYnx2dHWlTmUnQbT+BLTHfsob90v9Kim
B/FWeU42vIpeCJ6HcaUsurg5T6zODqAOEQEoXqch0zgjyrsyes1gV/C50a147uLG+WNJngWeMKxA
s5dY8muAuyRmanll8694yTzQGFPjb5lhIaatRs53cl/aarJyJV0bxizCWL2U677FMrXSu2Fi4/W6
qy8uCEgILocy4Xl+NUxD3phagShjEHu2qDlJvwmREnefwv5w3dIFqmnyOBrPJVUkYk7Chee7Kooh
uQP/zpFJ45qr3LbtrxhiiPAB+L5TZ9tOORjJl8G9z7Unac0dLjUqJ+vTKTQBfKHunnkejEP+GGRF
5HTP1g59qpfxkEW2eqy3d8PG0IBz3ZVOUznCSkpqaYInGmnVBA/A5Xu2yV2aYkPBzVnAsPpW+sJO
778ilPbYa2/woK0ErqWIQlkQ9nWIXlTgJ+dTjJA9mPgRhhxEOp1+vE3C7z0dHxqQvvQWYoyq/uf6
oi4aBKCINhbVT6DC5waFnCtK7taRE5nZ7VB9qUzkjOnzNjtIery3MRk2XrSGj5t+dH4mcWkg8S4B
gwYOdW7UCKHpSqUWoyqAkegot7fw660E50UjVKqQkYK77ALPa5lQwimTfFCJTkAFCVPhi/vK07fX
J3Dx+m/COs1wwD+STzwfTNnJkIcZXeTQtHk/lI8jhFN+WT1QkNwmtbrzC/8JlmKQd5Vjxd+uW1+K
LhC/oZ0MGAa+99ny6daY6oU1vT16+qX6uzb7ed3A4iyCUwZeS7IULYvz0UV07fWiwvXBoKldYxfk
grijL2ol2E8H8oVHnJiZHdginX6ZMd3DyJNPbJl2k+ya8FX1N9eHs2ZntplRaeloWuGZQa+XHZC1
i5JvBUIgYDOvG1rcVycDmp3O4Gv0Jh+Zt0wWIcj4BiAOGpZafWyMTZoFh8pc0fxZXCi0z+GdhjdF
mSNEpiY+sSwIj150M4yfRaT1yq/Xx7RkgmKMAkoNSn+gx+e+IChhoYe0K6OHAcNiv00TzuY1cPyS
R58amR0ykIqGqp9iJNHNJxhyn6305fow1iwo58NQlDTJUItnz2jwzfWPWryyFIuPWYuL7ZSxJls6
R6VH4oAqSMmurMwPMXuA1XiQX4XmU+g/Iz7j3wv3CKmPa2/oJd8+sTp/qfnctWNtyt900ei45ntd
UkaBjkHYX5+/yXXne/XUzswNvFLseorjyEDDbbUP5OG5pdF0tJ708UciypZtRN+vW1x0vD/zqc19
IqVbBxZZzgtNdPSJlqV5iYrtdSNr0zdzCzAT8M25DKu19mPk26NuF9RR/ZUX+5qZyTtPniaZUXVK
b2Am58UZ94Od6N/pbM7FFWTTRYF9uq2dLtM0qSeG1EGKDRn0taMlHmSz38h+SsW9m7+Uk+BSlDsg
RbnJreVEF3YX/ZDAQ6gLW5KkzqbRCr2wkqfjMG7Fmzo1Htrm7fpCLW0vTCDJw39TuJsFcVfL6PR3
JxMGJK9TWiCnyu0jwBEq9tBB1CTeGEq66bTPvUd7mrdyEV5YQgRjdBBc7G+VOuX5zNLjK9FaziEC
ubPdZftQ/eyLX7VgZZ8teP2ZmekzThZQVyfVDAMzdd0c3Lp/rNXiV52uQSYXtvOZmdls1s1YtEGN
GUgd7lXI9YzAjp57w7ovMxf6kbWMxMLJSM6cOEDjCnJm89ULJUEswoqjPtSLd+jPtn7zy3e9vdC9
4lJ2n323gjUB7cUxntic/n4ylYIqdFpRy1PI2pTjaxk923SSQcVfr+hjLa4Z7wTutbrEnWk2mTkM
TB6kScRgCugoU+3aMbkpRm/lTbJmZjYepS89o4Pu1+nrfQFdbbWL/cP1XTZ96SzKT8i8SUFHZjMb
s30MH3eeRnBo0tkLLh3etZKsFeQTiV2H/8bRLXBGgPTYzb9v2CerYwEI4FKGqd7vNo1+UPrGidfy
JYtTZgHC4f7CJdKYrUyVKKnRaiZZJ3TtYvnToCCU4a2c/Et+BloFuBiPqQnbce5nntfLgtcIEYLc
0t71qWyEarQpVGjlWsup457EKboe11dqaWQTbhw8PFc/3gLnRsNO52Gcw2Tk16boWGVSbAyr7XaB
Mq4MbynwnVqaRSQ6H/RRjxieb6lO3qh3aWsdvdTfcNIc/35QMk3rJggDIMDzhzCS7m5sRSSB8x6y
QTHcl6G+HUpr5TRe8nKZBkLKeKbOK262YIUBETSMi1xpoRgMBsTQHd+81YHAhLvrA1qau1NLs3Mf
Iq7RHXoGlAq7sYdFyfjeWttWeb1uZun4PTUzcwZJkEWP4WJGGx+NzkL6K3eum1geicGzna1E+X22
k+IkRjJFIaOVpL+GnuTth9FsO+3fOADNN/+1MgtxQSQphT9liZv8CVjg4G8hS7w+kIuGQUIbDdgM
AaSuzuLPJivv24Q2f42R2EScn/ld8DLcvAlOfNsftF15GxyNm+jOfKSD4MHbCbfP4ob72sf1r1ja
vqcfMdtUASIWDSzxHPPDQ6+9C03giNXKkq3ZmC1Z2XewhUTYMNWd6n3u6JGEuvj6OJZinwKxKlpS
CmLj8x3bx3LUGyZnUhCO3/PEv2uV5DZSwl0cw0kFAsCU/GrF5tJdgj4PEE+ksIBwzhZQy8qwqz3G
FbSQCYkPIcdGAT16VXqOnm8bmYLYylROUzU/F09NzparzeXYy0UiBnRPD6rkOnKX/GhzyP8tc9ca
yUpwXxvhbOXU0ggVV2dWhwwi91pFLhDlo2PcVp+zVvwiWlA7uIH1kIDWWZncpdIVnTT0K07NigDm
5hl4ZHIKoF6cy1q8U4LgiFi3I7XptjXqA4cN2chwMxbIVaDr5gv51vS+iYL3FPsrseAy4kwM0PST
g43hZjXPF3axn+Rwb8F1jkxUqx6D/GtoftbX9MKWPfiPN81CjiA2UR/njBcyaEgXc/KFcBG0m8QQ
vvUQa4vwc/jaWkXlcnAEITDmdNxMEOE5e4I3JsjICdMR1N3yWlPolx0Dp3R/Xd+eS3lK7ICk1TFG
ZmK2V9S+yHo9Y3TwatyLEQJGMY3xsrUvBEgKoy+1mRwhREQ1aDigaPLjuvnFbTPlD0lcA3Cad0Xo
bduW9DXxZsp+1FHCTgl2stdyk/iWCOGK5y5O6Ymx2VmraGIAlSTwJk92X3L9PRrhFK28HbIiK9Fg
cXueWJpNqpYVdaiXDGvwVYd7xq2RGlzHjUPTZxCviJvSr20o8LfXZ3Op+Ec/55/pnGbg5Mqc8ifT
7LDrh/lBjksn1GDDKmhotuL7fhgcP5KePESw5VA8uE2NXo3+aAT0VQl1vC8iuKHbNajX4hL/CRfz
SnM0QK7TNdP2oWAQ+zuI/nR141K9G75fH/7iRj2xNBt9ZyCEI0Fx7Kj9V4irkvgQU/wCJOLCGqa3
K647reFFxD+xNgvB2QByW5nGFSgqXcefXdLTkrfms2tWZsHH7yAT1OLJkxAs6LaqVtpcglc2xqK7
ngxl+vuJ2yi1hpTSFNHHpv6sWPWdj7Bk6767pb9V9WAb+N/SNN1cX62Vkc1bqetC0N0+wSjCDRvV
R5KpCva5sCaGunTzVfSpKxjJbeuCc8GIq1yzIh54nqHtuhAK/DHe/5uR/DEhn09fW5YBCmXElar1
4Hf073TVf3fHccXMYvg6GYlybiZT6gxFLkaiIhpSVvm91L5IqQnGR1/xh6WSLk3utDrRCgzmfi6D
rFrIdiu+xeUTXYa+hybrJa5sTXk3VBTsd437qMFPqLbQTW+rNb6AVeuz+fS5lldqyUBlEmmZ+qz7
N74JPf6tXG7j5rvOl8AIj96GDERwrXF3MYicDH02y5XRFU05JQSyoOR1iVzYHsJM2PI+AXBWhZWD
YikdezbTszPJ8/wc6RBm2h8ftHYLp7WttfsR+LqLFKbwEsubPlzBHiw6kgEBzbQhaBSbdubJdheQ
MBStDJuoLKI32ELdS2Mg/GsNQ7y+NRaDP+SZkiyp6qSWfm6qHbRkcGVSA5rfAkmEkr9R9xAdO6P6
mbvlX18IgWBzm0G7G/ofQPDn1oaM5kBBRfSYpwhMIlH8sy6s1pE9fSL21T5dH9tiwpnrJ7LdE++E
OM+FeZllVqKGOYCP6r6K8ru6gmZZq73+iFCfDoed8qMOkHbrUQjdKL0JH6Y7viZ6rq3Ehst55iqs
TxhnUOJU+2Yj77JSaUAUxo5qogjQx0cd+UQflHOsfPH6v1U6nqAWp9ZmG3Rs5TYMS6zV8EEWsryN
jaei/+tk5mQEfDiQgCkrPPNS2adxwbAC+LiT7kfX6/2TabSfoLnLVpI9lwfRf3qtqI/SIqPN65ea
Kvg912CksoWv0BDbTbDVxZV9fnnCwj3APX4qf8CINk8zQkfYxYgWsM3177F7HGNU046lgQBPdJtl
H/37dddcGhK4H4gOyLiQcZwd6DCakobzhtiB3B3tT818Hf8eJQX/xR8TcxxWLnc0++SYKIv72PtS
6Fsh3f3tKGAlm9oISRuIU8Pt+XaWkxp11aqKnZBOG7UpHLUw7uPVDMVCDKZ2PU3VhB+ik2U2W3WI
RKSptJQBghcz/Za3zxk8g0PrgLz000mXdir5XR/bZQzGJsltOqYUA/DUzLsFU55EmbAZTiJcr4FZ
2tASZp37f7QzfcdJrDdkSHjFlKIYmjl18zqg0jo+lurH/200U3g6sZKHnab7JqPR4hbq9RR5lFdV
BNvydt3Ogl8za8Rcug4gz5hH3CLws1qsp9HEr137nIqPhfr3kfTMxOxAhuV7tKzJRG9894yjVG68
DEDSr3Gtjnd5MWV/irIB0kmb6C5mc1ZXtSYMU/NGD6V3ab2IZrNSdVq0YPK0JlPO6TSHxikSdP+B
S0mtKZEYphXur+8RjIDagmGJJCkonpyveuPncAX/Lp8Znyplp7iZHbmPaVD/Cx8+tTN7A8l9Cmq4
I3mtJxsvjm3P+OTFlHPVlfEszRfFY8q3ZH4hz5sdok3NayTXyS2X1qOc/RMjIXLdfX9njs/fjLzO
SUzSZAr1ENDr8xnTBSMX+5bXXH4X7vTjV9RpjE2xdb9W+2FLO739fi/fKDtt6x6V0f5I6HZob7wN
uQJaHUla2t/crQdSZNivvWEWcJR8GotI6xIJU7II559WilaITiPPsUajq7p/ExH38o3Epo3FLrN7
y/ql6uFzrTS7KHwW2+pA9fQN4aeNKJWO7mWEr2Lt8Ts50MV0AemUOGpEYuVsusomditaungi6vEt
Wj23ZSDtlULbDWzLYVyDRiyZo2HrNzcf5878XpxlCGZ0Bn5WVmP+ZTDciP60kX48J4vjKrbDQUKl
JGwK7ZAK0PvYqgpNwNgbHYqKXruFdzlGAFIfJpWpxgQ2DPVg9cklN/ykZa2qba6700I05AjWLQB4
dLZp87IifNZjTdNr7ATjYVA/UEAu10BRiyYIH7poQb9rabMt7reyBD8ep3zbv1LMG6I77tPXR7F0
/E6Et/+zMdvegyYVXlVhwyo/j1/RcRpA62r/yMHXpn2OvdLWkAi8bnN5WAqh16JnCkrGc2cv8rpR
MxJTjlYePe9XAGWc8u26ict3JE6L9vV/TcwOXpcG5oRFj50KLnnhAMW1tgnThxGB1epfXGBPTc0W
yRq82FcbTFkIr3rSoQu+UuW7PpyFvXE2nNkiRc3QocaJDfT6bEg8VeN9MBF9kG6VtSi5cDU6MzW7
jklGgeRgjqku+wEnRlz9yiFo9fZ/PSCu+hDkUOgDtDh/Xrhj61LhJbYMlC5sNxI3wtjfmEF21wv1
T1RBV1xuyc0xODGzwG/FZXN2ugyGb/SeOWU1BLRi1ErcIDRwBxf4xhiHTVlYZPqTnVB0e7ob1kLb
9OPzSCoTSCFHhO8Pjspzh+/HqBKQA+Oy0VqbshMPgohGGkodIDp3QqN8GoOO9zmNPfJbm3sr3SEL
BytcPVPHL2RvMCvMtlvKHWJMXF4/mve9o21frtYyVgs+w7P3NyQA1l9i1fn44tbrC6WF5Nt00dk7
FtJtn26b9PN1n1lcw1Mzs4evpTeCKJRMo/iey1vvk/Jd/DJsKJyonj2sOOhCjDob0uzw61FFqjUP
W62B1qZnB8WjZW5XBjT9yNwvYKOFhW8i570IhFU5BhDxAxJJtR7BlCafdDUkx6ilYV9btPGnWhdt
EObySEPV/QOAc4oJUqfdVEnzDBPisPZF0xTOvojyvgRdhQFt3gV0HQEaBepVTgM0oreUhmyqbjbq
n7dGoTuuXB4MK38wTGU/aO69b3jPfrGCZ754q5uw14Cb4X4GCchF9TiTByZCLUsnAjxvICTQGpzk
1vuoDA4M8U8J0uFDtcZ8tGZ1dl6IeuBrrlqVThHedDGs9vod7Ttwrji9QpN6vvPrZHd99S9i+myg
099PXm2i3yGy1GJSbeUNKgN2IDWvUVpsRE2gcWftinmxR2fmZkdI0JQtLIOYi2F/Vdyj3j4XFeT8
a3eWRTsyS8fjhMbGOd00EDs0qNBVcBC3vPWRHNDaZCvk0SSusxLUF2fwxNRsSMmkt6u1dckT3knN
b3p/CKKe8lPqlPpaWnzZFgkDIEm8IeZZikY2uzxBA4TkJsqrQ/bN8OMbkm/QjQX5pDtxuO4dl5Xh
ab2mDMV/DCqzOr8Gf1raiojS0H11FHP1Rg+q28oTj2nzufaLR5psYDfBTRORbRIfr5u/CH+T9amW
aUKaTQVi5pxFH2duTCreiYV8M6m8u+N3V3NXrtCLvnJiZbaAKKFmTR1iRUTBGr64o+iHuybK7FjL
VlByl4fH7xGRDOdxCVvIPOVjVnkHFy62hHorI7eGGJ4dxhvZ2+RAKE0irKdAvLoSUBfnUYOZb0rY
spyz25Tc6EUSdx1xZXB3vd6hTa1AYyPUK+naxfj1x868zWDwBWSaYPt1sshyYuVrlW67tLFbcx/S
rK2VP6A5XhnatDhnR8U0oScmZ4c+yqqpJiiYRAbNRvUL9qs2cariayghWqavrN+atdnZP5o5Tekm
E6l2tuy+esKLbt376isZQm8tE7E2mbOzv4NDSE1FbOktGmLChrRdPdqq+J62tHRJm4hUwPXttmZx
usKdnAVRLkwITyxKQBxrrd2ElrftSO8jLHykTvspDvpHepd+Xjd7cTOcLeHkvSdmpVQKWjPDrAeM
JylQIVa1lZFdcKmRu6UhAPea+GUh3pxNppyCczeCoXQgsPXb97L4XFe3ireR5AMK7mV6SNTdiPSR
Gz6jDG2T+++1W4SJldwpvWDlxFjcjicfM5vnMkiqdogZcKu/JM2wzSPkO40VI4uzemJkNquxAnCw
KxhxFN0oZb8thnpzfd0W4ybkAVNVD4I6fWbBYKnQ/RonVdoMzMjPSnVtMUV5fu1ivzhfJ4amDzlx
kEhV3DyEppXyb41mSAit97ukr8SuSyMovNCdQrOrOeVkZ4GkjCU5BhtNICG/I7TBPmvUXcY9+Pqk
XS7LuZlZBBFQVlYihbWHOxodV1N0t0NQx3+9NOdWZu4uwPlQtzWDMUcZnbn3MkY61f3eaSvX5EsX
mOxQv6CHllvCvDqDUiwyhjp3H3Tf95AgHeDXzm04mvedLq8liS7DE8Z+lx3p9MazZyskm6gEU6Sj
kxs3QEVMCdFf2/hQMWohunrAe9ZgS4uLdWJxtliJr+gRcqScZ/r4YFSlXVve83V/WHS7CZgyVbno
0Z/5dmv0NLcODEpQ4u9p2qkfkWq4SKFDiHXd0uXdkVo/PUn0ntATTKPm+S6Kc3Ib0qCCB4uyG9k/
QLb9oFYIJHwhA33d1CUGjYZ41Ism5C39phftoE2VyZGZ6FwbB0f6vBNfJ8mVzMlvgRVGdrHpPntO
811aa3P8Xc04vw2c250tmMTTzEQgtHQM+828ie/Gp2o7Pra7Z8mJ+TcUTfcN/2x4tmW/aWj+tB/V
XtiaG21bbutD+C45ui2iCZTdZZt6230oP6/PjDx9wbUvnO1MM8vKJlemL3z09/5b/oGeoGNuEAjd
lrf5tiPPP96QHXlJ7Rt/ryBYt+IGl1eY8ymafP4kmI5iUTVNzwcE0k1Zfkj6mxQe1eQJXdsoWnHu
hevuubHZERGIspcJI8bkGLHDe0XbekJgi6Chy52bv5budsxXQtKim5+43mxDDV0bpkGA601lSKUB
9GFAR5rZrXsw1k7ApblUoJKjHMn+vWDko5vCbTPoO+FWtHtkwWg9tAdYiUev3TTl7Vo7wMJrDO2C
E3sz904DQ4UeAXtp9KkG1yE+JPlXXn+Old0LAyCtnYm2gbVymCzFXepVtMDwcjAhOjz3GHQgBT+K
XTymf3TDoxBYduxtJR9edgCm4idzDcKzFBPVCboDbJ/C+By5YAWQig0FButo15Vf0VTp3ZV9eIkv
I0Kd2JhDFwpNzuW6FDi5yvJ1TNGpbr61UfBVTTy7HKQnCSmgXIs3otnRRudto/GDzpaVvXiJHpp9
xexIg6PS5zMYadflTq59L9z0Oemz3UQTGMjvKAfzlLkTBCTP24YqU/y3Gf2Z/ZlDRRkkxhYSq7wx
rG0BW9yofozSnRY+Gf1K/nfJi04nfBb4srTNC6NiqCK95yVZZs/YKM1Ppdpx2Y6qg9H+m+BzanEW
6TJNgQt9xGI0vIXFvk8cL4MA1sg3dfupMrwtkoSl2O6uR/jpV+cB/tTqLOT10MCoKFCiBm58ylTg
gmt3rrWJnAU4RNS0qsoxUKWjjwYFEqpda1dpQFcNzOiK+54KqT2m2sv1gS0Fu9OBzcKAULl5DhEv
YUBpUYR9VaManl/Dyf1/4OsM/j4rM21QciSopxiaOr9ajjWdwDGJdsdLfnV1SzLGTq1NIn26Pqrl
WPPHzMxJ5MJtpUlkGBhbeHCr4V6t1a0oFyuvi2lRLr3ij5mZV6A664mVghmxeklRlxgNZZfmjgEW
+fp4/j8h5Y+lmXsohYumsoCl0s+dPq63WvChjxvZ2Cvw9mjIwZK0c0Z/Q43IXrE9havLUdK7rUB3
Aw3uLJyZfSVlo+qhIhdr3T9JpPb7ibTjmOaG2cDb4rYvQq5WH2hEILpYNjCaa3m3LcNEWNmFS7cA
ak2028IsK8tzOmIl1pvAKP0K7n5144dvObwXvBJUdWsEK5XX35Wri1Gf2Jo27MmNyu21NogqRm2U
zQYGTmxibAw/FXTSlNYXCP43DPO21qJ9IetfjByVTeCvbd/die0vwUx2uP8xFn9Yku/QOb5XemEf
Bu5LUYa3NaIdsbXWQ7s2P7NoLPjQM5sR3yyI//TpsSt3uXCbkcQV194Ca5ZmGwxFIWRBEiyZludk
xjbN3zLxs1f42wzKoOsOuBgaT1Zitss8Elhqk7PqabyrS2hVHPqrnVTPbYi8HaH5kIL36xYXb7in
jjbbbtxeBGPU2W6asQ+1o9BsISoQQspU5aZtnq2B/NIam/vy5eVknLNQbBVu0NQGc4rkrdHgTdpt
XH3Eo7St4ItMy9puppTh82DapXUTDSub63eW+tLjqZrDbEvr3bytvFAG16hquJo16Y4Dz+n0xlb9
wxg+sM3z8qvpVdABvEi9o3dvnXWji/QBZyvRRl72rD9fMZt6NRqavJP5CuPxUf9CX9O+3IRHMN+i
rTo1tze724jHzPmR2779qxRscRdthF28tTbjl+tusHg2Qr/83wmZLYhUjG1JxKmcXtAjW+6+AmsO
bCUdENYsjpqK0GqjrcFHF9+S6onV6atOAk9MmRZ2aawCH7DTne/b/3y1HgLb/enzjKQvggmobd2m
45UGt6Nw6Nce3Iun58kXzEJfAL1+Fvt8QVTa9GQ7nb/J8n5loS8UbUnIAUn73+zOBX8yEuBhrGEF
krZk2xzkfWDrx+/lJvmu2cpPZP62+Ycr2OYmOKY37ba2wYp8UV5+SE6wy46ASDbRZn0TrvjfPB/V
VLVioidfIREqWSF3Wl1DosqXnMwr+08Cyp0vEjwPnWN0fn1TNQE9zmESNP+oUqiqwCQH6ztEOeFt
W0nWPYKrJlq0qaUOz2Pv1l+yNirupLZyKbYbWvWCUkizG/yQXhu5i6xNhn7rtg56obHrPLca2/cL
19smZlzceKFWH+BzVW4zoyAriwL7cy82+ivZh4BkrWGoBxdNt4+k6tybqPQGzwZ33GzYUmS8lW58
SA0r3odCb+2rtMq2hSDQMW0ieJbQw7ghuQz6LinrT3E2dDeubvlOLxcZGXTLTO9jlC8eMzqUv00i
O/dJMyJpUdECjrBs1hr6ztXU9Ebx+2inuYa4SYHj2n0gqKR4K+VLUEfNU4ZrJxur93Lq0GO6GevE
fxPCVrfp+TWf6rgd4GBSy6ay9XGUDnVuajQ11oP+Q2QCb/3CS2syhI3oOZ2Vi4pdWH5/AJDpHjUh
NiD1DYv6prGs8t0c2+ENVsLiyex7/7ESYUoDyiwdC5Kf27hrxV9BIYMJz0rxS1vL1rFNfX7RNctk
lw9GMTjjINXHkmLUjRep4rPodp6yoTplfmrFtr73i0HPN0Uhpj/d0RB2rq837tSPphwkM8nBfXpx
qd404At1W4bhP92RylIb1FldLaHYFDU9YoWdPNhmKEMZ2Ffes+rKPslJpJUfKkRTnnioo0iuF2by
1Sg9t4KA04PKpjJKAUxiYVgHUU3VJ9GN6hs/UYR7S6/j2slFM9yWujv80itddbIxTOv99QD5O31+
5ciw5PNYpY5kCiORzSLfBy/cBb+Gm6foxt38gFtjLz9mx2Dz0d0ax2Hn28JamPr9mr9mfXbdSVA+
s9opUpr77w1JtYP/CtXL+Jza8pdxa27DZ/phjTvj0X0wpri5RoCweDGxaK/W6WBAqXFmf4jZ1qoX
Mfoabfd6KO51dTS3btN9Qxj1R1Q2d0bKomnZcLw+8Ys5I9I2yEZMnFsX8qFBoRhJ3kOgj7DyzlUg
vcxM61uEmv2uVFpOBl3g0imQlhXjIrAFiURSlqUriYbpLL5YgJOvmJ3VRl1mpkjdy6Em9eAK/V4V
jmOyL8Juc328i0H5xNDsJG7BFQkU1yqnKRrSvU3U2nno3mmi8KUJTLtdpdZbvAGCmlbo6lGQtZ4/
eoQ4srRehcGz7m4VTpzB3JTGq0Rsrj2eNpu2vw/XhAWWRglrw0QlxDWQJ/JsN9WD3MQTa6hYfk8N
znntQy8122w+tDUkzfL4yMShvASsDvbZc1ueb4h1VTKjuvjm9ZAQ3Gr0kQvNxoxi21B3QbEJJGl7
fRmXLhYQvEuwHyigJObFitYKvLyt04pglIL9DW/9OtjmPM//hRk6gyXaXKcmqfnYmiEpWpR9MHMo
EVnWhXu5/nXdxlJCCHW3/9mYPYB4+yrQr2PDM/JiJ5V1eywiz12ZsKUNdmplmtCTu6A7DEpTSFhp
O/pio8Lu6MTp5A2oQef6eJYdArAguBxacMh9n5sK9DQPBQFTWldux45rNmeIWYxOUWVHuNR0tKoT
2y/NjZora6F8yTFobwSFPvHrSb+fJifj5HWMoq5Ww5cLEIIO2UDUbcVrV7IoS/GaHf2/Ic7C1ShZ
UVN0PCQj4U6thw0st59p6vgUCvFXyWWTx6qd12sVuuWZVfWpYEYbJ/5/PrNaxGuB7t/KycuDq9iR
tG/hs5adUXb0sbcLyTYQq7m+nEsTCn7m/5F2Zctx5Ejyi9Is7+MVedRNsnhTL2kSKeZ93/n166iZ
bVWhcgumXrZa3W2ymUgAgQAQ4eFuKejfgW7I6ZV1NqFqNwlorcFQLeVRg79kE9EVziG0aAOANQCt
wbSHIvvluMasmq2ixLhSPdhV8kruy3VZ/r49kMWTTjuzwmy0uDXrtB1gJUI7rjSFOMaSx8of7xvV
hPAOtEOyunbUfnCGWnu26pynSrgYlc8+gE7D2VT6JXpyiwy3jDaZ3vUR6bc5+hSUci12Falb3gN4
ccufmWOcVMskSI75GG8ertr+NRrf2ui17zhbYQE6gzQsKAfQKA7ZczQzMKPKwkwqOtxd5i75mkXz
C6Q0rmYk0JEM9r362Vc1NBABRuqUaKvKGTEzKLLmVTMQSw9jUo5fpSkdogiA95Z3r1h6eJ99nMng
E3NDb6PAx5QP0A2PdrO56grb0ho7FqELw6N0WfZjdLyio8Mw0Sh6ORUyKBH8gE4FpDtImUtOLRQb
NeeJQC9GH9pY+18zjCOPKrDVpgozcf/WlvfdHDuT6pmpCaYnUFcga8zjlucNjPHcqZX8KuxhUcxm
uzWDlJgAHRftyNPT5BlifDYI9VKVGjqDxkui3Y0QbynBzHo7EizOH8CV4ICVgP1l+a7R0FFGUoPL
pg/YS5O8DfFdMMVO4/9EAycOKNLgKXbb5OJehPCBCeVIBflm5kKWll2n+3KB2KN5ZmWuhmalWoep
k7zbdhbnD2hYiMwBkosD6tIDE1z8ZvAd4+wFanpWNyFyfiCVdG9bWQxkZ1aYVcpMyi02YwIrrdzn
aMvyglb4MFpzJrLcHYsAhIu3LV4TiiHHc36uMyZHNBoMetHjhSZ8th2pjH2I4pnpV7YgodwEdXvj
CW0yYuzK4Y+gGqF7YHDAnUtreP4JzNNhVMI0jUN8glFljhhqXqI+Tur4UHfH24PlTS9jqFB8uR9L
XG6RAvCK7qPSYrsRkbvqgq0cJ5zDdzFEni0m/fOzUwkkrrHeVbDWVxtBeonrrTaEx7kenKKIiWLy
epp5o2POizyDfGBUw17ajF5mKA8lyFpUM3UhfXk3FnLK2e1Ly6b9GR97BJgtcHtGhC3Rg6zfH5/r
5rsyvkbh8faiLV8vzuwwW7w1/Sguc9hpLflHk8QhVJJyYScFw17OMkoXDzrS3BwLWyyzzG1llHba
MvlXgeafAGDKl6vZRAjMEh1tLXiy6ZSGbHcp0CcGD/WxuIxofkGQQRuOcqpBnLmNJeuZbE1YxrA8
ZJU3JkeJtk/Ub6HPuWEsOuiZJea4GwTDyucRliz5tRUxjx4w43Nekw69t8HA0zJc9Bfg39DgjMoF
ZDkuZxB8z2kb9XQdK1iKJCfLA2i8ygc9HTgtdzxT9M/P5jCuk1IsFZgqDenJlIePWEM5atA3Nbf2
Sr+aTbBQVN//joqJKU0s5LlMH8xqYB0hO1yRsfulmg1nRMu74MwOE01iNcj9ISxxgAeuMjs50mhy
WDo5fKNKn1vTztqH2bQ1HtSKN5VMVEmMcOyKGlNZgWkNCVh0Z9QdSYbCGXKNF1IWC1yQbcF9HdxI
uP4y1sATWoLIG9a0ePydlpININu9OQabNove/RwYIbnpvmNNIomV70NThExlgw4V38n09E0F+ux2
8GFXFw0wENegUjzIMQH8yqxun7d+EfSWQNT+Z1SIxyQ0PEEpnm9bYbf8yQqAtcgrQVIZycJLd03K
XInGKAzsspE+2zJf+eX0PGJ7kr7GOkuNubptcGlYAHiBdwXsEVRz+9Lg3OVTL0hJYBvFc162d2Fk
gG+Fd2u/QqNCMRcIZUCHKZEmaEuZHZ9CvCsrhDS0d+9QdSEBeSSrzzfbtY+83UFD1fkuhCWosUJt
B+TEEGliyQpCNHP6Wo5aiIxa5MHzVqt946TEdjj+cJqZW4bYmKnIYzJFfmgnJCOlM6AECFYCW3cV
/BcyB4T+neGv3fu7c7Dcw71HNiMd+OrhUyV7FSBczS2BOv0kD9hQBGhC8rZyn+z18etrx8t/s7uX
nRdmBWQzTIIa1UpbMADfj7o8WuVSWbhykDwa2iBx0DbXjkyXAdlRZBwo1ToTpEZQjUqDhNmJO7Rz
17knVsbWHKrDOLYedLE5y37txqCjgcwaRF6hTAm61ks3Ljs5R694GNnt2G0blHhIMg27Uhb+EkL3
n1n8MywmCqS+gCt4hWGFpo/myfduztykgZBfN64Vmr3UUono4d9STJxK/NCQgsAnurc1NkM0A2Km
mGMF9sRixpUVt/FEJ6bCqRBcTSKABGg1pMkvCHajXedyEmU/tOqhBRXO0Ow1dNdSEQ2B13lztT/B
1IZOZ/SsSLSTgC3ZVkmFOiBlQjK6bq2B0wmhcP2XMQ0mkCyHLyBaQwiECaLdHHRKSgV+Zr9/DUPR
a3TpTkyNv/c5AIFpCyiS4/R+djldqq81lUTluWMzwfOoBtBgn6Tvt8dCHZeJMhdGmMtmVtbTlFY6
SrsR5kwKyk0HJi51QC5IEVap/x2O9dNtk1cXDDi5iXYScPih1gBVWWb++qgcAOwYI1uTo2M4yJ5q
xPZYi5+SFBzHBJTLufgmSQWpAhQewI182/5V6ECbKVUDgZeAsPDKDTuQ/qd9qEb2IPYVaQfj08oN
7WeldJItCVrupFU+vdy2ueD62FgUjqypADuyHC7joKL/VC/A7BzLlatrRbKGVH3kBijzcx5LV5VQ
2kYLrXVYA2cT+Ifot5xdScMYaWfgDSJ7CrxZCkiYi24+v/ppv26S1y6FRCSyeoawC1M61XaWPk9A
8WWxVyYi4E13tf/bMDbasLk9B/LC1kS/CJLfIBMHuRd7+ZjraUgqEM3acw5tGAfkgsBAWznVEg0k
PTskUxHptq7XCW3i07t2XRSy9hCmsuCKUd356ywyg3Bb42RAa7niK+gFreTjEIxj79T9VIqeJIzC
DnXIXLWlJG0FuxgGsCpUWaW8d0ZkBV6sVnHn3B7atUsjtKH4KkpUmYhuqMs5rzXwb015Ap63eh0r
kgOU36xvRIjrzp4h504FygWrdsO/ZdelgRuteaiTgPkL/HlMjJirMPeFMqW0t7GtJJpTNIITANBw
e3xXtX1qB2cD+orQNgeWT8an9Ga0tKzOwVKBl2gAdKMQHS3zRa2BmndrdOSidlf5WyVY9cWrADJH
86kW7bD/WZY79Dqbqjt292PGmfYFh4JEzUmHQrIoD8/lrOtJX2nRAIxhUqx85JIkhK3bA7+q15wG
fmaCfsLZZurGCs/aBibKz1i1VWD20Weynd6HX+NHyilVLgQmFDcgM4qCr4xCMxOLrbkCPSWFTJpd
RqZuPzT3raySonGahGNqIR6BppJSJdM3h8S+fgK0ugSRhQN/Dsp168+Q+dQ2ZsHjw7y6FFICHAQi
KKeC/xAvjsvZS2kWTBBBr1vOmbKvKnN2ysEvbXHuxbUUBTxo9KI9VcR6oWOc0tBc2kvquZcaEJTZ
FkgT5PYjiGQvwN2Q17i9MH2UTgXhFe3GcABmXFGa9HIQNRjXVN3hxPqEYNIqEMzn2963NBxcZHDP
BYYKfALMhQlxcA5xdQafevxD0r763tOVrzLkXAGWrQDnCR5RFIFYaYAoEqWwi2T03Iqbdv6a4XzB
+BD1X7cHszRnCFWGeKpDXjExxWmLy61vRTaat7qVEGnZNqtUlIysKOZxvS7FK1SQDcjDwbmvz8B4
0qrCiMBEL4eD+DpmaPsleRhLx3ES84JMQpXLRIRczq8mHwwvb6cOre/BvM+GWDQeaihBZIjdeCmv
IIEjVsQQG/8LvS3j8xwG6adhNNraMPMmsKfeND7UuJB+/v18gRTvVE4FPILV36g6nFOD6Ed2BwEp
PwQNnVWsLZ+XBFxa/XMzzJbJATsDYSrMpGHhTeM6aEVbSxJn9l9vj2fRkAqdL2RccAlimT4stZLL
WcV9v8sM9N/no6q+SWZSPSqzr3zOeoiLwW2LCx6n67hngCkKt3QU+y+jQSlm0mSWEdpC9WQjWKOj
zrHnt7xs+NUVGs8BFNdp5MbwEPEuzSi17KttG6a2r9YKaToL91p5O1kdhNlbyymr1um679tDW7aJ
djQdkDMIejCrhn4yfwrADGNb0eRGPdx2U0pHKtmnZA+JyLlSLhxMOho+KKUlnsFXkofosdL0QklS
G/ChnYhLYtYbjt59Ry0FrvLaq5aWDZkV3M5pJ+IVmXjlm0Mma1lqB7O5FTWfoNmZz6a34I46fX2A
EhiZoysizA6EV4Il5CkkSfQVTSLEWUkGwAhJPnAO24Xpg7/j2Ysi+4mr+dJBGgtK1GM6xnY+JyAE
EHvhgCDyC/nwlsSJCAaVYPjbbiQc7Oj/RmofCrT45+nCenZvEXxTqABAie1sUPZxNdiZKBBQ+a39
IePkLBZm8sIUc20xZyVG6gDN7EnxWpohaZBI1Iv3UHVu+/yCX1zYYfZZJIqtpuSwU2iQJW8a12ij
dTf/Les5nTnQQyDDh1wF3ofM2S5GYq3Wkk9nznQ6qb7zoaEGHJJ3ezT04njx8IYZMOWjpRhlURyL
jBnw2RRx3FGsZvw26GC/VJ5uG1iYLg04KROJA9FUUE669LoSovWhDlSHrYcDdmrmFUpMYl/+e+dG
/V0EeRRemmiTZiKRqDVmKOgB8i1psZ8jyJc04rbLv7QmIVE0/YuQfr5rqS+euXWkCjHuz9i1Sm09
p3WppKTUKK+iPvH0rhcWCAEC4QEYDTx8RGb+UD+K8CUwpVXCxpyM+0nioRh4JpjRTFBLCEofJupy
tB7noI6RVgyCx9uOsLA/LwbCeFo46aY0W7BiDgKZEXtUkINDdIL3VloIc7BjgobeQJ/8FSZjqA1x
zicIdkSV+tSDMre3/PUsh+ClSQ6KAErM2+NaOgPP7BkMMGgyUc0PfADBrLIZIfoWFnbRBwYJ5OrD
900viIJVWCScfbtoFU2HNPGMHcy+OYc00JoggozAXKRby4RAyW8Zgnql+pABGtyZHHNLD1BcXv7Y
oz505vHykBuNUMFe0Mv2VE9EaDQiqSJEnZ8G7T5DnlibXIurMUWjNhOfLuwy7q9KZSCKIexK/rxS
Qk+tjpPyPKirFqOFvG1B0SlR7nXNRuelGxY96WzMzL7QfSHrAnAPoaHQgufoGhFH4WFKg4MEQZpZ
y/4+MX0xVmaHqCMoWcOCjlXeB1JGKjTg6FzurcV9eDYq6llnKzmXcdDV1HMmy3JHrf0xNB24jgLg
56LZub03rgtiuJSCzgFs7aB2xQnDDClt06BvVKRyQT+P5rgOiOHK+Mxpri/yn+M1OhbVaZ+DolYB
65+2CuOfvq7bffDeF5z4c9WvDEFcvJbRRIhkK9g+2WSDaBZdnPoURVwDgZrPkkirJ9pu1ED4VIKG
n3TFDBELH0KH6JEI3a7zOxJ38eA2SmT+m8U2oYCHJKkEnTTGsXtZag3QCyFHFTW/MzPa4hQOSGoG
nINxcbnP7DBOrJgVKhAWVkCQJWcAvldoZdwAf0T/quSBnYBkBHIsOugULx0rqHDTK8cO20WYLKIU
4G7NrIITbem0sPGAZnPAg4IWl6ukPbI8YwYq0dTuRtRUgnKvpf6+a83X2467NGt40lgoe6hYHBau
b5S9EEqU5DqJ9fxZF6d0UwOQuQ9lS3nVsuTttrmlxC2Y1U9Cw3jbXPlm2EcogUTgoU2FxOnbDdIg
Rf+h4zE3bTshBUrtkA7AFXq37dKn59VsKtiiSI+Be5YlXCmGXO+7QMRZKUR7s4WuUNJMaM0utObB
ROdW+kqxEMQoOEmF0yv70rAJAWAkqYEioXlqJi5U1jy1kdJpJGgspKTn1thDF+ddaBTZTZBpJ1ln
vqEFb35rh3Jy2nhS7SaJHgNF+TFIwati1smdoE/zKunFGDTCqCPcnprrSxG+DzMDOQuc7lDOuPTm
VBAbAcTaKF8rz235NvDYna8P8Mv/fyYM51kTqlkoIa8qrRLh1ZCfx/SYZhD7dMqARwd+vWsujTEp
CDXO1bkE5IP44JkJQug0BR4YPDmwxqUIiz4J/MILHSlJFjwiN22PghdyxTK6TsHZriU/FOVFyNFQ
oO0T+aUadk3vif5BTrjQi4X1ojle8PDirUnToZfrBV31Iq0U6DzK0ocEEmkfm6Z3DfXb0Oywc+tm
APv44FrDi5+gPc06cOvKJ3JTxqnxCYCZoDqP4hrrMoJe6ObYw6mNqXSl0knQUFtFW9B8hHJkl8J9
BzWhnsKDdXusJDsvvFF2584VZmdQH+TSbsJ1hRv45JNEHqCisuqN53x8GmpHEUNbBD13pYXeYKr2
5PvouXxS6/UE2boRgj5581PNAycRDm35I1N/N/WTZd6r1iqexFUA5AsSjGn21BnbPOc98hauhzSE
/Bk6481RZPhznmLoVQAlMD1Fiy329kRC9X7swL5TOlP8qKEP9fYmXdhEF2aZRY/HURDSAWb7yesG
FG8xj0/IwcHZgj1SbOS2uetweTFKlqN4HobEbAKYKyZobkwTGhm3CQQLW6i+SeDynL5Ek4f3Xti6
50Nky+9R2fa6kPcaiHB0OyiBixYyEs088oyrFv/T7QgLqOIKCuYvtjSMti5fTzrYmeYRNCAZ2oGf
8vS3pW2l7mgYAvBnzpw45fQ21ImjS56sfCFtgYZAdBFnaHFG4atUDsO4gsg3ESDEfHvuT0fu9e76
84HMC8TPAlUrJEy+Bn3V1tzGM3xezWAOe94ANOV3OkmkTmXXCB7m6EdR7pI8I62YO/lo2VMEll7r
2CkNmtTvzR7kW8ad3Oi8k21xvc5umcy5gTykOE0N5jEAIaZg2FbyEkEiAEAt4JFAc+uoxqOJEiwy
6Vb1hnpsN36pBY9qn/cVzH4E2dBoJD6+QmwNovpfVSOhRZUnbLJwvceGQG8cyNoo4I0lP+9Fa0Zz
yqiRtDpmshfWG0VNSRhlBCjhzno3ig8RE46XMf7+qY2FK1ofQw38yDPHO+i0XnnH2ZcwAy6QGFaU
Bl/S9DOJq3XXqCRPqp0pby0fl97akRR6B74HLZIoesF8N04vquA7QbzuUICM44nI3RbdCHZjupnW
2nEEmj21hbDvuwFFR0ifr25/88Klj84eeuFOzdqoZ18eWUKSDoY1QGo3bKDnuzKMD8igkrpRVyNw
Az64fVrgCUAmKfE0rhbdA0sG4UoU9q6AVoHZowMimjXSpUNBOjD/OGDT/lJb1MxvD/L6Ik3H+McS
sy6B6fuqUsMSKn54GGS2EILwedzoHY+7l2eJOQuAjNdaP4GlQBEdH0flnKMMkT6oHefSfELZXfva
P2NijwE1r0xjChF2IsBwTZWKfUKkZlt2M8jxj52AzhHEpkCyZ+FOEleysg2inWrhGvKaWu9K+WqY
M/7jxzAdkHYndXefW5kdV24BWHr5NlnH22twBTI+xXaaQTSB0oB6PZ26sye/rqQ+KoX4YF3w78aw
dYzaOAaSgWf5qHiJrHqjOCOTYziZZf1I/M+6FoDN9aPVbPVO0facWL7s+WcfxATJOVSrERBaEK3p
s1dMpS2JINq19g2EmS2hREZn14gPAxp8jci5PRkLrg8IiQphHMwHyMMYN8nkTBiiDIEib0Pkq4SD
36dum5YcYOjSEGEHfXXo1Acgh0UZCU2ia4aBCDxqQmwLQThA0Qv49WxqgZn1G8HD/xb0uz6tMNU4
0jJol5O8N3kMzYsDpoAn5GAQplkcll8pjZWjEk3QFbMBGYkXzblbtDwQzFVfFZwMpER/7DDP/1QB
HVyYwU5cNz8hLgDaGOlVaXVHRqOKVWhPfjBsTBGaXiL6Y9XwqA/SfaSqntYnHKK05ck/+xbmrtAl
VgoiBSxyR5Md2qqvN6J+KGaDWME92OlqMdsa2r7LODuN/v8ykQGSrnQWEPKABWL8GqKruhRRu0m8
1aXAtloO5+zyyM4sMPFU6tUpEnPMcmbdBcbbqGyabJ0Mb8p4zIot0GuqvEerwu09s3S9vxgXs2lQ
mw9C1cS4NONFmsGA5ENWeSvkD3X0nbZAUQDb8vdlc/iTQru40Sp+TQartXi16hNGqurYF766zgRw
sucW59FKJ+xqyc7MMBNai3U4GdTMGGR2OazCxPVzVxkfC0UH+omTVTht+1vmmJnELVtuhRKnVFI8
SBDgig8AjUfB7xQkt5XiZjlORrvIvyDiSrKBc+NYDAX/jNUQmVJFGmep1KYIu0oTuoMl3oPH89Cn
JmcX8MxIl8fNnCbIcaUYY6k9Nu19rL/PPieZu7jRzkbCXJ2KSAzFbsSqJTPY1obK7nldeLxBMOEs
gfSrBnQDQkgIduwRj8sx2FoFrx+aRgTWH4BKA9ZOBBwDmfLLuUJ/qZCZIpakqRU3gqalbx6kqgWw
cSdwdaFPGQjGGu4AFGmAJIlistJogWqWWhNjZSpp20/fWiiv83ZdFaDPi2McwPfiDCZDCFFBLBr8
tSvRaFbm+GR16077stQ7UfkqjC9BcVT5wWpzpykKRx12gvHTRCdS0sqcB/dSuLv4YObmUkBbJS2p
K8WJ3NzL8YQMSNF+KhZYvvAHYNuusug1COJ8F04zmBcH8d4MO26bFl3tq4mDbO7pdQwMKrNM4BSU
fDWUNNKOZeaGplU5slKLe8kvQjCnByCqzofBBsfaU5hmma0PMzpmIk3GUQ8gm2TwNsBSSAasDAKy
VBEXfEvMJhOwaLXRKhqZ0w8rFYmWvweUJqd60c1NNaK32HiCaKp7+yRYcNeL9WDmASk2vG8LrAdY
xkBppaOLMq4gZJRkKBoDUgJFtxb9abeN0ph4NflnXsuE6CCTzagFuTvkUd0cKbQhn0gd5S7wYXYX
q0RUXkyQad02uux6uCufsnky2Gcud6ZajEquj9iZIJ8hzTYGKUIvANHpmHepcZ9P9beqZ4+1Lmw4
hmnsuhruH8Nsm3HQK2mKWaaP6udu+JDk78CCQpv5XNSbNkavynwsjV0FlrZO4xyGC0EPR+0fN2dm
OpS7BglMmNa1DOSyHwNaY3oez9MCKtK8sMLOrK6DCmmClRhHLLggVtH0WkwzTltHMX/WJnS+oJGp
o1cP3JKiPSehM+cxkm5PZdw6CZgW23fZQqY0JfP8zpl9um+uZ58W9E1FBzaZ2VdNnpdZOWGnF93L
OO1SZaOkXo+2l3FeBxOwl7tMtZOcs+hL6TfMyR+zzIGWzOhzsXI8JAdI3sqJmyCuRGnktmgdqhsH
bBB24f/s45UUQrs9RTXIsIEeJVOwSoXHTAbtMkgo7BhpyNbcNbzvowt/NStoOcNVTKTHFbvvY8Wo
QgGzoquDE08RSUCUbXUPvrFpko9pfuSsAs8e44hCEaRF1GA64ghEivJWigYSSl5ZblJhG5Uvvfmk
aYd2WKNZF6nHwwSWmDj4HY9gCDvqJY9MZKmyQUG8/4yfcVl91sGBE9Pl0d7zbt7U6QyCLTDRRC+y
YCfd66TKSKY8VxO+iBNz/49Q/49xFmGiApQ9SgqMC7gBl9o+9UtP9w8+Cl8Qk9LKLyv8jA1OloNd
ATQZ6riRQD8OwHJcTpj7Ty8OaGMUTOBYxI0WT2D42gfaXpFe6/6x4KrVsfc5oHXA1kSBaOhNwpOZ
BqazDAVF6/azUIT2u/fL2/x++HTvngKHVwa7ZhiiommAsQDQCSgV+q4uzQRCqXThnEX2q0bQNEvI
Hm2qxHbXnGu+Re8l5/uFjocKiaPzH0eHbtHxno1H9uW0kMGIaTsHdOe+H/7z43kH70BgFr/w4/73
b/zLimwIfqF19r9/RlyXuDnZ721nfTyuv49rZ3d8Pb5+va45W426LvOpaMBA1wr9BRA549pZ1Wqq
X3ToQ7Mb2/O8yD79rEPOgXrVEIY5ge42uiGAWELnFasNKA5FlmQTJt/ZOY7neBi0S2zOaK7dFkbQ
eYn2dTAnARh1OfG1YmVZFVUR2pV3u9edc/jhrd4+VfLmcpb46n5wGs6ZJSZEiXkg+VYIS7vDAcuG
Jm/OUJYWBhVNNOwBPAmSNmYoUWEVcRPhUrs7OM77wftNVnAHe825XZ0aK1gHOLfDDETqsyJMCtg5
/Pjx6/n5OSAzeUYH90wKe8a/479g2t279vrpu7Sfvp8GQv/6nggKfPQfx9sjP9Vqr79IAQyCEoJc
aeLWQH/klG/aduh22dxvML20td1er22bM/xrUn24JUqX/xhjnhiDkYujVlFjDryfeI8r7ExYctYO
x9RVLz11GQm8CoBCn7r2mfAjgkl3aq2GmjrQHeBt6LangQDDw/gc+uvfzOWZTeZiEVjJ2DVVC5vQ
9SX4LUHffkZeMdrEjuzfq7fVw/5hv3c5i3iVdGYHyxwgXdXLoZjAMCJgQTzvefVh3/GCylJEv5hS
9XK/G4EkAzhDh+cckN1D9HxYwVNfeG5ydQNgh8OcUHqU1pJ4MvTueJsVueNZOFHzXnm9rkI0HXUs
ZOqZ/a7ERS4kgMXQldoZ5L33OtfxwKJQup+nUGmv6R7gXPmXt/+ZWWb7J4qfZbMEs9Q/EvLe2e+v
jTvgOJjs1mnc3gHnu/dIcFJS+oYW9A1k9YYKv91C1iwF63uOvzD/69ueeyJbvzUfzMFk5iHgaup/
lpYeo87h9Bs2Dt089ETFMUo3K/0Nv+Nnj3+eNhO2E34cuo1vf5VO98uNr9KYHJpQ+VUnXnzV6ds8
5z+nN/0K+i34hROB/vC+QKEuzX6BDFIYdI2jgAEo3KXLFwWS22oNRAk1jBvF6Qch8pG8YfR39paG
Sefo8S41V3ca5GI1C5wJQFCKOMiZHaDUTaj0Juz23QTKJB0FU3DBW4nmKikPLH7qHLoYJGOMicot
CK/i0FRw+BXkPiABwXvU7slv/NtMRvwe0Jubi/ESDHu1f7AfN4+rjeti+N/fxy9My8ajG+n1uFsf
nePr6+647sh34Azki0c6Qncm87FAt2JNFKBL0bbB7FwtGbIcpabElnMRcknFlBRQxZAUkCRVo98Z
q9mYo01Q5yknyC4sCVQWNaojqqKaxC6J6QvVNKtgTBhByk3wgugcYFjftUmLt0leS5wr3KI5HXd0
FVheMBkz5xdkdIy6n8E40Qs/1Ard15YrQ4hO4qEXTgVJZkIpIRI6aJFqAzsS42rBEImKTw1JNVDm
ut3Jox3lIZmB6lG8UHgP/Jcm98b8DWpDwMVM8lMKcUV9dXuzX9/xaNUMvTf4hWwpPudyq00g0K/1
BqSf4KASypU6ziSLO1tT3iuRWMJ+Ll4MoN57Hq6Jju9i/IxdZqLzKZTkDrc/O/dnIgHp6qe6nfBk
PXhWmKuBYKQ5KB5BkVmBZlXrgDjwQv/3v5lChTaU68g8I3l4OYVBZalJPsFIFz8F80ocXmZtlSBN
4QerLPKE5lcdvuB1f9ssPbSuJvDMKhM+VAEMmaBGATFn8zOqXiMpBh3vTug3SvKUaP+G2Rib758x
Mvs/NSKQ8SuwJggfkfKpgkwDihm3R7Tsi2dGmHN6GiGx4FswEpdHv7uXrbtRBHaj2E6h0wTIlBX2
APhfKXDeIVfBjfoiGoDRaIJWZrQxXy5gGYKnBIoYVHTKX83jaGdReNcNwV1tTD+NJvNuj3PJHNLa
uG6Bdh4Ab8acpbRWFKGEbPfSa4uIqoPFCbS0KFwQAzL2t40tucm5McZNlFaZ5SKBMat/8vUHCei9
QftlpoWjGZuw/UvIP1WXwTyiZwfsxmDtYna134Gh3Zc6iCnJ5SowahKPmpsnv26P6SpIM1aYXQ06
Yg3wbfCWF9Yd5DeIbqwS+SFOOWauXqeMGfZ6P4zzpM4wE8z5Om3VVQPdyFoxwd6CTBjS8fl4L0o8
cj66+uy+Pp9C5rpvJX5gDcAr2YH8YXXfcruVref/3/wxDhgZltKgOQMBqx1TMlmg9y5N+QOQrF0j
Pd62tTgcXKg0mm4GmpwJHLmRZm2vggh2gCeAt247qNpHDTKC22YWXQLpEADNLNpkzJgp2wJiLx3M
aCIANqNpPXSl+q0ExSobx9VtWwv7FxUT0FLRFAz0Bpjpq+NIrfKkhkyZub6X69Ie+jsl4hXkru7A
uH+cW2E2bj6pBapxDTTU63U5t6SuOECLBfeGAaS6QRcIfmy2m37Sp2hKfBjQkga65gaZJYi0d88z
LiSiL3yGTUYa0+c06yzEIzRFyBC5xyULrVPMQlnQ6lGCGirnlaF5uEuSUVePVMUvzvftHhLof3t/
pNN4Zo89UwKIufgC7Am9p3Qkbop1mm1mLs/LFTgIoe/CEPNmyUNdT5sQhqRqU6obTbYh4540bmK9
ApEko5CRJusxXmkzNKY6k4jqzNkDC1vt/AvYJLqAJM9QyviCaTqkgG7L5jrJ17d9/ypTzwyT5UPI
gs60Zrp+iTC5PnRg1dgi0djsGwD8EiN2O0STUBqeCkNXOQP8P4zjtowUq4x3CLMnEjwypkHuahtX
Z5BWA4Rtemn0lqtPjVAQVGqACyCxwDG7uFGsP1YZlwXrkzyIRg+Z8c6TAieXwc3UeCJ4aApSZokH
8pPbk7y8kH8MMj47+EqeCTOGWTeHyry3RryxeOA9eq9njhkg9lQ8QVAMBa8VM6hJNfwyKAe4K1I+
dyPUvByxmnzXl5TMGa28JNC3wNs3lGOiqTOqmGrBk2xeGidQPoAqIg2Kfk0mkGZ6OwnJgNbEAOVu
P5Bteb4LeY1YS9H63AjjM0KKLq25n6DzXQX2mLyn8kr0Hcuwh3p1e9muWr7o3jg3xcxpK1p17acY
jz66ARpgymOkvYXl09iurBFF/dJNk0OY/lLE1dyt0eE3K+jcR13z4/aHLByGF9/B+E8boTMtrfEd
QgaMq/Kai5ODuzWJLZ6c4OIKQm0Mt1jw9KMz8PLmnKAUpYWVjBErGgQVvAmlwrLwbg/n+q1M5/XM
CnMlCq0yTNUUVmItcyToP06/THHbi5ClW/narjcyz5f3UXKQDHvsPrTk259/obP49mfQWbvaMWdf
wXgrOO/EoQVNha1ErjFhOQu7qwCXCQ0webu10P6LKABsBsDMKgQbFZM5UFDI8lPBgL15tkonbbR5
hWf8T63lil9e59voBOPxigYCigdgO8vSuAqTMsQEA2vjVO7oAKxFJhSYkjsUnTeQA3EHN4KgHkm/
0Y7lRfv47XfpZvfyXeRIKxxmb6kd7sX137YGnXbUnw9jceh6PQAEMuDDKvMp8UOizJuER5a6FCCQ
2AKVAsqleI0x6zorw5SmuVJD0ea1gr7hGK/baavNriTziuxLd7pzU0wsiiZLGmcFw2kbVwRNQyL/
LdEFnbBzC0wIQqkzHZIZFgpoDzVSRRLFub0NFg/hcxNMdEFHWhapPUxE8Uard6HqDtnPUFzHKtQz
tn6zl0ZOAn8pyqBAjzwVqufQTWMG1dV5NsUS9QLVE023ivYWz8R16ZZOHBh5qRAIrsQsbhDQN7wc
QB9kA2+3bbxmZVlO8xmt3iA7+z+kfdlu4zrT7RMR0CzqVpPtxM48dW6EJN2teR4o6en/pQDfbpvW
MdF9LnZjAwZSIlksFour1vKheewGTmAHo52bdrstPSI4j9dC9rF5zjNImevo7VomtYKuOeI0MmNT
u4rnf7GDXB/yKmiAg7+fBmxqMAkvrhjmNN7Ghqsln0Z5qyuPl31kdcGOrHABW1IIW1gDEbATCR0Z
WwO6o62oSeUMaLz4uooueYB1wJSF/z8dC1OyfmmJRWmD5jdE2jToU6QvQfjSz7aql9epdZfDvkZ9
CzrFop22Zh5Cd2jxAKWQJCl8rSObjDCSywk6lIsqFnNH896MXvXxSymeSG1Hs9saV+Dj7NVbRSRX
tRJIlvIR0JGoeIN4j9sRrYn7p2xpUK6QyE9a1WBp0gdB2rtmY+Hr19E2D946javlQO2x7SbLQO20
AuhRnnQfQlWC29nKmQpIMDo2kDqgn5rHMkhMNtJmiDpHj6g9x948a3ZDf/ex145QwhJxvKzsshNz
XOgyoimX4hnmCAM/HaGgPBntZkBOr4/by1vg+2ji0gUFVHUglQQOx0Dp49Q7I6oNTWBBzY9dlTY6
mp3ALW0dcqhuf1Vu0CkJ8IH3Sd3a1h8GJ7JNB03+7lfupnvVkWzzR+Nf/qK1uT76IP4sJVamsVnD
BwEArcS/JjNyEbKjJrOH8FA1IjnItQsxJkBTALHC0w1wAacTMIR6qZkF7MkyXq0JGmJAROx8tW/R
FgKpP1hulyboSZzLozx/Y6aQnjwyy8UepRlQnmxh9iX3RskOa7vfoDvHDnbaXbyft5Y/XONp17Y8
6x0l+tz+sHYf7TYI8TYc+u3nTTm7nT85IlHJtSwWH7bAInB1VQH2PZ2PsIulpAvwYcEz8at96HZf
kLKjbrAPPRmsMYCaIAfZJf+wjY/NKqdmgzAj8qzCbNiqtqwONn29PONnbctY3pOBcQutSkwfahMW
xq/BVbeaF9+UN8lb+xw7waOOGrAdPmpvFdLJ6l1zryIvtX//f34Ct+h5lephFuYdHvRbu/e6T3mv
ueXzXX74+lEd9A17DfD4/0FcauvudE0FTneG9+WngMshLSUMwRmDKSDbw3ib/waUdasbW7r7eis3
ADEGhY33xEf6aG3M+8n+eXn4axfPkxXgsoex0ZREizF8/faWOsZm+JTd0QZ/9D1k2yH57alOM9oi
eNjKKQ9ZPTT1YvlxGvERzoIyXJXPaef0gddWPjjmUR0H248BbmxH6g4kvMLToZQ4tHOk9zjyRtFD
wOoZvDAdLVqY+I+vIEyVWRnmIpk6d7hcq52dggEEQdnR6o2q7krrlrZ22KPRqLiZ6U0luv+uHSig
tNEwfl01Jf6MJCMU5LQe9kGyRBN0Wu8KCwrpw8vlBRaZ4fYwg0KC0kpY3wAkNnNd7hXZ+CJN9CB3
gSDXPmug+XZlvLaDqw7NOhqvvhcVUSfriy9ZtwHQMdEmuKdethuf6JO8UbfD9fhADsXvR/0nsg4f
R4nfuhOgMu2raFetR8yjT+GG3SStyUKC2U0nbNsBd2BcTRM/d9BENIIKw1HsYSP585W5uzzfa3ec
JedZMINQL0Dx4jRojpMsgbgmwSR0IF8zxw2IcpyuwdKO+Yzu/+kWBdaPrlNBl8oEwWQt70JpHIA2
bC2geLncLiONWoPIr3OUEADoX4Oor2Zt2xqQVlm4fyRcpri/L026xcLlgFSiaQLOpCrN0B/lMAMv
QB7W3uWpXP4alwZBgwL5HUrTgAl/Y7OOYMLgTYsKU8Kbbt5mdkesx7qhEHaEKGb8PlQitvUlqbpk
jQuETSA3oFvHS65VhE6RHfLGCQLTLY2HlLV22h40VeAq6xZReEHXwPI8znmKkUZakbYIeGaceW2D
e6L2mkBYuM/VR9b/zoLQGVLRo9pabrUoSyG3xGOrhrfWU/9MtGToDB3gG8j0tTpIPiCipRQ2VAIk
tlMy0O1AWoTg0fxD70u7SXe1KshvV9ZVOfYiLpVOwrqd6hFelHXdrmgMv2tVb6IDWsI0e4p+XPai
1T0Bl11gWRRNkZzPtiaUAXtWQhq7i11ALfajlAluxmtzClw+OEiB4PiujJ/OaZiUEzBhVeeU5WSD
lNQGWzakJKiXBuX1UBRXAQvRiBFvzQaECC16WOUMRWTVUXRRk5KyFvCBxwHeCUcLUELc+ipDHqpD
33ROQahXjR3a7tCVM2WbMRi3cqb4RZH5JnuUSwN8w+om66ddoch2TSu70ZM9OiOdCHq6PSiD+uA9
KT5SPFbqPfh10+wwxRRsNh2AjaYpCF6rkROgdNx7VB0k3XwdJdWUiIQSvlyu30y2ly0b6gAVpISj
O72yx+LaAA/CZec4B64iAT22ye16I9AbSWphM1yocIE6KFTihMzLVeJL5e1oHeQsQy/P/aD7/T+U
hU+Mc64ZQXphTCYY7xl57lp0xdOnVu68JMvtEfRY2vQpGO7a1jseLr/1Cqq3Y7cMF0KBFDW+qPiR
oiBtaK4RGjarXbXZSmC7VDWUXYBmlTYxQTT8xaZr0/ol+JrFFbmQezL+JUAeBXi8i2WhNOJroKTs
WuO+I8DY6qBE8OYg9czgri7eJBA6Felrnf0i9FFgf+UhSwHYHKrrqJPjMZ7bKnoqNzW6+jD/ylOD
LFeLXlB9UZSdbqDH17dS10xEb/NrV+ljm9x1Q4tluRq1AbE3e4wGH9SWEzFsS/UhRWuXoSAyrQS/
k2DPWYsmppLQwqGmmuVb0aJDzOqURpD3rTjViRHuHNNiRkKQJUJ0eQh3YRg7hn7fQCgAL0l+p/0D
eA3W8Oy3iBMt7sM5TdKZ+Tjj1LRiyTOV2aHxqxzHT11J/SlBgiBXu8t+snw/56bHFnlQM9I2ORl6
WKxjUHwp2TaAokSa/UOFH2aA39GQ9aBlmYsGBLT0rEwg6UlwJbMrMr9L0sflkaw434kJbvsHilox
ZZGtlpJii8KobYz+AjsAM94I3TyFvF22t+oZoDRE35SBl2K+jqOOMQBkZY0hFfZAVL8Nbpt4Q8EM
XkzuZVNrZzCUD/7Y4lx9KKwJNIawZc6ldDd11cGKjft+tjbVkOL5RyGPiha3AMyGOEzabLoLUO/x
QBl41Wd5ctvRPH8WfNNKgDv5Jm5nWEPFBivGNwV58gIB2vdcqm6yLP0K2EuOB8A0CFwGuhA9TexZ
QxdvEH4pBmTfL3/HSkpgWSjH4rYL3kk0mJ1umSpUWTXWgNaBTZPVH33nWulrDiK6y2a+sfX8Rjm2
w5epdKsOpBb6Tp1LwNvjxdvA7fGYbQN9vfkgh8ltb2cvd8NHshcpl69t0mPbyukYB2tIJrNcbCvp
Rs8SKHpZu1z9l6k89jIuXyhLvU8oGNuctrgZFvq/FrSh44vZby/P5dqSoUIPlJO1qF/w8oVzW5R4
8oOdOHSotDHDdFd215YQULpW//kWDPmfIW7baPowxmoPFx3olxT1G2PqUF0OzOcwKrZq9sOw6Fam
o61OnZu3r60y3PW69VrBWeUivUkmyY2tXBBxV+PU0ei5fVMCCzGC1xxxamEv3GtIzSB6m5uAKueb
dBRJUa/5zvFkc4tKCOlJo2Cy+wnPCJ0LoboS0KR/WVGsJpCM1ECcOnVQJo1FMyZATtaVE5mVH5SF
rQPHlsqC43h98v4YWn4/yqrKxAiGKWlb9OH/1PT5zgTrGvUhmdhPX2ogEgxcd9Q/1rjjuGFRGwO1
iw2hqigC2JLVbggEOUDKcHn+lj/EBxcQaP9v/vhTuIQgkQ55Owihxz9aPEBkkpt3udPpr3XkmjS9
HkWEQOdNehTqHxJSRIoLs4aei9OZTAOAQHuCxGbOx+1Yj7YMZEgRV3amlTepOjrEqHyq/4RykF78
UlII7UCSWios1+jzzeXhr/no8bdwqzrrSg3CThzdLUvAQAMohstqNXK1OEq3l02tLemxKW5JK73M
aKLBVMrCXTbIdhj3u2TOnXlUnMumBKP6flo/8tWpr0ZlRDeCo8vkUNZ4PFGVrWEKngpXc4OjEfGt
OfCarDQDmAlItulj7ZWUAM/rnUdC1c7AgpbKAAUyYzOaeN4eEs8E2X+raXbMRN07a7sTUV0BC5pu
oOrMnZFUYj2pdbhxGzInA3240ZlOa+l71n3GMtiMi1l0Zq1lYaDCAUiFoiip8q/NDAlfE1FEU3VS
n62mj+22TDIYLWq3VhXo9ISyYLOur+sfk9xpHFQB2jEymDTBsO+EZKZeE7PRjgZdAApe6/wAw8/C
xmBio0r8SZnLjMQm2u+geG8c4vCnlfVXitRvJHCVJSkIrsEvCPZdU+l3pTQIDqrldOSDEvraIJcM
/PhSxz+NEFROVJXVMF5NiR8n+kM6zIK3ktWpPDLBbXwlGRNwCiHA9kbqo0NiK2WZW0YiBuG16gui
65+hcLteLbBK2RLIk2yvRs8sioCvvm8VN62vjAjyhtIbQSPN5f2/GmrAjA2zQN/jRnc6f0Vt5Vbb
4lA0QLFg5IFfJP3GLBWgcyNBf4nIFOeSvQ66vFCDqYga3ogcIpkYHvCtWygU3l0e1eoex/MWetnR
FqfwXV1pNlp4wsZUIgtG4t8VfjG0wBg/N/mnTkXk1OsD+2Nt+f0ohjZh2mrZklgE8sEA1XmV7KwI
HDSiyuJqGDkaFefrUL+UzGzCqKYw34wRs+PqtyW1V2P0OhBZcDCIBsV5fQmlF5CEYFCk8+LMOqTm
Zxew21bk9mtZBZgo/1sqzuuVIu5SJcbVaJhiy63DIMW7fnffmewtVNhNP7EY1K/afJ0ZiSZauVXj
f+5lvObKAFSXJOcwrse9Syp3HL9Iu7PyGHKyj1n1O0z8y455fhDirfO4dZTzlS4dLakP0DpqJIFN
lcDPLN/M7wBB0irgxfHYvDfR6y57dYHXfoDliIB89GxrcB/AOVE7AxI/KfgATY7wJIbNAEVju9Ch
2FtIqZeHgdcound52GeeyxnlnClQq15PGIx2Y+Ql1VUz5nYW+WTYkvHHP5jCAyg0HHQVrENLND/a
jG1g9QrUiFMQ9Zbgtd1Uipc1wGkPbiB6bj07GJZRIasxJJSwZWQUp6ZoWppa2ECOZ7Ru5w5yj6+z
iFB13QT0K0E8hDc/PjwnkjYUtQKas2iqAftzJ/l3Fr5dnrHzEvz3OP4Y4QJz1ETBDGm41JFaCLiC
j11qPaKG/Vs+AHxnIBXdhuksPRYjbvVZVbF9V4FoD2LVJN6lWawLDtz1TQKt0P+NmisLoyQ8V7Em
YdSKa0pOE+GKT109uDbRBxndW/Gutvy4R5ZvHmLdaWTRB5yVjb5nBEEJGAkQXvByfUqXarOJ+sxS
F3c62cmJp2o7QzroKOHoiA7EtdBSwqCT8aXpO8F6nFXFOevcepBJm/SphguX0ibqbmYzsJX4k04u
Y68SmmYav20EI173sz8D5mbcguT8UDQYsBq8Z+nDVB1y7fflYa3GAHTo/m9OuTpHWUuzXC0mIH4g
NV+ou+f0dpihISISYhUNZvn9KARoeYnCd4n5U5PppuzfiSX5ilBUfjWQHo2Hi+RWipbqZlisAGkQ
AaijbRh1TDATmo1nWoKwfXZScT7Bhe3SKlIdL2WINfMdY7Zm3RjGfiw2MXRcuiuQuV9erPOqFGeP
i9g15OSSnsBegWbxt+B3a6vb+TP7DHflLnnAQ+UmfYJDfup/e2+BXRWIXPSMoNaAhuTTtTPUOmuC
0oKSPBpw2EeYgARdRNu65h9HNr4T8SP/6JVUzlEWBldrGkCBIoWywpaBdfzyFC7rf3IzOR3J97Xp
yIoCGQFm1LCSZ+qTwlQPVV9pYClwfILNu+aJeFeHog8enCE8zG1eCJ5ojRVBUgCaImHj5+Atn976
uAcB5zULNpeHtTp5R8a4bSxnujEOMoyxgHlGeJ9Ad7sZPi8bWZ27IyPcDg4QAUHkASMmjj1lOOSG
n6EYIAWiULs6GhXNdGgeQR8dT1ZDuyKcpxZHeIUXx/JrHJg9oU9Jl72mVjwaPWZQa5BLsLoUTt+4
k3objR9NL/iM1eH++Qq+CIMXkCEmFb6iSKBR/THqV2r2GBDB1lqzsnQMQi3MgNbxN/j2yCEtC2e4
kUIJtJtvtNS16A0ZXSoJIsfajIIRZWHhNHQ8d/AbuBqilgEvhPLKaA/WjxbycCwRXCXPWdGwuSjo
HyFCANXZM7KficlQuF2syBLkC/qszjSIaZRomlVqSIYg/oNaAHKJjRemtD9QOlcAM7KpPIyG2aIN
jGa0/sUI+uIgeVWGluLMSdS7NMyUX1Kb6QkEhkLIX5V6IdV+O0FfxdNo3nX7YVBHaZPl+ojMpNEq
zdVwdRcVW9cWCz1dQAepeKw+g15lAISQPob+Yi0rbhF4uQy1F2r309++Ty8TqQM6g9d3GZk+d65U
lazWxMRE1k2IXpnE/J1Vuqj3d4kJfCik6FsED/Si8MC/Qga9FhHoGOLSU7bXMQTewiISxMDV+bIg
eiKjrQN0JlwubgxRX88zVOxjPD/hHvfeAJZtjNDAHmvRS+facPCEgPaR5YXkrOYUgCqyntD9Cmhj
btPyfsgE5YtVAyBZk/FgC3FyPuun1qCTLMNg0C+Iw2mXdF+X4+u6AUhBgPADsYBvBLfCZAwtLUIT
KzNRr5McCpkB+7KN87ogXAuNSmj6wtrrUMM8PcrLRsnrJkGdc2yDjRx7loIbbe4Sw1X1lzBhbk32
BV2IigSW10f3x/Dy+1GgG6oQLcNZmjlmXXwMg+looSLYNmvudjw27oCS24xC5xNjA9EHmqVcdfQI
1f1JF5y2S7Tkdw5ejMGIb5gyLpqcW6OzzaQo/EP72pQDJ6q/xgXHyl6bIbmzRvQpa0W2lwDZubx2
q8ODFg+aX7RFHp0zm4MxtgsGmJ0GIwIaTHXTxPzMSrQjk5+XTa27Cc4JcAouL+N8O5QEfr/CWGSF
h0p1jGBvlreTcRPFO0X9VdZbXb8nypM5bC+bXeLa2cQuYuxgEJY03N9PfUSLywlJAUZoNNGdgh6T
4mcNbTiabjTmXza1eiKi4f67QVEDi8GpqTrSFHSaIZST2rphseLITN13YepdNrO2ZuBm/M8Ml7Fn
rdaXHZpnoL2IRhGVgQnJLO0YijJJnwlmT2SLO+S1FHRkZICtofhBs+siPWTVTS/SID2viC+HEzp+
AJqAxu0Zx32Yx1Or4jQGnin51beJU0u9bWYR2P00O4+au7RAJb7+jBuRXudqCMGTAsI7iOQglnO6
ZqU2RGatwD3qDte7Vm7QYyREoomMcPf8RDILeAaMxCx9YYH0ZOZ//fK0xGCcVejyWPJLvm+JTKY1
zgQnyUT6X3UY7yo2La8xW8re62YQePraReTYGjcgVcIlHwgqqB/LMxJpqffAkmeH7ING5DUYrBtZ
f73s9KulIrQeQncRrYhQkeU2l26qJI8JTOJB5p7hiVSu4meTlgtvgs2gJ6sXstsVVWUH6ptqTa7S
a25PK89sRH2di6mzkHL0KdwGDIB/ybIax46lM6cm2Ho3Xe31eOTMRK0rKxNtQrQLPIc4GXBT5tyz
bZS5zr+luUbo8babxHQjHc+2QPbQdyJqahBZ45Y17mk3zHmBbYj7sjE/1+HbGCqg1sSVyboyRDQ1
K8EFXdxgxwbrNyAFBhdc2qrRZ4VBqBtyNBvU/XryU+8e6FwLDrmVs9VEFocLxAIGOcNpa2ND4iZf
RLRBmt88GWyrk6tCA0S7tRvQp/TV3+JC8D4DwhQIWeM0N3GungYVmvcQpAxw0mXz3Vg7UTFeK96u
T7yhawWPsiu+CAQjKuAAolsKhnhqSiJGE0qLfHvb0+sReYU99lC+1YGOCFLzztD+Vg5reXsCYhIt
LyrqNwA0nRqcw3IMUoJQnTBl0xNqd3jSYNhnl/f7mm8cmfkm5T1K7ZpWqfRuMRPgWpS0B0CGgkqB
TrEgkq1lJSATBOs/1EYATv7+/chQbel9V80LzUvVQPQPnUyp3RVKfT1l2j0Z2/iexpP6FdQGIBNF
mfpRYvQRAMxGUQtu1GvHIJh0rYXh00LbiMktJomokncUDQtzsq/QE6cz9MwFS+5uq6pPJAQ0vKdY
9cfluV7b9sdml+PraAogU5SPQ6Qgfx/JfV1iI0bGSxnRDbHmu9pMIHQjVHJbhsLF0JOhcnm1HoyB
2hZq5lTKr7HyxmGjaLvQ2pvWztRure65z/0aDUh6smOB4Aq5Fg+Ox8sFVeDcZRMMVTiOx/dYemeK
n82L/OWVLjmh1dqxqMgqmmAurs5tUMelAYPlRKDO8VrPzzlamZUycVj+Lkfby+u5GhOoYUBjAgLo
ADWermfPurkMl76XTkIvTLvtTGDeqSNBa5i1gnL1eXPnEg9QU0CPGjrI0FFyaiwNx2AgMcamGpWE
2ngMzm42QTAm19BfJQdfWphUXhoxBVgR+ZGAusplZmc4KABbOMQjEaJxbfRoQNIWHQnQxvGVPotV
daIXGjwroJ6pV9dasklan5J0U+fz5vJUK8vS8X58ZI2v6JWJGnYVOuWA7L7tZTQQ1w162bt7BC8n
KjWX5YlbNMqhjvxKdhXH3BnxU5XsEaRJ/iCBCO1udIkrJ4IPW0k5TawMqItRPlsEDE+XhagtQUkN
szDiXTStq1scDbvLY18L0YACAQiO+gJFc8epCXBgRuBTWqJVGpupOwH73diTida2Zq5jPx6t7vHv
LaIjEi1X4H9BSYbztaHGixktIC80x01y24ct6mTSnB7qQY7dIOxa+7K9ZQT84uI2ArZxcCOASZKb
RFw+dALxGVzKW+IG/W6Gx0a/LttYPYCOjXDRF1zOrcQiGBmIZdljlThjSLxMV90uYXY5jJsZlZQi
se5H04rBv/FT8AErr5AgD/mzjss6H4V/rQcuA/k8knkrccr6Y+ifjdljMvitX0flkEe4SPy4bHPV
OxGY4IHYpBrfEZ5LJEyTBq6TMXA+5O2eBSIMzap3AvmHwirKUiAdPR2VHMjpDC50NP+1eym7NtEQ
rWwsdn95IKvBBsUvAAyhPi6b3B6gpdrURrkEm7C4S1VyVUf140RjL+z7myhs3MvmVufNRFYJHh3A
c3m4k9SFrMuhaeksOPLr1iitvTHTl8tG1rwe7vCfEc4fqgRXdKAHUZTUR7Qv1DZJUrdWPi5bWU12
vslmgXcwAUrjFihDMlskqQG/1/L7hskQpa92MYu2JIDwcqpt+8q6Zvov0/qnPAvlVhMREs6nUm5f
oyc3soLYwsWjxy6Lf8joC4saxR+iANR0+SbX31k5biCsI4jKws3O+UuJ1z2S5djsIcl9rdiY848w
uNGmTdeGXt/cK9ITVYH18i9P9prfHMcYbknRdanSXEXg1JPSJ+qGGqPAM9dSHBVhZOknBcaQp5lo
QjlU23aCZ7LCUWVPHp4TstHItgfxZgYJ+8sDWj6Yj8wo6KElYhGdRO3mdHfrc6BoNMLulmV0rzIn
6TSnTd5LEnuXDa3N3LEhLnVrK70IAZZBo3ZVPPZz8aQWf80Ii3MaL5KLFuHCQMS3EcdakKl0QAYV
dW8UbwD1XfEvF/tjE8soj0K8LnVZnX9nvOwZgd2MCxt3SqcPna6+q2XB1l5dnKMBcU5upZZUxwEW
Z0qv5GZwiFnZjIINQpTkiAxxbj2SROmHFDOXBFcyfR6yQ9M+mJEgz1mLhyjt490KVBtgG+cC1ZjM
dDYCtNKFGS3RXPejquotCwvBUbLmaWjdwzbFWQIhXs6lg0jSZ81EaKBpol1LIGiHhqmcPF/257U6
mokqIcjf8a9xRpohdYlZ9Aw1nrgn732tbhS0ApNYciYdbJljtGftp8rAeDU1vtWHXogtRavQycCG
LPiUZUT8Jqbg7VhYewGZ5+EMamUwVIRzpFdzp9lFPIx2OuI9ViuhsQkVAWI5ZVzbVgUYfTI7Jfht
L3/B2kXw+AO4bWFYdZabaNIHRjN1i95Pzeti8AF8sMNc8vqyxH3JuWxyzWWPTXJ7Qw9YElYh3uat
ZvTj7rONNyVT3bn7vGxnDeuHdf4zudze0NGkGZtQLca6jjFI8Au7YqZrmM1V2KHrHN2+rtl9qnO6
YazwEtACZapQu/Zs64BSTEKyDo4EnAzAIpzGnUoLEksrkUpArIR5lV9sy72aONV1sF3qihuQDRQb
+TF8vTz4s0nmzHJBGxBtWYuq5VLWXs2IP+pP4AGgVilwn3PsFOyAfwecKcvg0Ep8OjwUN4cOrz5Y
zKGBQGwURcOhnlP2G3ur3UpaD9CtkVbjJy20/qYYWaXa0pDiOgxJkCtmjs0DpKNBCwJV4fy5ibX0
rs5I/1lZZBa8NJ/f0/GtqNfJuDiBBOXsgSDOK31BWWSOct+/WHbuqYodudJuvir9crClp1ZQhTiL
Z5xBbhEg/rCUR2HQau9VcAGZoj7UtVU+HhGXxXVa2FFCYUBWPTBIlgSlf8SxRHMve9OaE6PYCfQE
ojJeV5YocnR4knqo+1gOc4caqPL36U2homY8NAKoy8p8IfYjHV0IeMBoxB0zRT7UCYOCk9NT5sYk
dZtREHuWv3ASb0HhDQZvtLiqiywlf1lhIEtiQ4OBKBOgtJ5SeEOv2C3w540sYg1fWRzUBBZ0kIxX
G9SnTydtkLQqG9ADhiKIPRTvzXjblWgSEnn16pCOzHARfGCsBq8HEttpYz2im1txygfzOrsN7mKn
+12Edhrbip/YxK0FRcTzys8ym3g3BAQFd1iw0ZyOUFPTLkhTjFB+1B+1K80jXvKp3X/qN6izgWFn
Rwu73wI44sQ71Zm2yQbMNJc9c8VlTj6B22KpbsUKnZZJLn4Y9JCIMtPz6wo3Rm4VEyke9NiCAf1L
je0usGN7sDU3Vmwp8vpPQ1RMPLtFcPa45YziLBqSCB4a7fpDCUU/8C7OG6235ytkrPdkM71CHcJ5
UZ86QUXiPC/iTHMHMyGZmmkKhtq8gR9uF1N3eNXsurTlxZGc7iH1/z5Anqwed0JHQD4OWbzEFRzO
EvHC8a8ft7kxcSEFEjxGly9jKpR0ZwzJtqwEY1jf5n82wbKgR7GxBud7PaNLyamL0LdUMNmMrwbE
GWX/sqev2gH3LAjmlUVUgnNEfUChGB2/EN+T72cdT830o1NvrCQShMiVWA++3j92OAc0oGsF+u8o
x/38bhoOLXslvcjTztLeZVWObHCelhqBAnV72JjDhwRdUF3uFXhkCdm2mw9Kcx8XO8n6mP7huDwx
y7nbcvUkMV2Cheb0aG/oawkqANeqaKlEU8g7XVRCW7bH8AJoo1e3DdChaupedgeRDc7tpnIOcqWD
jSZ8mOm2BH+WFgmC63pEgM4ktKgNvMfxxbYeEpOhBlSrU4MtstddCyQbYH/NCseUnqHcosUvTfbY
gjU0kCGAlj0RUeZxXiNbXAV06kAfLmrV/A2pbOu8HUq4fV/7qnk/5H4hgwawBsuJhf5/ZkvjPhMq
OazNLh5EgTKHl4KbhlvBTo+MBj16CIXu6Aa76nOGWi/uYU5mh7e6Ux2kB0gBilQE1jLU5R32P7Pc
oiZETTALuGcbG9MftqMf2nZzPTr9W/1YX5t/C+zD1B5b47I600jnqZFN3IPzbaUdIJdJW+DbvcuO
unwzn3IdWeH5YBorp2DqhBW9eSsqV5sPFDTdIFpsRz/I3y4bW01Jjq1xKYlM6nGuFVgDnepmdEMs
WXJr3iAFSux8g/uP8ha6lRs9PKpXkKxKXCjLDCIq43Mp5NOZ/VauPToTyrGvugBqfc58+47m2MO8
RSfwo+X9UnatH6ChpMIL2fW1qB9w3WuBDzIADgYlJ+e1cyWnJZWQCmaN2zSNjWZ/kzxcnuH/h4/+
McL5KJsBbm4mjK3zB1ff9je5Qz7yPXMDkJyybS/K8FYzMMSg/0bFuWkPAnmllWFQ2ciZH2zGp/C+
fBtnRzZsyf5rvc9l6YBFRzEShXEgj06Pc8DmNate8r24QPK875ItE11zVpdpYQPWcGPGSnEDKlmT
sHhESNPyxAYweUxDux0Ex/hKYrzELfRRgvcBMBUuMR7SVCI0TnPUj0a7oDeyKPtfyUeMpR0UiCJA
ZMHCezpRmQnafUazHNQOzE7J7xHPS9EhEh0AK5N1YoYbRxepXdxYMKOG+zDZD9FWDwSZ1epUHY2E
y6xmhdA6TPPcAUuyy1rJrsKny5tGNIjlC47iAWnCBvUIDAIK98CR/Y6Gztar98tG1namAV4KSPEs
HeZocTi1MgPRi84aWElCzQbntR1EGSgm7aK4QWkG9kbdnVuvKp/H/jkQdSIuXsvF+RPrXHKVEnVI
0ESH/HRINq1lPkoDEERQnwxVwwMnipsAuFPQdnN51EtMu2SWi3lxloS4fWPQs/rQBvtMP4zyD7V5
V2fBhjpfQxQOTE1CszVQZijbnM5uDro3o5VMaKCWEtQR+vomNwg4KyMBnO18HoFXAPZJw55F0eAs
z+/6uismA710BfqT+0MFmpZ6cpi6kzo0kOJlRADVWxsYOrsX8LuGXcDD2cYqN9DobKZOBti2/JxG
D6T9cXmRBCZ4KJveG4UVlDBR6f2m0d7U3nBbUavKSrZKDVDPqNBxAMuCwlO6BrLV4YqE1psZPOq/
aeXkvy27uoacQNfY5js5GI+pW24vD+08eJwa5dx+IpXJ2AijtYkeQVCLMlEkX8lpYALsUHAJgHlA
4X7qeXXXhVFcBzDhFU8ozju5n2yKnbXPdi1gqQ6o04oXc1M598y29snG2ovatM9j/ekXcEE414hR
SDG+wBzAFQnNSG8A7r79a/p46LUv0G0MU1WWYHI6UGwvdOH3MQbYP+vWtTr6pvTUi6Bo58yBixl4
CKR9JDwJfmdvR9FYahWrzrMcGamdP6Qv8mCHXiI7KOvY8VW8CdzMVkMnOQxe6OePljA7XNkNJ/a5
SFJns9JChAFok6vZl93M137IN5Ov2NkzPfw0Nx8/L7voysFwMmAeoQWAUJMnFAaDd122meSkL8M1
xE48/dCPvvwb8EZbYPI8LOPBwwIwCtDtpfbJnamJNJFGB0wWFyjymNzVN8MjgNvG3qhQPps31rvs
AFEROJDjkx4u215xVlxYQWUgQ2sJld5l+o+WVyeTIUOcGF6UBZk918FDJvU3bAbbiQy9WMH+Xxvo
sTVu/6egfJqJiga5Iq5TW6s+xiJ7UsIfdFa2U/f78tBWPAdk6ni1xAEBpeKzWU2qKKhrLKRVQv9N
+hin3jaqx8tGViIaXbagDNZ9yEXwNfJRHrvStHrkpQvqxx6kzrxHCkgFXrlmxlCRrYA8HDjqs2WK
KbR8CcMVG4V+cLFX9O9TeYrCBeAEMkRHdNSoTx0htmKSKymAC3PRuor5giZaOxK1j60tiYknPhyc
sIWWp1MjmpnFFaN4aCP0fmj9rHcBW7u8ICsZAZ4xFaQCaGCEQjUXL6bIyuV66IDV+T/SvmtHbh3Y
9osEKFDplVKnmZ4cbM+L4DSiIhWp8PVnaXBxdjdbaMLn2sB+2YCriyKLxapVa0XbbP7OmoGmmG5p
Qm5sMSOF5kKhOr5fiIvztMrDjYMuCYaS4JXc12OzVvgsRu/UAgp7hghwNAVFpEePo+Vin7sMlTQs
ZkVAuib60B9A0VQbXqlRlL7Aa42V19qADBoq/sncDodh0Mh7EbV4jSS6qPZpZWVzKCwkVDoEVtmu
H3LQDAokV8e2Gfoj2o3NfW1McX9buQl5dGYHN888zVuzm9itYxb6hzlxQP4Trz30OIgJoDCYVKRk
JkaNAY5Ma2gd+85nofNxOxNv+pVok/3E26h4YVqbfaswMH1L/Gzc2rDxVHmxc1uVpcnCAqxaNyR3
nO8CeLadmU1smSsYuik0Yq2854knwlnPQc48Nbr4ibwbCFszNsBl72C/0WYA1dFQNt18CwzWED36
mm49pKMP6YHBt/wOHPOMH1ybTe9V3zAgUoQfU250APsPmbNjiTUn4ILhFTjz+glAyBmU9Q+5Werf
s3qOnkBYlUDsz7Vr0PFoaehW09DcCAIKSZSjWXlbVhm/wWe04o3lZ9NfszZ5QechK16T3qxQPrN1
fVu2bfLZdjXI+jW3KVEEct0+Q7kNpDgmGboffI4Fo4J56S8jbqwNhqcJRHvK3DoS1qKq3jmRaqx1
KSLI2w/GDQRyDKRhUvL8VCXIVZlWAyNgFnNAQFZuat1uTkEQ31UBpjX/ppqqzmCuBSQMkaBVhwQf
AUOyKYq6ZnGHuKe9oEBVHr9zsDvT4o68vsb34haUcS/2fbapw/6x+MU2HtIwcxHjun7YV38Fhq0N
8IF8DYqee25HsUvKAofdyrYOCCN7wEGuW7iUqyGovZ+YkK4sa4hG7nUw4Udbu6fm3RT8Qh3Zpeaj
X4bWU31Ijg31D6qLWeWaFI+rMnd5N8BubHGq5ZhZKw/XXVNZkGpT3WT0YNNYIiXOV5vcj+bTdQNr
qRRSCuQVALp+AbDPP0+H9wcvuwm5Ize1D1e47o+SxSgi1l6Jro8/t/m2iHzM/ZPCETNUd6PEDAEv
Lv40sZVi/ybtbZUMQjXhteb66XUqJVx5HI1DTHCdDv2bhpTW+WdKQ+yaUwPLDzhJq7ymy7gJJZWg
Hsz3zCx3tQ8uuam6KU0FDGAlgUPx7b8r1Ty35BclIkoKWGw7fmS2E6Z9FTYABGqWoTgKqstbWjSd
97waNFze7bQ3mpsWT20V6exKfojBAIJ8FOMB9sV4eSImUyCaIRvNym1h822xc17YXGxIZOyub06V
KWndRq4X2aSh9h1VCdB5hzKPt3YXdvod++f5GmyGU6+khRsNNxbZAgjEKFzYOdC6IWHO34leh6Xm
BNf9WrsMoHUDsUQoojkgPj3fD3XMRd/6WMKhCpI2oRULLLL3G4va42FIVZtidfudmJM2emtkZCqh
QhlMBbr9Ipz0z0hQkb9f92qlSbAwPaOxBWZe4tgyPB+E7g0bKsxk9pt+4+79l7/oIf/GldOg15RQ
a6fvh1t/X30f/FDFnr+28ZHko2y7iOJdAHqcfuzt3IZtpnUUHFsecCLGzDfXXVRYkd+dE6hinGTC
jZqyknoMo5jPjkpdd+1rnXgiF0eKGZM22QRP7Mp2dgN4ytAgNO5mUOmgrRylL9ddUpmTzlgykTpv
c5izrN+5+3tBTlZQW2bpt+t2voq1cgZ06pe06dO68AxteYUlP/1XHbVGOh9RNMPleXQ3aGiBX+Te
2ya/FGYvJmFwsMFdA1QP/kJjfIkxJ1G+QQhpoh7AZYEbtLAx3/3cmy/GhDJuEjK+7SY1smHtfC8A
SXupFAA3L7nqM4MN8TJBYvGyCqrZuuV9/9IPVQG90XuBJrPmK1BTa6ESQpAOXFwU1WVAMzLhwXIX
NLg2kB4EkI921oOjNCn1Q+XV36Fpr+qlr1pciIHQSofmiswc7fQdaesMVw2fchd4ACOZ99mQGB9m
FmksqEkd5bsCoxeKrsBKXgDeG0wCQp8Qzwr58YhPXGYOyAGCktkH3t+5Ub27vmdWTjnmDzBk6YDD
Z+FlO98yWj5oHumTItCzrNjYs85Cp2lHIBHdv/8HS6h9gIkUBMCQeDm3NFe+g64WInPKUWcFihNF
T1MlBHjJt4WFQmUQwHAdPOZ4CpxbQWyMWWHNQKEj9m/IHQvNgxWWt9M2D70QEkAhC8cAD6Bg4GG5
C3/eBN5GUZNfq1Ge/QjpEkrcym6IPi2oPgCHUaT75d9GYXuXgJPQv/No/Sf7ezRp9lCF3vP1VV7b
Maf+L9/7JAQYs8earIH/tgO9TN2i1rC/buFrCaXgdubdEmVPTFjQVhSeAe+Qqmc5JR8f6db58du+
8R7QKqfOU3dMPoon/gpG0F9OQmMSGJvo5/VfsXIiz37E8v9PfoQ7xwze4Uc0i1DnY6pvDWtfFEc+
KV9cqiWV3iVxrpdoo8KUS/MfKJ84I61+FW9H8a59envy3EGATBHhVk0SQLPx1kPzXG4GZoC7T96E
4hczYur2flCx39fX74s36OIrnpiQv2KS6KWGGkjA89B4qGlS7KDFQ92H19Slv3XKPp3Xbw3FDEOz
KXZ1OFRIAmiPS8u5729TVc1g5WpeCCFdkE4sMG5Z4zYbUreyKszTE+PGHMBuAZnHT26ramMrbi9Q
JORMS2kbf6UoZOdFPyVLRt+lCV8GRMS+FH4zU7e0nTh0febdJXrB7mOf9TxseFHfD0OevySzldzk
hVnwXdQYWkrruicb04nyl6UFfQT7PpjiTTLWe4zd2slHOwxtRFOeYgDFSZLJRDUusV9yX0uBXWlN
5wDllRornBtaGV7/uosX5x8X/kHWETxzaCZj3vH8dERTFkcNGu+oQ9j6ZhrKKCBtqx2GbjFYd9PG
NAeys6d+2DWiVmrqLonUmX0wwnkGyNSgZYmALMf6HOQQvNf1MrCZR9kc6PqTTXJaua+e8ytd1Cwg
fkm+8+ih/2dSlnPTsvhLO2p2hqMDxGs9bkGNUPR9WFioY2av19f4Ety2WFrUOSDIurS+5BDUjNrc
mLBU8HcWbZtp0dJFtRC8qTfAJrlzMKvIwC7hNJJNKRa585yXBodNSMLSzN3mOgm06OilW82+derd
HG0cLUxUE3GXlRPJrnRsEuFpfW7ALmD+QeMfmu4eyuMaCbrhWPRA/3ZhlG+RYgKQHzkzvb7UF8Fh
sY58Gn0GkEyCrOF8OxttOmV+QcpFBeWtH1IQ7g7BwN5zTaWzeZEOSZakqNiNItfHAZY4GJkqxkJL
JNtK+2fKXZhZ0i6Qm0IJG/n6uUPcECM4Jww4pKFM6qZpTL0YXPolIR+Z0Stg6WvLtwTXZToPGAF5
o3p1UxiarpWBZpYBeEuo3zEwhddPEemD619qbf1OTUn700IlPbZQYsfTtGjCzAItJBSCnLByVISD
l2+sZQ1PvJLW0MUQtBAFTPHytjU/TP/RAbVbfWTVb/QmLGgiGu9GtDfFN549GyPA1orU+SIFOf8B
8gO5HAEpwQQP+Hb5n6K40b0jxLwDz3wsElVHdlk2OZ6e+Cq/k0UdkdaPYx60s/uZsfesBLW7I8IK
hXSvYltBcoVzaxbhH14FkA7QL9hx2ZxUhcDLMbDJn1S7zSqqRZyyMbD0uzRXHfC1bfOfNcTT8/MQ
GfWUmhWoi92S3yS83Ve4OpUqsmtWIFyDEwdknY206tyKljpa1ooIm7O0D37bv/UVC2sRba6fgdXj
dmJmuRxPUlPLY3liEJiBIshtx8l2holktPdNYSrgRitfycYNayOjwfA1RgvOTYEv7/9tQdcf2k0e
YShy0CFH3sTuY9ppemg3I6MA+zX/+swAc7KOoSHkFrDvyAQYZdU7rCgYRyU90Z6tvnBB4ugJxSa8
SGNgZRn1BQIBgk0Y+Tp3b66tiBeW4EFRvzt9qCfHaaZt9OH5E82hfGyowJ2XbSRYRK0SMG1wfC6E
QOcWay5ASFbrPEigcW1hECrvBe1nN5h6lFMGe++b8yYxCTRztIPVG9R1443dJbtuxuBvPNwnJbC0
zrCZHfdV5wb1vHyX+9k2hURwVfpBBtLf69ttZQ84+AYYh0YvHltgeUucbLc5Kwc71wxoiLi7WuRQ
59440abuf8RWDe5zhbW1rAcdPRCGgF8DojNyatd4U9yaizm3wGzEr8GqKVoK0PF1570xbIZ+p9mK
S2Ul0CIOQbMLWTt42+QSss3R7c5nwoMcBfEkRqPG3fD4vvGONUkU/q0cXmwAaNAC4PuFoDhfzWkc
8nqs4B46q2EVIV9NaZ7+gdDPP381G8heVI4xeosHz+LzyVdzRaklmYBPY7ezTdRb2CEeXs0MOKZu
7yLS//+ZWzbRiTluNLPuLks4xm/cZ9Tw71PxwKK3chC0UGl1rW0SeIfB4qU8bWE4/txcUdXJ2OoO
hz56mHvQIOxomhlha74nHm3tw8zvePTvSSIQ00ArGUuAB8Xmuc3Y7O2R5QMPRBN2eEhCirycXge9
USzlym48syOF97jwoZZgIChB616AVdKhtkZQfw/ySvVaXUu7l3sKHEAmgBzonpz7NMVj05AEtlzj
cSSP2hiYloDGStB3gtoQZDJCXm0bgG9SkKKIv9c3zepnxIsccD7M8IDlQNqkheOmTjGNX5u0039n
9Ydrb02xr3zIrQKM0O/yUXEulmglZTo4D/+ZlDYq66KxbB18RQfk9/PsvxSWaghi9QOemJBuFeZY
02ALmNBqdqztZqvF9VY0yZ2d5d8Em1TVwGXjXXFJxs+aTt5WXodVdOvhT8Me3FyHplT84DfDTWX1
L1rsbX3BQUT5vfVUmdUljwJutJMFlTnHfO53U+XDW9YesnpTpyMdqmet/xPF7x478urFgOKi9VoR
xatjffP+t86+dFASzTRRxYLlpk5DrUEPpGNH20kfGoe/tVW+nYbnyWI7LRZg7X6ZLIA5c0U4X3sw
n7lvnZ+gzHImDklrHmT1nzx66ush7HxI7T2IOsjFAWQ4hvWtVYHX1m4R0KD4wPoRAGHkxAXygdDw
JbDKjLDsXtz2MRq2aalIwlZufoz0/68VImXNWRr1XLNhxSbIkHrkKtvZ2Jv2h7kgmF6vB4OVXAwU
e1B5WCZSAKGXTk3iTiUxdIQi33vTymznVO+Tr700OjgDuXNMbSBgbZVYgsKoXMwBqZ2hDR2MCh5y
8QZhrRQlBwatAf3oxgl1VIWzJaBKZxVjimhmgdkLjOvyEwGDMn5sNsj/MKdbdSY1m8ME/NT1pVzZ
HWdGpINhF5Cv7MBBDZXcxw51HLDyQaYBy6e4qVTOSHs/0TyDu9Vix/sF3CFwEuiSqTgGV6Ip0k9M
HyxMVgth5/kBK2tMk2UuEiZ0x0j+7vONN28myJKklerjrK7bSaYr+eObALFzHaaq6GEWf+vhxY1f
7E7xplrbcxjtwsdHzWlBIZ875LWMm5GHVIkXjPLs4BtvjH/3xpHa3e8ZCDolgdaaX0jdAcrAFQ/Y
mLSEU+3kUJmARaAmqdZF4D2Pj8YchWb+z/AIAINPTMk1C+D1MrvOFlMg3waLy14zv1n2TGfuKVoY
l0C1L1N4Qi3iWJDYkZKHNjajaoxtHkxdk/8po5j/8ipD+z6YbfXSumZkbyaex6DIY/kxn2f36Eyg
D94Zhs8OWe+CvcgbE9I9AiFr9JtkZrUIdasQioxjJYqCwts0/GVcB8Iy0upX9ji2/eRy5FQQADK3
Tvtog1Amx1yfxRkdmh/XT//agUHnGu3cpb2Dpuv5/oqdvhJVC3usq2nGge78MSKBdPRHL2GK62/V
N2dhDQfHK/RspG+gkYb31uLbXDcGyDAZCv9uddfEFWbl5uo+y3myh/OKtvXaMxr6eYCGLx2dyxcb
y606QVGzwtiwE717oLh/dmNivMzJaBqBJfLux+BY2d4khf1Z273/0x+Z2LSit0Cz5oj+ACCs/R0P
lniC7HXhPXtpZmc7jZNhCJ1aMLZphJN9sxmkoQrHasNUa4zPeLZQ7zCM2FCm4stlKt0MYKPFXBK0
gaB0I4NaowpcGEMGAGvFf5jkzvTB2O88VeaTaY4hG29ashkbxTqufL4zm0vgOHm1EXduBPHaCurA
nM75HBbTz6Wuauc57QDB7HKhStpW8u8zk9KOGachHl2ymGw2OpiVyA6cwxngOIa7r4wOSr4HP75D
namrt2X1VPnv10/HussgpIKiC2KGnGbgsgXvTt5XaBndVTxsu2ev49QCnyt6D9gM162t5ahw93/N
yQlGhrGPKjLwVVMduDRzz/37SRz6OtAwYbSQlUfOe6XvUZksnD9jo9KbWnthndmXLhvoP2LCPoa7
8XxIIXWbfAN/bgwyu+SNWfvR/l6B6+y6zytZwZlJKf4MCfJVc1lh03xi4q8OjbX+87qJlSv0zIR0
UVdC5POoY1UZBFF5BrYdY2sDNuwX+2IOm+XLbq5bXAmqYDAC3YMFliv0zaV11AaQaM7WDOJV/2by
IF/oUb/5lUQ7V/nN1kyhzgAxBkIw0yfvUL8pME4RA804ah+8DG0Ih3gZ2MgKOs4q/OlKZoDpDYBp
kVcZ/kVNg3RgRAHZCjQ7C3QxyyNy002a/hb1/vryre1DTAbgLYHYtqBDpWNvCN2JRG5UAeltYFBL
l/RAduSEYaS64zOdWt2Eyruvl0dH87ohLFKMfEAFeywU+OG17Wk4aKyiTb9wsUq/RMQs8sopxd6p
MagR82OOIejIcxW58cpXXNr/QAhhZNHAlj8PrTrRvc6YswqNVJrPUNc0X9A49TNwRyryi7XDAJID
C1QBeK6AYfbckigxKUJAXxd4NUSz3ysAVCCFDnK0Qht3BWcHXHyKr7nsdvmuWhJJZOQQmUPp5tyk
pzVNVRsc16/+qWc7pLTU6EGQWARizLaZ/4Pz99h6T0sFJ8kloSCQ9SeGXelFOlZ9pncWDBNNBHWP
gXUtTP1HO/pp5oLWwzaJbvx6Z8/7xA9a8ti435P4x8zvWyUby9pFdvpTpIgwdlMhegc/RdOawMbm
HQyDmlDM1H+mbhtYzd4sjvEclhONNeBPg6gc/w+RFi9lkFiilIweifQTXCuyYmLV+Kc9f5PaD4yB
84Ir0sm1o4vnCo6MtdC7gqzy/GObbmcWkQMrAt2IYZubP6Ni5y0budmm002TisBxe4VrK8fnLF4s
1/hJZtLmHdGFpQPSzcandv7Nk+8d0A5Thn7vrPqWq1EQtB44sGAWvGDhBNo7btIewSmfW04jFzxF
4N7+zn33u5a7lSIyrFhbJohwi0CRBkwi0nnVE8gQejytg9ErvnlVJ/Zm4jUbNlfZk4im5nD9sK7E
OwzaYvpQRxiyQcJ5vpIsFokH8d060MHTS/s6KzeQjMno2BEVOdiaZ2jWLaS5QOv68ossyWPhM72p
QThZ7VhTbkohDmPi7ru+VUSCldO3aGpAdRrpP+YQF69P9kc/DGg6tjDlpd2+cMcdc1vF22Zt4b7Y
zxf4DV610umKmKbXjgURm7TDM1nE7R+XaX1ozirg6toJA9gYnBy49jGOKp+wGmWiqmqGGnieMiB6
fwuQyMYXYJbS3Z3eNffQcr0xsmprRKo52+XwnkdyPEwhAgD6AFA3X7Tha9+a4pkjAdB7617LvY3B
f/jjs2u+m3NfULtHjlMraW8v7g8wep9y70p7kmTC9IYFHd9iiCI3oTRYUOL9ne3ftfNrYnfd2AcZ
2bW9olR+kfx/2YXkiw1eSvR8pV3jWRPLoFG7wB7Tfez61OcRgHUvnRemwI0JxQ66CGKSueW8nGzS
moM3X4MuZRCz+Vs51RtBnJuqR/F0kZ8y/M/rJ/3i+C3mbETpJYxhAk0KLBgeS3085gCa7b1wqtG5
uZ/1XTqpwuWqWxjwwQi9jiKmnNqwZOY9SWCnLl4WLmhR70YjDr36zlOp56ya8kE+AgwCpNDlG65q
ClCtpTVQuLoR6PHe0sKCb6foZ2IpyklrW2NR3rRtaEJDF0baksnkjV0PsdTA6Dadjfj/JLIH3RnQ
GTu2neIKuAgt+FKnxqTbzUiyKmYujJWiLXciNXQKlHx3MHurU+xBlSnp9s6yuSaFAVPWcO9Ov3Pt
EYIwChtrGw+UA0imgQ7ALJsUKY0WErA8xYaoelScevTWMHdemRpwYApLq96cWJLelik0c2afw1Lc
dVSzgNCI7oX4cf0cXcTE5eucGJHOUVoLomPWBBB3ktAaxEF1Qg0bdcPXYqppOz7UqqmC1QUEJhl3
JwIxaPTPAwU41uO+nAB3H9k94dtKPySgiUgVu05lRdp1yFf9fqxhBUPsPsWg+gdKPjeJYT7kTNUs
v2wLQqMNJxap6YJhxeV27hIDSspIPUycFuDIb0qQiPgVdeqc9uTTzbUD6IFNsK7bN3EvDpFpoNvd
KHLIlSONn2DrS9MerSX5SI8Vmh7V8hNc8mm6G7TtK/sgeEN19zeolxVbcyVULaqbgBJBT2oZDTl3
GK9oDvCcDodtgfKKtsVz+5U4497X+G0RO6pKO8G/d3ZzY4GxsAQVXsiaXgzWzEYz9paFrwkt+83g
eBsIpl0/ByuHbVGWX9IsVD1Ad3fuEQAq+dSglgqs5UcV36NRT9NcwRKtsiHtSZInulsAVQQNvwb8
Xx+Zqx0Nb9xe92Rl5595In2bIcmQ4lfYCU2KWl8b5Bhit16MzlWs2HU7AKefrxioEFANAGlxoBNB
uf4A7eYelYZYRVL0xTYgf3xI4QAkhf/4rvyGMCGuWVsNRkbmBkSFtG+mKqOMGH4YGSOq/L7HGd8U
fe1vIpCTHNgwDoexxRRznFjlniQY+cgmB5WYfGBZOHv1sJsZS7ew1v8t9UxPaIMCyaPX+VGxyZoU
ElHJOMcuLaYsGjYdTp277yFQCMl03lqbLK9MAFXm8Vs0zPqPNG7jo59U08cY5270lPWm9YOgExBy
pkEGbdDdeOflhvMnSrL50c3Nwgw1T5S7qqrKATMw8ZCif9n00a6JOlcc/SbTQPLaZgbbGXHMvjXA
WHzTmtqygpJz9qOaPCOhWhwVZeB1QJFAD7PcDmmT+oqjvhZYgBlcpoDRsEXuLH3mCtdgYRCMUpcY
oLZ3DdLXiuzH+liRDXoJ1zfv2hE5tWaeW4vTPgF4FdYA76BAlKKDx6gHTZ/rZtb27qkZ6dZrM/Ci
+BPMGNYfo3jKomfR/66VupYrqT/YB1FQgLTZ8vKQ7oUmsplvMQepf/27skKz2FnkIWMphldutXQH
zXO/fnScp+vOXcI0EC1PzS7en6TiQ8fiHO8BTK5af4SwKS+e8xajVmJj2xB3IA+ttumSQOsPCsMr
X89fqoAInyDDBOzz3LBXz53mkw4MxW7ym/CPWYBOxn6KxVsPiQsnnjYeHgRxZh9GjLNlgDk6gK8x
fjNZ7u76b1m5oc5+irQGXePlkCPETyGD4aD3aIeaDcpdqwN7M/rQoH9RnJOVRAqO44YygHfVMVhx
7nvkRGVCiqHAWIXzwnN07r0qC+wiuu81/gkFuH07tS8VUT1qL4c0TSAD/zPsSXHYLoxsAM0FypF8
PkR6jmTHA4K400h3pztiHJACZeltOqNNepMxLbrVwdSUBOibss9osnQt6DLHgPxZIR51c0r3KQau
OSValpt06qPuB8vs8V3EkEmlKWH1DRuEfTPpev6op7iQy5grHihrWxhZKeqfIMED75aM1Uvjue2Y
GCHsrQmBkl9/p3utjahAfgDZnG2aJnuFENGjne8w9G5RY1S1XS5JCTBPgmczjpKOz4nB4fMP6sa2
245+XwTO9GZX+pYZxbs/lFSk+YuPInDs6Zg4EYHRNtRg42MCgHNnJy+d+UL69C4yXkeU0zRLxUC4
sjZQmAFPmItzBp4teW2geWmRRq9BS1+CJqm2OjNI3PkBhOE04mxTzTpNp18j+MHzFlLF9sv1k7V2
yMHVQIDbRDMF9YXzdSHMBcsbpvqWqZRvFiBnfuu+O4ZKw34lRGMsfRGDQt8SbwX53hnS0bFrbOtp
mKkDOb6FpZ7tCsgtX/dn5UMvQluoRUGfG5BoufbVGuh3Gd6E0Vfzx4iXN/kOgFRjhMV8I/Q30m+j
noI2xKpHmoO/HtxVeXJg8V63ArDAKH7N5eqicLn03FBVxKXrSDminoNDDwcLvOc2CIsZ8ASYa1Jp
v6zEDHw5BFf0FzBZiLL6+TfUch8JLsNgc7i9e3hd/jzvKA1ugpeJ7hnd7xWZ7+XHhNyQDcQ5Bilx
rr9+z8mN1DPhWiMUnNGZhXRHEo6A1ZnvY6do8V8+E87NSEEf6aNVt4vCFNgD6EDuJ1/FFnJ5rSwW
8O5ZyFd09PbOF87Op8QobFjgVr+Z9LdyDrMSQwnzJvpnBqev+INnJfodwJvIIoqOM0fYCog/mZ92
j12ZQBi1K/4digEzp9FEWrM01mzhdBj87mp/K2o0liZtAikDu5+jz6ZNthMAVKBKw3tdVcNbW0zI
NuK6xKWJIC9dmZxD/hkEcYiweDIn4g4NpSU5isbbOVNBd9d24IktGauVDMDWsAS2rLkLesMDXc+t
ldx6qtfKqk82egKQOANiVa5LZswBUgcgm6BA0cbQOXXzbT/d591Hqe0UgesyvcSnO7ElneJRkBZk
f7CFxyty8r+6gZx870Q8IO6vGViHhGw51L7H1+uGV3zEUwzK9DgGwPDIE6Sm7yWtSxbWh+IzBs+h
WeJmJlRPb1w/3fwfbKHMsFCiACz0dRmeRA5taIoSrFdlAOZ7apCdae70ygb+uqedinBuZY8AYQ1E
H3IOAIHl9LXqptqMpxq22p0D4pzMRwHMADJfsX6X9Mw41KeGpDNXWVPj5CMM9cVtxu7majdaf0xv
A0qxEt1FUd5CalA33zk/eO2mzxQPhMtUFeYJmNtw62EsR64Vlbafx0hGyyCyBwiPt0GXOMGwyIC6
LyXQSqb1J1NNmK6u7YlN6V6zEM3MgsDmTPKtn26NItq71o3deYoLVOWcFFSqurPTamygOwv0G7ic
4dRE++y3YYOei4gg0beJ9+P6Jr18I58tqIwdx10+LdASgKpc1NxuujacycfcEjzygzFVNTnXrCEt
1UFhgycWlIvP76Bp1EWDMjoe/jzZWFMdZM1RQ6Uvw4x+3Q9QDf/nBjX266lF6ePZdo9JPBcD65pR
7doRsLksGDxnm7ACjAuq7GQtvODNDI645S2FxOzcP7TlU5Y18A9jHuFUutQGu3wy8dCM30tN9Ui/
WE2AgaDYhrGcJclE0nVuLRrMQfS9oUFlNABPqwF+LuaYgLDdeekTXmzXd8pFhrJYQ/MTJOZI7y6u
B5bYZZtHsKb5P9siDgaiSIG+LrKzaplkQboUIka6mqfoRzi7+Xeyzw/bef/X2mk31XsS/BI0C4Cb
CLG423+m64dldI6hs6GjWgR05/lKCt66SZ27Gi11vIRQfejuW/6eAqKTAe9dYA55+GelBcmk9PHy
AmS7wsT2iKePHF1OzE/wlJb5tjJ+Cg9DptHh+ve7SM8lg9Lqmv3ciRJ1WzqO9565tUxIwiWKe/0i
VEo2lt9wcuVFczwXLoMNhpAcQUlt6CmAuTVR+LK2F/G4QqUGhU7sRimOAOTcMjOBnaZ6zS3Qnqpk
ONYX6z8DUthwsm6aC74YGF9QkTCMJzYq0gOVD1K07+zJSrMOJjwGhkcQl81EtccUJuSJM26kqOos
y9QCcUTid91XfIf1ZcJ8NFArkCoiUjYQjaYjMDIIH9J2AR01zbPpPF/ft19hTA4LDkY5UR3xQLsm
5zaDwxzNEfDCeTN33zEj9p6DiHpn7LJDuWv3Sgzk6iY+sSc5VZd2r5sV7Imt8WJ8F9/N4DkLIrCP
Px6Ho3l0Q33nhgonlwhzzUlpR5NuzhhG+7GScRbGtR00TTj7t6KHDqxLHfeBLTzYAO9lbairyN9W
9wlQpcAJ2ijHySSWRpw5mdvAYze6q4sHr/3XN/QSFk7+fek0xUKIFNQAuDomJyCWAKcT1ee7XEXj
rvJDOlKAAcX2tIQ43uS0MPaRrkIEXE6znLsiIxsb0mvpEMME6hxuHH4kT/NR7H+D0pF9lrc5dbbF
tnpTyTQpzUqJRRL5yTwOMOubwfT8VHzqQUILZIS3w49vU1gc3vywsBX56Ncr9mJT4tMZUJhDmiG/
YHq913T0kjQ6+7S+sX+bu2nn3dWfXfj6mOZ0emA4C3HY0PRNv3UU8fESbrUs9Yl16VIGMzEwERGO
xGTTmW34O/Q4GzpGG21nfmOKm+sSsvplDWQWKPWsCCbwIjH4vKQA6bH+rN/NAOXwW+dg7MZn6JTd
NBQ4mttMp6o9u+qmi3ESqP/iD4jezu9ML53HeRjh5phx6thhhTZDet9YgTUdKjtMo/ta1f9cddb9
IkABoQLqsZLNNotEX2lwtihAW6tvyp7Wu/LWfsbk03HaYg75adiPu3Tzz9gGrPKpYSm2Om3d1UKH
4cy/73Q6Ga/Ezmht76+H07VAcGpGiqb4lugTmDCjmz8wrYP+0d/rBlZz1VMLUkjT3CgyIwILqETW
1LyptuSxozQ+tnHoUI++tfty92Qd7EfVuVi5niy0M3UCJgwUMmRgvDlWzJ6bSaN1+2agV1ODtvkw
quZvlh0gHX1YwWWwQCUwgSMFHCstfDtvZsQ5sinRPAGbJNrXKiTqyndC0QJDsDqqkkChSAFbjxrX
6kuIcKb+m+8+6UwxxvQ1pHnmBiqQ0ArHpDKoyBctjPPDJYzaxhxnwYLbMfSCeO8/WNTbpWG0rWm3
TW6zTXdbPJEg3oxBF8zvj8POvnfw0ihp8dg+INbcRhtyfz/vwC91MGkcvuXB9a10sdLST1zW6CRn
Zl7SaUOZM2Dl77PhNnM2VvSvxwEm8A0XCVYdf+VRFRFjlrIZShZU6VHPn4ml+PeX4ySvsoOeDjTZ
wfYBGMq5C5rQ46QYOAs669NoXobuZmBbEOCwRGHoYu8vjpwYktYq9iOcixjU4SZmUYboJnE/SL5R
UnuYy+mVHfrKhSzIy18OnwBf3uYW7+FQ6LyP1N1UR4z23H9UIYAVQbwDs+mNCIoDo+m9/ZQ/+4ci
RAaw0175RtU0uzgjgLpD/xEozv8h7bp2JMeV5RcJkKHcq2zZru5qO/MitBt57/X1N9QX54yKJRSx
exb7NkBHJZlMUmkiZoInVCEuF1dKMzA5ZX1gCuKfJrRatPffdsCVRb0AmBdj4YBpEwnKGAJAVk+T
5wTptkBHKqtvYcVHUHWD78lzBhETWpcosZcKntzMKOUx8WojEzfzQL+WoKJi3TZo5UQtoWixWmHQ
c0kYADVM9yR323rXaYwX7Zo1yIb8aJyhs52+tJM8IH3bSNgU8knAiJrtvRp6OSipxgyXX9v+JRJ1
Y2aiMqG/CEg5VJyiDFVs5vDh1bcHPGwJQXmYnmk8nxcYM4BUm2iEtSHanlXYte+OmENH3Jy+bm/Q
9ScdhUi5nK+jxykZgFhxzkwMbhCzNLO9fyjx1CKfsmaymqGvE9cUJOV/DTfhiiCAbHcZdyxQMjW/
dXMw+TeQXsujIaQWZ43ubUNXPBGZavg7uhrRXEIXD5u+72JSy2BZRIYufiaKHVWMfoOfYhoVq4AB
1XNMWc+TAfNvWBxfiVMwjjAogdlZ5R1Ygg1tp57SMxSaTHCN/FEs6BGZjREfsrs/kt0bd2h7A+18
arz3hv9x297rLwbMyy1/DOWtWpXWMoTHAnM0Iyjz6YFFMJ5sTQdiBh+N7TmZAdXv3PJM0VAww8O4
71dC2QU85clgqfO0xsNaJNK3Rgy/kI0yOuc1q+XyugpN2Uk5cDSrqNQTgEZbMlKjvqsc0U6ewBdy
bjbCZnKfO5M4kCC0idXc6a6+azcozjCma1bNnaeT8JU0a7BR966m9TqIPfQAs21WJEEx1lLAvc1i
9liJQKgWo98Z8y0gZKIHF9tQEkNlakNTbtDT8hSmzwynWQmmFwDzD1h4cOUjnxc2AGg+awQ53Ui2
4d63tW3wMd3xJ9n1zTSwbX0rbBnIa+dzadrV2QlLseyAXNt5YnRv5E/rTicIzKHP+cj9Lg91iHud
9YJnLSh1SDqxzQJQWYRmETt1et8Uf26bde0W8ygrStM/yeyr514YQJqsrnx0nUZis9G95k4jU71t
cjTSlkPAah+7/hZCQWCuCaBmjAiEfqPL/Usw6Re3HRIigWT2Nrr9IbzdWP37ZGhWk9qVMTqR8RI/
IWXgm188qjyMF8wcuy9DIH4ApgEQv6EYSwi1jUQbOCjH4Qd0IYLNHO3Iyb/vDWaS4HrnLoEoS0sS
JYkYAgj83Qd05U4GOuWLfbhNzVfxU3Q0nSll/tMTdcs4KqbFaTbJtQJMNK8+8TveJL9arOe3dgpN
NOga6UfG+CJZW84f5SbIh+Do0RQXnSpC1FHAPJRcygaJ7AxSCfo9WiD5yIL2l+GxGnVXPQjXpI6h
OnSsXdGI8mOnRNwEFfXoIFnRNrV7W7dxc6A6Agmd6I//pB47zRwN1Ro+WzC0MBxo5RKd2/X+/gBq
Y0NdSSVPxQ9IDcnhNtDsEw7an+bw9qU5426w/P2wx3SCjR7u3Mj28RNBP6HJ7+6aySw9A30ZjF+0
eoYXP4jadXwDDZMehUgujLZSgzOuckI8lTGifDtWXMdetAqqImqVGl6xV2OndTK1XttC4jUcTkJQ
o93X6Yv7Vqydon+/DbXmVmDUBA0NPkXBU0vdVnEpowOTAErLW/0hzvjhoU/q/TTG1Sbv6tAUx/5D
qsdhH4fD523s1YPLYw4VfL8Q5qbHXHpfGrhKw3LKiE2emtk1ixp9vvGvjim+PpFvwCgL2i8vg6Af
gb0pUyK0V8kQguLw9lEb0CWHr406mh06d1RwNf8LoxZxlwp7kdSGQdEgMoTlfQSe2obViXx9PaK+
/MONAKlj1NuoJFCXRpWulZiw8rL7Ce1i5UPLKlGtvBiBgcngHwbUOfN6uW5qU3JFxyN/rvweThj7
KN3OQXKm2/iuCm4Aa7Lt3hpx2FKLdcbWsZHlUhDVcXHQ6SdNqQYh1FDvjTdRawyPmaObAa6wGpxM
JmeWlv49KeZ09J0BfMN7Fkn6amhHI8R/8OliAh+FhUQG4Lem96BulQrfQbM4Te729nYCs70lmI+3
feY69YubeolJ7Wk4oBQTkLlekRvRFvWkHabnc+MDwuSfA4y3AnuwvdfiyEr9Xo+azT1leKqCw4So
OIZUSCvEvC3AGhybefiqeiYfbstuM/iurOELhbvvWmhJN0am8Khxubetvo6ml9DUc71oBqEJJUCL
6rAdBBuN9fbQnSfW3OPKh+0l0BwDF0/ZBmT+XjYBqDhIX5UzvaU7spWOFT6GbOKgKN5ublu2cnVe
INI+FDU1HiU8EPnRJL/zzWBFp/Hon7sNSmDHwcRL1swe0Dn0LOD63BWMlV3xp0t8yp+ySPD4UAF+
sOVO+qOP4mz5ElnxQXsafXvaqLGRmeWTeIdc8m3Tr6PTJbJ4udZC0vRDIwQxaA1Rd4tfg6xwGlan
4vWldQlChfXKC/uo7mHeJGAOEiMgtVicax3SuQ3/4guQV4OQc93r5m3brgt+l4dFpb6JBtgVgzYE
2+p2Bz7aoABnht+jbqBLSjz11rAT9yjTWNLTbeDVRZ3TdBBdx7wi/bFX9HXMTwSL6iW+IUZulb94
/7ihbrYN7QI6/kf/Bh12xdLvuG7GKHWl2/Sy/h1PwqnhxmKDN77zLwz6C0afj06XYuTPABZI39DA
mXAL+4R1COZBlcvL/8Iiug9fDcCCjRwdiLu4g0esDjyoamdnqeRU4q4W7Kn4FLm324atxrSFYZT7
B9Gkj4IHTD0UM6tKoqPcjSCk13POziWRRZKw6hgLOOogpDx4cdQc3GS89BB492WHYSQG7QMLgvL5
QI+CCWyu2CrtA9kbNFgbqs+Il+sHC/QdGIxBxQkjx5dRQ55A+N7LsEPWj5wAQsRjTowGt7+08ZKt
HD6pnA/mNUPynVI+kQSME4bYMPJUP5XzK4dZ/Ip5cxf3hJ5Jxaj2+BVDteUlQwwGUMzaavweDKe0
lVHbsJQA3CKs59aq0yxwqTs4qCDNWtTAHaNHUTHFeDMVoaWEjChyXdTGEQcMdO4x5QMCL2qV66mN
5MwDDgdRQYPADkGpNp6HTkgP88nBPLLCCxZXS7uAlRGd3YReW/QKqRCFnAUj6CbMUopCqALmcCN/
vJO4EjOvLF7n6/0DATAmZwlSLDyaL+lPZNC+txGmiUoT5tiNN9l5k2yFtHOUsjqiYwnkiLWRcpKV
prKbjUFk3T788z5d2Djjo3SPcRu060Pg69J/qjZrpFLiS7PoIUOXDKMK4ojuDjzxgU0iLsXsfCvY
tzGvjuclJs2R2HIdOIJQUQWbn6W36m8elGlZAvX02zBXLjrDwKK5RoQGfUK91VK1S1BdF3HdhbrL
98NnKcgbVLw3qMY4t6FWtxHdyGgqA50UnqbUcQghjUYmTN6YOSSjZ7YF0hHLzxRLCBsr5jG/25ZW
2r3EoGLsOp91bcxvI3oXl/CUqdoAQTK/BHzdDqqdptBCIGGPD3AC+aKQG01wa53wzT8ii+1/qHJ0
8LTqg7EGV3cX1lsDNTmoaGdZqJ81WoSiEFV+qMbIqL8E0b0iRz2obgdH98p3YRR3kSe5bRwf2gAD
e2BzYvT8rm02pGpldPdBJg6TXZd+nGnVqFW6WppgTzv29XAu/OnM+fxbOem/bhu65r4LqJ+QtbBz
5piAXJIGqKZorXzM0lPUIYOvVIQljnIVgeYlxQDgPG01q1NSbiWOjSb5NaAwyWZLZfGrJ/LnbWt+
HmK07+hoop95XNDdQD85UsxrInMiFuBh35YEPYFIpHy18SZJJCOr34JG2Sv+81hsveGxFL4ivTDL
5MgVToo3eeaS0ZQnu8DXV+H00vb2j7veVTBeoNkdQ7DIKWEU8nJX60H2Sd6FhSmUlihMRot28VH8
jPTzv8DB5QKtY7wnQZx2iTPondRBVKCAdqVnyGA1j9BvnEg7krHUy1ctgklzAgmjIHTDVMAVldeH
SWGOeJQ001klb6N3GtL32wZdO46IFUOp5Ue5BHNYlwbpA94mmgc2yqZPFLPkGsX0PGTMbqOsGYOT
AG5zTIeC5Z5yz7rl5LoKQMvaFUOyB5cnd8wrUbFESOlhUrpmEKlfH7yZVBvcLnNnCMiuqV3C92Ez
TB6ICSvVA51d68qtaio5K1m1tna49JFeQMPS9QgUMmFSnMwzQIO6Sb0vMWG8t+dgfHngYIaK9xEI
HH8IvC73Ro2DblTSrgBxjCUVhod5RhLsBVFGSX5L2u/be7RuzV+0+d8X0UoQvFBKYqCFvWxPvH9Q
ElbP8XwKrwz6L6fcldialGilgo6Mwuy5Td06geyOvMkNqRsqEJbBsw2ja7eNWvEEUUK1cp4AF1BZ
oOKCNgSR3g0SuLPRLKFPDnRnLfDH3Qa5zqrhqxXq0j/sakit0bQf3tDnI3iaoOshp5aSD6aqcZje
jZBfjl7HSHnq8hekga3YewAt0efIF/shhjaRZJUiaxT8OulF/RjqK63uQWPrzeyEuv7ATYi4je1D
hD3GbWQ02mvW5vsOciz6xNlJf4R0LCOirCw5Gh/wqY17SEYCnPpsEwfk3KMcNffU157AaOmbYtvV
ZlwnrMfUHDUodyLQAYP42NyWiCfFpcfmhRCGmLetoI1OQNHANXCgib8vVf9TVtpTXMYqownnZyyH
hsQbXAZJIQbtUe28hERTW6b1alOZ2UH8PVcbQ/vzV2SBndzG69+pbKRs7Hbz3Buy8fDPh+81sBgI
mLbEBw6eL/TjkWhcIIt9W5n1aNSV4d8hSQ5YS7b9Y2dKL1JigO/yLn3axAbnMJx89hvKdDDtYRB+
7k5DLYVabR/Pfk7KoY0kHpFqRM+Hto3N1/wt38YOS8hwzYlB7QciI5wHkF/SSaFB8kAk2GCducfa
nDbQzXFBW7ydbDRFbiLGdcFEo0JfkKj+pOgwrbSVnb/DMNEpsUKIvJx+kX3G+pK6/lTFLNvSOMqJ
VD0pBaGDceMDmMcwRG6g4S+xVDdi13Ln03a1a4uFnG/mRVRXhAhHtQVWv2vtDxS63PatfMNUGxxk
OLGeYWuR8MI06qIXSAsehdm05g0j/+/qvjO6HYafiVEY/mPjVs8PKetMXn9OXC4n9U2TQaCwF3Jg
ag/pJrBAommNZnDQDQeNAaXVIA0+uL8Cm3cy94VxKFaXF0JL4DfEtwwGhi6Xt4emdj1WwBY+9a/4
3fGOotlAqxy8qdMu3zKzACshT0bF7794lKfKYcvHxbyd5IhP7hP0rNH11LyV6BCdkD1FmrYxk6Nm
ZowrbuXmvsClXLbpRx2yvcBtzcLRIuPjLLs8z3bXdfsghoLRoHn8g/KfRBCLQNA7RLid6Lbf6VGy
AmjDp+YsBt+9h9v3YNfuRyaxw8rjB/b9xaV8CNkxKSJRD/3St/gdWQbf8A7VR2UL5mBnifH8wKrE
rQKiJi1AGhmVwJ+yzuJcyo0kZ+LsOD03HUC1sm8yFnektBqxFxiUs3QTyEyyENcF6jToBKvtk7Ad
zdP5zUM3OjoMDPVO3B7D52/FGH+hDGf4jhvsQ4vc6U/Pmnn7qKw8C5Aeg+Q0yLTQNEhTGfehHGqR
KOKk5E/FeE4yd2SdjpWvDDSM4bWnY7Zl1jO6PIyTrMWlF8vQuCeDNWBCXwSjlXf0O9ZVuAr0Q+aA
r2B8ZlCngcsjIY8zUqFJzBx34WYyxF/EkB8UyDahNmOVBx59I9N9yzMWcfXqABkovnQlyJID+9LE
gJRtWY9oPx+cTtsU9z6eHbZy4lxM6t/er1UbF0jzvy8cFJxFIG8ZgDSTE5tomzagIfsvICDhhZyi
hokP+gyEbdL5fYL9KrvnAFxcnrQpw63GermsWjJzUqG1CI8J+i1RZRjS6EZ4ns8dlOwslmi2Mcds
c9uY67IobnVklHCaBRFTVSK1YLEGxgZPVXD1fQ4W2IGN2FVt31C22iFIjMludoFx1xv5xjuqW5Yc
89rpwneHiE4QZGfABXW5W/oYFEOpwiNVrb0fFW3TNroT9oSxY+tG/sWR5rt44RXpJEDubwDOuAMB
TSeZ4HbkTMFFjDz3rm5PshFwaPnN7WBuV9Kh+mR1LB2ZH3Fp+lGDiiFG9TA4jzepdPkr2iwMhDiH
4yjH+l07+/joOoQ2qK0/VafaBO/SZEi/K9t/4jfgtP0MIXLJWIhVn8IXx6xPimkfug829kkKSSv8
gnTa9sOD6pUYpLM1SLHc9ioWDhXCx7TUxjwAjofKXoBiMDzsuY1SjO6PjNbetSt+zsv+xyQqtMxM
qJHWAmrkqqMieA7KpFZe5qYodC+V8plUhVMIjMfbdfvCfGoWqNSp4ZpMmroKqNPMIxZj2vR7FIwS
PB0QXFDJFhxtKCs0oG3TxK1Y27eXd+UWxgi5DpaqeXwDlDmXjlThzZ9FmQdHUtHu4zWQ+P7nG4iy
EIgeBJA4CzrdgoYRFA3fTRACyYTAGKFEqv4CJV44WbcNWVtHZKLA2TVfDDMp+qUlheij3bANazMF
p6FTnMjWc+Qj/9XYnQ1FG6iGsRBXnt0XiNTOqeLY6jWIttDJnKADVrzv7/XaQKNkvalYZENr+7S0
jnoWdmLcFvmMFaJfJ1bNHnm92wu4EkAvrKEegGJXT03qA6HQtzIYorga8qmsJZvdiYpbFyBUlE6L
QWkrHT2PvKs8BFZrQ502QbPZ4+iqX7ftWXspYI4S5ExQwpv9goqRU1onfJVHIGn5xK5gajQ1cBEN
RuUqx+kXA2zlpYlXnYYeRDCaiIQuTg4hVGB8OalN0dVPaHnYe+hrKzCl/Q41Tpc5LbfqDgs4yvVK
qZB6Oc1A19xJVg2ZGUFjbdW831dbtYCgPC72SDZBWasGi6bVPxB37l1zKtUQXM1qdaOxpYf5k6Qw
8kP4R35irCfLQMobQXFcKlMG9NbM59TS3Ufn8KZ3D32xx/yrMoPv24Arn10X+0c5Jje0/FAWWNBe
vw8Tm8sMUYJuumdkEqMPYQ0JLFogYUWdHlq+s+WLB4Q0DIj2fF6bY7qvIKjgIQX6lYdWw5pAvW61
xKTyEomKiCInlhMnAkk5RpzR7xRXtk/3J74wis1g+G5i7CAP1xqe3bIKyitV3ktsykGnqlLFRgd2
/tAZgqGb3il2O/tPi3EIxrtzzVGXZlKOWsa+CKbuokYrXnYITs2GO3IPNQOEtWuUPzZtGoRVDnt0
3GK9MA/xSyUkEiHlyeL0XHvcYd/mGW0yfy7SWkENVKVCIS5ngyYHdGs+clVoMrKHbbX5FTj5m34U
n4LzuI+QJIg/4pHxtFvLYV38AMpYkJvXld7jB2ge5tWqtzK/mykh8k95tDJQP/afhHxO9R2KuJJc
oT3vpWXxsl2PA/84799FoA5klU4tJO/mRThG2/FBcYW95g5gh+C/0m1nQBTK6Qx0zToCeCJCR8Ww
eOAOJ914QVOvfTs4rAWjxYbQw61lWrX8OOK3THpjdMoDyRnCez9ZHTrYokEGenFIhYBcjPLhuArL
KeSr2uyQlsATxk2N9i7AG8YPkBUlG8wgb6Z73mWdnbXEL9Rq/gJTW51x4FOuBwCDU2Ha8vjW5c0J
x7WcY3xYMMd55nN/y1BqWzmoh8RVCrxGEI0elYvKM0QB+gY6Y8/mP3QDiO5B1LgRbJca9gw9uqpg
1t6ehLu5Vo06tUwcKfi87SPXw66zw/5dSbrkChGsKIKCRm3+9nd1aXzjBsGpnUw8ei3eaCGozHiw
sSycnySLiyTPQePtK7CwjTZZYVUEdR8nlTEvaBTpH5UFN98WtxaUek5pMuSr5Wb2FHBp8tZQffjN
PWMN117UyzWk7kZ5KNGIJwADnAlm++09JXvud2Qod9K/KIte7BZ1N9aNVJNGwOI1rQm28lS4SzqG
B163PVIeQd2BiUIa//9XzIHSpCnuMit10dLTwCPibe1gkmwjvpLz7UX8yeZcbxQYQzGVBxohmnFb
LpO4UVSYpj8qO3UvverIHtfGfYdcDGhXncJ8ReQ0E6R2+Q1vCb/+RboJa/v3B1C72JdRHGYhdlGA
6mN5gMhNILkDi+p1NSijBIikNTRYpJ/VX7g/pFFVbkIuEJSZvIFPF0NnDunPLn21kkRFKhWzlqAp
olw+0IeEbzUYorioi5nRVwAxz7vwnrMSO3H7rW/d3rr1V9MCkFq5NtIiL9ABKOOBYYy98fpLNOrH
cZNvekb0WHeTBRZ9Akqk8ioPWLnNe7YCTqLY4M3BINsGFXtDMdLAuPfuP4uzbzcoXsUHCTJjjF+x
solQSwOzDuoAkGn9ybYtNjGOKy8pRZCSKiheGyi7Wp081ObtZZ3vMGobMeusoYtoblBV6WQZUeOp
iXSCElFZWZziVvEbxAqnDsOd7SnIGJu4ZhKao1CQ16CudNXpUyZEmaoAjWhKwk+PSlM+j9hSVsF2
5UMa3YMoJaB4SVRoY10Gf4h2lBM+aHB/+pY3WEmdWr5i1PyL2Lw1ia0NByiETywK7pU7YIlKX6rp
BHXCupVQaMy/ikR+FSvR1urs7fZ+raCgVervClJvkhacmXmeoEGxD6GVQMRdoxB8iymb2zArbgGG
eWSsZ8UGlBSpJSwjT4iyLsASIpPplJ0K2dwYSlxZlp9KDOGdPVKWT2HCZMpaubjROIdHHro20LpB
N2o3XeC1GrTkQSW39TW71e8rPG+jYxn/hpxeHD/ctnPl0+UCjrqGiA/zVQK4asQp5+2YK+yorJBf
tAS46W2wFe8HMQIIgxR4JjqOqKjiE71o07l8OZXbDry/ScJq71l5QV4gUOaoSSIXQTPAnEIwhCw2
6+hM0mNeD4yDvLZuS1OoN3nQ406IIwAp/EPdYwTZL+yp3At5Crraf5HmvrCK8vlCqcYh51F+bSeu
PKVBPNgtV/oPxaQ/8FkjMmxbOWI4YHOnN2jw5hv0MnyMaUuKUQZcpz9k6bYKv5gFgrXlQ2YZIRCT
h+g7o5avK+MhHcUJhez8PsR0RbvpYysdH7uM8eBZe2fNpZD/IlFrN3iBADoEII2u56Z/JqfZf0wo
yqi2fCaP/n3hEh9Zv9uOvhY9lqDUCoKJTp0vFoTCaJMiPPH3ameR1hqDc9AxPg/XDtVfLCQYL3dL
a0FCFOTAaobHsN9prDr52gc/4vr8xEETLPSBqCqAn6mTJ8SI69Mp10zeTo+9O8z6NPhawsXf4wNG
t/ABw+LYXHPDJa54adjoBwMSwsAN/Vl68DXyEovnGBWWdZD/XpX0h1mfJ3qR9rgq8bnpxgUe4Um+
kzSWyOGaQ2DId24PR3P4laqjp0Ow1CewReX/5MmmT89THhtdBTEM3Msft71v1eeXaFQUFCFo18Qh
0DDUofzWoiHeKjpkytAp601gFZMke4B33jeCL5tgEc8PKmTZt6Atqm2eS0JzSLp6G0SpYvVVo9lN
XHzd/olrlVI0y2v6TGiIcT9akifMpWxMlRFOFYt217y2+PhuA9GKIt3py09RxXwluHahRWkKfHds
JEzS9SUyXu2vSbtPgmrLCWSHqtFJ5sGNpbM0MFfXcPkDKe8bqhyCNzp+oHIcnAg0hP4mwRcaaUxv
Qx7TbbYLcLDdlhXr147zEpf6rOgDVSy9CDWBPH5tyDFlJXXWPHH592f8xaM6JxGJCUG4EHGqJPQM
Np2lBrsouvc6Q08ZVdO147VEm/99gZYVHReJmBUCa8bvsZrz5i8yixlz7c5fYlDerrTa1JcFVoxL
nCh+kpC/iS1xZF0kK+kHDBuAFRPjZeAgpL+cIYOZDmkCUybxBYTDZlVuK4wb58goyq5S7wjaCUpW
0mPNtiUotVu1LpWaJ8ML++45iZ/kBF/LR4X1VbIa4hHaofaqoMsLeuaX20TQyxKOUEY1KwsHb7JO
tRuqNnbLLo6erSHn1xvkzCpbrjkHmE5UFMQwNocur0vUUG27VNSwon0R22GJClzdvUyZwqiprHn8
EoY6yVqqeXxcwj+Cxp1yC2fa6CawxEDLg+djg0iMC3mttqgvAakjzFVK3fM/Djk25gDlF4JBMXxM
HFIpsvqcV8GGFpyg62foZcd4ebDWlHIYMcCMusRjTT3+IWx/xa1bDYyp4LW329I8ylk4Uc0nPoaz
hENy7jTo+mmgfVerpyrobHQSMbZvLXd6sZzU+UaDQKN5CfCkR4vsEkd9kyDX+lg7kzluUV906tG6
fTvNi0TlBDDxCGZPzCFilpRuYENhTA5rD4hKwn2PUf+RJYQBsbZPaJOfJ/zwmX7F8C6FCWl6He1Q
JL3v47tEfeJ5VsRa26glxnwwFsFXwiO77jJgqKI57MudcObM0Fa2fWRMD+2220HVzx1+CV8s1r9V
4zT0jUCtBs1WdMGi0xJfi1O8P+SpdrwuDo28LozU81iJjjULlxtFuUY+CXysczjavFufNRDFdHsB
VaDMIBvvgIF4i7f4PdrJGCu7Zh++X9FLRpDJRHrxcmF73+vSHsKJ6LfQXkMv3Qi5ctQCmeEja10r
8MO/OFTkEuRcK6sEOEEaPtflM9SHt8qYWLU4goz8dZhAvN61j3XY235fGwWEWLUxeb59GNYSEssf
QUUzoqZC2PPzZo7SqfUCMyS1HSXkwCn+Dt1fttwTKwf8bVjWGs9ndOG8XSzKA4FWMxSJJAMZeaMQ
MJGrbG+jsIybf8UCRQrzxgcjBS6+xNRgxvAshY4kYZbwPYn3HsaQbuOt3ueLHaUcls+VuAzUGY/Y
wUwpYGb6K896q6yiyESEa6LXSaGbW8BdzafjnAXJpAM/uLJv9e1REt5u27L+aljAUFs0Thg4TWcY
cpze1NaQPpBs5+7CXfOqbJuH4qz4hvDN+pRay4PPypoYL0K3Kkqic1BY7FnoqzXmprCGYf5SEfDj
7qo/qmKp4qmbJfKsoXsf881tW1cDzQKTCqV+U0vqWABTGJw4+jPI0IQcX/XorglY1Hfzn6IvH/TJ
goEdQ6eYBqTMy4NGRQkUh17WjlV2bINjRU5N8SJND5iFv23WmqMssSizWpGbxjYHFkkCSFXZhWeR
vDC4nnHMWDbNx3C5ZQIJcyWYA1mb2PmgGWX+FUKINcoaQ8kkE294+3+yjOZGmHq/LSt/XsXilPvf
avccTpGh84wFXPOLeUgBk8gSyDbpm67KEr7nVPRnyqBV0pI7pd9N0MX2mr3IInZaC4hLKGqvBpIM
OcaHEBCjrZe/8+pW9r9vLxoLgtqmDJzTJVJBeJALgymilFV8lsj03AZZ9bm/S0aXCfSaxKknzD4X
tsSO+KyyhFoWjBCtoCdB91hDAau+h/55ZFBVyMDRxRClKTTMUs8vrUF8maLINydlsKp+3PNJZoy1
9AqiaEaie9VG0K0g04Pu+asHgk4Cwa96NM6meWXF80XSmGNgJeTxX6wlvtgUCT1O84zV5bnyc6GC
mohamXrWb5PYjMbc1EGXU/xj3mwMwSNJA4IovIh1dOteAjVSn0C2I2rQ0H5IubMQbQTufNuWa+1k
CmP2zkWQGJSi10oeGJV8hmYlV4Ho49gmVpdBXTK0he5PQ5xK2/PaQ9Xt5ey+Dk8Q92jTNylg9Bqs
DLLO9mqwFS88iIZTv0WoeZmb+hj2Wv4dnj2G/pi/E/McHrpDswnOrZNyhreZObwVYxc81yxyvuvA
cvkDZg9bLEbmcSihxfgBg+d4g1MEVqD/6vS7IlAZvsq0lbpwqpIPk1AGlORbZbThZYx3ka/A+Y4P
n5ETveaCFW59sPdmh9YInwoXPOW3t55lLBXaNC0f1BLKxNAwtfCYJD6GFFM79H9L0cv/hkQdmETN
xyaDmJwJuo3O25fJbkzO9fjohSXDpvlEXF7jFxtIt4URUJGQqAJSJR4q8ruJWZ/F80cGDYBZa6Jg
zFqbB7wvPaQmBfRuSILAMpxk74Tm8iFxSsmZsv04WDBO8gMopLI0qH7ofihcRBocCglsR+hCpD5+
Ar+uC0gFNKbeSFaVbv0BnP2RGzW6IfZ2ooH0IzZ9Xdmkxd7vjlywh7D5KO8V6a6X35T+Ae0fhjhC
r9J3Y8+K8s4GQ3rP7+PJ6XNLncxKkAxI6ESat2+90Qi1we5q2WwyzqyHly4oMPDwLrZukiqmmo5G
Ee/H6qQ2vAO+TB01RR+PQhYX2oqPiiBDFUDTgZkIsMtdLjfCLHqqJjCuZ4iAaE3L9WMMqjfeLuWK
8ai4vrHA0bKAooJt3pOpScQZKjyEilUHoJKCADOEH8AnXzCyOatgGBNCYhP/XakV+FPfJqkEsAQ8
70M6OTynGI3wxvWHvL2Lisa5fQKvr0YYt8CjAltbj+D8EYAXcy88uscl8cmvFWdq7ds4LLuoqCaA
5KGoldku2YNgaOpo4mcuu9IUuIWqbbWJVXpeAZRmPpK56QLng24k4cRA80RFa02hsnm/2IbT77E5
cll5CgX7n89yYnBBxCgLMixIUv1kDhbXQ5qp4GPy9dYUZc8ci+cRdZ1AcfqM4R3XL8JLHMoVC0EC
NS2oy/CZehriYyI8hR0jJK8EygtTqKtWmiQ9RJa7NRuPQC66NxWWOOmqEXgkoaSNcIXy2+XRFSdJ
8bMAi0WC9rXJJqsrgnMWMd4Mq3YsUGb/WGxJJ2icEvJAAamVIaHlLGd9hLLsoCJ+xAW6iJJ/a5bp
d1Ha0oj+vJ5F3c8AoUcYiZxLPg4ISm/QgWvkba8RRF5GWYixVnQCTUvRUENyWMK38inoRAuDM9bt
87/SNQ3X/bsfP+Pfi/2oqrhsZJA7YJZ1OobKAUKUZp+DLGqUrCLMDmmTGFnQu73Gg0BKtUuoRA+B
YAVdZsg973r9YxOzahHzFlGX58WPom6RDLX6Ruewumn7rOWP5Xjn+3twrnf+UYjtrn24vQgrwfYC
bt6HxRpEHt9lkTj7ZNi7XagbXPiaiK4XM0oerP2kznDb6Vpd6PMZjqP7tir3afZ02xIWAnVt5KWv
awMPhJ68eZkrNizRrZWqzaW/UFFCCZMJ3edYq0Tmn7QoguL71GtGq4/3Q8fZeqw5Q5gbTX3WfVZa
kAlOBY/An9Cr23s4EPxT6lVGgEPentLpvlZ2Q6SDBmGfcSLjibrqjGCqwdUPei7kmi69owb3qE+4
ALppiFheZockQo3dVAdwtr0rZ775vr2Ha94oQRtaBuUYGg/ozJY2kLoYdOC1evcnrfKnIUzdVsgs
XmIuqLhy0JZY1IL2DYaNyzjE7NsB3Y+Vj0aV4l09eo/P4rn6zBldJCvdAhghXJhGhWbNI0kkZIDr
Pvm78EV9jO/G71KHFAnEBiTbkrcv8gOzI/i6JH2BSie5ClVM/DoBKr5O7f4PelblI9linD4wChYt
D2PzaP1JTShyPhuANVahlUWlOWXIRJ01FlvY2v2zWEl53thFyArkCB3qEXBSCcWOhOyDHrpZY7e9
7YssGCoQt0JQSWkzw8i8qfW7SC2M8PM2xkr95nJ/qPA7aqM6tjMIB8Ypza3eoqfsIFjZPn8jj6Ax
/j/SvmxJUlzZ9oswAwQCXhljyoicpxcsM6sLxDxPX38WZXZORSi4gXXfh/2yyzo9JFwul/vytdhK
GF688843jzvRoJEQu3j+SHX2GnxBpvqzAeGP4DCvs4DXEv4p9vIzUEfGQ/J6e61r+8nFZ8TNpGIV
LBPy0+uvMqnNUny5bWN1eVyI7sZYEqDR0AGTQ4DD+ZTMZs92amaDg914yN+n3XAf22phyp6+9txe
CSgqF1Bwa9NwKGE7ATIpNaWTYmFWkmLCNXA+RDPztJUcaaHvTUFnLKsz9+QfVpjLk+CPKTOKRsKQ
W8Hwtj+lyS6OnITYmLu1WfQ0lneZv2lbrxxtoTxGsbey3dcVhvkHAD0J8CSQ1PyLBjLIgZFkCmZF
+sqMO8CfCtUawcRdmyCniTB5h5bB5Dtp4axY1ubdvMyTLk1zJyfXA52hxwNePLoH1qapUlB3bOJ+
y+I7wTil+aEq33PiVdqrAYUymZlC7hDxH0n6onijqKY4xA/GTJgQiA5pHNbf6aW/mbrY0opnVEnA
/j7XZo0iMmtwjDXV5xCKVtOcAvCJKsWGyCEwvdtOwSQOyhf1oZ5ip9A/dfACCo1iDaMryZsI/IHp
Vi13uZA5Zb/NBM+PtjSbzAbIKt2jo1d1T/Fw55OTGmTQkQ7sNPsVQE0tBX8asooUgJTpPolOmWyj
IQKkT4H52+wUpdtodMUG+Wr2mgJ26W8ibaMbr3nxQBpUBKBtPj4kUJCQYluvNlr5pDduGqNP2h1U
uouCB5ofBDDHaG8GcarpEFf7nEC+KN5q+WMae1n95ffPmC3OjCet2+TU1EYvJqcM50fswMzCfmqI
BDanfnKhQOUwcCGn72L9kWvMmgbfRFIU07tQtxTpJYuehPyLjLVtYCoUCUtDA2wXmJVKZVcLtsF+
5Fy1lOBDHI9pdBIKMFpWAdrXAMjqLtzPivIXvwRRqDs1v5vSioyD6J9QxurqFz3+7qHqEJaHrpw3
ZA+m3MwYrLhzA8WpxXortOWhCUZPlU8J6U0x1z09fgexhZsyJzXqtfv+OnUCyRDgUhgbESmYqrlA
m6qBX6lh2yAGWNJW21ZuA74CZiaHGvNvpnhP7rSXyoGHPWEsZlxJ3BaGt1GMBy0tODmAnQTS4jI0
lImat5UM89EhsWWrt6CPfKpAOGa+PdFDYGe7n8aq32pnDZO7MBh0aZk7mDQf0W7ApTaHwdp35F1p
Tm9BaaZIXa1HzdHuoFN6GDfhVrMLO/KEwRRtiDSvBIiF+HCxAdz+h12Nxj0EXy155gCAafTSPQTj
HgPQL5mJG87WDrH5bvy6bfg6C7pcPnfNdUWsj6LWoCwf2GH6WchOXRRmS9bWN/9+Lv5drI+76cQ4
7UtN7RrIn6VHxSL70IVMDwZvOw+inft6A4Ei6/bSFtr5l2vjbrg0BKVzo2NP09fSDLeZWyqYpEb9
0f5q7o6Jp1r9yjFaWyWXNSekAj/w7MaasSOq5w9QB9isrGp2yP/3TmKm5/KohOB1pXEFGxENvkV1
M4nZtoggG9N/oeNkG8nw1fSyCTbh2ASZuzVK4Ftn3UMcr70w/1Bc3fopXOXcMBK5MDr8FCSDD0YI
YbtsC2Geo29/x95gT4+41aAfmJm1q5sdxGIbqD/t1Mh8ur0nV05sEAXqjCApnRlEKY/27IVwTETZ
Rxo1QiUVUz7lLJmj3a1iZq++Lwz94btE9xUhnFfCNZIpKSgI9FF4Aw8WzcxCcIjs3l7NdZ7EWeHO
pNyRKRmAgbIqZupA1CM/M/PIyzb+U74lVgZpIDSv1ng119bGndAMcGAtKKPeEvKHJnouVLeXVk7k
/Ccu/IVbGHcgUbEUarHFwoRIFNHeLdM3WSA0coZ8zO+0Nkp+C200rNQxl7wDxMQaVAEpiAj5h14c
gTWnm5Ie7UBPBMuUCLhztZfJ+8pnW7PDPfQmRQYhPcCVloG8zgauhnrBTv4QDCs46E/ZY7FX7+Kt
atXa2u05345X+wqSFUiiQE0PqiGXISHQJqM3WAx20C1O3VYTzTdAgh3i1dvIQZa2RmZ5/Q6cP+SZ
Qe5DtkHZsqqFQXoHoXpUhj3DUh+0zx7Mq+FOP66WI64KA5xBLrAK6pj1WgiDpQrKiNzqQKNgVsjU
3Mxa1V6+btxfWvtT3Dp7srdZknejCGuDLZ10r/uBdG8Najtrfp9NHj3VSIxCq/mCN42btXtr8SDi
LaCBZGAe2Zz//cz6KOV5Jk9pb7FU8kTIV81VLJWuOc2iuxJgzjCxAqJ+volAG10rDGwrkq0WosQi
RIiFQ7krvv17zalQDjmm94Hb9CsxYNl3gDJF62JO9XjxHAw3tAHVYReNpR/lQbIT17eTb/kZgzxW
eWq/V47lfOyuDseZvfnfz7ZTFeSkCcMcDI2yOW2axoRmtsW8GlDaHkwVeP2t7Ow1/mB2nzOL83E9
s6i1fkJTASvUPwMIq6BO7Wau0IFQCrIvYPI+jWA5EbYR+E1+gzv+s9gJhzWO66ssYf4NmM8CEZ2B
nda5kFAlRa3nZA5GyUGRfutr6gHLizwzwIUADD/0adAgljcDtVIdsppKZEWi/pi1oGJtCwN4F7Ty
q8SMRgUl6NAEZugLAhCboIgs6F+YMvVB0V+e+qLfxjoxpb560tUOpT6BrT0wrtN8bj+4ANLF4IoV
5fl2o1v6OStH59QNn4rNYwECO/0ndafejnZkBz1Dag/WaD/9awTM5U8wuMSNCMpQJSp2DBySpfgp
tA86g7bKGxSOVjxw8ePPBF9zlQOPOe7jR51asqhG/JrQ68qm4jgMordyrBbDB/D+kv5HfYufHhoy
Dc/TOSKDIAVgt/TYHl11Dwbu8aMxg2d1B/JvZjG3cm8bXrM7r/3scEV+FRPWwC5E6bZKMR3QpbaC
fHTCNY6b5V38u0IuDnfRqE5NAEu68cbYq8Kc2yuZTwgfmIByAeQFYAUkrVz2rNVFGPRBCZcMVK9G
0cO/N4bHPvMgjH1M1+AeS6s5t8aFwZQWU1gnsDYab23gzirbt5ezZoCLelRj6iDNBqj+pEi/mm5z
++/PTnu1XTNtMN6RAOpo3AmW5JEQ2lW91WnftQqZcK9mblw7RrB2Qy2u5K8lnTuo+QDSTS2GJUbE
DqJVISrOcXSXBr8CP3YDmVhlljR21hlvPQPYFxPrr2IHlKyq50c/qVc8/pq1CoEDAHFIQeC2RhbL
7ewYYGygy/B74t/gADDsBqCiGkSER4CUUBBpxJVX7NIRAxUbBnnAtQsEDRc+FEYUPSzr3gp8THhr
h4KkANA6eW3/yy+KJACgd/AGSTrYrXmwZ8kwCCjJAFfFpb5TNPDMiHggDuQT0j3bYE3H9hpmf2EO
pPqXkWPQ9DIfZWCcEjByav8Ug2QHKAHWjwUI7iugdsPcTQE7hSjy7XVe7SdnmDvoAFHUoxzAcBaB
K5zQbcAqV5P9xy4IVw7hta/MtoB8mrugQG/z+O2krQfQJcOWXqeBiZckBOYmM1MTe6Rw0GJw5v+/
qskxlpINEL/2pK8NMV2V2bnfwKUGZds3WdLjNwha5D9XmtDvU5oJdjTlOE5iIdm9EExeMOjjrmBy
dUqHymt0vV9rOMwx7SJk/PkhKjibJUIxkslFcClMUvCl4oeINLL8xu5a1Jx/hMaNVdRZkQGAuBub
hKr6sKYCuvjNQQSBZgcQxmDjuXQ2eTSMtKcl9oB96jHK0L8M6O+oK6Fq/itXC8T6kMaDnh5h8dJK
JAxEyItq1tJVdy3NN2GLt8L4fdt/rwsS2Efo9kFoE3R9msin7FpSMEmPIBUsd2CUHXz9NdMgR6E2
BeqUbSK/+IS4UZP6lq/330ORv9e19lAqvmFJKXnxG4Xcr/yk+bDyKweWWZTmqUZ0crgYNSs4SnIF
ypW4Th2f+I9MQ3IPuUyhh66izx6UNnXUIXWCNZWu66bdvBvztY1hRwn2+U+LUmZHBIDT4+K+ooPH
KuU7GWMzbR4nqbGlIPxHj0Efa7x04ADoio8mgtJqX8nbWo0hRiybdE158CqVwE/Cd0FjDZSKkDvm
Isyo1WXZjBAkZUO0i7uHlIxeohLTRwUyzzrXj9eYb5b8+9zifPTO0rCiM5JxBOWDVURTaRJIEtdi
8sHUxlKFfCV+Lnn5uS3OyyWhmQa5h60YitFGz0yteC36f5tecFs4JwVnC6pUIawlA0ZGxMcoKk0W
eIKx8yFWv0aVN2cqvO+er4dzoDxp2jAPC3D5NDIa246RmBr79OPAljF0A2UxMHWtxORlkwrKo5je
AF84lzxFfcHijmJ1ol/CUmRVsbwdDbx/qXH0aW2q6SkWppX2/R9s3dVKMbSH8bVZn/pPhf5sUxO/
pXh+Iz4pHntTrNGEnushvyNmYu0FZ7T8rXEYbODx7PSusCfTf4a0jbIdduzZfy9/KSvfeP6GVz8H
QHXMNcnAB/GQZ5BQqWMoISgTBV0cTT+yYFWXeNFZwatgyBhggUYwF5jyLJ1UMGMjJD8oj5Kb7wKn
M/CglF3VC9zYLnoTIj63o+FVagzfnT8qnSVOQT7PHZC8EBnN6wYJBsVQ3306dn1qx4iaqg1Fyd6K
gkZ9rOtcWyMVWVosNMpgHJJd1+q2VZHirgdCw0rHU0zcJgNb8Fo5bCnS6Mg4dVC/oXPPjwVA2rHP
mNrHEAz8EqZjEL4w44Xq7u0tXFwJBpvwySSkvnwEnbRhTHCd4oDo7Kltu9eogjZvPzm3zSzmZ1DF
1GZFHBkcEVykbgzfD8QByM3EuFNDh8b7PkOT3Kvae1F1cskhEAOnB6l7vm14cX1ndrl4HQ5SG/Yh
1OOgYOkamLgj5WOernFhLt1D56vjHDEK2BSkPXYx1BSocRLtn9noxmBKZslFprmsaCW7zLIVkd9l
uxCWgDYHdBn58Kb2WUnqBqubWIqyqb7vMD87TsLJB7V5Jgkupb9v7+dSKEEE+V+LCveY8JuUdSQT
EUryAKRYR6NdKyNeQyjnU31mgnMVqJgrJQ1gQkeFo8B8ru+EwX3QvxUUMxsbGfTtULC4vaylewI1
Z8jqKjOPGb+Rvlqo9RSpcJMud3T1o89yEH70NumaIwPxRqOkB7Eft/9fVvnNVHC/x10Hq/pwmopT
1N7L4Wsl3NfKBoXoUlnxlqWzcLZIfuAHErJtLBCY66OnPNmHRAFT00o8WfLIcxvcectBt0QDGTaU
GNUDiEUpoSkLCVgJ7bFxpjVpzLUlcQdvTPV4LEWY08KvJIvMbHCqduUrXVfuFRkTk7jH4fYYGeLr
ECQOmrJGImG1Y5IwwIW64ANyPfSHTbHhGrmUPQ25Hh/BvVWByqQKhFOaiaAE6OOgP4RlkuwbgILX
CNwX1o7rHGVOMG+pItR5LzM3PTNY0eB9PZMw+mCjBhe03q3phSydRgxJQekUQ7eQzPmDYDlLZSoQ
JeWkC+E0fakeBL2U74NU3ScDqP6iyvDGTu5t5HB3AwqHJhRRJ+v2IVlaJnTygIZEEYiiy3e5zEpD
wTBN8Jj19Sdduc/1jbTam1nwWnpugws5pCumzAhho2ERqDknR2lys4eGruZXTsOEg9xoZtgB6ClB
sYcYVpx2pphJJpgjN2MGqgIiAy70qQlrreOFLODil3HnSdcg9VbnqBVVgWOQ177FGdoFtXd7jxei
OpxbpwpGa0DRy7feaJdgcFvGq1KufsfVc1i9/Pu/TyRQyIBkBTkAH3loPs9za/j70BoB4THETSXn
toVFP8XYFoCx+PkqaC8v3SSYSr9RAzwucro3ms1QO3puJdqHAjQgeL2GHiWXlXrhUn0A9aa/Nme3
Oj8boUqlzgA5KXkyJBOgNVMylQ80hY/TaEav9cGAxuDtdS6dBkxZQUIAM37Yzfnfz0wmFGBnJZ+f
a8IhoZ6AR9uqfs/CZUjPbcw+eWajkkQIizfzskpbElEjsqf0zmcvIrTeZLNdS0Gv286Ir4AkoSkq
ITFEaePSHsiwNake8Dxprc4WXwZmdqZid5DiE1120E+iPZrCvgHH0VrtfnE3ZzGfmfgbL0TOaep6
DGZiStQPpJ0S7orhU1+Fcs+/nnt8AZ/z1wbnJFBCUNoswMNI9DSTbQJH/vAPrWt4oUkfA1taqRAt
L4kiYqNuNRfPLzczLRUWhhOWpEu4FX769G5c47JD02FpTXhPg9kYLwec6UsjDfhyx5gJkZUIrHwR
cT99Qzige1X0tNi0hS9/JnVmbH0WCUcti5pdlEqpE4GpduPnYrgNoqr5UAZf/Cqj3N+IUjC5kaAC
fogHHfHyLoBwZyC3O5FOHeQVtGz6iEegdWkwJHCPQRFBblLqYBYYo/auYQl8pKbQdK9b+a4eNeFU
lei7mqI+Tl4plcGXHEnJHU3b4sEv6uGgRKy5T4SqRVUqLAxmxqkxuKwFD0Egyt/6FLeRA8i0L5sy
rtlnqLYz3AodO6papQK2rbJosgqiU6hahFqtm1M+1q8Nheo6Nq5/xJUSbCW1lBwAacPJbFtd2UC9
EKwsZCqrAyNk/mVAGXe6odpy2WYgsYCkOGC8ee9CQL5yxaw3MFgD1MkGrYJ+S/2UBZY4heQlSCZ9
11OIegAhnRHmYHBlLADsFZWDXABkHPTGEJkFMLWQxcImun0KxLlaTcLHIKFNv+la8IO2wCYabkQ7
5qWTQd/TJkx3aCEIzxGuuM8JEuunuugVR5BC0oLKWoH2Nmu0UbFJEiidA7iI9EYmyK4NwUD3SdpK
X5ggkP9Rcibe91oSATsrMbwpfTlNbCHLk7c0pphOCow8+ZX56rCLiJC+RlLXbfNMwtR4P6Z3+M9b
QJL1zGoSjdz5wij9g7w93OqDHN3JTC3tKp8gXVL6fv5mlDJ96LPAADNMWxFIHyl60rt+GgSJ1xah
vM3lunkAJKp0AaczACIkZNwJfdZ/al0oOppQjamlC3ng9SAsqkyFqck96M/qY+KXEYYDjDnNMYbg
KYjT7DHPJprbUREW2zYvy49AoSHgalLVfyldJFRmIo2TupPDpHmPYk1wIyDodn4rkuesLYi/VfqY
bdpYnh6knmTAe4+qJfiC9qBqpb/FsIAqep0CDkAHSqi+BHIdNE8sJYrHzkvqenhIim6EwENi+Ide
FdIN9YV247NCkExtKPPvLGrDZ4J9Cc0yrISnQFLrzM60LnnOI2V4koNG+jQKI7KCxBAbMyqi7Dkj
XfmlJqg8mnIGpIwZxmH5lkP++cE3MN1tZgUhXiso6V7vh8CZ2m5wk7zun+USyqNmIFT576HrB0ea
JPlZpgzaXolu5JA2lvOhcDAJET6R2I8OKVNDyA7h/fosj7Lg5n5LQlPMZy6X0B/6V1IF/dZP0sow
s57SfQ+ahGNAGhzgXFQHnCJQC4Rp0e37PhY/xpxAhyIuFfx0VfdTe+xy7ZhWKHyZErxsW/pMQOig
VTx6DDzSO6US4vsxmlrQNyphuS2BL3UztUFdXZ1CMFo36nCABm78C3CD/qXACOo21RMjsXw0CwCv
D50sGMvQLqq8+gp0PzwiGra2UKXjt5bKpTspRMATMhtCoDKLKDencQz2rGN43Rkj9T1gR9KnAeHa
FaNansFdSrDNjaJ0daLHd0qRR4+CP4YbGhIVxyEucJBo2DgByQbMDUydm080/gAwXjCVMWyddIy1
TS9q3WDSQO3sqhpBsS9Icl26WksCVxk1/dQpZe+wKFOcvIvV3itAq2NYUHZVwRBKpNow+xwShLaM
1nmIukUFGR+1APOn2Skkc1qNNcTSAi12qBQnGLIkKKVm9SBMCGFqNVpTrUwFSBXq+HdIM6ihDHnZ
vJa54TsjqYoPTfGbTRcmsTsqSf1BAqHZlKoGMlahbZxKqwpMEmPTw0yY3hSpFX/3SqybmhbnDyoR
tUPQYBZA0/VpK8ERX9pUgHLd7VRrMfWeC2OQ1CV4Z/HJgSrW/ljjJk0NpywxWZKYY2nrIK+4bWfp
xlahFIdnFjAlCGKXl2kvR3hbxshcib+ThX/AJKonK2XwNRNz/n+W0YnqCIDrABOt/mR0zGwrW1zT
VV2zMf/7mY08rjqMpiIz1fPfZezE+WkoHm/v1PIX+btTV4mp3uIywjIKhIpSfdPzTx8t+mqtvLv4
HDr7ItyXZ5IcBlSFnazdqeQl6v59IYaef3EuJQTjf2/4CraqTJ0yTKxafZX019t7tfY5uDwwimXS
JQXW0NS7qH2rjKfYf7htYmWb/jzJzr644WdQJ69gQlbew6SEV/1b0go8DCDnghafinIKjv+lS41i
G48ipn+tVNqxwREwaiX6a4+4pfz83Aj3MTqS9JrYwAh9SL/KY3CcNoJF7dbtOwCIiy9xc3vXFl+N
5wa5LxMnqh7MM80AoEq42+6nzX23h/LfPfFeDFs8rD1ylpJ1kBTNAwIzixnfLBd1KEQaDeLYmALv
0d/rwkOr3gX6aaIrkex6MGJ+yZ29C7hqBQG1XdXHeBeoZnEgbvXebE+gNNUhrRTdg9nRwkhz/97s
qGl4xe/MwhXxokgmZI9ArbKyzfMb5OrddfZbuLAaMmGMie5HVkceJ+aKgINI2ocMlk5Ai7F0AWJH
o6t07m27S4cCiHQDpFHoDl09ZqsWGg4SRb1MqL1ySM2kqlZ2efF5fmaBC+ZBCxFkg8CC0Y6fhfQL
dAfgQ/RNStDxYj/gTbpXmjVduMX6Cvi9ZdUAIkKV+PpKHdWklqI/n1YGxZCpovCw0SESZwUn9n17
D1eNcWeyrLWohZo0anE6amtsq3Zui8Ovqy4LNwN785VfUfl7xejsnLzDnK+QO5d5FaH4n8JoCNqX
TfUr3aGsbCk/oo1BDS97WTE3r+HaHB4bKmjp0OfjgpsilmXgCzO45KE6EDvZfjMruGtMLTWZJd/7
br1FE0I/Bqe1btWSAwF/9n+Wud01qikM/NlFq8Qttsnv4CD+VK/R6uDzH973W0vkdjQzYuZXIQyB
vAzMBq/u5DEznVnpTPorvVMfw288946Y1KDH6kVfOSeLVYq5l4SCo4KmN09OU+NRJysFPuhd/tic
9HulwOx+iTTLwmiKFX3m9+Mej2rDTt/+y7c9s8zFQdUIcyOcXal511XzhLRY8qhNNDP/0aEU6ULL
1K737DvyugxjpyvWFx35zDoX+ZhAhAyJc2SVGPgxg81J0szktbeBt/eYuzYUs3S9AGABHRxkTDPO
4vKSZnWYANGOj5z7R8bMnrpN4fX1nb/WWlrKaM4NcXGvG6vR6AK0YYTqua3eSbBt1yhGl4L3uYn5
J5xlNFEJd2VzaJ207ZACuCCR/5DSoM2OfhIhBuTquCORG6jayTNO0ej3PeTQDcdQV0rEcxbMn7qz
ZgbPkyrVaS1KHVoGwqQfej3ZNSy2pZxZJFoTmFr69uepBfdJSjxDwyycUwvRUzDhUOmmQh+m2MsN
e8WpF4BvdKZIg9AUnkgAXXCfJklV2qUw5T9EJ01ycP90u8ZiskN++Y+3jS152pktPrGVpcIvM3A+
Wp1k68pxUtyu/y+5M3SPgZZBaxEjlZfLqQYqJ5IPMF1T3KkG2IjSlTUsesFfAzylTJI1OdXDuaXT
vWS9S8N97nuUrCSzizsFCDMQ04qE/3EHRhNZVtbt3CrQvD5whTI2MWty+2ssrQRzpwDxA+UAvkou
wOTFpGNgANCRMMzMFFgiOppJ7khrUqNLGBV6bojzZlGIKiVtZkN1UxxQEI53GQqSjtbU9b1Wab5V
dW2JEhL9HESptumkugllxGoVtpZvLZ0sNOPw6gECVcNAy6V/JA2Z8knGI0GLXVHGcE74GIj7pk6s
QVpBqy0FvXNT3GWVFXKJZAGmfMAMGXnowzUo07IFqiFxBIu9xKc6JElSLZrbLE3tFfmRdCuHadFD
0KD+37/PJzSZoUvVgL9fZr+iNrKDDJVOQ3MIK1bCkLwUhubhPfC4iACpaJwzwhEB2QAlnaV31A5V
Fdmo4KoBREZRbwb7HLDWmikHzAni/NAI43FE3X6qW1S1MQiHMSEyiSbrjU0rHVvfQNF6ZS/mwMFH
//MfyDlx0+Xt1M570QpvOr0P6S4NnRCMA82uBBvKGsBycevP9oMLAOgXINlh6G7FwHvUDCzwxWjJ
+SZAcfd2GFgKNecLm3/J2d2cGZEqJCMWFmFigbw0wlEUndsmFv1UJzMjLnDluJ4vTfRCBtU3EXjC
SD6EsYSe+yq4aXm//prgXHWkOdjLMaOGXiewyWFqtcfMDRywFtr01G4FO/vNntunVdajtaVx9003
aSGoWmAXDHHs2NzLgonGi/lLPMi2YEt4ia8xty1GsL+byY/9sSwxcqAzgfhjopXUz7XmZsl7Uh+E
tFs5lYsdZHpmi4uWfu83MeR3YWs7Hcie2KivHw2rcNi2/hF/wAoBJhPQ4eiP00q7dWVfDS54+lD+
6UsZLhOyYpNH7ECV5D/cseeL40JOTeRxiHxspEFbLyc9Og+ZmWjJivOvfa95pWfnq+ziSpEwZQga
agHYFlPLOrOMbaV76qNk5YMtn+X/OwU8n8RYiPLYUeya3Cg2zV9SGptUX9m3ax4UVKPON46LGFHd
g/IW/R4rfjUOysNgG66/JXf9R7P33WTXPY7mmjssR9+/C+MiiC9KTDNqfKsA/OuYr6nqu7G/KykK
b9TOJM8g7u2QtWwQqHokRqB/5EOW1FI2qEmLF8t7fwQ26RDfTzvMeb/dNrOcG0F8VYFMjGEgK7n0
jiIa415RYEcDlXW684dTgukxWXqj/aYFTEMxoUoJpJwJfNF/CfwzfB+NV6Jjev7SdDZMMZqTMB3W
u6wNLRFd3jDyVha46P5nVjhn6SItVsPZSg2N9OlJNSeX7Yq3rHACalX7cVs+RS/CrJ639l5fPAxn
ljmf6ZRsFOh86xi6F2leldamvAbZWAxTZza4a6fM2KROKmwMaQC0PIJ/u3Kk1yxwF0zQFwUTBFjA
ZzR9AVQVa0Nf17Ps83kG4gSSxhoq2fxUReob8pQ1A5A0Vu+xx8RWXdA1bOirC7EMq7uj78yFAKap
u/XhBXwDm5WHyDU5KPcDOB8ZVKYD3YofMNh3vm38sH21hbgC3UZHYgo2eHF2uXPbLxfP99maOefI
gZSmeYopgEyPniPkQGaa9vVhCnNQ5pMRbclkfARM4QvTCNvbpleXyzkNkdnQ0BK2QQ7XmVpgGydQ
OXjsIXtT77TQEjzFMCWHudqKLy1GGw2jzuA1woy4ejUhG/d1pM9fmqnBQ6pj8Nh47usSLevi0NUa
qIDEh2r4nppXzLA6irBGAT9/SD6J1mRMeEggEgDklLtyeyHt5UrCytNIiiNX1EZxo3SC+stIivgA
mQvp5fZeX31mVNRneCv0ETGADbmtyxiXNLkPIjqWI8aVpta7inaM8GiX35imO7Xwrq21aq5WOBuc
WbX/jH1c7XCrKa061HEO1ofRHMOHQR5t9BC6NfLL2UcudvLCDnj2LhdWYUan8CkWFknEjoc3xZgs
9GQE9T013oC3WbkrrqIQ5K1R18Z8IgoGylXJV5swdxFUYmaVdC8DD0WCYMXCVbSGBdTtZrw1miAY
8bpc0FAmuRa2FL0rXRbNUewjJ25SYH+0Ils5+0uLMVQgWnH+UTDkx3hVoidCImuZlQSFqar3o+be
9rrr1ywWg34OdAeQJ2GEZF7sWc7XVmIcV9C0Bkd8DVIvX91rqdq4whidQhEo9lpRd77cHyRB2Ok6
pJrl/KUspzt0oAJguUS3q8P7jADzlqjdLpebjS8oshmIZK2tdh0S5p+KWShUgDSkOnz9rwe6QNVj
PGQrgbqFlG5ENM5HKtoYycT4Z2iVkW+Jw08wqXYkBZbRrfXdFr48lRCQMHGmoSXNK13XhY8S2CjM
4OVd0GlmUD3Kkuzd/iTLRsAGOU/REY2PfGmSlmkxBggEMoYwa9GjMtol2UpqfD2giPYkQhumtEHE
IUv8uHydKBPo5HEsB1d1heP3YKdf0OqxdausTW/8qd4egb89ZftDfAKY7fVJeAY89lOz1/Sorlt9
f34JUNtgbJFE8HhxLhiVmYS8MbfyIXay9kUbq8nUmmEDkCTQSyBi8KtHqUBlWa37lXtmcbPREZ+t
Y6qZn2jGdEVJcMPkwNUZXyOkvYZC2ifhtDKPv3COsdl/zXBpg5pVyKhbmIFIpVknFFqD7OO22yzc
HxTzppCIlFGExVD05S7qZTHFqYDvSatHxT922TuY2JvhUa/fFWXTroIm5vuIC+sX9rjUoBmh5Duy
KMfsiZ1XxxjiPnNl0u6nnSJ8GsRs+hdhjQnlGjkBX5ENVP9B9jaLpHGrjLvCKIsqQba3ERpPfxCd
3JI/wIdNbcVOt50X//y6va9LHnJukVsnmVieFijlWUUqnkaS74ZAPTHh/d9bAUAcfQBUMJHxcLc/
LQ1mCEmaW2oyOlWDt0ZV22ChX/HDpRgKB8F8B4hmUfHl/b0x+njQhxxf7RQeBrfbgpbZkj7zg/IT
meJKG2rVGuf2IsYIpDGDtQacusIGiaMn7av9dEzMYjDblXt56ZChrwbuONyVeClye9hHoG7RpRKH
bMxAbP1PvGbgupwA7zu3IF+eMU0r1BZopNwC0DTZNu+yNZmiYKLkKdnxodtN1ldiYX7o3/sG3r0a
GkXgOZB4CVjA1ieUmmvEKPFZUndEdvpkzS9mL+ZPM6iFZAllBLCm8TgrX61kvxr63AKN6Um/e6a/
5C1mWP6HtOvajRwHtl8kQDm8KnS22+1svwieYOVAZenr75HvvWM1m2hiZncX2AcDXSqyWCxWOGcn
PiQupjBqd+YIEKJ/8L4g5cPQkWigwZIeq/OTMSx8pYXPyio3r3Q7wAwwN8a5fMVg25ZiZsNZxDhj
HhhhVXZwGsditDsXESHaKh7l1k7Wxg2QWp/1Ddlb24njOr4GtC9X9Vs/6mbTSrSXY1AcLmr9PkDw
dMwPPbzWSnko7OR3eQA4rwt87mYjH2ObvAg7rwVpyQcmJW1tSzbX7egSappaB+o46gJwc0Udn9PU
nrYxHmqn2+tu6ckPZeHWq8HDsNKGHKJj8uIkfz1fOwvHix1z+rAyPHXONwHAh4WVFLCwSN+36Tqr
UzAenZLQzf3fVe9yUb8YFj0n8WfoZUxF48I4l5eiRKNaSVM6CpLPRjuA0e7UFHeRCQDLOLKJwOki
ZNwTgLvBmChIePGoosv6wgjouUocCnBGdcCMN38C4giOQuYVQRheDrEnoravZwFwWM71yhWUpsNI
xCaalbCbehkgz502cHwOy1YMHW3PEob28JKiWwbj0Aj0rB9xNJ/Md+PQuIaNoes7jMkAynEAHfu0
Aw6pcGOu0LvDsVPWUi5lU+eVxNWIkQfIBkbIZ/ZcHdI7ZZ8R24SRWqUzYSrNLp/El+tiWQu7lEoZ
DFASYTAppNbZfuieCx6RLCNAQzOsrsP6UdXFvNn5xsktOtfNEL8vVF4JlgkThXLzUapRZ/LkYD3W
vC1kKrQQSN1WZZJYTVnOAvf6ujlIB2M/7S1P+F27oxtJtgjs8etLyFQRF5UyM/QiDKWis7T3NYBi
wDaNYti11rD2c5APWJ+K8QPvTNuXjLUIbu/rQplqfkH3I37Hm4zat77LkaDCsxQhfLMxgv42E3jc
2qyLH6MNOAxAFsMEBv3wUzGYUmj41wkwbSmoz2m0jcSbBlkMlHW7J3kEwdSdjAdh9JG26w7BFS/y
ZWm5/AJqMxNt6AaSqzgT/iTsFKOVjyrRfl5fykufCcRMNMzKKuZ05xrouYlmguYHAzhBnTZ5QP1H
j3fNsG/UoyDuVPX3dVmzLZzfjeeyqG1L+lgostk/j+2Hoa5zcI0OBym6sXhsR/MPnQvCTOli75Rz
pSoFTDMgrED+KRE9Af+vu2aL8RWO15ovT1rMTBipzV0B6Pudz8YyyLDEMRqs2S/jFQmiakca0HMV
HUlRrK6vHEuhhSS6NwkDfFEUZhJmm5Vpk6n+KrFib+r1++tiWAqhnU/FqDHQZ5CJPVcoTSQSt6MP
m6+yo2EFP4YqugGj6Ar9OZy7kxWhoayDPtg5ra+DqOZcFsaCMZoYQBYmYfZtG9xNo742KgCtmeYK
1MkbUbmTgBCVEtm2hltZesC40iGoNZsoP6ok4ah+CZg4hynf30MvcYNJsaJu8T2T5r8UneSplbTT
ynwXJ+FdnZkehvtcA+kKzQC6xZD/9TmEeHS64RUvIyqn/Wjfyai1NUHp5JjDyqTtIDkx4kI5cjIB
j/q36xvNsCcTNz3SQDrI3ID6er74kx5g8rGMIG0a7EZbj+nH1HGcNE8G5b40v0gwpxgCGSfK7clf
5yMIqsf478/gmSaUyQaknLuyoImarM3mTYhuw9QNeV1ijINxJoXykpgVbhu1hS766OTBIVW2yD/K
5uO/7Are6IoOlCl45PNdMaUpxhwodEml0JbUjYWp59HiuBK2Kn+E0C2C4dD24lTNWy/c5OoxMzbx
6Ay8DqHLawXmjAQ2AN1nPFc69Ce54ceDgQUTagURa7MtFXJo1TK1uxSMN5K/lnte1YFlcHMFAAVx
ZIpl2qhTFHMrK8tLQAhhhmAEA1GWr62GV7VhXMuALEC9Bi4fgugmPZKQWBpLAlvQ5ZtxMtaF/+O6
HVzek3OaCxEV+oI1YLdRMVXYY569UvCuMMwIlOodOiCTsM88qc7fe4y+wy8GvM7Ryw07v5tns1nc
ZZgOyFq1wN3cgOPKvI39J8sHZBBmng+DzGmHZqR/wV+CsRJRxR2DRv35YxbCMLeiZgnBToWRuS3C
F1HRnDgbHd0IXTmHOxp+ikH64Fu8qO5yZQHRA7kAshR1UaFLfBPCncZSER83kdtZb6ri+e2uV9+5
PeVMQUizI+OGObaLwkXkS0pbF4hQy/Z10N/8ChC/z5W8m3LOcb60Rmj0LYi+tuoiMbS0R2QgVa9g
wbGHYX3dGGencx7kyEiuAbEYCTZwVdP1qFrtpqJpdMRSw35q7vR8LYQvVbAh/b6U9xiVvy6OtXBL
cZQdFgFG2CuAuzopWgpHcTsBLs6P3oVh08S8gi9TloVrENO+KDxr1C3YTeAIgz/BlS8+N2a8wSD0
qVAqDwARdqkMnIjn0j3NyOcisrAAw8P/569ZGL0mNHFQzPdh32eYaV715pPPo967dO5f6Oq42FHX
Q9sOdYMUcWeORZ8gmi9+a+M9iQ/h6MY8R8uyOR2YWIjcUJtDB9K5JpJEslwxZinSSfcjpP1P142A
6YxwdeBl9+X/qKVqRVLmJQAYnCJ39fJJ9n8G6lGJt5hzB/iSc10YywpwRv8Io5wRcrthC1QMXBuT
akfgrAEcA7oGDXFb897nLBMwkC8yMDWDR4NBbU/Tmz0ABLBwhMSYEVxbCbBIQ15IxJSCYQmQ2COS
xF11vj1hVWio0qYYsxROowU6TeteMMS/jrtwXyyEUKtmkl6Ap4WQCYez2NbRT0BUidJf95PCWRso
6SMqRsrY+uoOWhyavCxrIwGsp2Mm2j4TBWGDrEJtq8HwbrT6jRz4mfcP5jB3/MLdicAEpPYo1MJc
E33cTX72aw4k0HhChK3Ql0CiX18XxTqtSOz9n6gLjHb0gDV1XBQwh3FTJ1vSlzZAYbhdbkx7WIih
jqvua6Rte4jxU0/v3trwvoyer2vCPEOok6BNC4UEEFKfm5wVh2oVpVnpyPKpi1eNthMtHzRejh5x
XANTGTgfkAWZ8A50X2Co+mWvZFCmByFCOSpOnGavg8qD2WNuzULM/PeF3aVZb+rxLCZpMc0bO0Pk
jZJuNwWnCsNypXiD/VGHOquRbqSylEAO+Ci3Sgus8SngWBlvxaiTiuRxkKPgUjpdcK9Fx8g6TgMn
oGNv/7cW1PbXqtUSbTbkWkpWYbBvkzUJMidUC7vjJg5mc6UDksWS0Q+Yykr7mqgQhqHrxNb6GjnV
aS1o73pruo2Red2kukRvQdBTdJtksv7betJRgw6Y/44EkA/32sqPnbr2a17Gn7NnGvV2ltMuSswS
MtIKVJjhUWws21D/xYV/2x49YkX0osd0F4RIaPJrvM5cafLO4KWumLZhzGMzuGPRbjT/fXGSFHEM
QwkAWE5f/vRzm4xel55SP3CMhBfPMXK2uC0WsihTD6U+GowOsuS1tGp30W1xWzyhyrUxJkwfDwge
7tqN8Xjd9zH3ypgxDmcCEQST5wqGqlHjkVPCvYqAXvLS7LfB61Oev/vC5BciZi+yWMM4wGSY6UMv
PX828x+D9JGg9RXImL1sizwKd0YmbF7Fb4VmhRfS/LBJQW0DhcrCliJbfsv3lW3cYIzYtdbKr+ur
xzaPb2GUozU6IS16Fa/pSlBsJWrdcBgcxN+99qPQOLfU5Wj6HE0sNKNsMWmGWqtDCBPHTeaJDniO
HIzh3Ha7apNsrSfBtrzOazAxDW7q+8gFvfR1bXkbSRloHQSdSAosbVhpGzQVdMOLNvZrSXmTy5tO
/ocXx1Jdyi2j/S+pAhXS5BykDcYIzmpZBf42r5edZzFfjWcLizGUoERDIda1CbzKfwSlu4FOpCne
oOG80DcFSBPTcOMDSvL6cs4KXDkX9Kz/JA2hVuqQiwmW586Kt9bwqIHGp9BbWwDImYRyDak4EQhn
DxXKNxf+VIdBAqFtX60y+VQSkJxZa7l+67PCznpOYpjjXuhWEHFKSCLO7gVTEGiUyJyqKe9BCMLR
ireUlIuRhUabugxixOKnFjtlswOzH7KPm3Am0bJr3vuBpxblZIK0DMHnAnn+eGM0t0UBMLmH69Yx
f/I166BcS0fSkliziKl/GMYfgP67/vvMNNbifF10BZt+oMcdBJhD8zyNwr2EIZVSCk8BOrpGXdtH
+bFMAzfO9O1/FE05ksrE+G4cQbSuFs9K1h7iNNgbxrhL1WhXWaIzlbkNSBqwwvDI8Nj2jygf80cK
iq9zfLY47LnfZq3S4DKKBVAdij/FOFyH2bSSJt/NqvhmKnROTohpKwggTGBi4tFJl9GVKVGHNJ5P
nNZ7mE3wckyb9AnheBPmVbQQQx1stTUrKx6xpk3UrTLTxPRudOwi2c2U36HFQ19mFMBwGS0qr9Q6
6nj5RZg8xwl4F0I7es9O+pbcVJsAiIBb3EC7eLClt3jLq9gz928hl1JTrxqlE0PIlRowvAIrwGrX
IFmrxMmWi5ek+6dV/S4wU+GRqsVTLQsoMPvFs4B+XvOlLtypXim8u3U+zvRxnzPy/4tabtHIfZpe
a+2E5isnisTtIFh7HP5TXOk3XRjyTIXlLZeyqOMnCXleiDnOwCAn6zBw++LUThtkdTxLsIMQsSaw
Ya8feZZ1LkXOn7Q4dmoWlCSNoF6dfoLzQWg/h+YpwdR+KCjudVEsC5kf1xKaswH/Ts+lVG3XDGk7
O85kZfh2GL3L5sEfi5Usu2agcaQx3ehSHGWQWWEoZVtDHEFEZKjbdKYbN08muowm62AWXpn9bnWd
I5ZpLgslabsESKtRKvMWoqNpWHcFXgdoWNHlzfXFZDmvpXbzLbXYN6Uw4qRBHssp+vdEdMTwLhk5
cd78ExeWj/w8gMFRNjRpeHAUiUAyTOAfC1AydqV/j3iBc+HwRFB3aV4IpVk0FcKD0j+gsuORmvdQ
ZC6UisIMcP80TPNQBo6kEolyE44CZBW2FL7V4mDHvHFC5sH9I+RiMgmJsMisBzg/Yxzfp+YRyLTb
CAnf4UctPMSRdDKT3LluAMylQ0MoirpAzsYU7bkB5GipMP0au5OM75UFPCr3+u8zDXnx+9TWDGI+
dsIcIEa6vjGt6Bgm6BgICsHzx3/JfYB2zUSPAnoRAWZ0rosedlEPNgTskS6mdjDz4kUtMCYAt39d
KbYx/BFEk6S0xpDKiQZBYoknRfkC2GgHNGXXhbBX7lsIdQOLiJuMCC9ddOB3GNGwMduMWZQo5BxP
RmMlyp2AIkMSZEbMorvUUfGWzQ7tyM54mpmhT+7ws9hhOtxfZdv8JVgPu3w9usnWt9MdrwOY6csX
sinnmgt1M5oKdBznaZoARO5hBgBtbYicyRrsMkk3PV5L1xeWcVdJEoa2QAgpoS3/oo8o1+IQ823o
uE69qAOawAm9h1XhCtbzdUGslyc62IFrh/ZbjIjQLb/JmOd6plvoBNRaTx2ztZBOIAAMUF0BQ6L6
G00BwG4Pj/GoH2KN1+XA0hPtUug1BjziTKRFHYdJBJZ4jJ4htQUEtJLKuSf1iWW3SdE4OES5K4aE
BxLE8CcYSMN0ADoQMI1INz/KeZuPvoTiGAjnUnCK/+hHK+RsIGPoRsbUwZxkN1AbRVB8rlk3aTVg
81Gp0kf1LuvQlgVpzd6UzHwnjCOe14Nwh7yUsZcQfzjyFH/EMqgpDL1LQCaoZXYccJ5brMXGxIAC
riaUgsAAev5J5SiL2aBA7077qZGHJEjcpAyw6qPt69bf+x/o/y2McqotysBiqUMYAO7RuiRowLfR
K80WwvHHdRNm3EiQhEoqXjZYZ/qs5ATJCqtGXFeNoJZLQ4T/aRQBnWUUtmSMtFWVWpJdD/XvZige
r8tmeNl5wnQeuEbHEQ7r+ZLmoW82aFmHAzTCbR60Bz9HAg7Q6P9NjHwuRpdykGcaUBHdupWc2Wob
2D1vUJPhzM/WcT42iziryce2GBpUCgXAvGIW2JDdslE8lTebzzbD7/2izHCMkaisS5S6grG+NRA1
knytlJUjmAClLjjBI8s4gBSKOV3g+KJrhRIWNlMlpwOUauu6cwiG8220RQ/PRY75N1HNf0UpgO2L
qoufxKrNOO9u1pKim9HE+B2Gqi2Dko5R/CgHIivaQaeysuOpau60piagwQAb2zQNLUcea2lnzi3M
qAFbzqAxDKfG7wI1gbYkw8xO+2zVu9bfSMFN1HCON+vNgVnYP6JofqmpAOp9pMK/qYPm25LWOWMR
vmqN7iSy/5K01RZtrz/HEryhIu+heglRqslnx045N1Xwh01BMD89tGN2mx6blWVH3l2+AnXJFNjo
eU3u6h/dTUVsjQdFxQgHzkRTpyTvdKJHc/FMG+8kGTCBp6a+l5NDhoQ4D4yZJ4syn7Qj0jTUkBUM
/SFvdbuKa0ftaq+Lw7u4Axi03HH29cKCVAXDxPBoGqD7UW2iVlaJ/F4FbAyY5+TP1DBsdLL5onDX
Wv26KAb3ulu7DD6+pIGXGSUF9AHSlR+lq9M6xny6U0q+YssZqJ9AEuGFpCBvXaTHq6IRj00wGbcY
87uJTcEAK3jCwaL68gFnr7/5KzDPLWJWAdgVdIHN18xw6HzMxQ+l3iPs6DJFdDDJoz4iBS67DYwZ
RMJDkof7ihDTB55GAjIuCSCHW8OIq8dBSQCT3QiG+mF2AQAbBGVqbYIWvZ1Ixjz0kgm/ZNeNXj8W
ViS5pV/OTBl5M3rBpGdPst5ooMkppEexUYVPktdkbcWC/Kz5PtmkzZi5aBCYDiHyXc9C6/uhHYBT
464NqqH827tGnbuntXklECmAmeb8bImRIXajBLzYTp5coffREPfuT9F/lEIdI4AnZFqZQkqk7MP4
oQVNc/LXLQizJrOnQK8YMoV0R3hZZSg1WJBBNDufAHBjBnYr2WHIm1K6PDTnguZzvLg5EytvMKYD
QYMc2qrwMyA3luJNlU14eA4X1xmmCpBykTEvJIG/ncZRFBCwWpMRYGC297QcuVXU6x+64hZHJSlc
I+M0V1w4IJwMoDMAO0KUMWRA5+eTAeO1cpenjikDUEY27nLtZ9OVbiJVIDRTVkPx6x88AtrucFuj
QVj6XwqtxVLGna72rYG3ajt6lnlSAjdvX3LjMew+WuuEVLKq36j1X6OTzHrCUtCNJwEri4bp6lN5
1EBbnzp9CA48ybfVOjnqlcpZTqa/m3ngMRyCBka0LZ0bStw0bdWr0K7we1Bn/ahH2/L3k2UHg2Oq
nmzsOsBYlTy6z0urgXroZZPmbiwgH81/XyyqqTaGr2ckdfTmaWofhnIXxEDZtBMBQc9GitacTZzD
UdqhApwX5BOYhDGBy3Mury3aMpODKnXU5gmohYPiiInrR16T2Eb8qqSYjtlI+q1ZcgTPTuOaXOoc
xjLgu3sTepp1s46MYdOPPFS1y6OuzB2VeNnM49EG3SJfNX0jp2DjmpHqyhodZ5uRZI6mgz9x+msX
eS5qXuXFriVFoBtmAVFm0Dh9gNSUltpilq6u7xZPI8rfB/FIpiqEGB81oXK4G5JXC5gK/viL/45h
+RO8knRw5sKhqHQmT2tDdOD3DW5aZWNY91ZsoV/vVPkPrVihNYMTXsgse8B0KpKGyLXBcVJ2KBGh
I5UCbwmi8Qm1Gqt8kCfsnCeQU+0/AzhOUG/a4APt7Jm5UZLPurwNjdKW4rXZ7UX1VyUQOysf0mmT
626U80YGWEu//D7KXnVSK4kWIPAAj2Is2h0Q7o2TUv9oIk6Ic9m3AQcHd4pmbBDZw8VRjkepzFoK
NaxEhRsqj9bpeJd+MZzZTXIi+uiGkmIjy+6lBTx7+l4qwL12UvJTU3bJ8Jyb4MUaHFE/DQEn4GTQ
BJ9/GmXmrVwq2jAvAsn2oK3B4nt4xlexq1iPcbbSY7dLNoXgpkHm5jLH+OcImvYYOmDlFWT+kRGh
UyKoN+EF3yWpMyEBWwSA4FOdnlepZ7nfpZD5lbg8yHVp5UECIb301jS21qyNbKWEj722yfyjzGvH
vnh0znu90ImyekJGLYhGiNPRhmDqtqrcDgrI2nSOf2JZL+i9MJyhI7oClfK5Wu0owOQKeFsl6Rwx
3lbTfQgGK1X6SHnApwy/gesS8GTIEOI6oYFPDR+Eb5EKUVH8gMk7OzNA0FAcAzAJKw4Ioa57RMZ+
nUmj9quP5SAVgFjmgPd+ImA0RnYwQklSl+1MfQcZHMYMOWvJsMMzkdSexYAPzTX0W4BJWPHEpkU9
9EbkGQZjw86EUO5m6uPYryoICTA/QdId4mAsqw060I5wIh2ZuWM4T8CVMTAaQmMOZXmspuo4r2H6
EA3bHuDJueKgSq4Fnpo/RrHqhN2vGvkX/eBPG0Op3F7VbUVcmeDLjLZNsKp8oF20XtXLDoqp4JFG
Is9JVLsIjz1vpo+5NIvPpZYG/rHN5Qi/X4FZxKoCDAOtDfKjF0zP4IW4vKWhorHK7FtrmqMUn6BD
z62Fl0hZKVaDEbWtCCAjdGUrB0vy5OKuAQz5CFQ++d7SXtMsXJe8K4jlfjGC9/8bJdNIg7WY+r0o
4mssLDMoZ4IbpHK0RLTrbgv2TNvvX9tqWGvaXY5JuoFHlM5wVhAPiDodj00UzKnFAMOiUg9zaOqT
u8F6BFIpYNB3Q8i5AJnn61vMF6LfwgULky9YdQQxef0aATklKDc54WFwsPwG0Cpk8wtqD6Cr5w6x
RJqxxvgQHKK57cbfevcoK85o7EjwozBXEa+NiPWaQAcRHoMm/kFoT0VunTWFQy9peCtVoKQNkfV+
Mgov9XeDOtmD9aIgpdIgxOH4qstqHAJfTB8ipQrwIyDAUWkpIxPGyi/01Mns+rn9yDzlh+KGvwo0
KNvRFvDNwa/QLl6aG3M/cmQz9hGi0aGMfDuYmr/inMU+JhWmzEEpgYtg2pimmzXrbvD+2vsbKAph
qHJOoAKYhtrFzCgHEgm4PkkEvJiVLq5DxcZws61FLnxRXHCStowjsBT4lWld6KTL4AktBx9mo2Km
CaS5U7Sd0I/G6/tnrd1CsS9zWsjpxCAw1Qw8rKYQoLaGZNJgA77y+urxhMjnq2eUrZbn8NxO2CO2
9x3Feul5/IYMZz231Vgm8vpgUKH7lBJdmDIlgf1JlnqoixbQNvG+6SOvAEpz0MWc6jPDX5+Jo+6G
SMATQhBhc6n8KyHgAQCGTyp4xNyZWEse6QdPGmV+ldYClyOHNFl3K9QEO2SUqg1gMTT5lLSf13eL
cU3PFVDgscL94lDTqU9MvlqkacCmti8PYNVageV4Pe6qbe2ZW8sRniJHPQaH3I5vhffKRiPROj64
cDh27QWc19ql5Zx/CrXMoujreWuAfsuoCR4bu0bt7JzXInN51iAEGDtICFpzpoeKWTXML7fTAH1l
dCuorUvAbZwZ94awvb6wl1cB5MzVSFnCwAZQIs6PQTwFhVhGkCNJnwkYVQJ3Ii9yHoMF55QZvRNq
nAvuq2n6/CVzLpFaPryrY8n3IVE5voOz6rX2HuJttG69x5+WPb1G9z+z2oscwJdFdtnYqhsdSnRL
FA/BavIUD6m9tcnxpJfn9PyTKFNOxb6QxmxebN+r8k1n7ermDfN5ecMxncti1Jzp/bPc6IA6X25U
4Ms+n814wswtkry+D3Ttxg9uJCWOV5EFTrIyq4pfaqgH96FkhmuUjJPH63t+2Y9KfQVlXOIoBX2v
4yt6p8KrwQsdy2t+pKJ9N7pgXHcjHJu9sOHBfjOXWZUQA2DeUrvgGPArq1IyEdnnhtzUoPBJ5ZNp
vA2aSyqOJ2Ra9UISFeBkWixW+ZznTjDMadWOQHRbHAa7UNHk/tKpJ7X567sRG7uQSJ0jU/XVUVIg
EURZRe9NgIsahqNf/kMlahb0p+pBN6KoQ5gP41yPEA20gTmaVNsdQAaRC6jaT1+9F6PHwbqVeDhL
7L37I5bu0vIDMQ70fNZPcuPUsivhTre83PLEnvMiY7rXbwXpFnApqPQ6KyBJUD0tvemnO2l85RyA
+Zhd+KCFDOryB9x1abQzcWWtdbZUeBmS2c1UexZG3LXuqYttYdx2IscqGZoBIm6eZEWCC/ktykbi
UAk6EyPOTh4fDOkuBUb630ccyB4uRFDONdIVPe5H5KiS/K6R76ruCY2203iUW44bZ6QszyVRPnMA
GKuIEiEeoq/Jh+pUoKyxu+fA6VfBQbm1MSmj2uHHDjHPsd6hA/zzU3xPOfmPyynAucqEDkUMKKBa
ALj7c3c6mnivDS2KwJJkK62trs2d+EFSO3ku1uk+D51pN3wO9UrmBI+M03Aml/IvpEWS0ugg1/Tv
UvEhJgCicVQ49Hjc/L2pnomijEbtUAoqdayzmX42wqv+G1M6RQn2i/ZGIs9SfBP4vJ4+RuxxJpIy
olRQVbBRQDukk3rpdRLXlXXIebWe+VeoM3gmhTKgbkzqaTShmCX9GrsPRXB9656E92m08WWOT2Fq
ZMpoFJgxBC8GN8W2r8O+R6ZRRaKgQ1Uuqp0gPSgtZ7eYJ3whRz23xwTYXkrSQE4wHWXN9cvHjher
zD9BLxsMHh5kzpNrdMCWN2ZYyD54An25sAvxU+FlmtkCgHEHqGVgcdPPSsVEdsCYUuggKZ6eyA+T
VnD6+5giNBAsoDIlojpMxR9JKGk9lJ691K+ivNeDf7FgoGD/EUD597CR5GHKs9TRspOIYrqcHI30
PuSFc6ztXoqh8hpVTDrcVNAjrLdT/mwQO/Y5FsXyNEsRlEWFQR2EQwJNTMzURG9W4ZkCEnBAR0kJ
x5syd0UHNh5IL0BISeM1m4naS7WI+poWHVT0zdcAZb3uzHgSKGUSBCtFMVeVG1wJyAOVPGpc5oYs
VKDuA8xLIodnoQ1ACJ8i9VEZByfuOTvClAEuChHYiUj60aXBwJ9ykgwowRfDURBcszgo2ef1dWKE
r0Df/xZBXS9pFdQJhnlTpxxvG9NugdwMWtLyhgibtiRublicjWH5YhlYRWg8/Jq7o9YN3Q1zazey
juG4InrtAirATkdX0A/wz6TntcUxjXohjtKvAaWk0c+pXLM69NImMp4NxR2rTZn8Q8S11Iu6PPvO
JF00QVA7vOvxmkTvmsoJ/Jm6oIg196bPlWLqGjOJlaGtGgl5pXzsS4wUbNXATYuHOOZEXBxBdB8j
afs2ywgcPybau+wRUSvaJzv0Zek3162PaeDfGtEzYQFI6BoJDW+OHr5gZN+uqsgD48N1IawbGURz
AIQD+A48NWVxYikDp7ubTVyxVSuwK9MV22ef1yrM9DgLMZSlYSo8lsIAYmTxJAivRHCvq8F60GM4
ZkYVM9G5gsD+/MYvYj3O/blRgEyZR4Rwb8aJq0TyRgr7vdjfDnmOXhI5J3Zu1RzYTUZJBFkCkEog
zzw3wdGsIHGugD6qmeCKbqV9tkbK1xVnwgJtrQy276GTbOCIvGQUQsS9FDl7kkVuFp6iJXENkfI6
30b3j/k2qG3pxXKIW34ie7AOb6WT9K44glsJtvDr+nKzrAbTb4DUQhM7/qNWu1EyS5lyHLbBPAJz
1NbiTS+g52t7XQzrBKAPY44fkJnFFNS5kmHTKVNt4gQU0lr2f3fjcTR4+WdGUQQr+S3kAtwmG1uS
GRDSYl6sCFzZvPGNN9VYW5ojoZ6b38fWuk45h5t1IJZSqdArGBUUbWepdb6PmsIu1Zfra8fcIgDs
YY8AdYT+mfO1q+RuKqcSB6IZBL11VCOu18roy8QhRqI3Djg2rIxzCuffpGNiBZ2TKLubQMOjI5dB
mYBVpUOm34Bs0VbNPsaUVykQsFk25lrrMc1a1mV0IzQ+cntjJq2vK800mG+l6ewICsg1QHxmL1B8
ZMaWmG9tu7ougu1pFjKonSN954MFCDIkfRvWEsYqNDSf3KXN3YQUce27GAMUZe+6VNalo8CzoVCo
4/FE91WmqWAqbQqhKkKpVPEIDp1vpbaQPss80iqm5cwVQmT4keWn2WvETGk7y2pRMqsid4pzLxAa
UGikMuJEjYcnwtyxhbD5YxZ+bCry1B9Ih9u0vBtVt+mfEpOzY8y1A0wQXAgaKI0LzoggNNI87bFh
mBshiWAb5gce1o6mgx4k1DgXKvMMfEuzqMwy0UmDHhgoNEbqQ2i+TdVrYE2nLBf3Yg5I6zKxc5XX
ZMi+DhZSKaOscpOo6QQdp6MYOsF9jtEVpF9uLW+6jZxoGzxaa3PV9W7vhp5/W2x5Lz2mP1t8gHy+
j2lABDmQ8AEZWufmsLXjZT4ZVWQ46oUI6tIxBDEThhgrO6yklfYQPoagdXHVHVmXe4A7TqFj7Jzg
TXytbMut/smINADPo2ogIsN8rl+WlbGCWVwcwPhTmQR76m1Fs638SeO107PN9VsStZIoHQ4gp4Sk
VtzVyIdi0E6JTl2H2vLbPzgVIB6jsAWuE2QZznUCpXygNPqAzA+6N4AIUxGnMx/R4Nv5FedUsI75
V3svACwlNGTNf18ccz0xx0jJZvvUOi8pe49gIE2Wn68rdEmFhahoKYbyJlEoxIVcQYyw8W+KD6G2
h3u18pJD72p3aEnMeB1S8w/SNx7GvwDsjgTK3GV/rlchajkIdEe81Y2PWPkc0BhK/GOtcxI1LJtQ
MY7/NWgD9HjK+tq67YMqxE4FwqENtqJ8m/Z7GQgY+jtnBedfulBoIYmyPjHTijYEFgWygeV6qqx9
3KDRSMkV15LL1pU61U4LspatxAWHxa9Se73+AcwFhYZgKEHmC57yfEHbypymxpoXtOptCxwjAfEa
+Org87ocpkEu5FDxsykIKbonRKyouY+1vRqvhJoTDV0Onc3WuJBBna9MGqe+lhCjiyf9JG3B7Suf
6t/I5jQb/aExXOHJD+zJiVxkL7zr6rFuoYVoGh4sGfRSCSMs49C9jBbmSoZNPIxg/vocUemUx1tR
2VyXyNw4TIPjGWSBvYU2UcMcZWDMY0EzVE0BDqpLnwBCDsCmcF0O8yigbGOiSxC9TDQWZDZGrRxr
MNBk2qDdoYwehd6ry6PGy4szFZrBj6APQmja46dtUBcBJqwdKxW2evVpWt1P0AM4YkU4p5sniTpz
VepHIN+EpF4+WeZKzV6UmXs5SDhGwbxBAQr5RyXqBkWmB+2XvgSViHkzdYWt6JXT5fFTWav3VdIe
IhHj1+GjXD7nUXiHSR9biCavN99U5B8AZ+BNeuQYJN6qXbi9vq+8RZgDjMUN0aYa0VWCb5OIW1te
qd6IIZ6u99elzMf6wr3pGGtByAn6JDrjHRCrl6UOHXDm8J62n13nTPFWJLsRYJm/rotiFsVQFvsj
i9rWMMM9iLcznnhe/opnOuiKVrVjukHjIhxz0a0LgubiR8s5IKxIbGaSQTpCAYAXPfGljrHUm8l8
QIZjIR1rjC1fV4y5UwsB1E4lilCOCYEAoqdurBzGxk2Jsur+Jau/VISKGQy56DK9hRwteo+yydaQ
0Eh+XNeF6U0Wusy6LqxOUIVgTGcZI0CH4+R1KAMnkUIQwdyb/0Pal/VIijNd/yIkwGDgli3X2tfu
G1Td1WX23Wy//j2U9D2d6USJer7RzNVIFRnGDocjTpyzBoZYXDeMi2ngzQAtiThd2LMOdYYRturS
DmGqsWXZGdaa24s7/MSKcLGFddOjmYTIH+LI0thrAxsYTy7fm4GvrcmnLF4zJ8aEGw6KET1ROIxB
pysA8rkB+Nq3lOeQOU29rdbUd1dWUCzV5HgCqPr4nRy882IzoMpFnpnsXt8TFwcIpdC5lIgu5Tyx
JU4006ErhoJouaPH+kaaTL+M/rkcOpsAxQA6oEtjTR3NktFALcvpJ7arVBNT4WvZx8VazSbAGEjR
Bp0Lu2Ks52NlTcBWQlE326oVBNWGYx1B2CkMVq6VJUtzrgHQ/szHe7FeRZwmKkApmLXo0eZhbmHt
9eKBrdVAFu0QvOBhAlI3YsfVTE2twcnCd8nkgwIWxKraNgNIkWJdWnHp8iGB1UMZGQ9ODO7NAOLz
uKBKpNRCSAlizOs26F8GHRK04VZJE6Q3d1LxQvmB6/usewnXmBcvzq9gWTi/Xa7WUThrL8tg6axu
lHynKpKjk1sjfFGm7fWtfln8hDXwTWiomxP1Ulci1kKWjXIB0RQgY7VCfRy7Z6srPcYKv4xbuyX9
jSwnR1My940S/LhufslX3TCgzTEjSSG9c77K4LHSeTXkoKBTrdcRRE1qQXwrNsHVi1d8pB5apq0c
7mWPoe8LjUFAsKHlfW5TGkYSBgweD4n+PKgyuHUUd1BaYNQoO1Klt8fE2sslcfTgM9Po2s5aii4U
aw0YMvB3F8LzJAgVo2txWormaJZ22+zMvnEqc7TRITUtz7Q2VuCnxMVbddAxpL32yS8wV/jkmG2c
xxvR7gHf4PkC1FYUNBzvVkgN7ZSMQ4sMDCfSV4jYQKVtOu604GboV5KSpS9tYbExWY9ZQpQxz41O
Uc2q0IQ4MGYh4mPSgt1o0NvyBk27p4lHt2B4/+igpPmvmTV8tTB9q6G8AciJiP5XSJ2nkdqCLapC
e4vntkHHu2jobVlhK9CWi0wCIliITZBjQDHFgr74uYdBqdWyUUCZEFxJVsM34GWHfEVjW229M4Du
vH5yLqvQszkgrSyYAjPON7T0JHHh4IbiyTx2a9b106BptqlmTiEnnmJWm76570BI2/HAZ8pa03gh
DJ9ZFj6lVNAYSiSw3AT3PTLYNq9RhmY+Zp/Xzup8/s+y9W8ncXlpqFJhuwprKo0T5n8yxId2Inst
im2jLI6hBAYqPEWSTMOobegX5uNEwwOkGTcN2CSvr/Ois/PM4jyBPAvUn3/VfIoqzIjD2Un62eo3
DSpKZfvYxGuMhQvnAyORFK3r+VGiivUxbmZBgzMJZXCF72uz8wA6wjyJ8lvK262UDTtUyTfXXbss
T8yri5kcNGvAdwGqo3PftNIwclOCzSTa6cU20vcK29TpVpO93NyGk5sZb7p0zC1fjV8k9HPafqsb
d3ytd7vou2nhQTbnxYbY5ePEGkIJAvZOHLpZstHIs6HfmHXgJOHBSnX/utuLX/SvNTGH7IaximLI
hTp50Tmt/FY1oTsMGGRfC3lLAQEyYVhf9FFQGBHibACKiJ7zCXrocuuUUuTEFn/MlfIQkuRxsOqH
634tpSyz/iom89BkwwyBYA/cnXIEaXDIklko9CilXTZ+wmVbK2/yzIlLL4geg/wV0twOsMnXjS9c
ame2hYs86XpFrjNoryk5c6YgPiphu7Jd57MuxgL0oixrZuWClL3gXteUZWgGUA5DK8wzIdSpyyOy
wGilDHFJw4dToeNyBtkfJNgssSiuc03vtBZ13Ka2ik00MwtPYAJ+yExmuZAATzdgObiJDQrjmNJo
RsxghWxEYsj0FwmXza4rsnElEi7sJXxYGf+hKopoLxxVjAlq2WhAl7hIGk4dUHYFRzNMphxV2RS5
vQH93YMuBfEa0+nFAw+XNbWQosnAI1FU3M5jBI0SKNmjb+bUzFPr255WrgqyNwOcsan5kTVu2619
gIWgf2ZS+NARz61+VmF2DHNwq/LFqkHhO2SeJiX3mPrFNG8b2shsBjtV5U1qWU4frMk4XNIfzLtg
/lfRLRkyUcLNk41I0mKOw1STCPqZ6PKC4LLSPzvSHjQ5c8B36RPtw4oomqL1RuM1oM/5Nsrua5Nu
E721oW1rxzQ6BCbdhKpkD2CHv37olrcqxHw1giceCGKEXdE1PGajhVOXdyayuT1P3mO89okbNOwl
1sqdFr0rDWY6af+sggYkjmu7lte4jJYOJo7jzBKD9ir6VudbBAcA3E8TEp+ISK0TacqwrfUsd0hT
r0C8li3hnQm+ZTzLv1P7k5xHwZxXyhWcglhTt6YSbpsO8lqpsRJplm4IcEPq80SnhZfJfCZOzAwy
kWK9Bt2gGaLl3Wyj5DOCvLSWrX2/hZ0OdCFemRr4kiyYOzeUg2oybmeS/aIKAtULIznzdblukbhJ
GH4wR+NN4YqyzUAxcmyMRjmatFYOWl6iu6tYbOUGWfB7ZsrFoCwAiPhnDkInfuMt1tVgHMydNBrf
oxRgM6m+aSV5ZzZrTBCL6SvYGXDf65jDMESyU3BbY4ggAOKmqe0uOgbFJ5e+1NYztHdd3aBPD9Tj
9dNy2SLHkT41Obt/4l4U86IzEpgcHcWt31AQefwFQQO8bW1+AMeJfb8P/4C4zjHcbAX+uLCyZ6aF
lR3Dsm4syFY4cf6jkjEWmtr1eNeTNXX0hWvizM6caZ24GGSBDEFt2JHU1JcqyUmswZGGZsfRkCdS
uLKkS4nb6YoKB6VHh2mIeqxo2r5P9WBP5VMfPcqSWwSAxK8xLmBgFz9fTAHwmkMDGSg7hGYh3k1x
Fhs5QeqGyprBnawehnrTVECIeYgMdF+3akU8BkZwf8za+lUua/Ve0q2R7CFShjHGvlQGnyYEE+cc
9Tfma9M4PqhjgRkuMhGS3iPIAk7Q55qxjYJk+Eigo4XhrpERL5wYoj0zWXJoKqvtXbWGBJ9d0a4I
vUGX6n0qA/oDvYDOIbkaSE7GZeXTauVmqzZ9MrpyZkkQwQ3j3HCaITBvdamKdVtRzPKeME1+rlQl
fdflzJQdSTEnPB4bmcmOFimBaodFG+941hM8h0a0XxUjrPEbTH7bGQGwCKkssQ8FMtMuqMTqJ1IR
zNwB29Z7PG7lnwDxIaRpckQLt81YSH09rNQ964shs9tyhk5mTa+HmyaTsl2J8AIBLyXVXIyHyFur
UjHZ1qZcnUCKNAB5FA95hQgsj92+T0KLOxWLzU/on8y1dMP6Slip7DJiRRsUn0bXSoOQQqJQAelc
O3ZYtwKLbLMmHmO3MjgH41dLA4AetOxPVY78hk5W0ThKEgfcjwIecgBgY/0rs4L2Q4lAse0krKl/
YwQofyqiYgpsvRohR2dK1leqY3kfjcJgt7UyoNOCKn9B7B6MiFo7VV5Xg6kFdxquzh6kTl0eqIMT
lu0ua3kM8ew+36F+qu7kdjA/qqEE2aCah1nh1w12mFQPJN/r+kiym1wvTE+Vuoi5dcrzAym64EZW
S6nejjlEo91ElaWbjGPv2iPUid/VeoQmWwAqbwxrjVNVub2hW8VDOcThgdYj0RzAy6rJzoeqAmS1
KxrdG5KQ+TFUqm8lfVKetHqIJruquimzVVKoyn2pd3np8V7hDOC6mhyHXm08grfVr84awQ1Jaa4D
ZKjSzLkeVxffHaiVWwSPSWwikTOrrlvsnqzErSxTDMNswupG7X8k0S30qPJ4S4qvenJHcqTmGt/Z
kmk8llE6hEoNML/ijVV0rVU1CRKgNtKPTdfd6uwzAduxnpQbFebGvvMLtT9UIK1p0A5ptbXx8IUQ
CMZIjNFipgk9YlH9N5fkKQuRIjtcUmzV2ehH3ms4lTJ0ttd0pxei+8wPTpFiqfIl06oipXqjtBIq
l9ym9LbMqBM12zF4Dshak33JLdTMZHCszqhDsZhVjj3CZsWgINNoqJJC+3GvyAO4zwHiB9E4ogh3
J6YkkAvhtO9XEqOF6/IsERGusVTC9JZEkYhUQ7U1K92VsMCgRnYYWcHyL/ipzSMVqPCDcQjk+ecX
JhmAjTBHULPGXe4FIBh1Val4kobei6FqaYK0YRjW2DsW3spnNoU8xGAxcGQxbKa8t/OaIGF/un4k
F/JkcPEiI8ezAHhRcRQiKK1Ia8YGrR8QLWs5cIBDbQfmClRoce3+WhGfhnkY827qee5M3MKlKr1G
iXUb5dSRjNQ3mLbpmLT5Z8dA+4+BHBw2EMWLn6slYxNNPbYlJI6cRobqXBDs0kj593QNRKkW+FJR
CQBLgLArWnQgzDKEvEestB5UA8Gki4zqGSwM191ZemUCTYhnE44YEjcxeox0KEnJoIOd4xC9V0Ni
oAY/TrnutF0qlTa4AfArwjgZJ5v2WkDtEUnIz6DjXWWnjCXHnCnGIWw6iMYxCmRnULJDGPWSp2hp
h1plQ5PATdq+uB9Sala2WneYtr7uxlKN4GS7iYWnoi0VOiWgwcKcCk3RZ/5Sh13UeFN6H2ZPtPtz
3dxidDjZd3OWeJLkxm2kgrsA5sIAKkJbTOJN9au2xqqyeEpPrJBzK5GOEjeZd3dtoJzWx6jyJOEa
wc7SMwj7DLUVFdhkBKD5V5z4YnURlK85ZEpKivJqOAFlDUbF6WdIcujx/OwzR03dTFNWEveFAHFm
VtjgSZNnah3D7KzuVmbPZBw3KV8xsrSCMsAOGkZYwVwrPvHalDQjpDdn8QiQT5PwLmFrw+9rJoRQ
qhQ17koGE1mW4GwE4YPaRv9edECgUdBFB2Bobtmdf6K6kgHmbjCGacrlY95IHyxI/SwoVx7fS4fo
1Iywq3mU1rQ1YWYexUrvihZaztEN6E5TyyPdW0ZXQulCMgG34BLApDP3o7AFsgrtlkxHGa8dQ7co
2rt4Mrx20PZqG4AWevSvH9pFcyb+poEiIuAIgrl4ohXlCl6mAdpTgER6QHu5almjwRzelGtkOktX
E2Tp/mdN2BdVNwxSPMJaLd0Bggmg8WeT3LS6H6Klna+F8aVPB0wzBYAaxLEXVKlaEqlT2E+wRv9o
hmcZm6H/SuNnqw/cin8OmBn998XU0ZJCMRxkQajpn29JjQxoNEIPFbSHg6cXAQjAUm2ABE7sjKEx
OpzyX9ctLgQMlPfwOrPQREWmL3y+LBwKqzBKNK0LZisDvWNM36h49/0Hz/DwmcmnkbpQkbbTHEcj
wlnLwboHTfFDAxy6NXhhjWfP2sjE0o48qWyLSRIJUPqdUiSZRv1eyLJdRC8jxSh0sB3XGlxLpk4v
yDmMnUT5Aj0npbdwl2ggc1WHrcI/a+1Bj35T3bv+nRbvRgKmd3nuXYDs7NwSj3lrKAXuRrA64D3W
YgJyS0FjHLxet7N0wAAY+Z8dwaO4sTga4fCIzLkeT36bpQyyWnDKp9YPPdD2ZbImurBmUtiCRt5D
1nKCyaxF9Sxww/CxGZkDSEGi/w6BZb3u4fJKztTTIKsFhcr8TU++2cgaM1WN+WXAJDvtbksMX3fR
g56slc8XNwdgGJTi7Qyid+EwT0E3qyzBUJO+6dmNlILSOXZA6FOh6HDdp8UlPDGlnvuUo25jDASm
RukoJ6qtZtxL0z3DAzpJjvpaT3vpdsZT9X+eCZuRRASKZPW8hHLlQzbzALKr7XWPlDWXhI2Ygakr
0vi8euPPnD6OilOEg22O+zbe15Of9A6FxFu5bePtLChFo5feeqTt/UgTu5GeV37NvIBCgVI79VjY
o7HKi0LW8GvqDhSbB3QSbcPi30QnJT1YiGaq7FfNIcw9HvorxueNcmEc4zVoOc/cylTYSBKtEmY2
IH8NTPVHQlCOqPpbCewOppJsRquwMbDrDvXPHCB2hLls7VMs2kfJADwiaCGYF+Si6Mf2kQQ6Vo7B
SEI6UFOls7ifTDtby8hW0kK7y4IPjdbvmrzykF/qhc0j7Bjvm6dGVLE3VGBmkaYmvO/6tx7c64Fa
uyP0oZAevgaWukMt0CuHBFtj8JievKPE5wW0PULyY60vtxQ6Tn+KcMz0QCdD2mIhcssuWejJ1h8k
OXLF/suKnxoSDlhrZqAM7GGoMlCDT16JuVHl0m6KZ9pxV8KwI56AMWrL4VqjYenhguUGhAzDT3i+
ilhMQBqSrrKw3BBVskkJuMonkR+gZxQPupfEd+F4m/0H/OeZzTkWnITkScPJ4lDHcSpUeytPjUaS
ujTOeoBWouFHZ5X94/UztRSb/3p5iTmYap5iugsBc+BQ4Khwcxs3efSUWQChTmsdqktAzjwvhBwL
0EQUM5FwnTuolSOZQjLPC2UHw+/eZY/ZkMIqUDm+z+3mXt/QJ+5+jLbpXPdzjktnoePcsFjKUcoi
4XkBw41kbiYlcSva3gStsbtu5uJCEMwIEUqPwGgUxDAT8gr86Lmtvl03cLktBQvC0asIyRKNw8Kk
fmnAvlT1trdeNe1Rrd5CsLBKyh7ixitGL3aJYFQ4hkPYQUkugVG9xBQNGCYwBegmUWijie0S45ND
UTDMHznF5KP1Y4hCR+Jv0LJ+7iDFVMWACWj9y/XfdBGChJ8kXIsSl5leMvwkFBox7vxUlqBCf6zX
6nFLHxRCGeDURTMe+k/Chs3KNuuKFh2fVnWjsXOyaVrZmZclfnhyYkKEa+V6xMwCA9wOu028wQa1
W+BHL9OG+8kn8lw8ea6v3KpBYZPSgqHlNtPpxkf+le+CfQcUso0C6vQl2yq6xiv39tKnOnVQ2LIW
S2idRSbWsHsbZHcwHhTjXf/nkrqwjMIeDWJsB1LBqzH9M5jwI7Hb4WdrfV1fvaVAgvt/xk/pUC0S
IxjtiyYGIyFaiaB8wKCjrvlTvEZZc/Henn35a0SMVqZayiH6npg/QlsnY09W5Vrxg1nbTXxoitgt
u2ZlU1xkmYJFYU/IKrOg+ASLtPI15nAVZ1y1x/zYfyb5Gv3XyhoawoYwLd4BOQhjUvGccHfoXsiP
619piXcWxQN0rfCRAAAXG+ltK2n1yNHx1evm2YCqzHYYVd+opnerUKCF2Jv9Zmjq0Y1Yp+5Nmr73
RQXikNizot86JgX0rPfJMLUrhfelSArlSwD8qIyLUHwLWSrXQrnA6LvZSWBJiKCpFwBb/BFTuzVW
wvbSMp/aEpa5ZoUsZQAQOWXV2+C2dKb6t9avgMKXDvepEeHYYRSLmSOHkXwEhSNT3AJPyQxa4dN/
ogsEj41qzBpQAK3N/p5kRxg3M8OGDbj6FFdHohvmH9d3zeLHOTEw+3piQI4BgDQyGGAKuIohVEB4
ZAfda6F5Sr6GjVq6WSDxaJimge4jWqznxripjXI0aDO528+y/131/nVnlr7+6d8XnKlCrhksIJiE
BW0EI40bGs/tsNYbX1qyUyvz/z9Zshyw4CCDrolTxLtO3wSypykdgJOYrH36D/5ABA99fNzGIPw5
t5T2WWGas8IC4KhO1fgE0H/VWIkbix/lr5Hv7OvUHT3o1EaGkQBKGKaxQRtzJdAunRcDjNRExVYG
m5bgRl6DAXyIcU2Rajs1jpUDBfEY/xdmzRMrpgBqzdEzUHoVfqjMz5SvAeKY17/G5WsUFwZQG5Ae
wusIWgCCH5zriC8jLFBQAuXaDjPNlGPwZJPIrhnsyvoNJzRpN2j+gdnV1THdev0XLC/k/34AFVyM
JSmugdaYaRxCByr0AX0pmvdhDay7eIz++inWHJgcKYXSwE9FQZ0Bd0P6ZK2lLouHCDVhTA8BKYQ5
nvOtHYykUbsYg+G5+qrXT3q0k/Nd0XjxGmfC0i2PFtz/DIkxQS1GFocYwwd7gdrf9P3LKG219r3O
ttoax5I6Xy/ik+vUmBAatMLiNUBVSPu4PfnGE/SI7TG2UYG+P9pvb5Nje0fPo/aWrPHLLJ7iEzeF
Z3RfxHk6GrAcA8U1YbSljFau8UVO6lPnhO2PJ3lssQEmyB3P3OZRcqRbyak27MbwKrfalY5nowzz
1Lv5i3Zk7tp7dvElffIDxO2fmzUNJwl7xvypPLHb4hUKuq0dP/2Rfjb3ysOeu0BC36zN9q1sIPE0
FOoA2IUJq2oW2k0CrqmjyY9V62rJz5SuVLyWjJmzVuZc8AKpg5BaTMzSUj4H4yEp/EhVHW7oOz7V
20axIA842G1drpAOLoY1E2V/QJ1m1SJxdpK0QRQFKVLTInICItvgsiLAx7fSXVDtdNOOgj/Ile24
uk3Uo5G47erM0hy3xGNz+gvmzX1yBUlm3SlRh1/Ailt1AAbJ1Xu/TG9CBu3uDYsfAzx4r4fSxaLC
PK+P8jy6wOjwndsESWrbRtzCowaqFL0Ghqv7qLyX6kNIGwcyqYAyJjYUwFbMzn9WdBVjubg9IJiE
Fq0QIVLTzLOcwqyVE+mzTKYGFC5Wf4A8fLbLm5nrHPTQG9T+BseIY4IHidrjkWpOMn4Z6PY63v8X
HteZhAiTKGguAXJ3vhQ8noqkVhnmH+rHhrylQC9FwPpe93zp7jo1MofOk2+s5tPYZkGYOZrkmeGe
mndIlzBaft3KUhg8tSJ81XScjE6S4QreGbZRAYa1Rhm95oewVwNZyeRcgQU9eegzsBXAhmbZ4Rox
2tIFaUEOHZ2H+WCKyUZiykVV1nHmSKx+jQ3rvlakW0KHg0n5plHb7fWFW7rzLWVmFpnH2i7GIyrQ
PeTWNMtdyYWdt++V+VWCfu26kcWv89eImGoOoC7SeguqUGbDnVoDBnot1bxsHSFHQ/8cCEfodmH1
hL1csD5geQA/wsiuMjv7ku6iw3Ao/fyAx010NLweV8Xk0dtwr++uu/fdjrg43CqUnXX0ugEqEW5I
BYUSs2qwN4rQ6SwbF9Qxuan6p2SXuPEG3GjX7S1ukb/nVizU6QnUiVkbZSj/QGiN/eaQqU2sz7y8
X5V8Wdwef02JBTtFG80+iuDZwFI3iqdjNISuOvQrk92LG+Tvphdv+CSLYn0K4FGn882gDA8Trr/r
i7boySwxqHxjQ8XhcaoEescymGjK3wSieEno9ezHdRuXUynzbDpKBJhpAIk5NNPPg11G0xogKShC
987kW0fNYXv2p96Gb+yh/IXCI3kESYD6Cc3XmSsMAIx8l7xd/w0Lfp79BCEh5LRheiWVmSM3Y6AB
RiXL9wb4Yg1XyzE+7123tlRgNRXdnElpIaAL3Nu5xzJJA9Jp8FgDJD6WcHnpxwCkkdwAMaBTTujR
8Zlq457UrY/JhZWjsJA3nZkXbhe5U+OEJjW+quZLoMSBjnqH6YTKIfKdLK1kwku5w5k14ZZpoKCT
JBGsEfLYotwwAVAK2QsjfOUEFzsKcMeg/Q9X25lR4eLRR0vTMAoDBFl5V7IeSf7a83Lp+XJmYt5T
J3c0I2aRSSn8kqSHQPcb0yMhczX5Rg/ek3kIRrLrT5JJGFrAXNsbsMIzRTqqOo4Btujo0NPfMvsx
Vs9mt0ZHs7zmVAdqA4ilGS5//tsg/pRV0YDfxsvXDBLd3Yc++X1pbrL6WZtcbD6IBazqQS2cIhNn
GZ2QmdTrgm+HRHqRhiYWfdzLf7QfFYQCtpWrO8mz7vCDsqs8DNCs+roQ2PGMl1FtAPAM4VD4DmEs
tbmk4uwO/uipH8FP1Zsg34ZJFfYnv6V+dmdhZ+/ih7Xrc9FdHXzr4BhCsV+8PeVRCyoFAlFOMNgx
eaUYiW7965Fi0Tc8bcDggZKmIQIKUkkmA+a8cFJVsjGG35hpAyzHGfLNEG+um1pI1b41WP+fKeHE
VCA3NmkBU6HiphIY8LdWvhmNFYcW7qwzK8LHgkroPK8CK2ayGdS7xlxDHix+lJMVm908OZV9rBdq
GcFArDqUvUSdH67BYZcyl5kXCQ2YmYv3ovMfhrVURx20VoxI9gAzA7zEy5JfgJlHypFAEynxQbkC
HbS1ts/SuT6zLNxTEkkh/E5mlZfqgaMtnoFC7xeKg2jEY+itRpNurby1aBLYWBUQsBn+KL7BFCsO
UtKhUYIqTdo8F9AH5BIKd3Y7cjsGeY404v3gXt+MC19xBuT+z6jop2zGYzKTmOfTfUHvZeWLDr+v
m1i4BM9MCOlnHbCJVANMMNORR7s2bLpjGIQdzZXb9puvVUh0Ty2Jzbqma3VwQ8ASKftnnVf7OJiZ
jmLQwo9YSOK25KtO36nyhNdERY/ZEILCBnx/pi0nsW3q4S7qKOY5a5fRFzWQnUz9HUHVD+Stdqfn
90Ov38UQ5by+QAsB4exni0lK1IWK3uBnd6hnqIXfK68WeFpz77qZxe8AKW1wmVqgVxBrm0wLgxKT
Oijb00l7jSwr+8mwDaFXr5EQzxAdkb3NKeiDZMxY/vsjS4f8I84w+KDmeXdhF/RplUEDMwJTZPpU
yIc8XfHuciPj7xu4nGBCB5ve/P9PwlHWgTgviPH3GzRqMU4GIGDiW/L79TVcYDWFGRAGo1KCPh1s
nZuZAR96oUPsK40eMTzfJ75MNgNzKWOg47/TJ7eacXjH1qmedc1uHUe19dKf1kLjkrsUE5RIO0DS
f0HS3IalEo8q3K2KP0VCj+0obUauroxdLdQ2ge7FP5hZo2iMiVXGNs2VKm0rFOFGW3+WN50rv2b7
4Gjc6LXT2sZN9gmQ7CHdr8mGfvNJnJ9lWAZDAMDFIOBF5/h8oSdZ5lIpIwD3lE6hLeF5/aWA5vSA
wdYuseW0BYd4W02dExWkeSiGFCpvU6bUxFWiqLjHSDNybJY2EZTzrIa6BMwdXt/UHZi5Kc9yG3Pr
DGOaVRI+BwZvnvupwLcjcmJu1SBeu4/njXHhD9CCIMtBPROA83N/Kp6lVItrdNo1htpMaQAOa6WK
Y0imaVdqdhzrFCl6CjEx5FlrNKqX019I3AB2x1sIDa9L+nUlSMFvXePwxzv1Z/BB7PIooUZtOdoO
IhLvmJEGegkjgvY+u9NuwU2wko5cxrgz+9+X38nxlBSQEMkW7BfpF6OHINp0ASDIK6nV4qn466UI
zMQobhfrs4qR2TwmmFqvIaOsvFwPAfOHEj8kAPagtANtxSyScf4heQNxk5J0qNCioqFy/Sa0yIYG
E67owjalYOWCvszjwKGM0UATNAQm5j3ER11FJKZwuATZBceqVVsNP647tGgB9WZkWXS+FsTIGRRg
AgrnFMCgvqVhjqRe0Z9ZXLITC0KqOFZAmJQJLAzFQxeAPe1Jjg9WAsqBtWnUyzsOq2XN0tmodoHL
QAjPPOhqqBf22ObTLWjI5WobhF7e2zpoHlcZruelv9gJf41dqG8gs6nzWYairtxMvenHTVZ5Jljx
2JZq/kDcornLIsyNbk2Mp1//aAva6GeeWkLSEEjZPK0D49Vt8yAPtvRiOaPXbz7TG929AWtR6Bqb
N2Vrs11pKyDSBxeJnTvg7vEyMAKv/Jylg3ey7pZ6figwkAfE17zucnWs0dG0tmwNc74UQE9NCAeh
DK0gUGbVEZ66fNipgDxObt+is+hLptOsUlcuHgtwDYCUFwBzDM2euzTkSaLlQJE6rPSb9l6e3tV4
azZ3I6Q/2j8m2aXaz1ICg2eeOIX80ej/XHTEoUeBXTfArI0HgXAsg4qymBP4m0HLGuJNdqeuRMsl
DzEjBwAwOFHB9SVYkKeyTFQ6Q2QJ5LyyG1C6rWyLhfobnEAbC0w/0MMh4nmsK0muggRE/b0OWMAh
Gx8VayslN6z1CuoyK7GrBkA3/LvSPlwKBCeGxbOZGB1ruw6GQa5mSRuF/IrbW2V8acq90rrXz+LS
5j+1JeyUeEQoKmcnSxDZNuNHOal7KYxWrKx5JB6xKk/pOItIhITYdLpL8wNeIgH9JbdbAJ1XrK35
JJw2Dthek8izT8BeGT+bdh/3P64v29KtAK0weZYexZim+CIoS72uqxbST2agAbJSR3+iDtxlfTGN
XjiwyYMm+NoA1NIizmU6NFiBege1l3CopZBE1gzEy5KntgXhsiPJL4VijxaIZZ6v+7ewhKCoBt8x
xiYA57eEu0jjnVJIFLZaC4VfVaPPZUsnPzWiceWYLYTGeawfHUY87GaKiXOvmBzg4QsJXyfKI1sZ
o1tW3ENE4VZSyn1JbkOZ+KaO9Pi6fwtNLbA//jV70X0Z+Ez6i/gRDdYW2loYnzRcFr2SUd1KEt03
5XPNwkMXNi7SCtC1aLiiGs2OpxwQyxctDrca1xxN+X39h5GFr4wfhm0F8jYkNCKgr2ZxVxg5Nq9Z
QGhF4izZh3oBMrrUiuJXvOunH6aVWruI8H4ba2Pi1rxF9luqYGZmLdh9qikJ3/K6lO/B1hMHrty3
eroNmoRrdtEP7T4fyBDZgF0R11DD8pPHHQNLE9hTP9M81v6EQR35jTaMg91HVP1ldLW+y/sxOYzM
5AMaLPX0yK1awaaQkx9BU0E3qw4bHzjjJjtKObduErkr/hnIgaxI10AaDAIbvBqF/c/AeNRlM4bK
GKVoI9FJ9Whl7cqyrjFGhSrXaJoBuIO07t9vM90CeyD414DlAAPs+RYdzNDARCU6dW35HKBgH61m
RAvH7cyCEIV7VMrHOEMnX6pKG+VByvfBGlHDQsgC4hioLbyIv8sY516AFhOpQo/ud6sc5cHl3Y/O
8EmyG/vX61v4+0MIuSUsIS7idgYA4vthfvJe4iQ22BigJ82d4Xfrlm5mGz4Y5Gz1KdpNTvkwOM1a
/0jDr79mcz5WJzbNXG07ytCkHnztKzn0nulOm+KY3la71mG+vlvLGhfi1pmTQtxK9bamAEYga9yw
x+wlOia7wSsd+fH6Yi6Eg1Mz323RE7/0MgppjwFBp/MNH8XcxtfhTvfj/8+KsP/iPBwVUs2r93ty
2UNwhFS75JLddSsrS/bdKzvxxWRq0KY9rMTHYFM44Vvjdl7kGytY8oVitH62ZuL9r2gtiwfY0R4U
v9u2h9pDXHhPN/3DdYcWj+3fjf4N7ztxaFINUI4QGKLydgpcVu8C9eW6iYU2gj4LWQJFBn0FNHiE
fcaLtpPbCc11Jf1RSnvEXrfovJE+BoYPCvxE/TJkvzBWXr0LJQ9YJbOuB86vJfIY6CEPKDoI6FpZ
naNGLdBL2wqXQLF2buedJZxbGIJAFegSUGIV2YqVlKeNmiXoXVHuFaQC/RJGvjBGMQBnpHjoegIh
KAGe02cum5Jf11f3Ykeiu67PxB4KhvRnebrzqNFJRl72vGygIQUeGbl2TK2z05CCLMKXqAtKkbLp
V7LTi6WFTaRUaAihmIZcbo7TJ5tGKv6PtC/bjRxnmn0iAdop3Wop1eKyXd7dN0K7Pa19pfan/0M+
mLGKpVNE9zdAYwZoYKJIJZPJXCJSjL3mNTDFAvz6OXHVYnSmsnaQRuF8xsujwIAxbjHthMIARzDF
nNFB6Q4gnlOjG2xlQZ7B0ZiaryEqQtf39DLNzGAyFptVUwP9GWCq0j6P7rIGG1k6TfyYIPZvHbU4
BuI2iV0Krq3mOBpbqd+HzQOJEDQfooDXxntxSM9/Dit1KwjQsVBS/ByqBT/6hH7qcuKVg/+nQcIX
DO479ONDkI/NREl4PylRAZiYoM9Gz9+RxOW4m4sbnIFgUlFmoOg+RqqwsTG1qHoA84I7CfdS8uKL
P69/RB4UY6S62cya6jgYNZWsMDtRodqUBMzZIBAoODu3/oG+d46x0YaGfpaiyctuixoE1k4goENT
5VwK6yAz9zJyyKjjMAtKBtOIqIBTlyCIT+IQLOT+oVRyzie6uK6/PtE3DLOWOkox/TxRak/5caif
dIG+0fy2SJuNjjxXCH5j3kPmwoEyiMxpm6C/JMYNENsczJzF1vwHi1Nux9LaR4I9geSm+3N+RXiw
WfPpi2MWDIvnHqzp4qhpB+ylGDQ3MXrwBNK7aXNrSk+NwmGVumylnte3AJsDv4W7LNMgD7QI64tK
xR1A9RFm6JAva9svN10gWVLnqtJLYZ4wwiy2L61kpTyBw8s7mPkNs3EtfkOQTylKAFiwroMi5seg
PoAbLmvAtC5Bjtn1+9oy1DtK3q8fQi4uc+ChOxESVH1wCtHshXKS2J0KEMLKmxKEp0KaWaUO/WDV
kSbeYMDqcVnsOnNc8qwT4nwEcolSj9jtJ33wusi7vr6LmP1rW+dRFdCHIxc9m/ZiW4UeZOhC0FJb
nkSHNlpsKU37dh3jq8ZwFmAwIPI5SG/WDTGHBgS55h0IoBr51TS9WrjJ1FuQytnVqyl7tLk1il+N
aV/HXnUG0EL5d33MORGqRBU6E9BK2oBBTrQmaHCGmFMB66lubkuB8Epla/EMNJM0GS9k1HlZLXut
zGMxmIAolE9jd2xMi0Qbv+ytFJFV22z5M/0Xcwbz9n4jsrdrZ8gpqFSA2BGvwYO8uB+TCdOOhZOD
TEOB5A0tUfDkjSCt2qcCqRkFlaW5P/n8q2JmK8m1AXXcQrihwynxj3mwu/71Vq3zG4JtyAjavCrm
+TS7gqILiOUdtAFwnDdnFWxvWCb5eA3Nq9DQo1EnhROMhzD85/o61mNAFQorszIPZKMYMxQDKY0E
AyhpEr7jvz2pNrY1Kd3Yn0DLrHi9fspRNETgy6NwXT0BC2jGeU91lk3oSgG09FIOoWWmHVJK7a71
35X+B614Mm2r9r/Amzd84VEq9KLEfTdvqDl5yjSAek10y0K2MrO7CyrdE2dCjZRHE8lbJuOns6Eb
FHGGlU3hRfA/urQKQdg3bgrlh9Rlbi+XvHfTqumge+KL8wF918xHbUM1M5sJOxvJ40aWB0jelccI
UtSGMd3G0nMkjdsBUmIWGaMScTY6pE3hVUxMy6B4fOu8OeHV0zLzA0todwPJNHMgVQwitLFm1PZU
DV4qtw9DyEsfzHfOhSf/D0IX2cdamWvpFAJCaa1eu8XjJU48Q8V8PScgXX2hLYDYe6nVSIZ0MEIM
8KxH6NtsUZLEXNE259Zh1z/jv9sGduxzgwVVQhGJ82fsmm2nn4z+tZF4l8L/xwF8gzC2kuvNJI4N
1kMy8MBJoHdHZ3WS7iMfFcjcBWOAPD9/KW8+iQvMHH8MjbQlVPywOrEB5S56XBToFW87jGRBBWHU
t0p1WxFOCM7bUsYHQDsvMWIBoLnsEEwj+IFHaPc3nhvj9qA/xh+kZc6/m5Kn2WDM3y1Hx80QlZ46
6i70X+3rvnvV5BcwjGOpZH00Yh0wqJ1YbflRY4AuKNCKGG98f+CArZr9AoyJ+SSzIUU9Aqwac2tM
b8tOtcfgJy149Tke0OxOF15aD6QabyQARfl93HsSFkUMe4w4ZdRVQ1ish3FJWokLIIlhCCJB/iPI
HkNx3GQVfbz+jdZh0D2PeWjM+rFK2VVZhBmd4JYkTHj2yoiS2eMACqX/DYVxFHlS1oFBgDI02lYy
wyeos3lxbnKeyas3GXgF/l0M4yraiKRBa5jwsXj3T6Gn+rmrRdsGz8kqcCbe65W3d4yDgHZdr7YF
4DClGsp2KXdWHPEy9bw1MWcVyZrQ1AdsXYZMoFPLZhiDnj/7GaXG5KKAhWRKBbUQV0mn9un6V1s9
v7qCXiu0W4J0gllfXdG00UFnaGfaAdHxINWOAq7R0BYlnlLyauizgGJWSVNMEuUloCSlvVGCEdpP
D0OGmqrYBh9dne4UVKX7Evoo15e4+gkXuIyLUsVk6OJEQOwD62hBPYV++mDoOYnM1W+4QGF8k5KA
I1iZV2eoTpM+lKC8kdAdAabisjZdbr/OqodawDEeamq71pQyLCoN3A6J4K70FPpD1VvO5vFwGBcl
pX1nVCKWJVeNNcxRYxUh+Zw8tkXMixhXE0X/rUliwycoWGZ+ZADLDJ+jfheCjjABN3xrTz2YP5PH
yfw9iE+FyhuDvezDnZ+IC2AmnBoEPdWnDMARNTCJ8Jv6ZrAxBqjkwJVVieBl5WPXjZbZGU6PYLXs
QMkCESJZgc5xRx7AC30/ZqLJ2fvrJoVuh/NbKG+IimYKfOMmfm66g2acmiLcx+mLrv9Iap6Q1/rx
BAkBZFhQv2ZZCBRpRJ06hROqU9GCkAGk01FHplYu7Yb85wimUTP8m/v8a84KpOxg3GY8wpD4shzV
cK54oGOQzqXNO1X+qXROtLyeYVngMB5AaMc4pj6WRkBYke+yCOyIv9J6m3WnUfIkeTeUn3X7XKUn
zEI5173PeooMbwER2thIerCNOGorhOh+gHHVjavVh6l1m1CzlOK2LPZm48TEaqvaCsAicx149twX
j5FvXLYumwdTNXYJFj1JspViTMMfeAd2NbWygGDOzdgJTZpKgDByTFRgFSXZ6ohkMeKaQONlbDf6
uEmDPx52+Dqu/+0oW6UleY7W9Q5mowkEn659merUu75563fGNwQTZWh61FIRnOW2WRxrKCBGxRPB
9X8dZP3EfYMwdy9B85YwQrbGRo0Put07OpNPyIpF8cH04aFJ9pOwvQ7JMwrmxKW9mOWtDMjcR2M6
Sfd+kf+4DrF+Y3yvijlsuuITEhkIaiv0h+f1MfcLr9WPESjG/gboO3RhvhG0d3pfVeAeVYLx/iwO
bDk33G7IrcJQX69jrbrihQdhbnfVqORGn00ObFapjsbA5IX2hdMamzbAjCFv7Hd1DxdwzO2ul1SC
YA3gAiioRbdqaVfGXa5xXNOqMSxQmLsdOoY65vCA0iXTTtPaT6mVOdH69YWg7Hh+haVibJZ5BIio
qp0Q0YmggEz6Pq0217/P6nk15jKMJEKDk+0GMMxObuIMI6XyUBwFVTnqmfii1+ThOsy6M1/gMMaN
waCk9RX4BaV/RSlLUtw42iiS1WiBK9ZohtuC5jAEXS0Hd7blC2e+wGXsTx4FSttpvkR0atVdtfcn
xcLj0fHzwcqT2g3NnzQPf5VQxSgrArJuekMImAqv/47Vz7n4GYxdKv6UK30zRyRpuy/V8kChf5kN
gyULvLn0eUXXVswYZ2ZqZY/XV2232acGw6ljPO7QK96/gouX4xU5y1IYK01o4uforsZxqzdBGNnA
MkdbVDmecdWJzHcXiOTAfGQwH1FVBz0mPYy0Gj2V/qNXVomewEh0tOa5FinndK/eLgs05ltB1iFp
yIBvJfY/5PpZ7w6y+dL7IQZRDnm5GZuWcwZ5gMwXS6gvqBAVwfLy2Ap0OxeOEiZq6uI2U8Aq7iq8
dNCq//peIduFroUhVFXkEIfeANcFMg1T3DxdN/j1VpEFBhPi+FSmKFtjUWIqnsyoN2f1wQ4Ty3Ln
SOlwW/XxndjQX7XSTzZRp2fqTzvB8JE/jO6ieqbsq9PYLVLFh7YzOIP6scis2ISmKOeXyisHZha/
Qx8WOuIvmq9TX2jEDJordqqgrE8DD0N8mHgryq0cY9S2Qpdu13hqmYAmFZ4q7ndDY/KSQJdsEtir
WSBF02cNPvSWnTv8oIQwajt/k9EGbzBme23yhn+FpUNuNWo17rv40aAHUbjJvQZNynZ6Em5G7/pe
rN0Gyx8xG84ifdcooGcpBWxFBX7ToZc2hWrrCuE4wzUUfWEa8wdZoPiYHYXuKkwjFqe9gLpRWqq3
QYU20j9fzRKH2VLIJMRlTHCQkcXdKn7hVgQDJSovCb/unUBbRURUZ/UL3lFdLWJNwnKI/tzpk0Uz
p20wbTu6oOQRdR7BwfpVikl8CGGC5BajCufbF/Rk8BMVlpImdkpGq2hvMtSAh/BpCI99DjW42BIa
8FJpnJOy6jYWwIx1BJEppAUaNuyRVB4EIr2epxK0ep8sENgoO8w0hFLYysFACDxtSh3KfWRbQCX3
ummsXpIggERfNNS/kMA730NwxZlD0cM08vBBq9wIDRciolLVxdA7B2rV2hdQzK75g9yJeT5DVSdV
6i2dimDsjjl3CA+F2TmIGauSOefqhOjGRGNAVFgpl5F49aIycW5g6womOhgQaO8KlULxeSQwZAfR
zRhjxAz8TPTOTN04Sa1K4dz8lzTds1ucx7SQYSUaFCLPP1SZdkmWEEA2uZUctYfxXn+it/K9vxEd
8a22QNzQ7YLfCOquG8jaoV7gspGNXCd5jP5fvJGmnUFcrUVn2b0cHFrJGePTdazLKejzRbJ1BgiG
Jh0CYdyVnmkFLgmsAP4fepf32T7zyoM5Wa+ilT5XG2gpNxaGVgTOc2PtPCyXK59vM4rISqSrWO40
oBX9MI7ILT8ZtaNLP6+vdbVwuERiTp4G3RC5D4Akxwe45HZsHUU8aBo6S5RtrWPQRLcr3pDm5UwQ
s8PMITSMLpA7ATtMreI4IczHqK81BBaKH+Fr8+w/HBrFwsSQ89N3A151+3Lwh0Fnzo08JZHYxfDY
YD7c+E/6fYz+eOJGLqpwXoAPeoodw4EW9k57qBzhRwMqEo++lbDu0qZbhE0m+GHj3VZ5rzfiSThE
vHfSmmufWSqgNydLyAwwETZG+KYE8ty4w4ZbPxrAxcG7ttYc1DLKYr57nUOzTBxxeeQQKR/R45Z5
fs+bOFtNWC5RmO9cp1qkTvMVlcGhG2g0T4+gD1HDT6VFL0UqbEzJrcTnSfR6c6ONonvdunmLnO+3
RWSjoqqLxkXAS8WpFzA/ivbBLOcVWVcjgOUqma+lNpkAkRfYE9IPtbGh9GbqX3QBWtjpG42fxWKr
Vbtqeri+uLXLeYnKvIuEckC/N8bAbLUS9slEDn36G/zCr3QUPq8j8baRcfp1JxZ5Dip/jIPda9Lz
2D02/u//CYJ9AsUthOpJgMXIyYQpCBlcvtNmSnPnOgzvU7Hz8JNhhlrbz5sGqj1kHxBotMaulu86
ze2lz1g6FJIj6tnuOi5nB03Gnwfh0EliCNhAe6uRwu6kkya/XsdYvyL/ezexcahmgHAiK/GVoh7N
pB041nrhzTD6Q63JH7HxSI1oex1x3Ut9IzKnezSTOlV9INbV0RcR4mbQjeFc/KsY8zCiMdNdXXRf
5dSgUj97ELkNbwuzRyrIVIv21/WVrO4dJmINFYx1BgYEzx2FiG4nqKnMKNCAHQVrFI9+OmJQU4Hu
1F2AxPn/hsfsXBZMYwLGKXiM6qFW7/xkk4w3sfGe+adBrzlbuGp8i8XNf7/wgkSM4kTUATZ2UHNW
d3VCQe3A6R5f9UYLEMbVJkHXo7wPEL+vXLCW2WJkItdg3KGphWN2vI/FuFs9yGM5EQEFolrFRHuO
20wf4/CoyAeh4VTDV/fuOw3AFhNJQ8cy9RGoENB6j/1eMpyo4pFIrAecCxTGHHIVr3y0jFLbOIZ3
9Xbaot6+y44l5MhiCzWUwoowIpjbwjHbiJmVHg1X5ny/SyalOSha/AbGSppWBfNPgiPQ/bqDpFXw
gv7Fz7cnWbMNp3I6W/OIPdnjq+G2trKfoAe/UTm/4evBwuZKl7+BMSLkgYeMBtiHFiQkTtbb2sNw
oF63jT+qX+FJARuri8K95F4/jevh6GLtjEWluTzqtAIulM8MwUKu5dBs5U//s1UsVMPFjWxVH+jr
uCvROE/cjFd/XD08C/zZ4hcn1FfVJDEj4GuPRxO8K6/+TR+7+PbiBsp6D+3Bf5BvwR0UfFxfOA+X
udhjnZaanuObg6E+Qn5EPU6CS3llaw7K1xNksTqSYB5hULC6qP6I/QMUQJK4s6aK8zadf+wV4/m6
+hcwskZ9JTbnTcT8eBqSfxS8IaA1YonK7ykU8awRkaPmtQevOqPvT/dFbbJAVfOpDrsRqG35Kfiq
kybgEkrBWvikI0ca0c31L8bxR+yTv8DUfBfOe1nVOVg9KltTXpuEFybxFjV/0cWiIEE9NxsBRYx/
UcmlrVOFv7TEHZETjHlc8esx2WILmdOnCSDGJbPnETpqjcTWQKNDnAh6oS1EkJAGAjMeaV4wr8g5
97zNZI6d3FaioGVYZtN6eP4O0KEL/ypxsVgcc8TQml5I2exaTBCQTm99tssmz0CvX01AE6pz8gac
M8D2SmhjHbXd/OEywxVaN2odMYdZxrtJ7uzRPAw8uUXe1fX19wtTKQ3kp6MaHy/doX1b3mcpOOOa
g+mmVnSkG4zRK/bDuHlOvW4Pgi2LxwC4Gh9+7y/bQ4HpAx+1TKxYSBo3IASJKc6Rm83v0q9oMsgF
MaON9qrzw9C1gqaoMsINo3hpwx0xD031EqYuUZzrZ5sHxEQB2iBUReYDqBw3Vfg5iaAPsdPeaf+q
GQ5scf8taT4Yi4+md30WDhhttcXiFyajEa2lqLUWvHHT9W9jgMoDTNCQM2AO9hgropTqCa4XtLhm
RoKWwt31LVt3VN8IzAkeobo4GTqsb5KgSBtV8LiF7RP1pisgkR5oDu0J55r5ykVf2sM3JnOiQf8a
mpUIzCivXhOZ4NmT5hUkldNsS2ip4tIJMlmzEHWP71GrZhiExUy4nhLQgOWRoHzI7UR/tQMGqmrV
GG7Efih/qE2YPmAUUD1GEfTnLHQCRNtsomisKvXaqdrG+I2uF/+lHcXxQ0XHHspfg+qMiSKAL6dB
P0ICdtFt0BB/kzUaNJCN0kyOYLjqjmQcg10k6sNL3DRH2kQa5n4LdXAqU4l+dcZY7ozE1LYToeCk
EasYYlNgLLd1QXNjZXgUS5J5SaU9KoNgbtVC1txaiO4LMxI4H3T1DMwU3tCeh/C8xtw8Qi6TupVz
PJSld7WyQD9jEcVSk5uBJ7a4nvlcQDHWqde9aQjQW7TNWN7pQmyFxrY03wXU8iRySEIM06luqnNe
fmseGg9MUDCA8glUDIzFVm0fC7mKMzEOmQWmzc1MDNcX7a7Wci8M4u2YUUxoiq/XD8ravkLTATMU
BHrkF02RedeRdjRSPM8oDjs5dVoMmuySIiAzjyLKB9fh1m7WJRzjyvyQaII4AC4RT31KXWo8xw2P
Zmft8C9BGC9GasOcoMwJWyn+yfFESpwuxWwyxpKLg+zrHO/8Fcmx5x5jByh76JKCwjADF6VTXw4m
BvX1JLRS/2dvWOiIdhQf4qRPLc4fbSwTA4zm2Fi+xInUVzcUDP4zOqZc2QRFKqhlbBQY/iTyJ2Rw
7Gh6bXgB9Op+LjCYj1ZlmlIn87B5Espo2/f6AGM9MSKId7n9VHk8Qusr0tFAgutTR9Ps+R0Erssi
0HqcdEhSWmIIbo6PQSs48dDaDYTE0b8gLJ9U0quiKiQFwuWCvoS5tsnRw/4Xpr6AYBor9HICC5eA
ddAyckO8HquxsfXu8w9RoDMo4c5B1RDaQOgxPt+tjPR9lJR42ESyXG0akgRvxqiUyN7XvHjn4sPM
UDNDHBofQGrJxjuDGUtxHoMhK23RKk6kPNqFpW6gsDf0f+omAAU1m1kI1lRklH7PVxWXilDAPUDj
YCzpoTD08iTHjfFhlEo0cLAuOzow+j6zZIFpUgbvG0sVPYBJoadllUPWJn8y74rt4GiS0yJOhUqz
ldxgbm6T3ASe4Whu6gq/jdfc470GVvb27Dcw3l9KQCAX9PgNXXyjaS8heU9AO/vHpnKGwWzqmIhB
WxjAmPI7v72rw00cPV6HuDhW51vJVmPrAXGJMAFCncaNJKVbPICdP4cAUyFoOvAHHLbzTi5CVNKr
eQU9D+S8wLEd6eS+zxPOKi6rU19kCN8YTLDRNeDSbgRgVG4auvF99mzciDs5cKW96YWWVFoT7+Os
7dxyWcw5phEJweUKyHSqLRMc9B0nPL2cAWEWxZhYgKpiIcwI9Q15DG25Rulae1Ad3co2vQMeMNu4
I/vcFnnJu4vrgwFm7E4AY6U5hDXIg0/p/dxUZhvv2kG+j2xjR/AczDbmi/TSHX2b1/+7ioyQVwdP
yhzeMLaiax3UEJEQsfUistT8KX4rSGJpg4PuH3Hg3MTzMs7CgHmZM5f+LNIGuk4GDO7FTNu6geyV
dDd2nSWB1l8M7EGHiq43+hh8582brTkNYILbAg8pPKWYB2gbh4VZFl1u52jYFod9Fv8Ek8f14zab
+uWqvjFmu10ct1qpBbx/gSHkVvS7o69i4MQh78BdzFnMTVmo5IAGDCrEqGyfo1CtMWRNHXLbfxb3
5aM+m4W8qQyU+kdOTnXlM51BMQsKe9kfaqGH7IB2EPTYysJHHZTToWlJOipidjVxQo2VHcTRAi+6
ZoAyVmLp1VKtMzEyAqGbsryrlN5KVJT50B9b8hokV4EIGPoxEQ0+ELa/LZD1iuRJhzI6SFbGSLJM
yEaAvcalavVw3SpWvJWIiPNfKDZz65dqIU4NoEb0+A40vxvb8v06xIpxwyJmiXgoOJimyniNSs16
6peA6LvAyXzlPkHxIUx4nZRrvh5tUtAhV2byeqzq3PRaNMv1QTpmmMHbtNNDlB6E+CWQdxqUtyI0
6FWHabD7+LZM76v06foaL5Nks0q0gm8FdkFEu2ysqzcaSUIfmQD5hB4LlBdujJ2beImHQtxojRvz
JOyKHVTRWutZ8HjvpLWviCefiGYS0P7JbM5YFATSRYkGXkOQEmQtjkS0ub7AtY8ItpO5HwwtfBrr
gLVWK3y9AEJUvmjFfpJP3FDxkp1q3kM8FCBQCbUPdAaff0A16kY9k/TMrrRD0jumlW86azhFx+nU
oNNN2PyUt9X2+rrktbMGGQwFdWFoml1MnE+lVjRahYVlFrXa/Rt1m9jCBCEEslsrs+46R/bMW3Sz
3vrbGmJyOyR7IB5oBWAO5f2YyyrVvAOLHyOf70AyZXWZUvwYdL9JpoUaim+jAc1q7uONV6H9jjxE
duBjrtu+/eRsxPz/Zu6HM2zGc7cYjJPAAwRty7fk97h3pMCtLPW+ff9lfE7esEUOfdvf6MSKT8Qr
CkuyuWSHq0a2WP5s5osrqq3UuKznb1G45qPy1lnocDhqHozOHlzheJJPJaf4e5kiUk0JLskAkx2U
MCEZwUDisu+DuoCWfOOB0H906TE/jHeUusn9wAFbWR4cA+wMTf4mghhmh8cgKeqpRndUn2zFTLCm
aRtBrvz6d1xxBVDkRe8mvCBCa/YCNrSiikpDggmNko0RcmgKcBAua7gI12emDlyCCCcUNk3iQzeT
5gUBzegt9cJXtbfAcdta4uN98ha6SHCBLJZa15e1djTOQOdzvLANWQiz3MgA2tvUC7ZInyL+3dL3
8pUc5a18B8KzehMes4M06xBxwFdCDW327RCAAE0Q4r9zcGJOQ+lnBuieHd+rjvHO2AeqNXzI9wgL
T/lL5Gi76D15jR5jr3m/Dr7ioEBTj6zeTCkNaGbiJ6ugZBT6IWLD/OiHt1F1JObvXub4wRWzmTVf
dIgz6BIErRjfayRRjiIjZtj76kVS3/T0z20feQZl1m/HxMdFyiGnbTNCRiMHBx5S+Ikj53egVri+
UytfCe8DBZYPtjYFd+H5V5JTX9X7bn7sYVI6e+oNryCvqr4TtQdfS6EcxWu7WfMe4J2F/4AKNgbR
2Vm+KOtGEPuPud00Xu+Cu/Gn2Tm5FUNfhfcCWjt1Z1jMARDQLiqHNbBAQ5HdZkfjM9zoTruRN/Kd
DZWXo/gh8l6aK1ZxhsmEVFJRQd1dAmbhhhD9KnBFhk4Cd6wcw9vG2hsB75iv+MgzxPkhuDjmgiiB
AaOF5DDBBfxLfEkCu7HG3WhBOsD1HyU73bc7XoVxXgZz9Z2BMobTU7kAbfC8TPNxEg6YYe11W2ky
K0e//XUbXYtSl1hsYqXIOk1vBmDhGUZdEQuzia0+5ofYuScn+hg41wFXNxRUOrBSOBBJZQ+22uXw
aiKcZTvaE66bWH2q0If9hyiz5t5MO4lZQTDCsnVAUYSUAh4p6OduEghPOKUElgQexeXFUhgQxjaq
EqxK/gAQzYcWpg/OjdyjPEd1YfKzrB/k0RQ8wzGeyz7yRKkf9GGArl8sw9gVpw9KjglcOPQvBGBA
0W6WD2O+SNOWJfRNwEA6VKaTV45hPkgpOuk+/viTIAKAXBhGpIgoq/NuLk6SX9Ql3pEldBBBh5JW
kJ8YX4M/fhZAzE0FYx4kfWYiDna3BFqEWk0gbZKHyklpO0fLJU8OOH5o5cOfocjnSxnT3m9jf0aB
xAJIHjwpau8UQr0/3zFQtM8aqPj0Fzot3YCkvD5BPaVLtZtmUI6EgCAia/8CRkP+FrV5bBlyk8xq
JkHWaw09UrSG/l8Gpg/FEhLOsZ/PwplLw4eBfixuQaIq0D9jbgu5qHJk9KHvgXzGpjcjF2I6KPfo
Dk3jh0HonZDbB3Nx/TKQzGURG5jmHhoCSZ1IxZSSG5U/A79xEsijqOlGrT0ocF//YBd+G1ljFDAQ
hkKSEg0IjImTqdBLrYGcnGFQBNV4mvQlCH9KT5+Mh87PODHSZRvTjIeIF4ktUPAgu3X+5UJfaf02
gxJX71dem7qlvs9Mr8BMFnlOkhdJOoXhmxns/3yVGJJFLRlFFA30+ueoiKr6KKuRbFXqfRDaxdBY
NDrQwbSKjpPhXXFNYH1BnC3PiqJ4FJ1DyXmSTlUBKATBu0zxb9o0ARFC9bs1m9P1Va1ByQgIMQaM
WwOX0zmUmhe01zpYi6Z3InhEyvZohGNzU9JKsJpg/AtPBQk3jB6CokyfS1/neL2MLnNfxoGoZd3F
+JtlkNiqeImYNYuEwMSsbIOCxsUTzzSTEdZjQt1SSggGKQNiYcThFEkp5ILyAq0A+dv1fVxHVOa1
zbc7W8urSN2ldWXgDHTaP+kIllY0VUxBTa3YSDaUO1XEw5vvz8W1QgfaFCQEXplFv8WwsWk+7Afo
02BS8aTXvHhpxfWjjel7ecwRH/HOrNIEG2rk/aYUniRd2xSRe30PV0Hw+gHV6swwzZbe82I0jWJe
w5DIu0o5NRgV0aXkz+99Ii9QmJ0LsrZOYgFLGUJ5I9b+W9tUR2X6FUT1/Z+vB8VWOEXcLxC6YGxd
mUAiNcUjPHH3kPamHQiCFfKc78oN8zWSKuEfAzVXxi2pkMuqfUjnYqZcckLxVYxefVRZc5+equhn
Rjj+YhUOJNyGIoJRUVSYNY1DKIpqOd+aU7knyU2qfNaYQ9D/Kftg1ymP13dwJQokEKNDEIDABrvI
LK4W+1akHSKOxDR/CWDcVvKI8yJec4AIz9BYiOle8WK0F4dIVGUKX4s0zk5sc6ftxx+oaaAdXePc
k2v2jSiNoLQ0l/zZglYkVXjDEcigxWSLIXcrFbczG8r1LbtM3+J2XKIwl4euRlluVlhQk6rZpzBp
+t4flPoeMs3jsyRMZIvqSuklfZwiOU/oIS5RKwfvUmzeyWbfPeqZK/fd7vrPWvuS2GITuRvQuF/Q
7bRpOeVpqCLBZ/r3SlTeD9XzdYTVD6lAZQ4OBG8sdrJdDrTcHOsZIaqSaN+JmRR7gyKBgDAuNf9n
E3a8TOkaJBJvKmIepPlgQudO2G8UxacanDDG6N968XVKlFOJejqGwrLN9dVd5jiYz8ocPDMaNT/U
YTwCNHTT3oO0kD5hyi209NgpKgWznh7l3aNrp11FGhOZIlSMZLbTXxKCmkyaglumbnaRruymqL3x
02E7wpX5dbtP1Nq5vlAeJLOnXaGPfh4AEmKUVqPq1mD8anwnDXy3JV4e/YU/w/ty7hHEI/NizL4b
x04NBPizJo+8lohvuVjuixI1WSIfmxEkdRmvH3LNatQ5CQf5aE2FbNK51YTVNGixiZCLoACnTpg8
yfKDWqDOYmicVNxqqIzzNvtPAOLPOZZM4kQrWlgoVMrAjdljhB64wSZOfg0E1Fq3lf+I9nguzcSq
q4PFwGZUdBuxFIahnohTouIrqpRYUp7d102y8bmEbmtRELLr/8KwXfjUGAMofgNGrAM3aF4wZIAG
tE04TlbHIxtd+2wa5OLRHQaF1As2+EATpFiGRDwif7+zQA75aVY9sYUGGgAY0PSuH4PV8770LYyV
BGAORcMWvpbeKrdR/VAY6H9Oit5LtWAjT+n7MGHCNbsDqR3nRlz7duiAQEUCgTOSZIzNkKrL/SCG
zaAPObFKTf1tNtkeleWKE4mt3QnoSYOr/n8EMoxLixolL6ZZ0y5rx/eiMkNLGQnHb65+tbmTE5OQ
oBdS5sUu4uS4HbIerUezmPpoYfLUKuIYVz3UE3jDV6tfDG99pHjgRmYVg3MoaJuOUz+hnU9vGkPa
N6YSpEcEm+VgQRjc1L2wi6lh6b2c3KqNFj7IodwejLYOOXmayzXjOQfPgl+CFMqFqKim9FpfIgqw
Uclwe90afahwNJqV5w/XjfTy+AHIQPVJxUgXSEqYFStdr7WKiUy/T29y/ceQBeBe2eKpio4yTlhz
aZTnUPOaF98RasWlAtLcHBTJkF8xXbNAGMULIXggjEF2mkYraW6Fy0CGQT9MobMSjRMIrWGglwle
EfkSDFozpysyulocArTLgP3c0dNum5F0owi8JMkKDGa5caMZyCLMbb/n+zVKCBdKCfnmnJKf6A31
iA//EZTBH8e0eHd847CKMoqAdFivoFCgZ1CUKYUNFQbX1ySOO1xdjgmCji/WIrQ1nS9HMFHhoZWO
XRv9zhaNwrBMvYBscetz0jwrxxjy0AhUkbdDpgdy8+dQQVXjDKcmGFwhRIXpLvSAJ/HRKCLHqH/o
ZbgxpMqeBI59X4Y9c7kPLzkkcUFFwjL9YbImjP0IqEaaPkH990UucUuL6FERc2ppArS5Al5D9Yqf
kNAghpbwuaMPU//nK+2UIE7b6WuOR9x0ykc69t6EWGvUeEoq8//pPA0KQ/xGYq0EpEwBHQYgNcaz
Zpi4Ql3B19xp+KGBgKJxK1754NJe0ISDNhmk3Am57HfWohKM/6hV20ndPCOlALkYOXZypew54eqK
uQBBRc4Vjh9OkG2fBQFaCKE/RHPIBOwVI4YKSVC5Pg1/+P9H2pftyM0jzT6RAFG7bimptq7ed98I
7m5b+77r6f9gH8xYxdIpwh7gm7kx0FFJJZNkLhH98DXbykuYqY5S5HcEGaHL8ffcaVC4YIlCPHnQ
NMFrLeVQf+zlIC0dMNjcQd2cBjq5lYraSXoMB85g0et1SZDUOHcaYKIpE3dXMMZZPKYVV1Y5yMDs
8J8hO5L/TDAQMokmpldtW+Aop87p61XTxypwLH9wr3O3yAPHru6kZGMp3j8sI5rGmDQ8WCl4FipT
6pJO1fPSKVCmCaJsi3Rh1bptTXa6dmWlgkv5qmXsUo41RHKDbyv09RJkb2OB5ZODaFfNBsGbLsYk
c1ZMN3ZmEzeN/OsyHf6+OohPx2Qw0JyGm+x3Q/PiDFUrBSLoU1UiZ3jL8g9oJ5crQaBeNW6Bwf59
gREnuerLAzDG2Pxo++TKjyKns1Ayto29GdZUlURl4zVIaKcryBajanR2ovbZUFlzF6JaTJ4kybGD
d3PeN8NTNih44Qj2+3kkQxlvAcbutAv7ik7ByFUMsnsziZ2w/9JidLx+j77/TKWQ+sNVpP+t5gsq
hxYaGjFSZsn4dtzZV4ZRL8cMUiLzZiTtYW6jTTcYm8u74HzsiuFAHxG9LVhIFEZPTZu7asIRG5cY
SeyooT4GkdNbeEttNN1Vgk8IxJfZLwlDG5mIlnVtUVGyxjUdXct4i3NHbizHpq6X2OvyODqSFXlZ
9CybL51xCMyHHBI0Rfx02di1KPb9iEM9njWDcUef0QVB3EhYUxIqEKYghy5TvFAfnToXnewrJwTW
lT0Y/x+WznUOWWPYa3mCddWSrxAdBxk6txxdN57rIPKivNgr7VhRubRvLTl4uWwnW7nTg5dhowsN
fTFoLv7mIlm4a96FfdPJSelApQ6R9MFWIprLKXTTAicvBYFNBMbtjXnu9TEmAOvVTzvYKm3qpvFr
VXkjWDov28X+1CW72Pm/sKuemySpTQZFXpT0J07cf/j7yFdC3MJWwA7H+Ucgt4GFoV6Q0NnZIwn7
DyUTUX6umoCWJSSfkdhGivvUhFKuVbuo4PRow0pRH5JLkVjGd/rjbJX+QPDpEYgeZHKaZAhWt0Xk
lMdxn2ynu+pN2xiPBv1Z/iae7xVe41lbTEyL2P/O72DwPVyjiYKEN9MjPzVw9tt+iFscq6YMWmHI
bzXos+h3lz/UWvBfgnDXBFTdVKseAKLaz5W5z1IXc+q4i6lONt5mn5fBVj/ZwiLu7YbEz1Tp0JJw
lFGiBC9QTUSQs7pmKHlA+UNHypVnTZPyPDKVuiwhUkYMWuFJ4ATpM4kbgX+v45gKPByttXh1nH4b
jAJgs3a4g1hWOGxlPUejbR/mLiGNSA9o9QuBO1VDoMWlkX9lSDL4URsd4c+Wa681DjG6NNtfeplA
J/5J9R/+/hMh1CGtquIVZ/KDjvaMhorchMuX02vboNuw++vsmIIn2n8AUF8+Xbmpmi0oewPAGH6a
MKIyD6HoyFj7OksM7uuEIFZu8hgYk7Gx43tVv8FF+/I6rR2ASwhu35RyJ5ddA4ihP4Yx0rT7EjL2
onZhkSHchtHR86Z0KlBqtYFMXQIOeZtmbS3w5rWDByUlXOEVA1Ou/BvMlBQbgjlsX2Ji16Kh/ZwM
JVgaPnP79+VlWzVogcSWdXHuxDZIIXQFSCV63wz0LWTGNm0EF76VEh58bIHC3YcqZUqmcsCy9dF8
r2PSeahwbIfENbTkuSetG9otPtzkRJHhapgbonkRbdI0vqmrUfRjRIvL9vfC5FROm1xT2XPlIN3a
j9M9Jg4xc0WJSe2tvPd3k5t78bP1aglcdPXitFwG7oScNL1RphiLPVrQIUCuO5qLTYr0nAlRq1HT
KILXdh4UN8zi7eXvvBa0FtD8OHuIN26nKTA6iK7H8aPC837wRgwm9O5MHi9j/X/sBOMBJh3xJuQv
G3XVFlPlA0yVVX+fTmq20brgDcqm+7gacVlLO91J9PixsO2DXE3l5vIPWDEWjye8nnBGI+XFP0h7
yw/Vom5hbBFid34OUOMcwEM3bLX+EIuC25q5gNMMA/NuSBzz7WIpBBBsI0b6wAqlG43gXqy311Eb
OS16cRMkTabQ8Ca5ofKU7i5burJ9T6C57ZtqddvUKSzNyHVcemn1kvsCiJXtAgiMJWIgA51AfL9n
bpSgEZYa5GSq+7hzJc2LwZzYX7WqIFG5agtmzNAYoRLkY7jY2k8J0SMTy9gbO2U6hMVLPDxdXq5V
WxYQ7D603PqSESR+BIg88uLuukICC9ndedzZovYAtvDcTVVhA3P/MYYZu0CaQREzJiU+DMqEWXSY
yh9jcN/HH5ftYQHjDAUkCHgIsUEj/iWdZuA9A+0tDr2UEnBLO/lP1euOCsa7LgOtvaUVDFmgrdTE
EJDCs7cnkWGkRch8+3o6BA/TTbSdPqV9sM+A1gly8GvnxRKNb2Y3MbUsh5JcOukx3MbH8hhuomtM
2G+C7bzVt7VwGGblIoyZYpR22dSFeVYLNZO8DmcT5tmY9+mTgLaDYButefcfBDQTnzpEomDEnXRA
kKW7HlOczT4T6uyxOw7vDksM7pploRdm8HtgTPezO92kOTW+am/a+K/hD2nzD+89hbVSoPcMiVMk
+U8tQvZf6We1QpTN5NGNM1SScQ3P6GXPW9tICxQ+026WnSqXAx4QnfbWak6mXOXxazv//fG4tIVP
Amt+Bo3CCLbENip+6Kkcr9J4I8WvtnqTz/eXTVpzBeW7E9ZmhXd+L1mdWWdJVZfgLqkV5NyMBvx+
ZeiZsyVSNFmDAucPJifYZDmai0+/UamSGW2yCENFAtG27RT/6EQNdGsfyLKRq2etBCi7cG5QjkOv
NXlfOlH4VauulW+iZgvBR4EfrHR+4HH3B4d3hKCNU2VIEbsZ3egm8NATiKTane4zypVjKeJZXl25
BRy3l8okyvQ6gVlyk9C5LJxxgDax+/eesLSJbejFKWG3EG2LanYeDY/VsEubhzjY/28Q3KkqFWmA
KXXYQXQYgE5hJXQwbHsZZC184qonoyuUdVjwHUBSh4c9bn242AYgCpnbq0m2/2GHQq8E6Svo82Am
hHMz3Qr7TEHdywnRGlZCV72Yiq2CzG1c2Pda+GGpIub1tcuChal7DP2jfRdtB6cfp8VDbwAfDoQH
oafY9hUU3h70NIDmgUQjXfAKF4FxnlCpVdelhL34cq/oOnC8HZo53kwETWKbyx+LrRR/Sizt4jyi
kErLgtob7lnjjQzZDEypUT/2ssxt/NYJ6zsJT87LkKubabGUXBiqh6Sf+hbvvzwvDkluv7WGcq1q
oUihZ+3iDx9BEQq9tZg35Zykn/EUDyQcFmNLqJK8VOaLrdHB3JMI3LqCh+T6Ov4XjE9GFm02FaYC
sDIId0OaH8Op22GSbB9pOZXM+ZdijB1IoeVBsJqrEfePlWfjInI8GHGCw6rQLSjnPo+BQucIKqOi
+tr5cDRGvhfryVOkdj6Cbs9MHJTyZ0i0msqNjrNkOprl6GWy6sZyeDta7zLknQrrGVe2bdwotDWG
W6V8CkYNJVWmbt7/S+BkJXiUxJGH41uTclVK1dLE3oSS+a5pcC+I2t/VXAuCzuquRJ3hu/mIjaOd
hgDSYBAB0kHIjclPjf/Yqrd1vp2/gun1H/aHgisvARUGOjU4nMGueqmaET+TGEIySH/YZgxF6I/L
KKvWLC4DHEoFurSw0oAiG8k9fouTYGbLh4JmlhaHlojuHusn9gKPi2lzMc8IZTjdkMSBCKL8NYc/
ijFz5E7boOp5PZPpyZefzaZ2jFTUi7e6SRbgXJRLRqlPIS2AgCqnV5b+mMn+YxLOGxMre3lZ14Ib
I6PDvJiMgQV+iD/ImB5qAaSiOqK3tq6OoCS8DLGaYmBETmC6IdCL4weoIqg9J+Yo4/SzPrvpKQhN
ip5bJ9RuOjjMCKr/+NHK/qEohXflH1TmUIvrCR64k41xAkQ4NIm2smPYotzJyleCQUgRocMQk758
N2OF9gV8JGwwbVSeExWPr0gNPrpRp/EMVZDLq7ji/xhZ1FDuxk7DTYLz/2EyZqNt4P8S+YI+qWtM
yV7KJ9fSG6rGn5fBVrziBIxzfnMMoMs5ACzDZPlY4xCiwyCoT66u3sIgzscxgjCrpEdqZpYKzGA/
K+lD0gw0FKn4rJx0J7ZwxzfE4uSmxH+gkByfu0oHp/q0y+zKBY/q9dSpz2j/84xY5H6iJWT/vnA/
Y1Zs0E2z74Uir4GGkqy4nURFvZWr64ltbI0XIJbVBaSsYVsgFfvMAolE2wmmH0V2cNuoi7RiTAPY
EY/qVd+O4MOyYYiIoWXl8nNiCfv3hSUhpkUKDMrCG8yt0R6tdjPWYGNFT77egvrm67J/r6+baRDQ
buB+zD/72oxkut0guJdT4arNVRWJck7nuiKMnoT8F4J/8aWlhBlACRD6Rt0N4NDRHCg9X0nPN/Lt
8B4c0YX2hP6b63Lre0lNk4/sdyL6EWuH2MmP4IKG3tRWXrHkLrq5uwGqEMcRuiYFBOtpOSa0Iw5K
s4YIdj1U/TGdix6h3UstKYCaVjp48O+z7L0cj3040mAUBBHBhzS5IKKOUdJULO1qoD10mLaWJHq6
r4ePP8awX7BwzELqi7KxGQJeGtYAtT5viLdZwtp33ZhsoXR62TdFq8cFjghlzHHOADhX7uy783wX
DYnTRe6gCjrT17f2H9O46DHkdlZnMpAaeTt1yOoRmhNRNpSlBrkH24kLcvGj0vKm7SJcMOTJkWbX
iF7r/EdLNNrLP/LYnRTaj9vLKyhyCi6WYH4KzaEa7FLJS+f/EKYqRevGPdRI1YPIYMTfb+3wpzQN
4K3KX9tS31w2Y+3etFw6vuzVor25n5lzl+BVkqyNFe+aAPLQMqqP10bu5spBF7Egr2WvT0C5kBHV
xph1BgIxHN3aR55cUrLLr6I94oemONWt9IQYkrfuZWNXbwOMnxj96yAO4jsFzAQ3H18BLJjH3CiT
9yoSFab0aaaiPpxV7/gv0lkuuyaRnHUdkKY6oUZd0LL5l321QOCWsDDNrpPZWVZbCTX7T4wIQUnr
8nqtnpcLDD7GWlUT1yp8Q0/fDRD0BDdoTRjT1jXV16QTgK2GJAX9uCaG1nTQm53GQCINZmVUA/aw
cq8SVGssd2yOXXRbinRVVrfWAokLSbIdd12isWjRPMi6q8ueLVIuWvfwBQYXkdRAiYp5gDWQxqRD
70lq6+WKR8qWVsQp6gFzBjRQ0W75kmTvRe8MnWBnr7vgn/XkAtRUVrhbt7CyKb4M9TPvBJtp9cxa
WMgFqDmFOkw2Mgvzl2B4gNhoI935HTaumzUx1MTa/81BeDo2fc59LcdErwOeO5S0HX92huAz0EKn
F5WiBL7IZzUgZarMHWG+iMSRxL7XWzS99clBF3HMiZC4LQai/nYwG4Y0SGiUvoqk0CENNcbPUdRc
sRr9MBGKfmkLDXp8y0w1T23ls/KAbL1KrUID46PV7xpRO/jq7lrA8LtLidImYJma2fxp2Pg2R8MX
5BVXXXsBwW2u1upJZ7KX42A9hu3vSaR8IzKB2zp6XBlq4GOllBwycQk4qLut+teqrOzuvjCC2z+T
VllDz9ZJ6Q2MqYDhMNqqwdvlCC6whD/ds7qOW+QJ8C7FORQr3ixBJSr6a0WSU1P4tEHdq7HWsDQW
MZ9D7UcUbNNR0PpwrjDAYXAbBaSeYCNhlpggZd4NGdVvfyh38a11R24qN36V942bQl7abY7PkJnO
K1pdSYKQurpZ/3wynka0stCBbLE7H5R6HL1/iSAEWxfHJDoSWySpsBpeF1hsDyyeBFKkhIlZASso
f/rK5M5V+iLHKrgqZK+1bbeqso1uZO+X/UW4zMyhFrChX+QExyOunRtyJBsflb2N4g2/M8gYusZ+
3hZH/6r28hd5cx98NIeXy/irN46F1VzwaFtipDN7MwfDD618ltR510MoPSVgtWuhk5EnSUQvQ7I/
efZ2WEBywaQIe3+w2CWnLcF0DAVc3wOjM5V6wfEl2opcUDGNvCYjM02Z9tYIAc5XSRMcySIILqS0
9azJOPPhn/bGHB/y9EM42vCt5HFhufhTeFLNsrBnmBEfIRK7JQ8RRZvcHS6h9ewG4AzOQU/8qmz8
h/jVeJXpsFNuOsd2n9VtBg7y/21R+YO6yi1p6oLvj/eUdnd286BFgsNmfVExMcLKnHg7cP7RpupQ
yWxHTKClDuNd4j8rohaO9cDyB4Pzjc4AoT6xgBGl03OUtTQatU0y+rQsi/dcE/WlrO4yNKQwrRs0
6/N031Wt10qm4tJhYoypggKu3W36OnKr8hDGe1lUw1/PEKHwraE9G0Nf/JhRZuRNNmYTMr0PzQs6
tOEi0RGDfTrN7rSbRlSUW93RCzjuqKj9ObEnE+ZF8rs2HaxqHxYQbdxfjhtEBKOehkqw1eXWUMAq
aWfdT558HR3Uwk1fyx81Jft4Gx+SO93xvcuwq+64MI47F/QkRZdJDtRWPaKfUR5fQ5FO3OrRg6lB
sF7ga52R+w11qhhZgKJG2hw6eUcSr+kyqoxuE2w1c6Rz8voPNi0AuagPUToJSnuwKbUm5WjgSuz4
nY5mHHnqBdF+dfkWUNxunq0yiccZ/YCdndzPeehEgXmVjoJ89qprLFC4/axg6zZBBxQj3VrqYdDu
MvlGFw3CnBMTszvRAoaP94ZfJKPNmhvnwIVKVirX1AhvqtIbi5e+cKzoCmN1kX/VNw/g01X1jf1P
b2nwxEHOysC0osyt56DFoTYYrACGypQ6HvXphyGKjqv+uMDgVlNFq4KmowbB3uvghc2yD7P92c4e
8b8qzRMqhq9+vAUct6qNFLTgiINJmvamT59EeTLsK2HibfUNYxqY7mTUXZg346LHlOpFzr5dM41O
X32EvsAHVz19AcCt2qCFWlSaAKjbbZIdMvVXkAs209o5gvSQygi+IBqhcREQY+pSaAUItBDizR/K
sD3Y4L735i7WDy3G6G4CWUtAi9iIqC7WPhG6US30CGIE5IyFRBnzUbfzEQHDeDDNe3QhjspVIsqg
rK0guOcZoTkYsc4YjQallcoqVNn2Ulw/kveBPrtSrm4vR78VT8BEP4azUchB2osvLzS6qUiRBT4q
GdPvjhz6Mk3LSnQ3ZP7E3dtOULhzo7dBEdsZQJH06a6EFEJYpRvTih4blGoM1GouG7Wydga+kAZd
X7Q9ghX+1L3DNk0hv8oYr7rQK+rmU21HSJ7KgtLMKgy0osA9j9578HCewpiQCpKzEcRFfVy+5T3G
Zkh9Z4ei+sLaJwKZIxOIAtMPoDiYyMh0LQSlkG/lumdVSfwgG+HbnASxF4FNP/PLmyQ2Xgs0+9J+
Nq79IIPwYjtD2cev7H3S6CItiLXvqYLGlTEL6qAS5s7MTC9JNFegu+jVkA4hRPbmG711SAJi3KfL
33Jlt4G7DA0IiFUEsqqc9TkG0cMmiaG+NHQYougC3/FznNFkSnyc1I3Uiupha+uNblwNexuCCAgu
p+tN/EyqVQLtQghu91SOjWbblkUjyCl8sx/we0LHoDS2HpgE8GFPYeS58etiQum3DLeKfOhrL7Sv
c8nJqm2Qukg4bGv5YJRgH9I+fcsLtfew3vvdXSQLdst3292lX8ItcRIHURCPHchLXhr2kKo/KheU
M86vbpsgA7kPj/pd6FletzNuJoF3r3kSlMGgCQzuDUQ5bqv2vQLeDeZJrLN/sIuZ5q1BqIn3quPr
A7gUsfyXPWoVEiqvjFIUO/f7wbDMMoxmUOUky5xx3Njdwddr/O/HBGaYUjTWtVbgAkXXHyzl9CNr
kdHHhgasyYdCU7jLe+imR44837Szq6r3U4Gnq+RdNvBc3IhxmS9QuUU1QKdWNGMK0ZQsScEdN5rx
tUKK5ofvW9O11UbqLfEN/Zc/jFa5CdquyWlqyP4+kEl/P0xpjqKsQiq0qozy3iZ93TtN3aD7olQ7
AolDySafYRMY3hAFOKJaTFiNNFXUcucnUfAc5tqUupXUYi7E73VB8WktIsBjoAcIDjDMj3FhV6/Q
VaNbcFcpZm3Tu7Jwo+DFngUwzOv5XQEybGiK6mCKILwwqz2k1USKCPRqGdnWI9lYTehNvir4WKsu
Ag0WTMKB75I9iE9dJNCNvhm+5YEmkCZ42RDqv6W+7hLwqCmxv7Gjzge/T9U+pAiBptPnSOzSIMlC
UYXyu52LNxk6Yib4dhhpC980Av7gXle7IHPUjaQ5/p64hQO9G++TuJDO3HT3gacewGsnQdzPovEh
3oNL28t2PU3349Xk5duOdt6jcqwec+cf5roxO/7fH8e3m6ikGCSpwo+b9YhW6mNn7/EjQ207mNd5
L+j3Xvv4SzDOx8CYr9sSWwkQiCgKHaRa/kXA+/LQSVH6fnm7np036EvEJRwxEDpUaOhj8WoRj0gB
YYgsKLBbZfXVnJr7BjeXv4dQwFkHxmHQDiERcgohj0M3gqMc966yg8RJpbSOFIiGr9fKjidfiAt2
ZTabRsa+kHFfhx65UjwLoqQg4cRYwya/8T3Z/X3ZLtFn4gLdFEECukqYwwYPrbYvydYX0XevkVqc
WMWd05oOtYFmAIb5+BZ58753kx8YC7o9Eudu3t35EKCk2jHaqF6wuWydcEG50KDPdt1UCqC73+bT
/NbffoyUbC2qH+6y7QhGP8FNYH05EetAyYNXFX8yKqWKGeUOh3Gq/x7zO7BFRqLL1SoE0gaMvwy8
RjwnVGcXcTTUuMzK+gROaJmiWwLlWlF78dpAJJiLGIkwZikscNKcerySdonSfXtGVNBp0j6C/DPr
0qPSIERN6VdNTIdosaNnyW4uU8TT6E7w9RjEWTRdXJK5r5ekcktqlTlnO1iemdSvMqQqNzo4r50q
jUG1p2uPcm2lVJajq1GPpHcTHNkZ6QyPgPBYEAPWjk2IZGFJcKoZeBmdrogMJv1EZRfpWP3VEm9A
42E17wxRJ4UIhgsCUGypBlICJilu/Ngt/esuxhcQkVStf2CdMUWDIAU8jVxI64Y0iZoqyZwgMeNN
XxY0tuNjPE1Pdvca5ul1nXZOBXb6zpA2eTrvdeVN8IFXMhDg/PvzE7gkByFxGGQafoIZuOGTVdI4
pOnvyau8W0Wir4MbPBIIPe3tfT/QWHBCrd1iwaNCGIkcxNx5Xs8+aLJe03GzbLUvy3qBs9Gx2NbR
VyZqY141c4HEBUBVGZqoZHfYutVdG1p/YUeTUaYhkl9RN+xLfxBUPc5ORNxf8eSDeqyGbnqw/p+6
qhRMfa2y+ysyIyPNknFy6077h/INUiuIdejX13T7bENMkdbKco4VRAk3eR5RG5BnV+AjK82BBiRc
2Ig+hJGhYXBqCqZGTK2SkPGAkvRQHMbppbM29Xy05BEsY6hZu6aIkmZtLOgEk23RxYUiiPxCl2xg
KklIi8QlCDXlz169Uf1NpbizcRtWzoRIJL1VipOCfa2Q3TbbG8XeBsfp5RVYPT9BxQM6OXAGQIeA
26h23rDsLZO/LK4Cm+raL3+8LyHM69NBeTR8qJZ4JHeN+lZPrlDD8EGoUh26ziuH9xQCRrHgVF0L
UBqGQaA0i68O8dfT1bHHAnmUFM8HXf41N2+lYTpTaYFaSTh1uYqE2V4N45CqAXaGUyTT9oOwNoDU
eKlb7LQtrg8bsC0ee7SE7vTN20DJxryNqH0j0WbbgVaFFs576IFMyrHoeEW8ZJ/fWO5Q0F37NuGS
0b/MW5/el65/HXovl7/U2tEMDZtv+VDMi/OXxC5pmlHXBlzf8OaD58zRnSWiAVrHAMcZUfFCxYvn
dEmayCo6zHFnTj7pO1OHqGVBdhJpBMFxJWkPoS3sN0bRyDgMT2GGJC2CFCziztDkdkTngci3fT7E
h1quMletW/m+75TukE2tbDhTFuavl9dy/VUHKlhwreF6f5a0w0Er1UiT4ZG6839IHURDoSOv1xvM
+edUFVw11lbVBAUV4wAByQk/B0jitjN9JhwOCWxb/ZFnVJZE0zlrp8ASg1vSBF3UVTizbRO4s0kT
iK+mGY2LDfhxINRwefnWOkFQmvhjEXfmoHCch3EAi6IaL0zAVRTksu9vxTajAWgTiq1p4hLlIKN8
nJ2D/jXtiOA3rB1C0Pe0QAUJiiVkOU99CMpzBXKE+An1jM3QKTGNu1jgJqsfboHBIsgyUmfSiEMc
GL6F4UjoS5G90oQfZtaIkl5nSBajBYFDyqj6MJWEU6RQljSjj/rcmX1zG5HAUczMTZp5c/nDncFg
14FUBQ6PJj/I2HPBPgN55mx02HhStQ/6d9nfZqKwuuaISwju1lWV6oQkOSAqPLwk/zgbXoTmj17G
/I5F68L7B4sWaVouYqlVojZWzeB6xdEy+zocdW+K5ofLMKtWLWC4a3NXof24rbC95vhnU7hmXdNc
ejWaJ1val8J5RfbX+KfJMvfMbWYliJRZG4CGTEObvs2BScPsGXfnsHxtLa8oZGr9kqt9Gou+HnMA
Hnm5qzgHQc3YlIIch0z61BQ3Rns7ztdyfBs9/v1yLmE4J8msocJIHAz0k8eg0WhaOI3mStJu1ra4
NQvuOGvHDcgPVMbzAzEgfvxT68dcCXqMztZvGQrfIVXe44P/MAX0HxowmK4Ekp+gBUZ8ZL9kETBq
vTXalABJ1q+seJsq0F5zLi/d2q1lAfF9si0glEmtq6FiX2h4nYcvpXFJ7WSi0e3V6PrHkLNUQ6Qk
ajfAkFYuHKVrKJjOLtuxFoowBwP+G3DNs7TX6VJBDxK1BR2K6Ll61EERkWE0R1Q9Xfvw38VTGclo
5Ey5fWSPCLQN+lVQR0cBYTuDQiHD6whc+nQst22euPEgiEerN4slJhfJjTwhBpLGCLHBTLX82AY1
6C+u5GwzTE4T3Ay1gwb/y2u5smvZ+cEETWRiQLXsdC2lNohrDDDiRYERsZ7x+Wa/4gnNOPWHKiI0
+67ocSECYHjT4wjRQWjG+XiEufAuqn3UTBzN6R8HjWYZnTDI8BJdtXt1kx1mJ3+wUwqquurO3tvb
Lqe2a9DY0xpH9M5eS8Itf47BXniL/WAUPtinJNieH62t4eRPgZdc+zsqXYdX6iF6lB8ur7UQkFvs
YABlehHD/sigmE+ilhvctzsTUOOL76T7cvslQGRuemHFDXZcLEych8xX+wSIA/rAqUQTZzzEm7sZ
2f7cUbYikdq1J+HJknLbJuyGAdPwwAPp/VE9zr1j04QWNL/VHPlncRPQV6N2b/CJMUjfIJwKbinC
Jeb2UB7WhdEU3z+guW6UDXzM2HwGh1eUNXwTtXMK+VNBpXPFr8HOhlwVmPhthCS+jq8HaZebPXhB
Oh3dgWDkMKyeTonXm8am1b8sMLsP+luJlJENvVeNbJCwp4n9W43n6wxZzK7ZaePRNh9beW9YD0GX
e1KduiaYTkWzV+f7nf1UiKYaiGsgGeFipxzZUzln+Klp40XDA8nekb7oZbzSx1+XfY+t9InrWXj9
G6DVgHwqGBr5JExjS7PRhNBn7YoCb4lZaynEaEtB0Dw7CxiKrbPiEU7Os/gFjq/SyCN0aoDaaz40
RfM82sq8lXLj+e/NgdqnIrO3GMt4nO6kXm39BILoOJ/D4GeGjO6sBM5liLObImxhDMooXKNhBwLI
pxAQl1JT5P1QmirfJ/WxnR0LbZEkCGgevejGP6wckv5Il2CQXIG0ySmampdTMus1KkdR/aKT4GiF
9Ysd/DWVO3skY0sg/wCd5bPKQx2BLAY8T5lDUlw9hyc1b6E1+CBpqjOrgt60swsOsJjUGOgfwZaI
OsepSZGf9fYErUo2wGP4vyXiZvNdN75c/kxrKAYITsGzhyshnO8UBZo2SJsWOkv8jfex+gGSgesy
t9zKmAWHMzkL3zDIQI8Y0ipwbfStnEJVWmBkuQkoVIvcsTv0KsrwO7vYSdoV0Z1x9gyk2eLhPTav
0N7993YikYPeDR01Y/CCnoLbHYQdID+ZO3JeOKG5Na09k1lGZU4AtBIpoP2FupGJuT/wz3DHoqVG
aWlDupC1wjtT3N2MgXZ/2ZZ1CDz40YiiQBaCs0Up5DrUQLjuVFOwR9EPdCd9+XkZY80v2AwcWheQ
rQGD3el6BWEXWZoPPrxZ/7CQCDXf6wpzXoMAZiXisU8iw/Pg6eiV4GC6OIEEXI3V0q4gdXedaaYL
viTBNxGhcM8sVLIGlURAqUsQL0X1Mda1rwzyi/+wZsjEYN1Q6kBV79SYNoJ+ZdEDJjDeovxjTH1a
Na6QgOn70cEdRthD/8FBED/FKY220OMBOGneuFK1hV6UWhzmUKEQmKS6fVPgVV45qYiNdiWkn+By
rq1Udhr0PsPVWg8ED07e2zSG/HA/alRTH2S0hf31ikJ1hUCvj/GAIkt6amk++lE7tgl0QWzNCcaC
RpDk9dUXX0RfseLuJ0DcTcvASClRJwA1apo9mpGq7NF9UlxNdfkjgT6PwK6VlbTRJYhuTN0E5xPf
TtZJYHsiKoJEUyYvoK5226DrKNgLaCzn1yqSUT5G/P9+LQmOLpyQOCPP+pESk0BCJu5yRx0N8Fj3
tA9dO5+oXwlaBld2GyL8t1gOO1b4rHbUD3VlmQgdqO4crCyHFC9BFUk1RTx9ax9tmSzkvMOe5LIf
Elg0IfMZKU+9fa+mXlSrgpU7ez5bOLTQ1YnubaKCNJI7IyM08DfNjAxG1f9syisEfaoW2xFX4tpV
c4+IaDNY0Dvd36d4zO7FOycr82BQRuAp866AAIkCmcp3k1znpaB37LylklkGZT0Dp79h4yp4ilQr
0WBOpVk7w7V9A/FF8prsyl10XR+gruE0Eg32wR3aun7Z3S75EI2KrgSyU3guLqtN2Mg2g+83xU2H
ZzIE2j/SK2kbuc0O80h/uwHQKkVYDysI5c0zOQRI1ZC0jWJM5JFtY3pDe+2D31jZ/wMKJKkwYYRl
hcDL6ZKi0K4r05w2ThXvRv1oBM/16Er2y2WUc1YjtIVqaMazoXCHSMRzVE4DmcesVxtnOoBH1FPw
/82WXKk3ysHetAEttg2aqzdg0woP5j5ykXK4wvCa4LF47qn4FajqY7JFldFixu0MRbNj9IHgb6e1
G6Lvn9Cs3ITFXVkLPPU8ppwCcVtisIJQ0XWYO6qfgUSzHu/JD8GSijC4zWD0stVKCYyR79tj5Rh7
a6Nu0Za6BQX/rgNpeOiUXrIFYxOV3NjT9/LW8rRr5eHy7zifWGJa7ahvft+KIFrP/Q5tmv1BHq3G
CV7qT/TYdHS+NbYBlX6ZXr6LX/VrcpgEMwIrl/NTUG4rRro9gpYNoO3n5JSuSeddfYyotm820v+R
dmW7cevK9osEULP0qqFbPdnt2c6LEDuxZmqixq+/SwHOSZvWbWLvkyAvMeBSkcVisYa1fjQ3U3Bd
ybW1vtSRC5VkKwMyew9x6XRs5U+j/yhz77oI0TryBGNdpaBpe4aM52pnnUynuAM7EXHC44uNJBU7
ySdBXC5Qih8ZHe0uY6BZapfp5VTfqWQrWf51pb5fRV+2SVe+ehdwIZphmEOE+aC+gGrFq5zkkW5N
gTl8T319tUGdu1pHMrO0m5b92QGYRz72mStv8o32iLPgl7tp0wVPlk8doBg4YbIRwXAo3wOkr3py
8VhkRKHWLuY4+KEbH7UbtknfCj/Zs8N43wcMZ9DEWSS7ZHfzOZ6VW/SL+Ml7CEMVdYoJ12LZ9ovr
uCQ0VUOGb4meO1/14mO6oeCd2dh+dkzf0ZrxLG3Tm4f4NLjpthQclO/zF9xOcJ4Pw2K6ni07Me0N
P9yiDc9GC7McyM5vcCZYH9mbdGcFonHk70/MxZ8D/QnbYCxvzK86V1I9oS3QalwzIducFYcmKgXN
D2un5VIE53EiNSXjPEHEIPVBVUVBgtNSd1QQja5dUbicyNJ/Bjwt3pJNNWesZGHjloP+MwPprNMW
5ngqY/1+GJi1oboiuEjWzqipYehooa4B3Tjn27QptJQ61Bo3xuR4Ht3M4Djvez+edyDhcliDTjGB
41ls4GvAiN36K5EnughrnUxdr4PgtnyOShAL1skPsNWj5tyLQLvWDuYCi72khm2AqHOGoXRWloQG
YlM82g5ZxO6NAmgTUm08jkN435HeK43p6brTWz0Dl0I5U2lJXQMfD3GiGc3nHmTFRmF9WOmMtvcf
EzossijZTEuHajlJd0bZ3uCJviXmE8lDzwZZD9XNTZVFgot6xbIw14mHOFrWkVriG+JLPWqsOU1a
15bukv6UgjnWrFC8A798InD7K5Ey5oZR1UIeUEZ3Gv8EQR2A2GWF2BV02G46f9iV5Ml95VTJtEls
ArCxUkZ2BtRX5XxP9VQgf/WsXuw6Z9I1TdowLLABMps3YdfcLJhWZVwLNnrVuKAJSLeXeVL+OaJZ
SddZI1xCMf4wGHIKU+SSFI1eZ5DrtKYINnhlA8nCOGFiNBCPIJ5vABPMM0ktaJUXb0ylC4P5XTF/
0l7FKLPoSlvV7UIYd3PXthGZdQ9hYVv4Fs2CrAWKhGvEh5btZCsWRD+rO3YhjrvAm6hJ9KbBUs4h
Ghj7wU914o6JqFok0oq7pzvJIFIfwh2MYLCT1J9x4knkp5y+9NbBFAEIr7q5C50WnS8u4n60Gztp
sYRlrjgIV72a/YpGustrUaeESBJ36bYSbRKyvPgN+llmficpTtY+UksEYLS+S8jFoJwAOnZ+OBzp
as1MZRuZBVUDWju5YSgWY440uO5AV29z+Or/iOF2CUhdeA5XuAMrlhEvLBM5mIZINCK2bgt/pXDb
QxONtFYHZYwWfcPmRjVfe7Rds60hubX1dl2l9R3C+Ku1zGig3P/VFtApMduhBPtmluRKYAYwwX+j
1mgQooogUFnVy8KsHkIIFP94P18bo6yGBlZPSVKnMe7V+sUE0elc3mcAaZFF0y1rXgllZ4KEJ1Ae
DcIvozqjKBvD1dNGd7LmpunQHV3dTf1ro/3jEhN45jDMitmTJZ/Mt+lQDSF+SpGrKCMMKPZNhDha
SZMtrfRzHqXs8fqerZkhSlqoKaBDA5VObs96WpZawYDAqTYgClGimykaN9dFoG/2eywEbHuUUTXk
JNBdywlJS6uY9CxrXQvJrb2epvGbGaF8LbOBzBj+zLJHGkqDT9So3EmJWnyw0jIwIR6WD31lxY8h
QxARTQv1K5UYsF4THYkcSzoOatPfdEweqCPrmA/aVmpWf4xW0b5m+ai6eitXrwqSvrE7ypWEZsly
fCeSpN+3yIfeNLkNXkx0AwZyH42/k84o1Jsx1OJdZC5xWj4T49MYWdl6ah4ru2oeJX+I5nw3kxhd
kMzO9PCgZXF61CsjRrvJWOjE0XsG5LNpnAzTQ/ckHUDwWdrK1gb2buWEc6HFfipXKnVaYrZ4Rgzx
4OfE6H28JPvPHhN3LfoX0jhxgflpq244zHQ3yep4SGWpOLZ5MTxaYId7bqX6CXNEZ4jqg7GkyOdO
BOzWDjNtYAfFSpE7TaioG2SA8x+dySx3lqv8viuHNohaW07cSeljh45yaQD8OmkqXzMyjBlNBTHQ
75argH8n6U7OgQKay8jRGepo7mFJkk/7pt1JTV/v9b63dhO6SHvHysfYZ73UsY8s7ORor+Vz7uKr
K2vfMCMp/VprTGDLxKPiFjOW3EHIFsJfUFIDUr/BaBpTp+pBa5IUwWuG2yuMjeeiaiaHSba9GXu0
AoLM1gAFi9aSH+OUmpjMyssJDKN2NLaunIbpxlQ1DPnWVR89dHPLrIc8H7vJ7XWqvNCBFUGljZXs
GnORbQZZnn4RMwJhRiNXlV9IWf802dgzT6ahUW7nWoNMpdHjF03KamuvRbX9iMi7CCbMQCsY5avD
hfcCw5+OhU5aK6Byx46jUpl034aY4fQm/L9PaxKXTmlboe6gUg2coJLa5ux0SYUMjzqU/aajVHvG
WCcQz9uc0r1UEBJUYdYEY42arNXMGIFo8krDsylTTBBRRuGj3quy14+EnTogVmxieLJ9G9M6CCVm
H9UhTxTIjrLUA8V1FLB8SO8bK5x36qBrIJkZE9kvQ0A5auMcOU1l95MT6Trwhqvc7Hd9k0kUscoo
e8sM9aea9BHG0fsE4UWvAPDLiMbwqEpS/kDMcvgNpLXEn+w5u5uGkgUWJhx+YyK8AkR4as2HjKah
V0S6ele3suQmBfLgjgqdN3rdZ8SZpaj5ERV2ojggSI7elDS18psqqazhHFJa7JswR5XYIiy/04bW
fmBKHZ0LlU5vw9RO5oZkqr3wrYY0mE2pPcZybuIC1JPIL1hm3PVVTjpvsKRcPjKSV/e6xOhBkYz0
s9QRPIG2zaYqkHTawbci2tmOkVn98MAGmrtpWrO9MZuTh2YKIMbqsjn5133md5Au0IHgDx6QoOlY
WkK+3qWDbRa61aI7Z8K58KQZLGXoeJxM28MUsI9b70mvf2t5Q50Y3hNTVfv3KSo9Wp50Mgoez98H
5riP4WKVlpCqjUCNjSAvcrT+EWVaLzV/jKPqzV30WdYfdaQf4xDhGAMGXCt64K4+tS5Xg7t/c1nK
LTouCXwMYqSABO5qIHy3itsUAP8O5UBD9dPIYw9zmr6l2i+C3VguKO4xv4hHtmKZCgUS7dfdwPB4
ipFUXGBG857Fmhe38Ual7Y8ufykxIe00fekzo4y8vAIQYzUKLumVwArz/QC9Q0iIdxGf0ke/FUba
zBriWX2rh907jsq+p3tqCNvbljr1N00vRHFRdil1s8m6pnUBIeQltk/S2kd+02kICIWfjWQ7xvtO
EcTCK9Hc0lqF16WiLnN13PJmJNdClPMQXuEe1OfhGe1YwTwTy7Gp6VZNdi9NP69v6UpEtwDiYL7O
RrEEDaNfdzSOJGnOO4hMgKkxgC02AnueJO1CdLWLoDxWYiwgClnIrcuI6kGJ81VWT+NWw+gBEgXq
B4sGxxShL6zZx6WAZX0vHmFwg0pdWhDQsToB3YlW3NAhfM3TbMJrKa+962u3nDbeRlRAAgDa4k/N
jtsuDTjDWqPP2K7+oRme4/QlMgQZwtUl+yuC75yNJ6DqSQNEjOqIzkF0bIi6yAVK8IEvDTHFYCiQ
0DXvVh905lM1ba+v07IO39cJAyeocKJMzTfSqAAtnrJMRmydxIVjYUivrFvAcsuvVKlA+cHuZvDk
Ae88cq4LXjtPKrAWF4Y3cAjzvFWZmqMMT5TW7VvZCYt3UviI2aR49tv8cSSCguPq9YB7SsOE+NIz
zx9fqRgnSWEo0hk/qAeA7vy2eZFvEEXtyl81c0S4P2vWDg5AWwX1qYVmb+440a7uWnW5GjP5sS79
fH6XzMMo8oRrUtBnBbA2sGTB7XNSuhgPPqLCPlJ6CxqzKRyBHIIQQtSbJpLDnV29stmQZATaYCaJ
lGbQzvmxRKCaUyIo2K4dKsAnWIi2lpPLY7SMUjPoaQyzQLhxzK35OGEU77rlrZ0qADvinlqey3hQ
fvVEU080hAowBakzI6c3qOnVI/iDqILS+3VRf16N/PEylrOFNDQGZW1u5fDcqCW9sBGV+OMrHj5G
4R/YtgaX0HyoNolrPIQb0zefUH93ptJp9lSQhFhV9uIDOD842E2W5+byAXkL5Ns9pb8z4RT4smL/
v5bfGsvsoVbHbIYQKUDYX/unwmfvrRtu842xKz/Cx/Y8vDQ/RNR3a8VnED+jNwn91chR8Xlf3dS6
hkqocbWN82MOzMJJfsSyG+0eauIoQZG5wtaTdVX/iuQ2VI3mechCqErcficHUecZ5545ti+70psR
aPfpXrmRziQQVXBXo210O+KvBrhksNR/NVtFr6YY/detq23Ho/KEFFLqJdswQF/BVnHQsJE8NNvh
8HzdglfP44XU5ecX1/Yk511tpxK2djxnRHdCRQCGsHYBXaq1GPCFgNnq8TaOIKA5ouOrP6Sf9DnZ
2CCt+XVdk9Ur4FLS4uUuJFFqtFmiYQELsHXdsFd6THzJL8eNvrX3wPF8uS5v/eT93S/OzURxlPRs
griINh763R2tHpx8eLwu5fusB949l1pxBon3cWXKPcQwr7jRHeLW/muPCeld+EA2P9sgEaj1fUCL
E8h5FM0Yk743IVD90DunOM3EVQane20fI2C+idRbi/WRYMS7QkO7GZoDv24a4Ink1KxhHkBcY6/t
VnlDO8vJutUxFC1YybVbzkRLO25tBPh4xHwV1aZtbc9FBBLiXXSvPvQeGOzZMX21dvG9pvndwdqw
n+nWFtwRqwf7Ui5nlwk11CxCSdSVPzI/fqZeMqIr0RnvTYzUu8qN9iOVHLKNT4UoKNKgEe+3TVUF
vAzybxi35EzUSJI6LjMD8WVK6qClGZLVOpsmT4pT4CKWA9SfaxSCKlUv4FctLX2Ya9I+lYMpe2Eh
j0GpzvRUNRURDSaLvo2zazZbDQU4DPwC7V0lGnclwIUEO75qXJjHWJ49mP3gY9CapIk6WCbimllD
DlB9kOu3QYmDrOjdiqK7oPhdVcBS0GNBtmJduf8K5oH+F7DINpmw8GEqbwYz3lA53wqUWzXnv8rx
8P2xgczflEO5YV8d5V8t0i+4JskT5nej30fpNP/MPwlocQRx/Zo/RwL9P2tqK19PEZvLWK4MvXVn
Sp5ZpQRR2G5nEz1wphYB6CByrdo4t5X2dl3fNXd7KZdzFLnaoPOHYEkL6Vzn77W0N6un6yJWVxRg
NwjngGgHtJevqtF6Gi0zxIoW6ChA/lK/NcydTl6vS1m1jQspnOF3iaRl5bTsW/LLqnZdJTKMZSW+
nXog1uBxoiwTJ5wDp0CwIkmEqEm9hRJuDeyJG3KuPeOj3ti7LhhFlalVjfDEXBAADUDPcnmM2aAI
w0vcGL3yLA3HjAjO8erWGwslObAfMPXEbX0jIdQfFSjUNZiDl0ZM09718z8fBsFjDp25xLLxpkMq
7evuD0MMTzhAi6m9Lwe/ns5NJnDIq4qgSQPvEmQuCG9gkWyxng247GqMRuItDoQxgsGm9t/Y8YUY
zsKsucDvXW7wOt3pWuYUYaAZz6QQPD1Wj8uFGG7B7JwgNb/cpxPoeqtjZu46yctEj4DlY79Z818p
GjfUMtgJnfMIUhQT4BJH0vzITc+WQQPjY9T0+tFcDbbQm40cGWC11G/sDVKu99pQx8ztflqdX/f+
uLeAd7PN94mHcZbUsXoPICSqwLetPnQu5S5LfRG6yrRJZaNZ5O6HrXkr3eM9dyo7l52Yz1z21gXX
FV3dOkws4g+axTG88FWeRjpjVNuEual8TGbd1dNslza/MqkSVJJXg3LzryR++3SUdyzcw9i+ye2q
jWUc9OpFngBxt8to6ZByx9K7onLaSNTpsh53XYjm3JLayINJOihpf0zooniJH+T74pRh0DQYMeji
ZpIbn8ih9IgIJWTVZi8kc3ckxglxLGjG3CxGe+F9gSnx7nnsbor0ONbEu76Xa/3MIB2H78JgLSjc
+cFsksYA4K2hZ2t67YnsQxTJ9rM/nc1tFaDkeFIrp7hV7gVil+X7djDBXIBaDzpBFd6G1JLWmT7D
ZpnXv8D3O+FDtHuLT3YwnwWiVtfzryjeiNLBsqNwhobVa+cb2/pGf89+l6fpFszn00bb6OdsQ35E
bwDUEVw96yfzQjRvRNOglt2iZe+BO80ptvnBvKHB21Polgeh4azb7IU4znJkkNrlzZ9F3digdT33
bnLqHdNV74Hx6ZrH/FS8ixqZl7Dmykby12tOcKvTEipS+7aRDhk5N4MjGegH8q/v4+r1t2Qyga0E
5El+phjv47RIMbnnJnbutZrsDPZ7H++uC1kNRi6EcK40MxrW2SkcjqSHjjzeo0p5XcDaci1dP7KC
HhwdaKRffSdwWYrCinC4Z1Rr2BS7c5SfytEG2Vy7pWYjqEKsuepLcZxFREytrKaCOCB6ObkWbbrm
JFWbYhKdZ5FeXJSlNCOA9BUs3LhRd8A8rQPdGb3xMMhOc0Bznf6jO0jB4NC7UXS+RaKXPb24/qrR
zpFRh2htq3+gR6B0Zi/zbV+7bcCMfqdt8m20m/3QF1KyiSQvJnshmQAaS+0KrK5t/SzifW4+Tjma
H4JOBNu4ZvuX28iZpd0N+sAYBOloT6wBlAjWBAxoXzfN1avABlQn/qG/A6QbX9VJ2qKz2BLD1tSP
gKFn5Ycof2m0HUaOu/RAYkASANrHTbRjqjxirDWMBem+tQW9/ILFlV8uaDjEYBfFF7DiNp8e0EHg
oJcFRVfHTkXsg2trin4euJOl8APOsK+yTJIVszUiNEwmINb+AqmjKiqbikRwlik1ba9Ii4iplO9o
igSYEW4WYmDBxq1dppeqcHaY9bSoOgo5zN7a+c9O8hvFj8pPVT+hA9mLJ7ewb0cRCdbKvQozWSAm
wRSysBB9XcB5HHK8VSBVbmpHlt97AFkBrEiTH8YQLeMiTqAVV/ZFHOfK+jLJc/SO4WEaNeeaUk9j
gD7GsCwed4IFXbkFvojiTGPGa9EajOWl1Rd+w7J91IqgRUTacKbR9JKpTgwi+uJ2ll8m+cGaH+i/
eDJCEcDuLICvC0Db1y2qB8C1lUtAMA4PaMLRkx1lG4HxraTJLmXwYyKyxEBJU+Fenqzcs6XIsyNQ
1tnyGzNLR4lqnwGhcE7GoE6mO4Hs9Y36r348LMYEhGRbHyCbaK+g5BuyfV4FZfI8134bP0V6wNSH
qd4NlaeRO9UQOMwVb/VFc84iMzXWtHrE6hYRuBjIr8aOnSwG7l1Jnsuq968rK5LGG6Wdx3m2vLo6
+yyrv7U+dS0Kip7igI7O66LW3l3IeSJ00wy0vCKt8dVu1LRSeiuEZvqEcLmWjgSl3YFF5zqNUeYN
30qKhlMm36PadWtpgOnKXq9/worr/PIF3E1QFhZoVjJom47oTLKsQUaDWyO7plzr3nVRqwt7oSx3
SMB/UHSEQtku0Q+xFG0qTd+rdg+Y19yNi1/Xpa0rhuYT3LAqxo+5bSTRHOdUhmJ6vdNGby7RtLi9
LmJdob8iON+Sgxw5lEaIkNEXOppOlc3Itx6zfptmz9dFreU8sE9/ZS3qXtzYshIDVAAYvBgkROEs
PMmb9mT9QiXmTHNQNWhBfie6Vf+QQ3FPDshcDBMIXWgw5C4eWx4zuU8gkz12fuqVDgvQBitFTuKi
zOsvdLejX2wqJ94bN/jBEbZ7UM9CttMVoAPcfhcfwjmAOoNZDjk+RL/N3efskMdOYbgK86wjhqjc
KfiZeVXtSI/0Sd3FgtB+9fq9EM4bEjp+k0bHLk950AwuUQ8sBGa8n4AP0KgFrm4tNvyiKmdT5dhk
9lAua76pPAAcbF9bkCcGqWffy/fMjx1z2oow6teNC/CVmIWz0X3PFymwuvWgkBzXl2E4LcaNwEaC
fujZSaf+lOuto2MqTzEi30giN5cVp1Qyr9M/MFkneBeuHqmLL+F2Oo5BID33yzsKM2TDSbOpawGt
DUB9Qyy6UBd/8828L2RxG5uAKBU4eNBa29PjCVWZ/pyeWWA84iGVOYajusmm+yV5dylmd68fZ5Ga
3C4TZbCZEUO0ZKJrwcAcCsu8pumctP8dD5rIqFZDhwtNOedRpYCl0yuIm6SXMdadrt41ZlCEkSNr
j7ZxBqyGk9QCHVcjL0sFLYq+lBv4oUdpVoyubCA0XFimkK63jOoO6BKyEP1/+fzvG/lX0vIlF75R
1+tWazRIilB4SgBhAZZEYgrcwLoQIK2AjxM4dXyIl1gty3RSMHdgCIXBaJa21iYmrXfdMtZX7b9i
+Cgva0dpzkyIGfNNKnk0PGetN9iCEodICufZLX3U4jFf4O+yQJ8+mX1OqRfZItA4kRjuNFuYaJhk
wLa4CHPYjrTJh9TT+oVm6W8ZpI7/yuD+Lh13noucWTbwRWFw2acx+XbyaLT7XMSXtBzNb8YGTGEU
y9AWDOB2ztjM1rLjCQ46j2LV1yoj8rQpETmI1ZW7kLL8/MKkk9GOMXgAP5hMFlrVra1C3SKUFiah
zXWDW73ebMDg4pDi5cJ3b5V5kajy4nFBn4FrDe14blj8ZDAN+1bCQOj/Jo0LN2eti1GHgEWMDTuo
Yd86ddUmTtXLmNVSyeQYg5E4hW2LmAXWF/Svmlzw2WUaOvaXfGAzPVSF7CQY1KAzsK3/OdwUMB8J
sQFPr4IHiQ/pNbPvGE1wtKiFWRdmAuc8cSZF8jMUwsDH6RWW7Q5qHvzzhQWgEFhiMTkH5E7O+OtE
izK5gfGz8QYIl3HzEMm7qHiPq8lpUtO9Lm2t/Qha/hXHXWAlZUpPeogzY4KxlhuTpuB3CUL1rA9P
SbIpOhe41NeFrlnqpUzu5PUVGHbyHDIjVrqmtqMN0Jn1G4QlxLyzRF3ff+rh/EEH2zcGK3GzLBBb
X4/gOGp47uslko7JE6avVbZtJVTDIidVj7ICZFTk6CzPBCTqdTVXo91LwfzZH+rQkCoI7kO6VFJT
62dZPS3dV1I+g7MV50OVdhPLnM6oMCnYeKXebftC3bYYGLPtbhNWqUeoujHAXXj94xalry3KEthc
+CVWtxFVJVj3jOqDEt5T4zUdBTLWgiO0wS/EqQtWK8/l0zQNxnUnyJBiwG1MNtLJbTwA8c7IOx9D
TjeASBfRT32nM1qgWi+Eco6pL8yZjFGFEMksn9IR9d248yrMYyZJuUHTq9uDGiqt3yqwqKX6p5rN
J01+yonkqGbvUX3yNHU+NiHdXl/wdTO8+DDOcREj6kaAIjMA/4GlV3pRuqDvt/n0oYGhkg5+VJ1M
jPh0gkB8daPBS6whcWvDqXAbjfaUMcbgKdZjpIFuskCxIvSmCdtg1kLTpZEHPgst9N+yw5j+KzBN
hUPdN5Mb9jkQS3ufARVEBySBrCmPWlx6vYnpwDkWLO3aTX4pmvNh2oBcq734sM7o90ld71RddBms
r+Jf7TgfQgcl66oMm2dj0nJsNLiQzKlQUxMYydpT5lIVzmUMBiVKOkGVGjD9XhaA5+kzCUDzfGwC
GlDLPSsPGJFC56vbBaKalEhJzlQqikmlHLlJN8lGr7VTPzdaf5hEfZIiHbkTik6ZzmyXi9VKdvq8
scp7G1cPQJw6ryFBJ0LlEWnFnztmq2DOxpLmstcOJ8M4GuOv69smMEB+dClNw8GulvBYKh9H9VYY
RK7+fkCeL3jXGO/hWw7UVkOwOi8q0FvWPNSintnVC1kDMyJAXzCrxoc6RtGXZt7CRzCSHYcML2Y5
fdCrR0OrgsbID/0oQvlbTOnb9XMhkbOBujBIbSuQaEwgksNz9lxLgV7+CpnggbS6+xeCuN0fbBKh
/Q+CYuu2a3VX6zC2IeKyXdUGM5pAcFga5viLLhtmKdXUGg5owPVW5OOOTHnpxOSVTLXLZhJct7e1
GBgkpSiGo98QjGGcN9K6MgzLolmUClrtxZI9A2iT/xxnGDcpOlwQ+po2iozc0klgPIjw1F9e47nX
APE3zWvc3Zi1jwJwIjhSubmu1uoy/hXIt/HGrAS18QCBdbm1lJum8Vn5m1iPsrH73wRxr+ZIsupo
rBfNpBqhvTdhgiF7V2TXngX12T9o6ryhY9QUDHnotgfGP7eIhTlF0RQzhHwY23bJ3tgbqPgbk5ME
iYOM+U4/DZubdP92BkaW270+tIfOyw/6tt5QB0vugiNGcCS+06UhRLr4Jr6/pyJD06gGBmHn21fJ
j/ZqwA7lXf6inqrDfJO+JCj+32EkXz/Xh8gDL9GoCyLD1UQlYEF0ILPJwNvhM9IZEMDVwu7Q/Qnu
ir26Hb3YGyqnB6xh6mRn1VHQoH9909cABDFr/Fcml8SY8rBvDAsy36PZlY/jCzlPZ/Jae2/UNb3J
ReOFF++1A1Y90AUWt9Zp9EW4+jXeHmw1tW3aQ+H9wu1Y+qj4ZlvJHTbDWd/iGXvMbywhgOPqE+RS
Zy40ivC8DasMYsFl5dW+7pT7LHNst/041o/arQUIVeMExBJP2dYCJ7VadbiUzXkpNqExelKx3uqt
vJmdZxP90e/3htNtDE/ekzO5tV11C5AMJ3t56DaI0EXNrKuPgctP4MKpnrJmMEJ8gnICVkbsMf9+
dsaN5P45enRTvFZbc6/6ItzG9XVfqAdA87VAVnPbDZ6+qY16rLvppDCtFvn+zulf1Q3zTMwpVod0
An1nCvSTDSA/RC/PtXhBvZDO73qb27VpQXqoAL2t9xVb1Lq7JgGtrDBpYgKckkdOr6Q8gTkDdwUt
Bi4Ysd1UNIy7uoRA2cODHcsng+/+64mRKfBKEgIRSOgDgiSAk2bvsJzDB32unN+AxH6cnHjXufmz
JVrAtQv2UjZnN1orq7McQrad9W40YObMi5E6kIZ/E++DK1bGJf6HDoOzE6NvmqyeIUgFvPCH7bSo
jBU/Mdjh6ncoBzZu4vZu+YYEyeBMW6FXWouOLsVzhjLUSVIY47LGk6N/jK/ZKW0ctXIjlMkdy81+
qnhoFLe/rnvi1aQThgigsaaC2Z2H8kpZn4b1oGJ55WczRy38t2EC2/YxU55T3YuzfS+qnKzeeZci
uYATVAJD3KcQ2SROdtcDt9W8BZ7IodplwaA7BlAjb/QMFxBYPMCclfoR7usnVKyuq75c91w4oONt
DLgv5GjxVOYij7Bpi3isQfw2Gk9l6drFbaVtkVO0MEbU1beWKDJd2WBkttGaZoOnBFQVnDxFmSxq
yHXjgsm236LxD+1GYdrjIZSLWu5WXAKQVlVUtpFowwwx93rMkyrpAT0HfDabbKxq+jlrRBBNrWpz
IYLbRJr0CLV1iJDb2mHl7LHhthdBOKycfQsBErhxEF0vTDVf/Y5Rd6maVBAyq0iFRoAdhDrZBj0c
101h7RRAEBJjJt4My7z1V0GRXKgtMLOAvCvvR4SHaIbpta0aOkBWp5i4yE9V/HBd5toeoZKHYwe4
TeAocLoB7LdKs75r3NYqNjSsdrnZbK6LWMtzQa2/Mrgwa9Zj4I9kkJFVQBAlPp7fbkkXhK9Nw7wZ
GFOzF7NNHP3zuh7GK0ApAEoPdNd9u5JsWiW2NTSuOt2E4e9kfCi7z+u6rZoG5onAlIND9S03T8Zy
ohM66FxWPda27ETqh5mnuGGfr8tZs3OQ4v5XDueWY5oAZYpBTlm5mXqjdTcyc6+LWOtYAiqEAoIk
3OK4wTnrk8wkH0OyWF9R3s1pWIEFqnxuZrUD1bkWBRNG87cNqeixlONdY6tv9oChYTpHxf31T/lT
QOacIj7FkEFKhVkwZOO/HgRZo2ooZyP4J/Ixyp3WNtvnoYyjs5mPFYZJKGDj0qECHgFm4jKvb6l1
E2exgUsTwGwuHBoN8MvLLc3MheURcckRoOWD6TSAewVbzTyfIztCaVyqxm1SsvpYxRF70g1iNJgh
rwbikEhPznTU9F+RldkvbFJQ5xwn8zmxB7nyYi3p7pIwk2HAjTMqY+rGTElvy25JWYXVZDlK3Seb
MpvKzyGW8GgCVgvxI3C9n2Va4+Vcy52yV4CsK+rLXUPFAHnTMgCDCxWTotwbc5DYAuA9NS4FxKdV
PmGJMYdfbGZ7DlpLdtQJ2Htp8h7pn6RmD9YEhiIFBAY6KpI6gE7RqkabH5kCoK92CCrwcuRKL4Cy
XzFpwGaAjgbpYdgbX23NMddCah17rLDkMKAzoizH/Wi+XDellev1i5TlAF9UNZLZoh3A0BrXbqvh
Rou1JnZiC5zMDjGSeUdom91nxN5GJtgcq3EQdNavKAlDBoIGciYETFqcIYNMooyIhXOLFtNjLoOj
W6LHMIr+xTWIrQazCXigYEDcTauPUWFU6Qxk8868rYD1PaHV0dG1WJAoWLuh7IU7COxI4NLCM/3r
cs61PPRmsfg7ezJ8u8tRnZqM2qtBTPnQRAga56hUXCWXB8ewWuoraKp+vL6lKz4XySeESriJ0TfN
A4nW/QTovWrxU4iX+u6zASijpvtj+Pm/yeGuraZES7gKIm1XVvKNbdRHoofPYNXaD/YsArdbSXRB
Gdz5IJ4CkjhPkBuHY5UDdh/UuyXShepDWmVOam/64WmMps0/1+tSFqeXFsZ4i06QBRYou9nqMTuR
6Jib0u5fyEF9CQE90oXAzP1qK2kPDz9HsJUkVqw7kK4zR5fAKWIbAM6dDZ0+XZe3EsqAAwrFRfhR
OOo//XcXR52OWQIYz+WoFxHK8Bj7G0SJspXj/EUE5016ptX2ZMOvDnXppqq8sWVQhPXtv3CNAAMF
+gKiFgBqcSsXJZZcTstx1pr3BmRkY/iQ/h9p17UcOXJlf2Vi3qGFNxuSIjZhyxddkcUXBC28SXjg
6/egNZouglBhpzdiRjEtsutWZt68ee05zMf13ZobrMNafgqZqEHi+VIJDmZAXCs/6i4Ateqip5Rd
cdyDENsSMLXzBi1R+xoTEUu6MfrlkwcewhHzAOcd4yNT5L3BZ+IUPK1wqeWSKKLTlqDT9PYRkqG+
UQKL9vpi514BUKyBvQe5A7yIk/cwaShT9cWo8nm7ckPR5rruGT0Vm8xrtqII8slBXElCe7oudk4j
eaD+/UA74WAuv96A3PUYgH9glWFX2hWf7QXpFwIgvG8/RUwcw7gJE0EeVUVig5uGTW5DfyRhXkKg
mlN8nNYI9wd/TJqieiN3FQ1KncIWFhoargeLz4eVlvTG9Q1T5vQCERC8AZAayMJ0x6iCjCwvZoVe
+xzNSKzhwIBdLLUGm0SFZDW+JFtqQ7s7tc6bfR7HkRGD1AO/xOBLkoANqp4orF8CsamrqEKqrsCA
sVQwvV74YXSUmFjYAdm3BGYcn9t52XpAY2bZbus2yrAWQZz92A186BGqufSxcjWwAvgceE8ruQq2
bVkMN5rY5vdlqA3rBr1uRlPlg0qQNwH+WAZ+Hg8JkzwMdYQLmL4CXHfzJkhgaDQzPgOpaspphtf5
7lFteYq3kldaKxY70PLlYmMLtNNCwpcqyru+fywaIbBYjrorJnVXUcbwK4WRTC4fBCvNld4a2lxD
m5rWH8D9N9iixIhbiSLaIn5cZ4kppBHmNjoMmIK8QRScfiiHU1/IXEJaJcyPwoD6OAFec+WSHpjj
JiDvmvsu7ji7pglIbLyAA/5sIKPniHHR+HT9xGc9ClWEUwFDJ8FDmtg6XmPKNFYQGI6EW9vApfm+
botqBepd8YTWNhcwx2ndGTnTqXtOrcMU6MF9s+BAjYZ7ao+A7I48DFwLQJ1NjCFwG8HvyOBbVACE
yPpGF9s7QTX7csEfnHvnL+VMLAI2UOi7BNkXtfBMZbAyLTIG5OHbO4BnL2zt0pompiFFl2FTRfBf
2CQgtdYRH3zciUnLBadwVg6g3THnAgAScWrLa0+rBL7EmoTKN7LUKKRdLqpE4ZzrqjJnTS81ZXJG
MWpqeSvhjOB/bbtIAcp/bV8XMfdOgAoZmTgUoAReHc3ghQvRIowrRWRg0eHH6UPtI92Te4gXcouJ
s9eMzYAnpK5yeal8O6cWKugpwcnNYxhw2pKjaaBaEsYtTLktH+gZBjF4pBvD2EFp7hfU4lLWJGWW
1GGXKA22MVcoENPrOLFAFnJfxbS4BZ268Cs368Jbn2i8l9C+BEgSHijNfZUR/RIPrV9lEaukzZTb
6+c3r4o/Q4OJyvcCp1FgMYyuLVDcPVLIkZnz966/tInzZuvixCYeRYAXhqkz7KI/xEATiysMyPTM
Vg2Cj8iPd73i5wYgvVOTTQGfTpW2+Ly+1LkXGR8AKHkMQElIsn5V1awHqnxc4QtwtEFqQdDGAmL7
6jLl0tTc3Jt8YbOmCLZiRzG0IkI5NdF9TOOm0TWKScFKQJckEuQii9nVQgIQ+vUFzt2JS7ETPQ2z
PHOFMVFNC2UsWQWKIUbITaRIhzbWdVlzpuVS1uQ006IopXA0/2CxIXGKA80XjNf8cf18YMZmuQvL
AgA3pgwhRw/UvexXpG03RfR6fRWz2n/xiE2eUrVmtcGtsGNe+hkUYB/1Mc7DeoeKNkuoMt+XA4JT
kQUA6EhOj+nRr8sZJA4YK3ULYLcX0ZTXvCmqpnSbm72V3lJMjeGxsdnN0pjhTM38q9jJ/faAQyKp
+Sj2BMxf32AcF0Sf7Un8SOzU6WM4KnrxiZEXaeHdnl2vDM44BOccsFYmW4vEeYAOGwhW+Z3GVeBm
NnqlWND4mQwslnchZfLCAT8ZDfslpIQIy8uD5GHqXNGBgG2whZF7men1Ng014oe61tz/VeX5Knty
oinehABo20DTrMRNH0MIi6QoE9hFIC/che83+6uoySkmADUOcw+iUqa1mWSw+R6gtomqZ3KMYFB6
uL6ypbMbf35x9brczes4hThOO+fcTdZHZBFs+/vV+7qk8ecXMqQYSQG/H3cP1cQgv0kqx1PW6tLU
zexS8Lyhngb2kG9DxWUFFwsMregZSTcxYxT5m79EPTTzsmEpI2I4Pw5EfeN6owBXSFS+QN25eoS/
vW7bHCN6w3lgyp2k8WYz5E8pB+yK7O76OX1/Z74Knhj8oEzxmdKIxi9YpUb1bIAhQVTSYphNxoMT
ytJCnmVWES+WOjH7INcARqQKiQybA2uFV6xQPXduc8NRNNiK7ILVHPX6a5DxZYHTplA/ZX1UnNH5
FVaMntfeS9MP9YJ3tyRjYqjwwsRaAhoFXcSpKcBsJGyP2ZvrJzWr7T/3TZ7YKQxWSiJoE4AHWOdG
0LAS2kpUc1A4kocZp18XNpOoGrcN2q7yqBWgmvH1btGScj3fY9uAHp4NqNYcQ/fsllvRux99ELd/
5KVVHR5zf1X65wXh4359P7OfwicXu22rLA1qCBdjDMNsRH7nyY9S6PQdieM7n245CZh0C6/NqHff
hI6Y4iKCAQQEkxUPNFfKLIDQlEEywudscF0ZLc+buSSSspRJroSI6haxtmYXeyF3stiu9NVOziB3
CLZDH2BSVgYUg9qbXXZSkKHj+lPq13qmniTQ1f3KTl8IHy/rhQmty1hQhhLCq6ghjLjL0r0ivfUh
QLiVda3Y1DW8wnGVm+tyZ3X5QuzE6jDe4GEgD2IZ3ixD9YbWMpFcanHK6bqgWdt9IWhibNDKjbTG
2PfpK/6q9yqiMqklRtqv3M2fYn6Y94ttDCsp7HJpFNNpLqFt9+gLA+hxgC9TLwGXzVT2cTUvhE2s
jR+JXh5RCAv5Ty43O5CUeSsXpFCU0UBoZrG1hdbqBnfk+l7OO4IjMD0K+0ABm+YcsgT4foqHNj60
8yEccPWow7BmyNiqkBB09zt8jLaCpliJbGiK2GhmUO7iLkJG8dQLH3myNFTzH7bi5zea2MS8SBgU
gtFh12AUWjHb5oCJl5T6a6kHJbZgM6WIxmJT8xacqR9jw9+NxU/BE8etBAeYlI5NrAM9F55gVzKg
rTv5IPeiniWKmSOZwIU3VdKvG7UDbSu7kvwEJOh3YLNba5J7T+XXVj2PTEpszUNN/DWmckICoGa7
yriPMi5MzwPZWsaxBKX2kKCvCBWQpeB99jW+ONOJW4jesAic2lhI3BwxU+yFb5TnEF4iWdqvruvP
vIH9uWcTA1u4eaO5CURRflPxd6Xb2Wx+w1UHETEFoxBeub8ucP7y/xQ4saxewcay2EI7ctEluPRO
yYJ1ruvM62IWtXBqRFMxExqgSI3oX6piUlX3soR4rN4WqyjSk7o2moEAcsNeEDxq2VctlEBQhk42
QOuiE2Y6UplrZVzxLBzgPNiWLmgTxLUMjUf4UoevUW0r6I9o0m2XGAUocNylSssMuAbkj9jyKPwh
kp9m0BgZ+TNhjAw9CtiFEvAWVsRuRHDRunRsauh1JTuCv6qIU30oAYQjGLF/YPvUur4R35X46/eY
PCc8U4EWlOJ7+NWQW3xQo3e881lDTIuDC25KkvJI2l+X+V25IHOcJAB2MjKI06JJO/CAt5cEuGPa
PhYdj95HS2z349f+drxjPwlmWXDE39irhpJTQS+J/mHAh/SNZwNv2qxVESwSPm9o7rb0gaj815eF
fCjIspCQRWJ5ckmZsZbXilhW1+9lcNwlvQV6zusyvrvLeEEuZEzuZSdrHu+NVDWYOlAZqE0Y/z9X
MbmRQU9jtxsPJ/H1Rt4F/Z7GT9cXMX7J6eFcLmKiczUyAxrDQISSHhiwYMauKXvbqvzLmdyvezVx
YFqcBzdeM72jO6F7z9pHN7lRhYWhjPkTQRcLsixohJiCpye93Hp9jBOp+ZZUnhVVC0c+v1t/ClAm
mTgXsAs9G0FA3t8VhZ0oJ9+945ulwtb3Jwa7xctolkHZFFzIk2fZUwJZ1MbdchtPyIigijC8Q+5K
73JYp4+exETvg5hX94MbAreljCN3IYqYGbfAV0CZHVliVVTQofjVox5CVDr6AeiChZXtqe2uvGfJ
Ixh5S1ZmfJL0VJf3m+FduFOM9kklPWaLii0IlK9r58xkz/g1RCAXyOP7oE6cRIGCONkb0e3E2ODX
nRE8y+faQnchSbZRRlJTu2f+OiL+V5kTb0xlGtGnGgDJ8BzJzT3PLwSlcyb3ck2T0y0qJgS/LD7f
F7ZF7sjagxYa1/dtScR4US4c+QRthoyoQoSs7hlphSZENOP95dLduE3A2ueBD4KEz+RKN2oAbuMQ
MsaSpJe+ILzsMlC6qgsv1NydA/EhoP3RQDleiq9rYaO6g5YDoqPGpL+tDlFzF7sqOhVqteZfu8jP
lkBB5t5hpGoxec5y+Fea7B7SCZFQFQBW0DB2ydWfngyg/wxarzToi+ser5/VnNESMYkrjtgxMiC5
v64PrccYXqhhU8QusxNVRtSTLlyj2QXxeILBB47LNJ29BIZBKCQyXmCO74xUNsGlTQoOvWJvYnV3
fTU/jn36oKAVfByzAYPg9+Mq8zCOSwDF+CvNqZ4wKmV0Geme2n0EwFrCv6mr1hr2MnlId/KhP/aH
M8jxHM1RiEAqULFd/z5zu3v5dSaXmbYDO/j5iFuDQ+xcgNb3p+sSZhpmwVZ/seLJfQ6yRODdCiIE
S9q7u8xmj5jLcpR9sq7PjNGs851MYhuM2E6yTc3Kda5/gbkLcil/oq4V6ue8wEL+yDAdx6gj7t2M
MTIEWn9dEEaooKy4FpjVmmhqGootm4nQVN7zdYCFJSwpAYmWiKvrcmatlwQBmH1GHnna/NcpNOnL
QUEW2X9WGzCCuzHp5YXczdyd4C6ETBRD9hWGVqMQEUYlOA7tXdycEImgqr00NjOng5eiJgqSeS4X
Dxi611V3K2uxmdbJwsmMOz+9dJcSJirg8p2cMw0ktOJTEjhdcICvyOUPJUjvwqesXTD9cx49DPJI
DQE3C0AgX01W1ZVFFkrg2Yuz+1SICMMLpPDf/fxNVJ6DdEEdZrfvQtp0ca4Wt8gJgR20d0AexOQL
mfzZzcOABIwjiiMY6/q6mggEX63XwNxLzWPlbQV2H+XIt2hnBai2vU7bt19Q7wvXalT/i8c5bdg+
UUfXKmxEkyLxDZNpgnp84d2cvUUXYkazcSGmUBIN4+8QE0srsNoTmGtSLsVZc2dz+ThPbtFABY/x
EsCepe1jk69Z7eH6Xs3ZtsvPn2jaEHF50oy49lzp5M1nKwRE6wFqtFT6mLMGoATAs4U8wIh49nWz
+rGHS2ahA2xncC3a33mnYVdqWyIgWjDXc+dyKWqizoyfgqya4lxyAenNITIE/5GqgXF945akjD+/
OH2mkSs0D0KKyq4TDm0X0aMMTPlfEYKhM5lDGwmaDb8KGWpekyttXAr/7lKAb/F6hb6n60JmVWDE
fPpDyCRCLbxAEcDXCByZKiaDEBgyj6HLiCN+ff8LktBTjGQUSqTyFHiDz5HtDjl4mgrazUX3EHaO
y5qgDLouZqZKOvICY3AT8R1aYn8UrS7Opov6gA9Qr9AbRdSppJxCEV0qwlBgIqkkA7JMfSLZKF1a
csk8XRc+d2EvZU+0T+0rIWtdVIH5dNBrqTgOGrcQhc/ZU3C+YsJCRI5dmXqbnj/4KfQFeRHPg8mp
08YQS483QlB7ANNGUlZV4UYGrxaPqdjWC4XSOcVHtAiFQUO0iNjkq042Cu8qQ4DXQgnhOXiZ3ubq
1lWrhQB5TitHBmQRHegchmbGTbg4wzpmNBGvLh4l1+Rj8Ls0mVF5eq5R6/qBza7npyB1knKgfdb6
+ei7C2yJwRiucKs7DJe0LJIcCW7EdWnzunkhbhJtIUUPdKMMnoQMossoYAlGSxy1wyMfK5SEQYrp
Hd9QukOdD0t+0pxbgUSkJKGjF6lCZXJ0Qsq5XAdEVd1FHlbUbvPct4Sabv2IN0TuvQKD9vXVzln9
y0BvIlDR6k6s0tHqSy3YFyvf0zG4lzporT6GDaqndOH2zXTpjLHCOLmAcvT3zrsw1jS2bBsg5gvs
E+YY9KhPQU8vrgMZhMwJ3LW6Qgd3wJo0/kBPiMFm9dLU+OwZKzKH74AsGfIqE7Mdu9xAxR8EYlG9
dsFKkMgqCYvaqvmedDFot/tj6CcG579f3+85Xb4UPDHlKMZTpHiQzenQoFoHTgrAnKpbcBfnbib4
w4GRg/QvctuTl4/Nwaoty3AZGMUeXJsNbVV+lYalkxx1Y+pyo6tAwBdWAdE/nXiN6lYU65EbjfOO
MhDes54F0lnsNFy5Am6qE0j9nZyfgb4JjqEUnZbcmk+XQMhn1wogaAyYq5iGnCY8GYbnGWYAVFhb
xboqm2HmkaQwwfN9/eDmbiYmvP8tZ5r37FK2VNFhA5c1DW+FIDQplz8PLms0GPPM6XsfLLXrzT0i
gKZmWZBtwhxpE/sqDknccB1AldxACEcQxcQpMsSBYeceBSHbdW3j63zGuDo68rOF4e85uwAsLOCt
oC6EgZKJXUCXfRkWPaA2Bek1bI9N8jG0elda3VIr8Ny+YrATA24YckOQPlllwHWMF/EI3WX1MS9X
YXgGGHKUn2v2zb29foQz5T2gvYkYaZcUThgBHL++WGGb1j3MHHYUKeW6sXrUtFqL8w+cZKmcpYIQ
K+cfgWC6IHfO47iUO/E4uigSGLYpR5IQ673TbxinLCz1+ZY5qYUZlGZxWrAys6cnAaMCQ8DArZ+m
ruUhRjWGr+H6xoOuSlsRRLrcCxs++N2CnsxdP/VC0sSexVKbqcEoCX4e0XiSsy9thAnyBYdqpotp
BOr7uaKJmnidInTqKCet0CnLOQ2JSboWbipk5A16pK4u3V8/tYWV/XhCLtwbtw3/2MMAGZHKPRTZ
YwYML21pWv9HA/jUjCJLiPkLSeU1fprgH0ola8SsG9nDZJ1zuHsr00WBqAfu2bsb9NCmxxzBJRnO
1xc49xRdyuW/3oYqdpkqU1toZfnqNavG23madV3EDEoMju1ibZMb17CxkEUMZDRWzBP+RNeu0a3U
VWm4d9k91xogI9UBjGZ4L7G+KUBZ8Sth7eU3mNy9OFQYgYmxuwPPH6OBtfJk0GU0dAzqsaHFamHB
S5s6eXp7AML2cocFK3cyQMm4N+bgovKge3sfYNetwRmxEdiIqwFP1BPxybOHtfrGvvkn1VoKgP/D
7o8pb0xmSd8QPKpA8eTBhxFnbcnKbNdeJboMoB6L21O9DIlnika5FT4wm4bbZIe2/CD/QiwCBMI/
v8Jk+7vB7YtAwrNZh2t0v/LyahGPevaiKkjCjdEOxqUnvlxSihxls3GV+XtdfGpiA4CKO7n5vH60
szb1QszE0kXAN0RPN8SgubtsXllMwoLjlgebM7vons7LkjhMB8DBArnN16sZDVE3+C5keV1oxzUq
nTIabV4qT9JloPpxcqsjIENlJvqo5MBQQEaiSaUxFOKOCVVMWx07L1qwh7M+MzTpzy81nsOFQRTL
xHUb4F3o6DI166g0GUB996s+MAT5aaCOyu6FpXzEqB7fbCNwPYBXBgYWcOR9lckWWp9hOg4VNpW9
iRL5Dvf5Fxw7jLz/KWKyLMGPmK6ncAr4VDCLUG85m40MJvdWPbP20yV7NGsgLsRNtLWstYrxS4gT
EFm2YOLzYyQ8xCW6nFkNuhAz0dZWzrmudrFxcsQ5XmllIWug3KczGAVdwjWdXRKCVVgZeJognv56
SB780LDJoRgjipREZSJWZqeY16/frPqB9wE06ii1wi+ebJwMUPsKXinK8dynLxglMg6CaAUuiFKB
+QD4GJnwvHNd6Jz6geocV5AD1P23Pkll6GSqSjisHAhjVSHs47ZYMJBz1utSxOQVZiivALgey2KA
1sj4B8AfpR4Ag/OH60uZU4hLOZNDCmiEXc0hJ0W9Si0PaWkOHSDZMrNaQidYEjWx+ZTPuKgUISri
AfOnkrzgAQyrF9U2Dt6ur2q2SeNyWaNuXhilIo3kPhkrf4xT96TiibrD8LOp6fwh33R6YsSA/uPM
wV6rB//2IdQfPGMpUBvv0tRIXX6HiQVJirqt2WrUzDo1k9Rsh8xqwaIhcRuQETLM+/U1z123S3GT
i0CbLugzkO5g5Ju/Z3g4+KEY6DRvl0zVrGoC5R6VVcyXq9MkCdfSQWBq+NwitQZhm4s71XsZlrRl
dvcupEwslaYFccLXyAcFid2qjcMwEgncTVcmZq4evSUSzxkYTDAnXMibRBIpxXiACyoSpCuI+qkg
W/AkGJjxf5TQ6dmQ3NOZU2+wDr+nVmW5O+/uF44PlSZgVAqCiFGhrxrbCBLT+T3WyyA7G3kByGx1
eakzZdZwXQiZqKTXyz7zY1PdLDBY/jGolx6Y2TyeNvJ/YIBxbF2bGJQhAtF3544RGXOg2TH10D6N
PtW3QHwvmoMMarB85zF2xN7/wv5dyJ1YF5fnhsgfb3w5eAZXolClwCNaispGLfh2py+kTE6JKZqk
wTQooLPTvZh9iP2WrxMii8TLUxKVMYjgnq+va/a2XUicHFmX5RSIe6NelGstPAfNzivP0tJbPSNl
BA0DZCQ6GOAxT06tYXN2AEMNXjRwJoWKYMVtRiL10HDBQig011P8RdTkoLwo5lslRSjUgXn+jmvI
4AS7wWZ24rEoSLLy9H6jnbmFqsSMOUEXMwfgO9QwNXZaWcoxVy54LZKSVb5TkS4HCQyQCMAJjDKI
Z9Z/5Mn+6637b+8jO/5LJcp//h1/fstyxCoeZky+/vGfh/wj/e0Yv7x9lH8f/+Kfvzj5Pfsj278k
33/py9/Bh/8h3HipXr78wUwrwK/c1B9Ff/tR1nH14/PxNcff/L/+8LePH59y3+cf//j9LauB2IxP
84Is/f2PH63e//E78NUvtHf8/D9+OC7gH7/f/s/db7uXt5fs29/5eCkr/HVO+JsM8wZUCwBBiIoM
NWw//v0TJP0VDF8isaihAPj7b2mGyZ1//M7zf+PRbYlqGXxx+FwiXKESuf1//QhspaqI4xwLW5iZ
+f3fa/9yRD+P7Dd0kBwzkF6U+Dajkv+83AykoMMdTd8TX8uLwE5HNdpsFLQduNo+yoSHTti1XoCJ
8qMrmXzrPiIv2G4qkJUCofFij/74HpdyhfHz5+ROKkqsD2eIL7Nm0wBwpl7H3B3bZvvUe+DAN8AC
xOYgVcWLG+eG7MlGqXSOkq0Z1qzFW1o5MX6BjVVdHj5YNiQYxjW1Pse076GNc9KKqqNowPePznWk
g4VpU4sD6bvX698dHvZ/+PKT6hsqRE0Sen6ziYJVx36E0mscPHMgeMO8eJiepc6i+VvKfSrdvnnj
ZMf3jKE9ssDj1kC41R9brdCVeM+cg1f8KenBHT84Aw+mqO2uYtY0uVOihwhkt0Vi8cIancStp6el
Z3br7Jl+RmJvoO/fX2VO6aS79BkWHwihFmtQq7B7TLBLRm6UZm2CytZgiLQdSIDMhmeqRqDDxhmR
ib5u8qqQhJQmkjH+NtzyvV6J4L19RNCpK7zFx/d8u+98J6QrlzvL+T6OH9JuDbhVRXgAojRpWbON
H7UOhfeyJiq4ZXvJiGu9bA5sbqme1QhGH6+fMV4ISHjEQcEh9wm9ZQRdKR3wE1Rgic0sqWQt191X
vWZEHQFSFxVuov5AYyNzdUV24uIeApuUVAWH102GnbbCYi3SbZvsxepE03XUO4LkcGibBQOy6HTN
kdYH1Vtz1GabldC8y1lv8AwS3E6SWRH+wQiV1N/6rQsSex0dconDimb+6hv1QynYUnTrDzsJdKYW
Jk5EM9YM6bYERndGMJOGuOeEcUK5bEgFKqfioBUW/uHWmW9wYNyiHSXBuQU9KhrOmxcRuawaXYwh
4owUGIYdKUMGCQsDnwaF4W47RXfdChUTXX7LQN38KvrxObVLbGwpr5jOae+Cp46vLODBPrYYoGS9
fenafXlfJlQfOLy+LTVcESzQOHZmF9QGl22SyNX74AWzW5ynF3YsGdgnH1GoAW8yRDilGH7sCMoG
rO3CacD/aCYfWonRS6ugP9V9QIRoL8vrSjuVjUUt3mrMciWY8Tp+0Bx+LVmaJVkA3zVkF2l8O3pN
g4VIcDKV94dZGicCcfMuYpgOYFI+GBrrDXMXH901XXOOfxD20k5Yp/tun67THXdcwuKbQPn/lDbx
t8OuEEQ2grR0W5/ovjgC1/fZv/NsyQz3xT4593epWezUfbbQMvcfJU4CFr5X4qH11XrDHdi1u5ZP
w4ra/iHayVv1IK3jPbuVHf5R3QsLriJQ37/6cT9XOfGmmrituY6T6o1woGCMwfFCv0rCPWr7YN2t
5HV8j55cH5mDU7/mVtSRzcEC5aclrgurXuP/swpDWJUgwNXeBKvZFsfqkFvBJj0GgS7FVlw6vrsD
FRe8GyYwMGwPnBrM27UWH+keb3oRGEp05HgizE7BjUxMTPr4Lsliwu+0nNSvXKq3N0EHADai1YT2
Rh3qocmZMhkUvWH17T6zbpTS7iKr7lcSOJ6f8i1veyzu3LZqblhAU1Err2xJdrhy7e21doO57jjA
vCQBPm7/icI6g2Wfoh5/6BJAMqGJm8ifIAjyQRRtJzfsDriFUkrUF3pL99rmvrQxAeqniF1RWtSj
XeWUGWnQEvpUeAStygxxrQTYKJJeQ+QKAg4D8pBEM8G9oBq5ZIuhwXC6CFMSG2BHqz3U1WyKRmD6
ocH6Zvmn9hSVb3F+roQTn3567Ei5q4ZO98bv2g1zjkDmGRqcaIR2Iq9zz6lZUnywr+FOWAWfpUQw
CFG8ea/DGYDETWhg5CJ57Y7szSmgMFqbLnpuat3DqJygM7KD/6hjgOARN3ZYefyPvDKhEOUnZn2G
t2Dfm4HjOfQkUCDTje+IoOOQMGO46TcROGMe5Vv2lr2JV/698FSbEQksH1cy3mUO4FJwiSrjHTC8
hmxFhnfQjth9roV5tDTkbykwmFH6MHLY3oBUK8zNWRHAVqRdYQ6oCwAK8KbtSaurpkCoGe0zqrN6
vm2sztIO7Kd/BGMMMNz0wMBBkRbiQ11ZxU/U1A71CYgfOGHOCAUimu0Oj95KMV0rIOoaS8xXwCHR
geuHljG83D7JH/sDt/eey8iutJtxsKY/lbgH3n3qe1BN9IbLAMd4ZT+0Db3Nz8UZSgCsThqZYmgX
g1GUDkg6RRPqKZlFQiTd+2StNDWDh3gjMwzABVdqalf3UuHpqKvSnmQPEnCjB4wX23IKQifC3bL9
nRpbwg0LDD88pbeSagm37Iq5KV7CvXRDn7ib/qBuGRMW2hS2vEn1SAdSKKg/BnIv656T3TJPiiVt
x81kdF9318/VSsNvhxbVQUNg+Va0U/ScnDEnatX3slXZvonmWevc6W+dqVr9NnoH0k1wrl6CY7x3
7+onYK12WBLgMo7RmiIxgE8TCbce1nizDF9HK6T4EmFEODDCVPepwXd62ZrcK1eR1ADlGjKf8qbR
QGTXiyYefhZY2gPcCyL3t9C7Dm9wYKYivDmiEc1KrWaD2ya+hwXJnliNKOlGRWofnqLOoTctj4ls
lXfonXcNoPJHuLIGY2db3MTBTraJb+ZACoq2ksnsvZuAOWXPilVtm4B0tZ4kRvvZUrRjrUDPzvI7
prFLwWK7ER+k0ywgTqA/LXoWTc8BYZAFnABdXnGP3KPgiCZyaABmsONyxVn1fljVe7qX18mJ2QzH
9qZ544H3UTilrxfUwI0EcLEPTaY605DwLcyN5IaXCQhA0W+Z+jZGSL14FWB8FGRhjRFoWzXaICPR
1kbZ3UiCU5SboTqihXpgdcqXpJKIgmmn4ej2+65H9q7jzLZb54/pXbTxNtW2jNZZfuK5c668atGz
zDwqT94QnUtWcdA55QJgTGczUt57/SeDjGpohg/xDcqA94BLfFVSZD09ADEQHt1d+B5OuOvAU/EK
xoBOBm5hT+KGtEDLemeemvvmqD02cZ7oGaXPGV9uFc2Sc95gIj7BYkauPUI/kg/1rNzyR5AgHZKh
IzX8vZi4b9WLd65umxvvibbHuK1sVgaBTEf1DijoHHxC3qwpddDB4gbPHpBjU460cPMB8O/rWfAg
Fis/WsWpEcCFKm5TxtMBOf5RvYsouKPUBV6AZlvvMXx9lu/g5NT9k8jIKwWQamXHrzgg6vSwEZ1C
+pcgOIAiE8VejXfA/yzeZu+hu2lSRw5Jfqee2OY1Kt97bsU8JafqSbxhoXGNhNn1Et7bWlZ17ZWv
DUEhwFluccUzoH6jaaI5DeBWTa0AmRiKPYT3mbuG0nRb4BsQT/Z2WvkuaDrA5sXcyFszwey4sPIf
gLFoZlQk1aNoKDvglKIoGsBsw8hKOg1sWbtNOBArbITqSDkrFw41YyMyKjbwnksgbGxFJzrQO9fC
YI1/kjCUURgxWIDAsttjRNFoElLlcPXMvgW6ClhCDA9Vz2bDRlaamK1ods3DkEDDAp0943XD0tyt
aGg37pv37gMJC0Cgpzw99slZZoFlWFtxrzP9qhEtDEWnigEvs8U8r6CDu1KAgRBI8pEgyChtibsd
tBup2oxjD+14puFnA26mI7+tbkZ8+9zxixdB2MTuNhFfwZrrIgCUVqW6RmzHFQ9BkaLwgHns9n+p
+7LlyJEryx8a1GBfXrHEyiAZXJP5AiNzAXyFwx0OB/D1fUIaqVXq7umRzcuMWVlZmpRZTDIA93vP
eoAiFzl5QtXolG2HGshyRM8L/wqgNU5DXM+pKGVa9exNIDECfYykfcG1mWGAmXbew/qGs/GaTbCm
NYl3jux9Yu/ZNW7IE/tMHtS3aPjOv82qHN7J8/AQvbYbUg+mNyrKAVz98hR8f8SZ1AA2eiX1MDZq
xKbVc6Rk4DU7SMQE4nbqqlSWq6nj4nCTFQxR2UpXr8E7UkfPXRCUPsLv/OOKW2+/NexRQ1q+Htav
briGz0nRiJlVPdYTJ1/sM4SIKUI+3oOL/zI+Qu+stmpbG2wdS19huVyu7keErFqOvKhyJM3Mjxup
kHy7wwPJfgxNgv7LKn7PXvKdeeQJdBRDW7dYE6aSPU/fEcVK/J0X7gt1zuIXrc7AYQtdZqKxNTMH
ehD1+BWLkr9muJ3P9lle+S9vqJYLnvAuRzRciV8MX+Q3vVs+elZKOCZe+zv23t4PsvSiW8sbmv0Q
R7v9HN8LzGRAvNRtsAFPhWhdHlUjru++1Dv/CR9z7lehX/0PGGxHOrRsPpOWutLDYeTb6JDm9Op9
S6v4FYwKbgBU/NC6sFXg31Nz8dK+bE8a65Ixb3C4JZhydkjFrPpZNt5Y+77bK2Taxd5HMH5azhtn
xYXHa4N1ugi+IfQRKTW//4IZ/EvY2IX80IMZfk//W2Ts/nMm8vfwz7/n/0Fg7GZ9+59/w57+Ay5W
/uIdGe2vf4TFbn/ir6hY+kfsRwAl4RsGkXnLePgrJhb+kSD2FagWyhwgtoM07e+YWBL8cbNFAihD
tu8txOnfMbG4+ONWVVBArB+GMXRe8b+Cif2ZswMWV0BieEsnQGoripT+wrP9ww7qx3ThKBFNSoSI
+E3rZC0G+255fEak9LQLN7P/hx/MfwKG/ZNn8H99RRRuhjFKPhFP8E/wMBm6ARIrjBl2DF/jgH2S
HhZqj76Y1j6Hhb3mCndg66L3wiY//Eg/UaK+VjEahFWj+sYmv/okuWMTfNij+TZEK2/MjM7z2OT/
zWaOj+dP4FcGVwy07HkcQSuMZG2QN39e0e3atanftiHePLdVERpJgVaMDKKeAsWd+EzlLo17epjy
KXzRMduujLC97rXb0217XQcJ/2MndTlHLamQkYuZfCk8nN2huedR/wHNtUJ/OkoMTTRG33NbXHUc
QVmB7SqyfXja8gcE20/NyBDv5pa41FMWNbPt5lcpXVQnGeLEh5YckOBO56bt1i+gKPcozstKhAR2
ZeYF2GgD6VWhhvTHeMtTqFWMCzMa91sBOZAOl+7OKYr6QpuiSyEbvostv0WecKD3pg/QVpOaHM1t
NLiO0+xdu7ZLd0UoyQ7URXSwW47c7y2LK24BlXjTPVSB+a4VY48mcIrkoJZ57JcZYrqzHaQIU4hB
KbFe4+ce1seMPCO4m+96Id/7KS6O6KD/Bpf/Myqq0ByFzh6zcHZiMaF7an22z8ZtuwMoUBypa9+C
BfydvyCqeURHfekXna5hCPb2VhO184fRNDC5nYp5fO1AGj9t820S2XBCBt7sXZjjIW5hS/ftGu3x
+RWHcRjsQ+ePPUJ1ZHIh8HmKnv50xBOPvGjJXSJ9G9SyiPo9IditmejZniqCWg8XsXoa/eSI5F5U
1HhFG5/zlWdIu9365zGUIfBHBPuOPW0m6sUlCdu+mpBjjTcwfiVM7OnKimOxhZ+y0NCiD8GG5axY
IGXD7BLw6DHZiG7sBDxLmtts3evhPoF0pZwZLulBqQ2/SiZgX1Zd+Dovlczb3zTtu5/dknyaFZrp
eeZQTxCkqh5UeqsuagVF+G+wYHnGE0pRpoAAXuzSXYDVXs99t4Oe/oeExeQzzL031/PoITKE3W19
YPah8qJzH3Sf2TZgS02N/8zQHVD1aO1iZZe0plZRF1+0jbwmzIoNg8MtdF9mSp6QLHRf+K36Pi5t
dqABEuFljgXeiIwdPaIAN6wBdlFNXKVV+tDTIHqBzA1wwZCIo9ASOx/ydtFXNakd40XylZGN4wZc
E6QzLXoXL/3jkPCpyRKJ40YUBbBQ2r2O/vI0+BvFC9px9GqtBz60B9K7olSpdrUOJmgWteLIcuoP
WgvskKNrn3gcMgxTwD1ChAfde8iQ/VgRSf9htza+8jXQjdM9EsTXuW/3IVGizIqrkcaedYrmI0Tr
uEtcrKhRbvscWFDW7icL5q4E9f7Fl+QhDW5jIEKkYM4YyjZcL8Rlr/Ea/US4S3xXSJftzZDbBqFy
8KPAKThdZ9FGVeSpXaTzGAuHQ1q0yxBUDw+3aQyJgSbYZfw5Lwga63ScfrSteRPrRA4ryrLqjqgC
SReKYNd27fAWS/u5hULdByyPD5lO32kU0texS83VRBYDjwm6C44ghG/PJmhYl8vGBEn4IKdiqFAX
Hj7m25J/Xz1J9wTP6lWNSt0pIvljiAY1xAv1I9JxkrUJCZKWMC4AgGrVJ3XC7Ac6TL/bHvAaWbPu
IYmVX8Yks5ULp+EbdHnfV7HgZ2mnp2n1g31vkvgskjkrrec/oIQdMon4fUl8BO9ZkVauVd2F8bE/
sFiHaRXSOXgykb+cEh4GxySnpuY4IH8Fi8zOEMS1BxW0gC4yFeislEoUEshTFxxFNuJJnC05Y99q
1zoL9A1mVnivjZhjoExjdPAjeQue9YKwHFtG0Bm7jupBjYnf4xYYFQZqZT8yIP5kx9sbfTP2Pcgc
2U7+y7AOC36yWv6OlRUHkLdR4wdtRu+yLthPWVvnLeE/QxRs1WTMh3Os3HBYipih3Strs68k6IZd
5BFgCEXRI9yMB6QRU6RPXaKDSnL0NbdDl1xylNldW83ZQ8wxl3dL7B27FhERZWfDHxsh49IkuW1f
TGaDith+Dmo0gbv7dlz607QZee2oBX656iPKrynYKKOiEuUR687zUS5o+yXcdWk0D41IsqQWxeY1
U58Uj4NukaBhBD9ZCk2wKpJSoKqiRCx3jtKKkF6YKtrf4xDPj7pNXbELZAgBbWyRkedtM55658ow
XhlQLGZ7VYYbL+5s2/92nineBm2KxsMd/znN2XAObeywNHibPYd9z9S9sqnao8FR1NkQALfcxIwi
SdrGX95q/LKN3HZY4vk5HGV76tfMnrskAoVC6Naowv7qRcfvzSKGJs1csDPcnXRmWEMjNj0aVE7t
TCLe9a1qCQmRasVtMPSHlUi/6jhoP7nk9MJ9H+XQck5xTKwOECwv/CsaK6aGLd6CiT/PpzpS4+0z
9JaPBEYXnviwMPJiV4jxoTcbuWeI3IT5pr3LcQNdMBlgsV8SIQFo4JK0lKLwQ3P3jPI3pPJPxLE6
nzdz3xbsaRLxgs6csL3zpiJ6jzB3VGqT8iHJx/iw2uSADU1j+5rc2kM25veHwWX53cij4MjioP1t
M/hDYBcazp7pNdgppQ9DSH8TkwO7TdLhPAaIECQGDymObG9xqKuxUF+eEGk8L0/E19jU8s6fTmhr
zw/rtNgObg1smlyaeLdtPSBAky6XeIRxKkx/h1xj8e6HrdhxsTyuiZGo4whMVk9+d9F9oMqch0Vt
0nneeQKLY8wsbjVEgeJKSpN7p5MRPJ6nvm1kaQ/jho4RE7v23C+tvuvmhb53Htl2RuVAIXH9nfW8
TAB84Jzb5aOmJ7l46ivm0Cw5lppf3tK2KAcRyJsOxeDALq/pPkp6/RSn7jo529dSds/OBPI4h7mr
UOuJLTSS6KVFQXyZuMSvI1hiDjmOn8Z201hndKDnIUC7QO7ytMoR3HoXI3r3JIt12m9J9kjaoABE
gFqlGO2vSTy2O0Qk+YeslweWowTFWoBA3cSLSsLX04hgHWobubVy8ygPMyXBfbDwdzYn5K6P26dN
6uzFCWCEOF7kKZ7Dn3Jww8nEU5kmInpT8zxdu3k78B5fdvD1T91N9bAhVaWdHSuZzzC+9/SaIU2o
IWq2V8TVGFxsW57f4yalb7PF5WmibsDpOI7nKQNE4rvuThY0/dVGRl3MosM3QrriPZ/aFpPCWsBL
5nKoWKlMH/tQukcXrQzV793S1xtcatjJHTLyJKHqnBSAeAdCv2XwjFYmdLyOoLYsw4jr+2DtMBB6
nOLsHh7bQLzEBkbIMJCISRlpso9scgq9lTwzlV5GbniVhLqZMo/fRdH6jRpITiekWRxpANHAoEGr
FP68S1T2jJOOIHycFE2S4SaDQPa30narseX9ZDb9FO30sg7qumEXu3CW/1Bp9Lm6tH8ZCpBEQRde
WC5eFIbskyD9NxTcTDCHSB94Y8Bq3+WkKjyOaVLg4XPGIOlrnN2RogGmSgKFqhKe2ANpp2Qn1lXU
AwUtlY2LetjE9oxytnwHpQstuVnSyu8C/LziR3ySsJet+qK4r55UCD/UKnCDxlapMh7an15KAMSY
ZatmjJvoSMSXXXvTJH5HqxEXWEkndFp2UeuBRDLqJY0ZEJG09UBSsV0Hj1DSjfPRNwboQ8IhAlKA
Fjc7SoBnIsYwmgNBJTwuKcoGd25CCmi4IQ08QMsPVS7f8U4kT25RP6MUdqMWwcZYm7Jq8qGmWxJQ
Li6FiIBP/j0CqFwpxRY1WZd9z9AgcFg0WR5iQU7U8WnX0Xw7SxVD2CU93d+tN9rYxVi4jE4qhoTw
bs2CKx9wRg4pAMoY5UBKR+Kxh2YR+Bicf0i8m05mySxU94wP75Px/EqS7Y4tS/6zmIZ3mNm//HFz
dTRiwQHAKBZkgwJp7SDzh3gt4s/h1AEt5nmIB3VJ0FykdG6Pqx0QQSqBtyIxGsDhFEe2lElnD3Ys
DoX1DqtUANky30KlLqhTePSwYkK29rtjPlqOihDHMRlSUm1Tgjtx9lYwOP7HaH67blmOs8hzXiqy
fDg3Fw9LHxY/PIZCnUkPDkIBQOOIg/HLIOiW3cIGsSdJ/GRECkmoiq6aFV9S+89o7+hO8YC3gWxY
I6c1eyY9nQ4h1D/fFpmS/YiVfBHp61TkQ+kS8l3wcb33byddVkDI3VNEiELSZRsh4lxUSMUR4CwD
NtwVAs29618K0TNZF+Hw09hNPLMuZKWRib+PO/bA8fLVuFm2ctAJOzph21IT/M1GW5zwd/pI1ze+
ogpQBsMDlvXwSWfL3qVcbqUALZMMmdjlNDMfQ8iwJeddurctQwnDtILTpbdVc0nwrRUBWlE27Ev4
+807qHjwY8rxwiqlaR2SCTJxjm+g0R09KcHEDg9Qk6I4a18sGIFRk+VCFEUb7OFV1j4VK2MXJ5Eu
zItuBRqAEuuMH+Juwofeptsd2bC5bn4BdBDn4jZ78XM09N4bZm57N0fpehRStD+yBft6mnN7gg8I
XDQz7xrG5oxptNANPRjoYojqAfs59BBOnSgC4UOYzJT/asis9i33vcsGfOM4wby7y/SQlBy77K8t
WtWPLdJ0pym4vH8dH3wZBP75Z+DvTyK6/zMI8f8ncd1NGfFfg4jH6ZOTP0GIKM7+G4YY5ED9kGCG
UMKbrg5Y3d9QxPSPNEC9HHSPMHwmN4/531HEOPsDfcRo4IbyDSkiiFn7u7IuSv5AtCA8okiWg3MD
cqf/GxQRKmD0b95sWHCdh/+hlxA7+LjhHUcdLpncmWb+Z4q23wrZthEkXxSxrknQ/3fW0OAv9SH/
rqtD3zLMwzBn3DIv0WeKmPs/o3NhjHK7OJh8kE6T2V5xTVB5FF6uMmSr0gII1mxoeje0q1L3lOZD
9rC5NgDYifLC8Uyll+hT1GKW3EWzzqOmNRnwj9nf0HEbtw52cvxsf+JWDtqask7zatB9Mewoz1b/
I+eDHx1guh8R/2OIAD+DVUo2GaT6NWOsjc6KCUMwdYbqvevs+tObaQQ1k/Gxa6M/dyzbzMzfZkZ7
qA9jsqHXruidfqSrr55TTO3Y3pza0hNqfydw1Ia30ZFvRfwt8ezW7b087aGTY4uztCwQZxk1pojw
PUgMdlg7WTqjUC/BBAm4f2UOTBgiWNY62DTJzv08p5rXU8Y1K0OtY3ecWrEIFFqRNqzR8ljsBfLP
r7QPggckvuZgV9PY/xDCf/Cw/Znaw1R2USih2PU6ndMyjVz2DWeTictkMDHmK5cNYsf5sHjPBuNT
1EzI/ON3Pjz0cG2kFE63oA/Yhwtk+r74XtvIUKdxlcB785GrXD/4Mndf1sQEtFzCcrA5ZMM3OjhS
qCrI1lB8+YMRronHBN80YFWwYzk0Qnk1eSIMDj677eA66ovaegKdFWT0WYY9EulX6GCInueWZcku
kjxSACO6qekUvEybdTwaS48Vo30kKwrLn43I8TXbVIwfiPLtgUCvK6ysJoqBcS0oQqRkGu6ZMV58
ygdBXrJ4wHZPO+MkavFa+sMX05iXCxkT0jCPh+l+iSZUKAHRjH1VrkIyvd/mEGBhteVbBAMy9Wb3
M4/0EkSnAiVSuLzibvPVafUtlH5TbJCqZkdCzaPwB/XhzxS/ZF6Mz36OkXexmwgPCdDBjAzDA770
OuJgb1vwd15WtPqRmSBij2NkJwYQVCxKVuEie7qfpgjPV5AI31yXUXsdqEKA2tbV6FWI3KM/Wklf
hQp7jvrEecFTmLLb7wZNZmwEh+9f/8d8C8gMdAKYT937Bf7L7bZkGas1y1MTVVx1+bZBP9Mm84ZZ
V3b2mLA2S7/HSNla6xVNzWanMtgb3jU24XS/9TOe5ohs6mMmcxoB63NCw2pr8V3LyOD/7JTKr1JJ
0kMTaUbzsSZLLOs2JUONN2VIapdn09IA5S9kJecYf96zevL3Q7YE7HXmGq+Kr5aVVrEdsLgA7NHs
0aWxEoAfBwELvyA4NyaDgLWGwtMCiUhKzQvBnkqOI2oY1npcI+CmSLAAwJ4u1vh7mY3yFyZG8pvr
oHhCxalKPnqJ3htqh2DaIa36hJgnvUPNQv4WUSSf71xi4pduJNn9YAP/MkLc0XeiHH1Q/DgoIUu5
TSLzigk6yAC1ZUc6h9N3m616H6R2t3XJKxam+ZB0+KgmOZfRCGJymm32WHQDfwQs5VVW5JCupViJ
zxEL2rcZPIBuWOiR7JqGEpF3AmhM6yZsV0uy9/kUHC2Q9AJ7BLozVxLd9ziMeTViCH+WAQ5CTjC7
haINSrb4KaZqcWAL0busS95nCnGUlH1c2y14U/nwS+BzvmQjdt8+Dg4ACsweoFl7zKT9kkhnx5yT
N+EE/MBvvWePgmV1BiVqoGPYY7EiVMXLx5OGzHb0lldHpr2a/H5neoKkagCol9lAhWqhhrBQ5mDJ
C5rCBKRM7XCfSYmDFX4oBRVHR+4LCne2iBoSb1vFOwAy2QD6mIGP+hZ0QVQx9ibj9YyoFOxSQXfC
nLVP/X48TXAfoEQvPq4IReK6vdvCPC9jJM+A1NnO3WD4TiRAnW1boKd0RMPCGE0QO3AcYpY+4QYD
9Dzgle1icQoVjlG6gVCBseN9y9aXiCO2ZhLSP/QmFACHN43KhuiIPR/SpmG7g2P3u9rAWmssDuU4
YnkP0/RmHHbQchTwYXQ22qOetNyKvI4GW3dh9BP85dEL+EES4NDKiPWjZZDwI7wUn1LvfPQY+HKn
Au8ORa8vUUF3uPm3EmZdcN2LRoVsm4sxrleC1FoUcEE14c8RykH8AnLcaBovcZeeOiaLe9smV1/N
ruoFHqa2sO/znF192kO/bMjdVCSHOZemLFh3H5IWB/dSiKqDmKxTK22Ak8CBvPLHxLul9ZiwSdM4
6k6FxxJosA0uKo9JcvRU8UVng3UongjEW/Gc+lvp43ws8W65a5FDxhng7GkSx6+B3jxad5OPZj74
+uZqyVf56aYNR5MH5Myr1TLzhmzJLY5lnKGHSLnbz4FMDk6m9HX1WwfZ4dJh3Qm0w9Icp923AmnS
eDU26Me9wBLIf0LLwHks6kVOWfBZjKL7jspelVZppgvWBKu6w8mxPmgD6mPgSf4ty2VwijcmP3uQ
R8FO9CuAVUHZ1KwKP7NFd3WXJezQpQwwlKYRkhXBsOYvRlkooXqKLK2y3WKvMe5Weoj74tLDq4Oz
EV0utb/M5gNttsFB+332XaUheKSBkyvsEBGuCQYYLUWU/YMNik8/GVF423kQvYxk4GyPRXFA0hAr
puAOuy+kqLntIFgVGBagRsmxaqh0tqWbLJiFDXbXEavl72IkSMEfBobWKmiV3pMcYg8WtjStRmCm
XW0D6OZL1o4haeI2SmfgeS0krKHPV4dODpq/+1jE7wXpHJQ/Ye/nO+kz/9qJaXG158sbJOxabPTU
ePdi61OMXEpnezvLCHZ+3T8ID+xVC8vSF0Acdth8559yxrKqyDoYw5HnW/Oup7xKF7HiWkRPTMkJ
VuTRh0kYmWDJNVOAH8vVblGN2Do2XkArk4r3M3LDBoDhu0Sz8Xkc1w0FKz3YuLwdgqNPFuhDAwO4
DHFx8FDkybqPDA3AbAQRx5HIkeIiwVyNpeS2P3QDjb8ZCxkZA+UBSH1GNGgpRuK/Za7YjwU2VSLg
HGljLY6+8KFtQ5YzKQfTJlXSufgS0DE7dcAnn/Mleydc+7Uxc8BLxNQcmFXynoC2ryaZ7g3OxX2C
dTuEoNYLXrRpwwZXrKzGVirUpixujzSz6ArUhhxiHKCHaQzpkUQD37UY3HEcgvNQuA7P2ejpvbRR
gWGHzwjBs8B9CEuvM2btq4WRFubnEVkHSfJ78Rd+VOg2Bp2bzy1y+a0eGiqyAdpJkMEXyqx/SoEG
3Pch8JjaKyhCw7pWiB8jWsmg3jSzPObFLO83CB4tSIY9NmIJkdFmDV7taEIL7uRpTFhdStt94G0T
kB7qfa3c9N98DRYH7ITiR9jDwQFlM6qnF4Xq1cITvNoA+J1NJnwo+Vz/C3eqCcp8mtw+c4s+rT2W
ihxmpipyDmpoJA9dcfRYcEI9Sfa9r1bMvb22hy2YkY0MNiKvlCG6niIAocyQ5dRy5u0oALDXKYqg
5mHUWw/U+PR8i7bcidBFHwUWHRgUBwgUqhBwpD3P6TY9MFO4N+Wjwh6JJ2mqSx57ai7XDOF5aADP
L5HOINO2fH7CRgkmavMyt/fbGUtavkBqaACKJ+UabxAzcd8sL84PbknENu9/p8K/ReGJNfzeZUFS
GSiPWOWvBSRNsVZuZz2wTNXs/GKvZIewk3TJ83oeBavGaF6/lAsV3RWsR4SVTsPlIXVeHp3AGxJ9
SKeEO9RUd0N2Nlty5dOGiP+FFYPe61lnpz6IxAu8tYDwuTAny6LlJAWc8+BBacMz+kONUzDW2xTM
d8mt3QHhn/14RdCDO9EEFaiFjjiYxgluEp91HrQZoG222LSsimYc6oM3BgNC6Fak31pUEEDxjHGn
e+jx8XelU1BCrhRrOlJSofyK4lGQfWgz1KXgyQQBCG59HtYnkk6c7ZyjJqkxigE2mxS/uFZ6RxSr
d3e2B8ViZ/LWpj0541QPzrnYkvuZAErVODX3RT7CimKT9hLjFH9InMyaMCceZoCOvCZuBI40bn0D
hrW/ICbW1IZG8Y/cbuo9SX1zt2g+X70WCJYc8lca8fHorxFEwyCFXvUymt2mFtKALTF7L5bDoQ1D
wLo4g1SNhmgo1ISfqlLlobuwKcRFvRb+0AwE4odxw9NsIY+T8bhATrGkUK/6GDTIMPYaqoMWNDcw
c9306zjXEYIIVUlw5e+X8IYCyzma7vy+9XY3tOOUy3RiyHBLvcMoHEhLjSrZHDmlCMlYCSZEVaiB
VJEdkjfoUOKqldi7aYe31iZTiEt8M7etEjoDAFpszyYE07VLmu4EwvsvfJTZW9eu229aeJkuJ9/f
HoSvH7BAmgJavNY0BZ8hz55vehc2eqxaJs8W55ZiVvTSafDPeS7RHQfdEj4tBb0h0dvTpGlSTxKT
/Z47jz2mCHQq0MHWMfzWSeEA65KiA1AbBf3JwnC7QFuzbE04wqbqWk5+jgOkjcLGarf2JNY7J7x+
2skRXGk1JOHtgcSaeXaZy6CsxWoJhk5mxxWRLOWY8rlSA1551OHFXyl4uufVrduJo+qOQTto2nIm
FlI/f6VhWHZYMOCn0/ncISwPUSdLGHXvUcfGj4R3ULJDd/QUIHSySaB6OiLZh5ykgmWz1IaLF7TW
gmlK5RKv1caG4neCo+jF97Nfoltw66KuAzrU0MzRjS0BkWsAIbyvXQ4dckhV9EP7U1ZHEy44jAHA
QvXS38qNJqbO/Rayo9EETJ3uR1EynnfNOPqw5BNK0FRm4KDDV4bAkwSiDidUW8YQkgDUtOYdl5s4
GoeUDrst00F7Ixz+yEIE0rk4yZ8L2rELjzh5EenK7uMVzrVZTRBnDvk5w8dyaqlmuxEV80HTpsxC
SIszHheFz+hP0D9mN3NLoh+rjdgnFx6AfBAEX/DsQpqeKLWnUg5HXxckabJCU8RaM0YgaBaduyLw
NYOYtAf8f7RzkDxvmQvngwon+T7N+NCrAefYnWM+eDps0wRLIIapM1tHn+82PhV+bW+isnDsRwIV
KyNXGmIngqUxTL/zoIMZEZiN6KGbV6aj5UonfshCtgU7Ppnsy6ncjXcscbAXodhkgf7a9PKTy3X8
9CERe118C0ZiGbwCLJfDXIqfXu/pi4vl2lUzYyI+M4ZeOkHz/r1PFYYf3KH+dtCYOH9jOENS2pD1
4QBTikcuofE7iMUTvGJLJIIPoFOQUE+J684Zidr3UWQvuL993BzODD+dzaDaV7IYEzxZq/lkcRGe
XC+xjrd/wbcSPuPXwlfyB+6FuT86tI2hQyeYVY3TEoppZikQrD6ifTUCcjls/bhp2L/UfPLybWz6
wHcvZPKyhghIu6GVC/p3q3J+ojwQQaXbpPuc1ABgIfHaAJtSO3vAGhanIn60US7f5zQUya7fgptC
asqADIACW7omyIyBVntCLVyNCFf8e8ShDpiij4FiTSIg35eY44LRdgAS0RcSWFQuephIQg3K7tSa
YoKt1/X6B/40hv5kxqgRsJtTqvfaM/i0FhkfHmWKNdjd8B9RCa6o2utG0I5cZTEm+38j70x240a2
MP1CzQKnIIPbnFOpsWTJw4aQbJnzPESQT98f5dtdVrpawkVvGuiNCnDZIpMZjDjnn85ENoELlfYg
rQ6lotvw13gnHRZvMM68Q06BqvvXn6evuJNYsBM7KZyjxEUaRSVMBASsjWMjFGZBgIpqOa1XHiPf
zHqNLtSC9O1snaH2ica6uimilIdhW+nMrNR49ubilAejwvhSTwrYCUGMMe/8gii4VaWLqLv15gB4
Zgp0/bV0Bc+qdgJ+hZLE366ttLCL05JrWD04NoP1JO2vkz+01sTX3/a17A99PHAKGWk+cYNaNU52
1TFet3kuSuKtt0UIwvofKAf8iodk9ylQ0FC0SX4ZpwZpnWXjh9U2KByVHkxl4IzxxJDqOx029VdD
OPwCW6Q8vl/YjlNTL58MIxbdTnUm34FXR3w4z9H8naBSmKQ6AcW5nwSh8IQ7tQEPashaPlK/qIvW
yAH5pbquy+rGsBCdrgDarOLUtE3Rfc19iz+J6nCuHkx7yPUd22WU7jukv9mVgTDD28e069lVMWk3
FetJpkPGjAMQ0stxyIbPFP5d/1h6KBcerM5kgpqqfEhEc4zCfj+Yrt+sW1nz24pu5kZbhRTuGpM+
d8XIlAH/rR8gxCyLflpzpHflddp27Cgj96BPUsdVAK7lANuRHx+6a2XU5bBNvIqPqHOX27ftQcFv
1mSBJIPAsNK5xaXhIbpvW+0+JoQ40qXi9iuEtcsQEcK6IxfwVv/DtOMSuA1BcNWHWMZKcwpnDru0
q29cBXF3lFUnPrDkv43DYAKaZJLVMhWGSBgmh7tnIuRURSRlJPgIYttpbkrtJDhyitHTK0I122Tn
WEPRr39jc/5N+fzHRfm3ZJ16AqU3rIx3RldQTJN6QPG08nyj/gp6h5suZDW8tLR3G3uYxYU7daj1
5GiUiHyGEmPdBNSy6lXW3OWqSGsmmMPwpjbMb6lNeEanEd8aJXu1EbGiNW5m+PvV1DtlSePSywfX
M8Z7v7HwJS5JvH216IEDL8XF9/7nW27/NzaGR2kiY/AYsiNNAl3Pn+ls2LXF8QGdCbLJ2q7aYxRn
+MQcoclbddWV46tyTVBv84Hf988Ha5E54aCxB+RaqKi3PFDDq4ZwcEL0mtoUllnuHUGNY3TiNQ0E
Qto0/eC7PIuSYAEFFK2SxO6FkLOQsb+9ZFsm3UA+Apr0Ig+vZ3dEfiSM4EKnM4x7Ewbyssga/4aQ
svqilG2wAr/vIsSosjMQYFUK9VLs2B/Nll2u+/ZLkESWcX9LZKokP/jtfZVNa2cNBzrDG2x9Kwu0
UWncUi62Zkpt8P43vrwl5xdzCe4gChryjffp7cUCqOoKBeiwGoOC5irOa2dYBzpyj+9f5/xDWTbD
SWzfAiQ17YDH/vY60zinCH79ipcTQRn1rJHk27aKsfsCZXA2vH+584XM5WzWke3AkMIDBGei/3Ky
UKG6bGL168GT6ATuYZoAgfYSHWeMeGZaQCgOBpDlmRpr8/4NMHbj7MnCdTIRCzsGDhHT+/X/f7Nl
JMpONJO4YFvmvhk+x12OZDJ1XcRAFSzMDTWHO26NLqphC+Iu+xrOeYV/OmrIvBn81gQcNCMQkx5S
8bqL4gofdOnLetvbGW4hh9HY6TrsHZfMWUa3A7L17B/rJlIJPcZso3t0UnzWlRFPFQBwieFqMivb
PNRRbcQbMfTs/b9oGTH2HLQQCUsN6jpQTDbYdLtIi8hVLAzdfZPR5OKhp5C1r2EivHpj5N40Hcj2
M3vckZovMei0VT3QW3CgwtzADjap5tDtR5NfLEuTJ98NYVnstJksR68K+VmNRpVtsyoUp4YhN3dR
MPGnjJYQYtUqB6+3y45n7RWTpDmJkZxzvI8FN086TbLvnZ6vkn0teopqTehGklryomg7gGC394fL
VGbBT9NhAv2aZ5xQA4TQDBdD74Xh5zIIcyqTOI4f57af73xj6jlMbZdbEHkIK2WDv+eXSVtzoOf+
SBHSS0PPh1hM0/AicpcqGunXYNxrXCD9capGjvtuEEjweZ1SpLazTIpdhTYF+Rlmg3Jrzw0adjeg
pFpPbUwVlTmSBwVOk+wNnfIsQ9ic+RB2kdEf+0JzQBdkHMHnvdYjoskC0hAq19C7xOmBUrtSa/PQ
W8osTtpXBQK3pAG+Hkicabbj628YEpeLoKPu0k3VKZxsOkoSPH+z9foQfD60Dw2OZcOouNmZGp9Y
zWKMu9teB/XXbk57yJtahyDNaHkTEfifbadl1aQmPMdkqOaa7C1MDmGdIa4JDfkUZvqqS0u4BQ8n
ybXluTSQeZcS0vmrStMqHSu+2NFdGc1Y4PzQ/k+ryuy7Kcosgruk74pNWJRzfkHbVH507C27we+b
oOWxVVBCBWy7ggQq++3mFHhZViPrsVdJl1DTI1L07/iM7FPSDRGFYYy9TuXAV/D+JnG++S4JbByz
OGkcm3LivJqwFf1hKBV8dx6wv0cG0PKmorv9IFhr2VzffL4AcQmHHQNsia5DcfH284GrumOfVu3K
dQyGfgZW8ZKaTtsc4jQQxcoufRrXfDZNeQpnq/rS81L8fP+j/vGIg4CwOQ4z1wk41M6zveZgso2y
8CBuUIDeVhNlPFCTf2fZFqIIR0w/Cow9H40iPa8qFvMdsaP8xP6F4+jsg8PBxQG2DJARV6Ynx6K/
Ydda6O68bL+OUYIO/v3P+cc5x+dEPxEw/U0gaJFneVGKd1cXGTTwjL/sRk+hqpni7bwEU8tW8v61
zpePbaLCMy3mcWBBtFAQvf1aS0QrQa9TXNoBrciKrj4z7qoe3ffz+xf6ty+PuSaeFEyLIEd5CeX6
7SiLh6h0W9efV3qusmchwqRZkf3DHwRjxYz3VuofvwQd71+XN/9s5dqmjYXSF/j3qE3dxV75+5U5
9LCthUyOAXrKb0yz6y4m12xxa015iTncrbwfiZ/pnyKprB/CeBWdprJ76mIn6beGnJofdpW29hat
ijhlMIgTgR5BfucXo/NQl35xGWjQzVWC1OIxgIx+KhLbRA0dSklcFegeR+04AWQmCcp3OxpHNGBy
kewkAa4TFl+1sVUwPTli7IhRSI0mvWR3hmJqvOpZ9aGBSc+y9RFtRilvNdaoGC6R0VBfqkAWBBXG
biMxGXuGXzh7/7W/HigMDEYahHT85lj44bEHExteArtnG+pCOdcXqmIuH3RaORoHBDfs2rGb9sOq
RS9eQVUv+EHQ1vx5+QouGQ59xVVBry9v3XHiN0Q5Np5rs6/CvzM8KdC4s+pNAl+8MJXbTvY16qGh
KOh57a7gd5ZxZXNwBvNt1DkzshIGYX+lW+VKOfziVTO2BWnos8tGhoHBuOnQB9zrVyAojtp5lcPZ
/kj7ckHYyF+4wVzR80GQ6YA5TxQJQSo1uVa526ydEl2PVY4/89wh6MbLxoiDf5LMf+qW8QmXnUhB
rEXm9pu6rQf3UNUlKnPPEOHnJC5LfzcVQ3DQc+R86epEPQpJZbGRhifqC6NyxKlsIxdrd5xK0j0C
2e3bdNmZetR4B+hqBPtJFXIETqnbu2vJ3I721GUz4rRaidOvM0GADjJ/B4oyu/wFChHqWnZf61gt
X1UgqQnqKKEe+/X3YYJkdDITgf8i6XF5XfpAll+0QOfpS0/Xh36aA2+T4WP6asDPfHKR2YAeuWY4
f0MWk51Ky6gKEFADX2RPmbsXUyB2agpUv8sDHRZrcx6G8CotAaB3bdF3zRYVSFFgQOumEbeB51ob
gcDHQEoqWMy/5C9zO3HLZdlH9d4rJIh1PnF0An8ToI4s1x0LGLjly03bxCHmxGur4FRNWu9f3/z/
yn/+f6Mv/X/Qfs6crd92vz/85xil+oFRCb/7z1//yS8DuuH9hd/akwEZisRjYiznkP/lQTcc6y86
K1od4B7bpc/6Rz1q/0WXgxEB0Rz9JEj/P+pR8y+TPdUOhCdcJt1J+d+oR99WGFyBThpExraZVMCk
HfMsaVBVJTNCzdRfR13mX8fpnNyh0mnIFIqSi6JEYbCqXRfGo8ySKyzK8f1vz+r2Vy3zez6j/dbl
zQ24Fp0lWthlZhsH79kRxajIpIwpAtbcqfFgdL2x6gfb5aolYvm2aBBTT1BDbt8l16Iw/BonVhts
Z8koaKpdYz5pehqMlBgqk7oDANCO+mRH6UjuaZ2LcYdDdVtq7yM3/Vk6+nLrEm0vLfFy0FGlnR3j
jTdVFIfVtPY8ZvccJjOxyA5KaiwQE37UL1MDorgLtGHxmcLZTo6Vg7btNGm7C9fvP8e3TSv3Qonm
2JRKFpn9/mv45+/nLTrJjsxKDSQohEGocjkQC+lVaJXgqTL8FaRU2inZGMzoJj/FrKsPbmCROv9W
q74+DXC7ABAqsBEFi7MTHzFmV0Sxs3gYtJq3wQjasnKnITN3msiU51Tii/HxM8tNmBXEdZfdOIaH
NigQ/ekax81FJSrSOm1OgWmdG6hLtrmKmmCP+jTpTrapSCF8/7GdTXpfnpuDBVGajsvrxtM7W36g
G5lnAVOvGxGj3YnHuYygdPCzZ6glDPRbFVK0CzN0R+O2cKfAzVfjUGlIu6HyOH3tXC1beW54W8fK
JVNp0ybpH//722S5eQitBfdIMf62nJJB4iUcIsOaN4kUnrKTwz3VVLarBxyMa9NueogUe6jsQwoY
GF/XswYy0cgwQxgXBCPbDpcYGpmykT3tkqPsD6IGnT/eZDATj95euuaSmsG+9KbkY5nbU1sRXhZU
Impv8sZBWsukdpCQAZvVvBH1VO2KMXCTrc8sWtIoZT7uXAMo7VAOmNVWhAjLi5mD+7mLVbNza52p
UyPy5xQrLyl6Omv/rgQi3jVI5GhAJxiGu2kNRktupzZAMjB4aTHetEpAeLfgweEDqk/14IciF/Cy
YDcbD6Fl9NE6WjrNfzo11hHVNdPYmBwNHgeEdfYF+XNul9PgY+2PUjKPQL8j/EGmSfoefT3oXxU2
ub1GlZJu1WSbn2M5Opdt30aozCuvDNfod+yPwCxAlrP78pc4YOh6xxWCMRGvYNdvHUATYH6UeHTh
bKvcP1pQJkcFeUqOjaqa8jm1C7SYfpiUwykv+iNS0orgLuWE4NjyNijNkKy7UaujX+fI80djx5Cy
9nEwB/VpcoIvQSlQxYeJSlaiGKwY1q32tx3MA2o0Jigli57At8ubxHJhdxO414uW4nnvmG26lZXE
bj2WP8oyRMvt5w95NHvXU7swbeaE2tAIKzyApioYz6i2k+mvK8vt8dI6atfm08+xgS1GPPVNm+3E
eM+iqk/KQDC1LWqXRHkwmo3tt8WplRhzpGESnccEbijBIIp/ZK2BvnBsuF+Wqk/pbGqKfAOd9lWA
Imk30UasbX8gnlIjt8DysY/A3w8IOOp7y4vuu7m2VhEr4pCDP1+5RLpAIiDv3hVRg/SObLMno8mt
dRo58VVYJNbGxk79ja30onNaHG6BFxymyowOorTLC73kfo2Rj6ta9xZyoVxEICtIYMXnxov0OvON
+zltyAqgGj/mOCr32DCKXZH4LXpnGGm/V+pv+NSHIGyyG7tGNmQt4pbJaKY13cbeSMrLKTL8L0Qq
GN/a0Y2IuTNTDIFMFpzNC6E8JS5AV4YXPTTNj6Iv1kJ3W+kQYtjlOr81JNrtRobFfR333xI70JjC
yxcHjQmCjgYR5kZnkA/glt58B+uRPputhcJQz/0o1rUK058d4O2Phir2NnAH73OrQ/lStzNziwhP
GFceBOy1m+Jkq7sr6g4cJ8PR8+fyEFeVWgmzPJmiC461ZWPj9fketssYus1sAiuT2RXj0/Si5E6h
DjtGcxsenYqGaK/AU67HMYXm9b3WRYQ77r1RVUenkx5ZF3W5t0cvfnSmcB+Vs3NKo1DB/SoX9Wxs
kOpQ5C4axrjEuBXlh3mqR3Z9MVYPdTN+H7GqDHxpZfvEdJP22VaOzQJV7rxjaFt5L/ogJYMlx2mv
qGyyNebn+AnR/bQfYoKpEjpdZoXU/WfD9+01hzmicOZHc+5A45nVevRSdQtxaDL7BToC3QIxefRY
aJd5k7Ky22UaKStCA53sB3Dr1VAkXyLI1XuJIGJrjFPzzMaaHZRrN99itejPR0XelhkSqzOlI3Qj
AOSqIIkCQY7xqUkj7O+T72XbWLqovyF1UOujTnwQyajQtRC56XmvlCzC9WPRDNnlRIDzVdRaQOIC
tYEdJ5hPjWEVxESVlcikTs7oE9aqCfZt1PBMRv7wYNmsWCQntr5QidfuRtkBYhcuicChui3U+LUf
XGI6Tdkeg0nGYg0sKLazbamv1Yw6IxhJGwtUZt1J5cZ/R91oHO2RZKXJm8p9W/hEjEL2f9JgtN2G
hBP3QFGz6O+Tx9Qs00PmjwIj82j4xyhxok+57+vn0fDSL5hsQ5uQ7CJdFX5dXU8jTDNjm/mh43ZJ
O53aH2CfaD79lJDuPpvGwwQySCz1SGZ2qzH6MADOc1cOc3UeslnfOcQf3Gio2udgmczeTP1z4YqX
oGkwc9eOEZ+c1szvi5bYo4HEjJ94V0xqXydFjeRGwT5MjfjQyZksX+wqLYHKSqpNiPYGo8xQPMA5
/2iTZCCesK+I9SsQY+eOvEiMJR5mXh6C5jl+x8k6H32ELOvMpF3ZYKAutjqdSFMlPWY5PdxpH1kx
kgsCsg6WbTCndx4T1Wy7pi8fbfzuN5mIZ8y1hb50qo58XDPOLpY8EasPx7sSwOtCdLXed3Xm7zyc
8tet9sxtDW25Hsq2e0TaGl7mCB+OsOzTI9RIf4sFPLvpeq6m+NvRdnQIAwfWXpEIMG39MM/3UWfl
JIvn6nPCrNDrrC1GsfciXKm7MO+8eYdVvbmRmlYmaVW/5L9E0YuZYPRmdCL7flYk1/Cm80kxVnxr
UEPx32Cn5xzUxhuvCrmEraJ1uR3SpY8epVx3GMRWUTORU9iXNOQ9KcPYur8sKOrODXmfEbOFHSaD
UFVr1KOOAfQF/y5HYikhCq/Q0sR/W8puj0vyHJr1IsfM7gZjcsT3aj42NGaXYWXgoWs49eIQxe2K
S9v7PCmGbSsS/2Dh7Pre+uNLElT2MUxseUHFPzGBYeSHH7KjrQDh4Jyx5h+6iT4A7LHaZl3f7nQr
7U+1RoG7Kgf3h9E5ZITGxTK4oR/Gm2SwdxM5f6lRDw9dUSJIHk3vU402btfrejjCFtnf/KDYYcAh
qDPuZ+tF1EgG/ckub0M3wkuFzuyrZmbzdR1aw3UikLmQ5tYdvRpn3aqpM4zbeY3hJZmnG6YmNIex
x8RQAvWv2AGcU1KM0cOo68/jHAQXhhMZxO/7U3VZhy5Ma5zjJZNJdkIIzbRG1glAkCI6oXRIYtcj
csIQozJlh/1Se666x86V79xlb5FQyGvZaPkJzYBHgvmYe3ulbfT90q3uebPz09zgRVi3bRZhYPFw
FITIFsgwcbdTJYzHntSo66TK/K9orfxD1ITEvDhhGKynUANNjhmNUGON8pMZVu1jE5nOF0Npdnkf
gu+FkCH/1itniYi2GAhR030VrXmbn+zRvccN1JGmGe613wf3UDHtt2HMo/vRtt2fjDvKXqKgju+S
JMx2Xk/osuxCtEshISCrrJajvbawEh09DyYzqeMfPWMJj1kmWu6QkQawR4TgtDFx08t3ZuP1mlZj
yVmVJXVySBkmgduGV8SZzOa+SiriGQGQhrWGud2nerbWzqjRljpjEt2hX616Xqws+WGBXZxse8kE
qTF5fq9NJgOGzkj2f6/C6VGBft3FNQU+BsYCKr4OJvFlVohriqnI7kdHNJ+bKpmQMRbyR2wLU24g
i9kB3BgbB1OBp1tR1R2tdlE7F5OTyxuDGci4ckpEYWterHwT4LgkgENP8SUBKtXfA8Ec1iYwpx8o
WUt8W3By9k4kjf/Vhnf1V6ZV8ZPyD9UGUT8mkahBGpLKxCUd0aL8RoCu9QUcZiofRVWWOysfCK8E
GxC87Qpp9JJC3BbEkdOOB0QrNRP/o9VVE9yNST1NZO32Xh0fmmjkOMdZUXuH0MunW1ZHFl0GCabI
XdqgX98ocxrFzk48NpzIlsRed33A7Iqh+GHDTR9Gmr2fEWo3zldV9FcaR+ptMSPDleMwoJ9M54lB
CWYwhOvY9yrsTmV5FftDRYqyFfwozV6SG+yMlDyR33zl5I0va0iog5mkQbRONZjhIl8iYMnses4N
23W9fUggGKcYqOJliqSFAWPp4K6znvpmw8lTfS2ayNfo8srwwWtlhwkJbyGjVO28UoTaAaGvfMND
Xx0FY/6jV458yBvsIVq1/OKharyR31kZTyHHFlY23Bqkb0s/+pRpN3wyZ+kz/dExin0bLtEruWwk
VrNMlfuhy/2vODizbq0Np+/3VjAF7SahLCe1PYn9pyDt202Rf6Ii9L55iUH4auFjUSNPtcuujSF2
8AoZohTg7nYsd55qq781xTY1CeobAH0jNsuNIlQC33Nix5c5FPj1WC2xrMtxna8nlSh1kYWlfLAa
B5venAUkxzLSqzbW2ZAF6beSjJ9LXuXSuDBNY+j3lAfDTPCcIJYYwIIcXayObX5S8cxMh0YpHFU4
5sxH2WXSwm9k4/bOScjxFwZQkn5rNqJao2owYArLmlxSh7olOTlm4T8yFKsnHh56K9kS7yjUzm8k
xXGpirgl2BZOYK3N3L9za4tgdqXyLXZJvq08N1OS2AinXAlCmK6MQcuvcUsO0iYcoFhLr/T+rmZ9
EXmxd9uYoX1R26nxZMdWQZy0O/PA0hzvzxrtPiJEJFL7kXkw9yJsORoKj1wHq3WDz/WQEnxdeeT1
V3pqT8MQOU+azfu6yuvxZwAWSfSiNqqDHbs9W17cuiSQFAU959Daqt5nXs9QrCmemXsxSwZO77h1
x9tpd8ROa3RGiX0sFnhG38dlzlzwIEbidaY1jhopwC7dM3VMg5miG0OrW/lNHRjrmVyWIIla4m7T
oN4HRaol/KwBR1QOqfc0pjPzIHuVL0qt0SY5xc/7qL+pwtlwt5iQcJVCdop+qzA5cKAl/fB1sHXu
YalTxcmcoprcFey3mHxZ/qTfklVlr0ezyS9Ujt2EoGmS7ejUBjwTZjyTYtH0fRMu9UIm1kkBff8B
Gf4HhuZ7wD1QGR7rTpCXcUadNmXiVyY99Gqu0ug7UQlFuR7DrnqZlB8hFR6wizm1dRfFAwU/BzpB
Rd5MsmQvMusKLUp6Y+WJy6pNXP1BjOgfIC03JxmZBpouIZXhJN+iUmZDLHLdUPUxyiR9iEKLxg+J
TpCyAptivFSRRB3iImvZ9nMKI+PnDX4cw23ozd5fLW9J7QVeNG2bUUswsRao90Ir/I7RRpB4DO0c
SbGZMHrAuJ0KAq22kef0uzlLxQeL8y2j/etyaE9ADdHnWY559sndMuhwQZpYVCcy2AxdP/Ye8uQK
v9LT+x/sX6/EgCjUUkvOgb+AY7+BTMRuGSgLpwLcJIjXCWYVRgyhaOqD8T9ytP+f+aVlSf6fk0k2
T+VL8dRmv9NLy7/4xS5Z4i9GmIMQ8eTRQ4L8/y9ySf71Kg4M0LAFFhjSAsf+Z+iX8P+Cl7Ad9LA+
4Df/+d/kknD/4tdBBpFkxg+W6X9DLr1dF4QrS7KSPa4EueWx6s8Q4arMOHaSWa1V1TqroAmSDRmh
zXZKmurw20P5Fx7pLY/1eingFNTE5AYjSJVnSzBLfPy1Q4cinmOYRCLH3iVTl11qfywvYxNaVKEW
fUjrVu7rBBvD+5d3Fnz3H/z31/WZGQ0Fg3CAV/wM/x1UPBEkNzNR082i+NaifNjaWiZyR41FKWyw
77k8AhhrQl29hoYujqx7HxDke5T64S2Bha2/AdHkhU0xUgermdzLZkd6L2n89pwW5d63UvWzQf2V
0iHFJOSiPkiAv3P6doRYDIOK26b8qcNqxkJmpz7IpGriT6wfSYNDQN1zxNzqz+Mo7Aco5PIqGCeD
w6bM44f3H4h1xgf954ksHKZLZAIj5JbF8dumMNXASWztuK2QC1Clmi6ZuqMgjmuqRcFekXruZ5Ps
zyeadHA7yBnsRnVV41fxZqf5QXOAmjqNQ7GjslqGtCVR/b2zdO0jX6mLcC1KKkMqoUiwhReD893S
trD2kcj6TyG+uXiDdzh/FkPc5DtjBAA+oIyovmjKl4r43ZAUqqYAlmllrOksPLwNxMW1/fd0mPQn
GFEcrQafQhFcN8TXo+4a+6JzKSVuYtQF2Y4Cq+iOlF9kOhgIiIi2Cmpv2GjP7sluUAFDyMh2WYx5
RcIYrgCE4snMTaYVlN6Evr4bkF5dzcTjGLiBHfkttBqZHXD0qHobj60175KWtI6NRVqBvynnob+H
F46iW6dMtU2PIeMnv4WZOdiVLQjY8nUxrj2iMJEwdCX+m6wPHcyEneh6oLsEfUZMTle2SUUigT/d
GSiymUd3oNEpA8p5MovNZtPPCm/UaIQBjlCiaulnXC/HXhng+PW1UQJkD1i/Ef3lDBNKLBJGvvOB
PXGaQkQea0oG4NcslL66CiOymHdzIusElSem513OqihAm+gMjqHj5PkmHDOyBPraDsqbFK0Lc4sK
NOWLtj5nhE9qtTc23XK1obhVwZpQDgK+BebZ8HmY3TjZuZh48UzpDjU6Yh4PM6oKwCt9fPS40soC
aCzI0hagGEcgTVqoCYBAljJ+wAb922YEKywRXHkmZffZydulAmOySUWKmzbYezHjBzqva24yyx5n
+jWwc2LFqt1IAidRmcNHmr23hcbrq0eRgZwN8selUT+jYnvLiJIcbm1dp1G5JVjOPdndkFwAoVv7
ygrSyw9e9n/Z6OlioHGkh+xLirPKxmtiq6rhd9aqVIxgcQmra3XZnpK2kk9Dw9gaYjLcTS/gnXCl
mse8qZ3nSmXVtNMTCYVFitxlFsRYO0YafTRu/lUH+nZ3Js9TouxDmo8w7ZW6/G0vsgusNE3DuJcG
Oum2AnDYD0S7bJWZMWcr0slCz+j4UCLYCrBL2YAbNDC7qjB6BMGG+cFp9edpwVltkgomGCrtO+bZ
wVgaXWli9zTXmMYaync8MUwimtLig4rzXzZhQX0A9ECAmSuFONuELbo3ZcrJZMaHGm9jurGUrGDl
gGG7nf9i6GoCC0mB41dmG8MRzejbmGvlxaCl1qAQ3WXtpL40YnaYSuS1DemBhpvvC6MLSduolrDS
9xfTn4tXIKtF+W87PBmKkLfnhoRh9sdwueVxrp8toOR9iDBql/hlfJ/QJ+3fv95Zh+CbGEgQ6CBY
xBckeWfO3lbDzyqC8RkDMhq5+9iEbkCoYusRaiGjJVWiUYxTKqw8ukkDUmeUah24G0CL3fs38nZR
ULdQuVCoI4exBMFw528taHxt1YREQB4b6i4H6UVAmE2f3r/KWbf26zKM6hXAZp70qdHePl9LqdpN
R8a2VWz85cqKy+CeTsj7Oxny6fvgosPvu3Z+KJgTdBlGJflGGmaE9O8UufXOsGRlHSrdPEXDDJD2
/t293TmXm0OBS9mIN1xKKqmzjaSWqd25pI6vW1WEx0ZIY0t2drwvs/EhGjIIYxflLyRRTC88dvf/
/dUtySJAS24uEu+3jyZp7S6CiqzXPikG0bYHsyJDJAEgn+Ko28zYdK+y0SZmxqpNIHh/Vh8MpH5L
1//6/DaKL5Y+G7dYtGK/F03gSjFFHmtgLIkaW/fA5mrVpw3Ka+JuVmGaM2xi6sbt+x/8bINcrisW
ZRqiMnZJlzfs7XWdpvIYTKHqtZs6VbINbdOEiW8ojcjmxwgJHIzjpbJuROEB1JZ4CLAvACkwQ1Xk
mB49U8R68/5dvd0JXm/K5/TiIEVYgdTtTJvGGjGdnEj+9RwyGswnofM4mHp4dHN3Po246T+/f71l
5f9zSrxeDwADHcdrDY8i6OwhaKw3RsYpZpUwyJlhiG2GFXhltLK/R9Ugtxa5nruwCrwPnv+frz5b
EOnlv66MJvDtlTFxlEiHMHA1GMY2UG7ZNvR1/sHOejYd/NcHpEVik8NXgLTw7IEqJIW5aFpkpHVc
HCLis0kkcYgHGSzGP+V+u5x1z0Nn+Tu36IgTTvzoIegj88qdLOQKmImPaeuWT2IU8oN3zzXfFhGv
d7do4dkAPAbzmPJsDQ7VYHdT4DXrrla3UUN2VYJ9qcaUmpN7PPBg/LwmSwsFAQUcAyCKbZAVG5Ea
exlnOlsvmY2nCl88CVu0iObKcVqON2cOkYhYee99L+yqT9Zd7BrVBlfQMqE2s+IvHokzZJh0lM91
WMMoNu18C736OY3M6NLnyAjJC5SxQxeT+ByjDLNYUfYOP0UcxHCrmukuZR8n89YU5ACsi85sS1IT
6um7EYcNwe1K2kc1iIKByUVPMhsBAuGmLT3BlkbU7le3UcQ61pYsSOH3RrLUSi5+ykY5L9G81siA
mD5MbmxDMVOyQ/RwNKs66I7UzDWpKRCVpMBntbhXFeas9aAalNqtS2QJU9mm0ViZvsfUFboDhzig
hNEaF9OkybNBf59vKJ/lzzmSBHRpBdHgWUOgyFs3ealRhjLfDNVV+wJJ4BdrR5Cftqlzg5AKnMJb
qKNy3uTj0H/Swqm+oAbqXmTkNADLJJ6Ijeja9CW2aAGOrE1Xrhy0zGhDWq2eKdsS8pOpiD6ZblTo
nTcHeXvgxWeARop+Ktql0ibbmlEs00055NbLILV+llYc/0/Ozmy5bS3Ltr9yo95RAWz0N6ryga1a
UlZjyX5BWLaMHtjom6+vAWfWSQkSxTp8yYhjOwGSwO7WmnPMHYfjVr/ny7hf2wqFKp29yrhuFI08
DaRooNNCqIukRfRCT3HDNXS6vDol7EL0ao2b3M5J/pM+c9iChiSfjJWhcHa4v8In+rEuHnZt4IHS
JIgJB/QashdpDbjb0bIzrPhSQifSsL8uQZvq5/T18VaUA2Ff7BCc+Bfyx/GrAeQXfBuatHPYL1q0
ULoBuV4sB9IvC5yrPD/Ksl8dfAI/oraGsaNHqvpNsC/9xTFiKFaNlo6/LaT+T0Ec0HCO1V7rCZkc
TH0RKJl+X4K++oYan/QCoblflKRTkxXQmegipSgrkX/ymwM47dye2sHY7+p2zClzSn2wAY829oTA
SqA8oYlgjOWGfgHu0/K2nFk4vZe5DotQSLRIl75BuXmlQIMR26pXfGK4OQmhpgiAjq+AisQgj7B1
cPAEyH0OtwLqZzIoOl+jcdTwQrdo0qzCNiZnAA6zUTPB46RYgn4oflhpTMvVtD2JIkVDfL/oZa6C
c5d98dtI+uCHk0/CQrOf2E1DGDvtOlUb3CxUvil4CJBVeBIrv3EusO4Y9JDiWDlvYfXQgMGqAFGa
df7ZUwxykOyxsOQF31z2O9oGpHvEwcDGq4F1SDVG9pG6qj0NgGI76pzdJzREVG0NWdHiYOctVZpf
2OJWjaciMAkr3pNFjAVEJ4A2pzs4kjX5xIEd56MTevoOiErdT6YYKz0TVotfpawjC6DISP9kZWSO
fu9ifyc6yo/dXc4zcuBl+tBJWwa35AmG9VWB7bJa+fhHgMARPsAFU188kVUFlL+AnlVwloqsr12V
iHZFb2QKU8q8CHVCAp/FVpxGOY8RM36Xea2A13Vz7WdPo/iLQhk/XzYKYh9UYhOURAxedlmOfpCu
Kb/Yt7kFzWGpOBlDKal195tQdOc3egnvKTWzEW9A0ky/az8NO92t7odhFHzuURJPo5F9Y6KH8Vlh
KtshGM/02W7VeuyyuQlM/cbXwjHdsAyasMxJzrmufUM6a2vkp1mboMloJrUFRQTZGreuSVjPChdT
Na7YkRINKOKmu5MDywvmVK0a1sYQNeinhFnygoxtehWGmil5Y2vodHxvZEiA4m/aPkzuVLXD2ykT
HfZPXJcmZZwk8HPSBOuwXjYY7wkgMqVypoPwDJbIPbSdzCO931AF8s+0cXrzsyryf5ma4Sfgfnv1
glTU2KXpWGoQ4BBgEENbU/aHRN5O0b21xUarSmgH+3GFUq4T2YuKvueRKxi/K8UD9xr1RfbNSUty
kRJETuEqJGs1Y42jrb8aECus1MDyoboFKuoYeMDA+g0z0C/7VhUETgg92ztC1t4yL3RKhdByrFuI
G8PXKOtbe8mxvidsNe+h2la8LGdAbYd4bbbQUMi94OC/quSQJGc9PjzqMYaRNwvOEeNvZk4NVCfQ
lkVRQUsH7hn4BHNHOg2XRqrWedPB6V9qZeHhe1HzhMxSuDOxxP3jy1jsaRw33VUQWORFQle0VtgY
aQFXUVKlCC/6giwVsn++ZyPsHt444qXs5dBPrMiW5uGwDQs/1a+1InOBSRLZYdKyN2xlrYsR2B9A
OAfkXys9b5OrTTtB9LWAeUMLqgtGjqWTiGO1X+LcbDZaHFpfCzEotyOxX/X5mKTxteiBuoGqCGgT
R3rTNFtljNGl58pV13goJQwvLqJlVd6GeI6zRdH6hH4X1TV5RdVLStLMo1Z0N2XLWYs9DdnaKTyt
zzeu2vtjE9YNqFyaO3V6OKC+3T8mOcMzLJMO/FMMUDCrc+kvu6FE5W/CP/wZmhHwR1AM4z4SPZbD
3p42BjIYBKoNRTTVEpbyACUkAGa9HO2g+U5aiKSNWwAoW5kAOzLUBEMEUBvNVXNkp//B+YMD+PTR
qfKixf/TZ31VoCkQkpDvZ/VLt1CJ6XP0aCsHgsJWjdTqX6pd3BmhSV5DoMXlOUUl9ac0jf4+1Huq
xYBR9f7YT6rq704DVCEMigO6Y8BAmG+W64CjQhbHQBVcZuWLlpgcRkCX6z9oh1J5deWkoElQwn21
VccPlxLQpLPUujD6mqp6E0LW0dovbkbE2aLzVeqlDGTYsdRkQmdfASZ7wVoMQtUlagILfuDQFfYi
OMLTLQe2u4BvfnW1NUULBgChlqIBX8a4l8lzUboeKdmAm7olhjTlrFF5XotWU5R60bYD2dqphje7
ywf/3uN1/1GpXq+vSL3Qf1OlVb8lo09W1sTXBvqF+jqHCGXk/QqbGNhZw3NQs3gdb9zZ2NlaeGmB
gX5Iwh56XuDp5beA7tEd3LcU3U7WFiW16TDbQg8DHYT6wi7WBsV1gm8hZ6L99xsT+IqFrDnph5h0
InQuaCjYCyw69hPmytANsEKVp1pXmBzs705bjjTMB1wg4EzwMNqVqypADmqfsi97u3QtgTYOzDMl
2zf2PvnGzBCLIofIvXXiN8Uj+hwNkqlpS32Z1tRk0W+6yXdfATG88MyclDphttrWsav4t8U+zThL
GmKGazaNTEUjOhfYIUjKlyEEKG9Jr7reu6ONLI6yUHLFEuaQqqxKiY4yDpD5c4yV1+xPTQ1phQJ7
qXMB+Bypkrw/GFsWahsT+zBVRA7Hb4d76WtOo1YejNzSyTeAMuTKi3TWggwKKXEk1pH7vT+ZUYuY
fNE0EvFM/KkyvhqdKdscswNeR5pPZl66NbjYvKvTjWbkzPmfz2XvpzKTJhr3oFop7Hel2gYSWpig
SlnGGlQtvmlP/WNkBy5t5ZKaNgiGOlFXcRSpOyuDxPr57d//tKbOl+VXRalJpXiaFV59VW0QiepR
3FyWgTvsxsCTW2VApW81jbqxLFSUn9/vfcEHBQnKAGACOp5we3Ykl/3odEiGa0oqhf/kSIKaM21K
uWLD8gDPrmNn6CVfPr/pR78xeiVKgLB0cK7NlgvaQmUbtRZuXDeUV/hOlceoUtuLMVTrRe8pzbkS
NN5D3EqxBrKt/f3vjHPOxSlDW8plin37GysZpLbQC7g93FdK4LW1dgnDOWsN4r3tQJNLdYjV88+/
s/7Bl+YdnpyY5PqCi5jVWGKjtRM7Q9qhJ1X7ixQb01hqbcka0xFyWW9qpYYdqdCy8LbgvGoTMnYw
/AhqQa4j1MgwI+RFlNm6r0d/U2gmaele0jTXrsgsEpPsklOJgQiu3sRSU76pesW+WMjkHodAvIJg
Q+4rjD14Ka5+7eIXIMS0tsGhpmS/WEuzagl41zMHxvGA5H09YgfxVw4t635ZFfB+Vj6dw2rrKnlF
G05VUETCMfbWOYmE+pFh+EFFCj+hOoEfUK3QO3j7jDBRBSrHiQ7hWeY9su4jHkqSDFXx54/lg5ob
ZkWkCpR9VZW659v7KNy5jqTXLMNa06mzwu14SoEmrJs8/+IZHVMv2/iJY1l2x77j+7FusZNAu0QL
wLGsd1U3HyOj1Qd0S5GsbV2z79Y+9sSldJ3hArx9d2SX88H9iEsRBqXtCQs67/qobYnvH0/30vPd
cccyToR6l/XevmbEE11GL0Y58vO+f4w0AF1+YYiP/K+YBsWr6Qy5J38uIRV0lg5YuXaQIvA+4wj6
/DG+H1yUbexpw6RNOo8/G9RX99GavKpKg1nbHqoQP486hQ1z4PO1UnlqUiocJhvxc+qS7VpPlejm
89t/sECZfwRoVDBpQc63j9jsglFtUV+0fe1sGmDXN1oj+yUGvPzp81t98BBNatI0UFilqNnO5k7V
qfyEaZlvao/DHYQNgfLft/O143LmMYO4+vr3b0hg9/Tw6FKhznn7CJNaUZWSZIqlE5vRxqExcuZR
PbgvbGu4KqwuOnI/MS05b8vgFooiMQFKpmSjeR02zwarslTemTLlUIUFKNM5JKRptgJpb281WLTj
Nu6a4V7i4qigZbjGVyUmOBnzR6FGS4tIHbkhTaQhn9NF2GBHPqxVx+yb26hWzIhcj4G6+pC7Ul11
+DeO9TM+eB1Nd+p9M1NMKLbZb4aHodIGncKSTwX4omz6eJ/+8VEVploubPwfF32n6OsqizAvin40
j4yH98s6k9pkKTanhgLdlbcPzaeU1mSGx1tSETCN31Hf9uogf9debFE+8HFooKo+Mr98MNiZSSe4
DFoaU8znbOnaQ1OViEp7wUuJQ4BSW4An8fP38aO7oLSiSctYn3oJs6+W24BMEu5i5fb4pWSHtEQi
Io+4if8Yr2dvIVgnG24GOxX0XLPlmnFlU1RJuyXli++UkstLWRUUwTlrnGPdATKiKTZBO8gpSfUZ
1kBDxa7N0mETqxaMYr8FsH/kqb5rFWuAI+ERkYrHaXty1L797u1YukUY9wi0fcXbO2itz5whyr/W
mkRtb6mdhcTaSxGHg3gD7UxksSmaY5zBj07LDhPCtJlR0dPYs8UZyocehC06cbcpDBujmCEeqjgV
dwXxmkTPQ1D7ZscheSlq3vcvTtm6w00SBtpP9s4CeRyxtv7689figzfeoaWsTQ1EOATu7Kep2spJ
bb1CAqJ4PzLDH/BTWvqF2gLdJpon23ZoHo4c0t9vHiatCa0i6ne0zozZZt1JFCfpURUvjWyMyE32
k5VGXs+C2nCxtFkL1mPUqldEbVU///a3dTUWAF1n684nmE0wPllZJZFDLefrWL0J6K4C2kEA63eW
fzaYZf0MrCr/8flNxfvf2MHhrfFNnWmdmw+9HKj1VCNj6Fl56SwhcIt6x74mlKuK9dWDfV03I3FE
Lg0bj71hs45UqLNXhcjqR7vHQUjLwgiy5aAGgmB2H64k+i24tzgHwf5QzpTaDtnZ8KUhdfwlqE2m
L13zKMr4Zm9uxsJIlQX+LgsubheKnrWvGq7T0auOrLPvl3QEDizqKkIYhvq8/ELOqiNzh9qh0mDn
K40YxLKAKOF6YX7++e/67lZ/jpuQ6IRrT8Ls2XCKQTVFQe6My1TU92Oh9FsPgADVMfyln9/p3Qs7
kdTw6tK5pm0CB/ft/BE6OJy0jjIXFf1w1WmFd55R61mqiiZXfUXSHdCE6nYCMG8+v/N72Qcvq6NN
ajBTNw0+w9tbUx/QTc/zx6VrJSrpUEGCs4t6eOlYILuH0bpJMhSAykgrj0aKvquiKv+iBQX+4dq3
z+OoqHZVPk0fn3+yd+sJYByd2jljeBIeW7P1BLeAnvPVRyxHlncdOI11afqxfvH5XcSfQ+2bBYUd
vo7aGT2yTf3fmJ00SKEXaZFDCexzNH+bUHMVYAVQDcTapj37RBJf/qT25qTKMklwWHlZ1NEq1XMf
ngslv2HR0aZMlm5AaWZBNlP53e1j5zmPcuD1QdZlzrXgtJ6tAcqrdwpExH3qVHWBzQwALJaQoRhX
nsDuSdlQhf6JgcoKzo2uEDBjc78ulwoyZjpOVJ6CdY9jodxocFSu3YjcF8qyVLkXKvQWDkpGiP0R
8j6H03isKBbCYf9WacQxLURaomYy7LQpsdUM40tTkDa1zKFVqpdl0Bj5hV+QLIultqlajrmqWp2T
oz1FCLpJNJxjZfFo2THXY5shMbA6a2iL2repM5TeavR5IX7rRWc+4PRvf5lOPpny0xS3EPOXRGdY
lgP4hrCX+oaDKw0zzP15tkrbtn72sFF/p5NUuQv4Kilby6anLm+2aXFTpzUmZh6Uh9jZVvwX0/bJ
+KvUgjgu0yqMn2FhgLof6qL5BnfU+E3DWVyOvUAtqpSxdNdW7mYZTsIku6YBpEUXEF7gToLhw+s8
6n59R+PPxMTOKY+S+JCUsNrRtzQL1RoSHZloxenIDknEWPUwTLm7Ics7UKKlupU5wuOV2dbIWLs6
G7+ScKc+5DWQwoXbT2KDkZcBI6JFN3CByrTwVuBH5N43+u6nI8BGQysrh+/1iFl3URQyfVCaAgt7
EMMmXQZWrGPA5EhH3iR+C7x7mNcpH6PwDc5s7H3xthF+dqYiQCrPKB44CSHUUlNXBOYWNa09Ntwr
pOEIEop4wCCHdkX8NsCVESrOUb7hiMQUR7KL4pQsAxqMucyMJ6KryK8R5aXuwmJzo7Hjj0loDDD+
0i5Ic0WeF+RqYADXHBLMjahpjBVsWtVYaJ5v69sAkuyzpNurXwXCczdqY1XwWIYSqh4u5tZeRKFR
PpXMcje5FTh494KiuUZwlD1GQSHuG7rz+Rq8hNcQFTlVijFHu7duKoL7yO1da9lRg32GPiCfq7Ht
yN1DZ/yUslezFkOhjQjnEZei1wkBqhFgVJjmyqHlGCz6ihiqUqPsi9JUEQ9grOW6LMfiJweA5jyN
dT3FIDS0JCQGjfuTiiowuaotCAQxxozOv2nww7RVjUy87Gyn2AR0g3nEgwKehPwVF006uVtkKcUM
yUWQFu4vE0vbUzJS7l7UgW6gZBGavNSG2sUZ1frMBVZAaIlaWUFMULBTAHMGhkV72bCkstJRRGWr
2jFbdUO2hBleJmw+d2z/4WKW2NShQ7iERB1Zo97Px1OzA1ctSC7sFO5s4x3WcZqEHcVewyc/Jubd
3kpFjsfWo/dLIRmymOGpvCDyRHP2dj0iWR70ruXTJG462qYlrwuBGiNkbsizF7xL1Y1InPZSGnLY
JkFefENrwDuTJ86S5GREYaMozoAXgEFFfrOlk/xNggN7yHkMx6jUH62e2JogL7kQ3JDRzvZ7BHJX
ZHHQP6gDw842Pr7Lh8xyaFhEtNkuafxF48K2QMQw8Xi3MJaC86wASNFlftxcTronixaFVj7SBoma
I0voBxsYDrmqTWGTFiDr/Nvfkj1oQrACECuRRvozEFiUKQYgw4ks8vky+v4ERLWMDS+6ZZiiU9Px
7a1QUeSJ4lVEEtHuXQmyDokEj53ohaoIAXW9W2zzZoDP5Kf+dRD2+WVLh/fI4XDaErxdym3KZ1Qm
pq3Me2ebSQI7iybtzjQVyrYbPEI9iv6bbtbGrqVjeORo8+HtaH/QjNB4Y+ffuQcOIx2bWmgbtPrO
V9P0uScO8BwzAtYm4nqPjI3pZZp/PXotmHLYruH7mfUEYlYZBTwFXiYlhyUUpxLaSpoN15kKgMNz
Pfus80bntqITtS4dj7Xv86f87pzBQ+Zwy05JgHynmvD2IecQw7uxx0ylEmWxCpvUvtDL0f5hRtFL
G6XdUx8Y5uPn93z/DnNPtmXUaya0sjn70qqSBKmoiGnywjiigxbK8x5ZCFJU3z4yw/3h685+YE0T
rO8mhzdb2NNneVWtBCKuBAZN1yVNrTBchohXepzEhvWt61y7ubRx9X6j7pD4WzI/qNJaQM+vyGpn
aWdkG7eSTJDHUInEXa34qIJwnIzNtjWl9mApGtHyfWjusD95X1Q67ekiN1P8S3peUhBQRqk+j5lu
hEtrQrgklNoeMukGPwhl9lFncU6+7Ih1vR7D1gk2wpiINEMdpTeOFw2AkcgIsVdSK8Ztb7oJqbeJ
7jtrMmizH4OtBeE6BRj7DBuJlS/pO4MDm4FCplYi7CahkqpwyHCym1tb99vf1J67YSHAw9Fk69zS
vyZxqS++tGnggCOtatul8dWGrKiYCY+VDT4YWxpv2cRPEzyM+bGE1kNtmXrBiahPiLa2xFVPmswK
TAdSLBQe2ZFX+4P7MWdQ2OSgRxPqT5fo1aMnlj0c0SaxgXG1GisamHCEWRO/RGFmW/Fiq8emzA/e
bOiMBjUsro5DZrag4tsyFY3xhOp2HHc9CxqBM3q+QylT/cjrIN4EBDmsbEsbNpTESlTGiM3t2HqS
rjrgeVecdQv2exUpaVQemds+/HAs9PijOW1jlX47FJSic9zM4FRUaH34SEo3tIW6nfAGljUeOWd/
MK2gumVsI/Ogtzp3HtRN2gWKbnMvN2rJAS+KK9mMKqlDQcF/5sHWQ1995AuKj544J22dnh/7DDzY
b78hODsSoUy+YRuQNLcsBssi1ym2AkIaDUhfbNA9P9zYXSIeg0LBPul6Ul1oNULIVRCG7XDFiGSZ
GyIKWovST+Of0vHIMuwR5j8i0arvTEpw47KsjKLfYCt39lzTsNfU5Zp1a0ZxsZUyyn8jDaZH2Cht
7RyZ0t6XBDnYT9hybF8GSEtzNmW3DNyeSAZt6VhN+TWkIrWhgJtCONIyl4DOMsWPpytLv0W5FoBl
Ju1SqQ2sNVZ1VRZuefb5dP7BLpLPA7UerKyhqnMzC6w3z0U8jW4zk3HILpb+zILWkX/kXI8heb5Y
To4u9j50ffA6z5t4wNkNV1bgy1R/CM8aTc1J5UUo+2Wws04juAARJ92vKPgxUgGqV5rVdwVy8tT/
EfUIGAhr0YPzkBAySVqFld6q7C3sC7h0ArkdA7NYNvbQf6Fy1BPaqqjlcgy7nhC8KlBCBFeBR449
TcbL2I9HY6lkVv6Lk6/2Eove5jCumtktFt7oyh7c4CYmdCOA2lBX3sZRVTTaUecVjxoUQUSHNjq2
JTIi63cCLhJyVVD4DA0Rmccag3/q52/WQFR9tCJZ4+lkgaPU3w4Lv7adCF6uCZnN1fKVpeCLVUZP
75DEjC3KQ1t7pDgnbh3FdBH9xW1JSoQepfcR0fC3cWtk/he2HpWx8eiyNVeK16c/YGDiugXwRaHC
5dM3a7sq3PzOtqOCEE2CAMt/eg//FhDgOvxZ5lX+u/6vN/jof/zXz/7//8wl7WE/qP+xly/ZXV2+
vNTXP+T8X775P1b/+PPX/ks+0Z7f/Mc6Q+tJ9fOlHG5fqiap/9zkX//y//qX/+/lz1XuB/ny3//x
M28yyFa3L36YZ69d/lOu0WEuwDIIs5f5P/8XFEA3/pMSF492at2jpmOT/k/itK3/p8keVkd/yv4Z
eDTT/f9CAfgrRC8QoCedD3VfRvSUiRX8938AGUBoxNpgmIxkzPzi70AB3s4MCteeWCGsAm9fuBrx
Lb0e179Rs67b6FlsnyEiGo6s74euPv35q3UdCBOAPTZjN2zuUL0ZzOhlVCZHduaHrj4bLHFr9qnX
as4+LiGH2iTWAXYz5N+aM//9y4i3n90nL9ICnGbscXuRGkSKY9GUxza9hz76bPcBz62SNmXNPftB
6h7OAxPmMX/toWvPllYnKgFFGsLYp0Gw7XXCUmNt9eqlvvnnhPSaD/7xpakLv/1NxlLvaHfrxh5g
6z2Fa5artK+OXHx2mv3fX5yTwNurdzmEI7tVjP0AHPsRgXZzgSQ/A8ra25vc0c11kuf6JiUH8Sws
hmhl51b0t/qo/773rPAB6MvSiEgy9kxp4dKLzLOxFT9P+9WmvdCrUZB6LIVezwNBy7L3YZaSYQtx
67SLzwawiiGOhn+n72s1w74x+vssiY/tzw897+nPX31ym+6Z02uJ2JuDRZL0+GAlOtPfX/Pj33iV
ZoO3BqNh214m9qPPkxzN7loCljhpZkCi8fZz52DXBrRsYo+KydjkGlZx4ZCEetpHnw1e1YLiZNSR
2FOdPdM6/wumxxOf5mzsguIuCWJx0ps0VcpV7/nGRvSNuz3pg8+PFaaeoCDRleRm6BKsHcLMqxv8
Ne0xteiB12XesuPE2LZ2WwY3IEqDJYGsNp4y+fD5h59pEP4aonMFjELQmWmXiX+DnvaeTD93FXap
uW3zSAwLTcnaTadU2gu57x2xh2a5dPFxrLHv93e1Az/XVKQ4pig59E1nQ3qKj0h6pS72kKu2ZWA4
ZwI/xJGT2aGLz4Z005JZgNi/2MOlvfNaWlIWatPThsY8odAXPjywWjp7YDbqwizkcx9oRyqBhz74
bEyzoSJVRzpyH9JvfTBIxSWzzzvy/A9dfDammxGLEKxHuc9CC0OVMXp/EljZ0n7+fh26/mxUFzqs
SAg4ck84THgRoVZaWm2g35929dnARqBiyYZ22z7jULxoXLI/zV4fnj6/+vRm/Pv48NfQsGfrst71
7ei4lb3vWkKVcjxIi67JzAuzJALo81sc+Hnm6hbdK9rAG3pnb3Xm2jMgXLr6iY92fizVu8ArZWFQ
qbbcYKu7sZw07cpp0/U8ADQfdFHoWi/2hS2uLS+5Kvz4CCDg0I8yG6nZpLgZ1Yh4R3wTKrjxZngs
PVmcNl/b021fLb8O7MCiLDR7j9bj3FHu+9pef/40D70ws5HqkahEWN5g7wH8GeSmu9ZX0SbB0g0b
7eHzW8xKPf9+KWcD1lIQXell5exTmwC3xNWqi4JGr0RdvdSp8ForbKrZ1xBLYjsWv0dQ/NuiN8eH
Qaddji5P2xKcROpj1GbWhRYGuDm8gjSQoI+/+FX1TLmaPrkEI5uH507Yu0tNGvV5WaTCvehD8fXz
L3LgIc9z4QxCxgk/U7V9Z3NEMqPE2oQ5KQknXX1eKVHt1i/h32T7WozDMo1BK2Vq5h1hAR347HMj
Q5eHrSzEKOBGRz/ByV/Frfhy0gefQzHajnh3Xyncva10j7rV34xj9uu0S88OAkmW0VcZc3ePu5NG
oir3nu2ediZFFPd2UKVDZgRRz8V90760LjtSxz//1NOn+2ASnktmoK8Kp+aie9tO1B2u2Grtq9q4
4PkC0CLX48fkuV46imbsP7/jgVE8h7npNaZkP5b2HuseqmMviS/csTaXfo0B9/NbHHiB3kXcGFpr
oh529znDaiHd5Npuk9POXNZsEtKyColDUrp7MIrRPUDm4qnxyva0jY41m35S4bFF11kTnbi4KET+
XYrgyJM+9LvPtgr6AE468VNnX0JI3Zk6gF8lUMSl5zTtkUVrRgf5a/a0ZhuGOJCNQ86Fs29jAMoT
pJ7iv5joH2F1X2dm/sVGQXqWpo3nrHHnIP4OPWVNdJh2NkZSu0mR46zS3LbWvYyynye9DvOOu6nC
ePbxne17bM1kIsZbzZKPp117Nuqx+VqlqUfsMNz4zFFJfEKve0wzcOA9nqN0aOw5umdXbDFiCONG
jhUClceR7dehi0/vyat1etTgTHZqq3HchOMrS9V9bB3fO22inTcR9FaTikCYhCs7hn0z+EANJ/fq
ab/6bBDCZhd2q3nW3qcIfg58+iHBfHra8mPOxmDkN0Zcmlxc99pbKxU+CK9jLepDP/psEGIUi7ok
ojbRk1QA13mVRcXZ57/JTGDy1+Cbt73bFs9aDsd9HxldQkZR5z8bjR3cWR6OiaiJbH2BUKC+NRI0
7Q6I+rt8tH+6fpbeE/FNBIzVO7StBsy0n3+iA192TrR24qbv9dRM9gDTcL+2unC+hK1hnfac5h4F
mjSum+ZJui9Ma8ui+zxajXbiR5+tt1oBHR2wbbL3MzsCM4Cyz1CRNp/2w8wO4sguAkVx7GQfKhA7
HYeobd+oTlugptL/63GtRVpl+Zz092lm3OHn2gZ+ujrtc08P+tWUoVgSmArxKHs2wleQyi3NPNaD
+3gbMpffxwZ5VKOlJXtXTZ7HcNxUWnziazIbzumYpggPhnGvKOpzVkKBKevhWGjboVd8Np5jp4zU
EqPvvicmZNGBnNt2Djrn037v2XJaAfJKoE95e6+X3gowdrFMBm047WnO9Qt2g0pAC8Nxr0myjPok
JmQ9co51IqaR8sHGci4kAyNCkqCnOnvCVV7GLAUNnOTZbWEb+RkYd31ZoZ44rfY0d352UmsNwLbO
fmgy/zIXPoFDWHNPvPpstLpOjoPATON9JtjP06O/V6PqyKR94P3RZ4O18WEDZRUFiiaS9jmimGDT
wJk+bSr4Q5p+NV6DtonjsfPivUJ60TYV7YY2+jE39KEHPFuDx6rTrEg23p7QkkiAak+aa5MMZ2OR
1+QULlBvO9NGKzgWEnDot5oNZNUcu0b3Br4NGWsd0m4NUcUgRX1k93ro+rOx7A6FRz6tiPY12dkr
aRQbgu2OCQAPXXw2lEFdxp2hN/F+8GWxMOtgWLYwbI+8Roe6UHOXohoYFbRFhaJLETZr+KYholYt
3kKP8zZpUNUXBcYtttxgZZCOGS91rh1Nbzjw3YTzdlkoYZLFnqFF+xQZlNPEZ7pbHsleOHTp2Toc
F4VaqH0d730nWTWB8dJ71eNJk+ufCtCrwZEqCCI6rRr3RoKIvQnFsmkgfpx28dm4DkaF0Ka0ivZ4
AL0FoT7ZshOnzUdi+q1efXDBoxOEano7jB+/FCAjsJjME48ccy1Hb/fQ0chL3ttdWy3YQ+6sPj0m
MTr0NGcjmAkf10IeRfS+gxTzrGGb3+rB7E4ZwFjVZzMSKb9q1BEEu8s08RQm8XfgCSdeevbJ+6wJ
Bz02kh1WmE2cauTmlsaPE94VPva7eUcUOW7+ZDcqw5dIr/WF7AhZOu3is3kHKwNZiiFa/8bOLz3o
9ivSx+pTqhWoRGYVfJCThCzXYbpj5ECva+ofHbTj0z65NZtVIE0jEyqdaIcbN8dR09aEushTNoUT
wvTtGGq0KIhz3493oTL87LQSbiCupRM/+WzDULSka2p1m+4imDJtrTzXYXtSc5sPPptYzCAoMP3x
PNGWE9mT5U+Vb54y2XLt2cTStnknE7JqdnhS9Y3nWeYS1mG4PelNnBfOFHfyRER5uhuqUrkrkvYi
19rx7rSLz8Yn0YMDoJMu3hnDGJzlrpOcy7jzjjzQ6cd9t5flh5kNosTNA5DverQLVAKnTWvES2eZ
PuLAvDzt15nXqHCvgxS0m3inF813s09uzTY6bX4xZwNJmllTOX0b7gpN3pMc+jw0xyJTPpzQLXh5
b4cRkaOdKLoyBs5gB+sWEdgyjZJjwu5DV5+Noy4LJ7MXb0zXN3DUDfciUZsTJ8Y5zp6CupsMqZnu
hJFfYtIPeNfNk5Z/fpfZSFJJkhCSTfAOso9YuGQkqg0a0JPe9XlCAnWPvC16g1m3ss0rB4DCQs2V
dP351acf94N3fV79KrS4sAvbjHd9qy2U1nysvWqllulD5Ebdid9gtuINOCYGIY14N+o/JYpLgKTh
t88//qF3ZjZU7cYWNflpjKMoexgJ8162iVquTrr4vKBlmsowun4d78j/kgu7LvqF59XHCIYHPvqk
mny9r9OIXOurxubqhHxQVH4YhHHarzIvr6DGEAKoZryzxvapKjZpZ582ucw59x3pRHFq+9EOIOF5
0kX3MbjgI6/JtI344FX8o9d+tdEtexzPrSijnahTUtcLadsPvp4FKxIzqz0p44GHRl2vzAV5DuK5
bxrvlIPzxBV7+ygcXelFRQbPrirAqTaVWSwoLv4+6S2a112Qg1de4+q8ojj8tzlx29s6b48Z+Q68
RfO6C2bRJB3MngxKRZy1pZctWvfUnc280GLVfYEFT2XbFLf6fQzbeSWqtj2yBh5YZuc8JMsvsUta
QbKLi949s4LBvyEo1fxdJUxKp23k5wUXx6h6CM8t36BMKpIUE5tN1El1Xcud11toDRqlUbIflmbw
knrOrhubY8l/h57r7HDTdj4ppiXZosOQ7OxebqMY3uVpb6R4+7q3ACtAMTfpriQTeY3Qf6PZR+1Z
hz74bLLviF4RIclYu9KZWo7Cvymy8Ujd49C1Z+PUJvq063yGUmeWBK7qhR79QPAcHXkhD1x+XlXJ
DRJsjKhIdiKGHlJZDfCxSNggl0763eeFE5PYLlJ7ZLoLLeNODbtkASf+WHDPoQ8/25vZrLJhEWbs
5qUWLw2hABDySdb8/KMfGKvz6kmUOJAgpp0fcXLxOemy45kCNmhpxuLvhdn8q58FoWi69avpX6+F
+T+cXdlu3DiU/aEhQK2kXqXyGkflJLY76Rehk3SolRIlUQu/fk41MEDMuFwYPidg0RTvynPPqfd2
bnMaYqgLTO7gbp8dt386tN/WBiMUVFg0yigPXLwyxZv+eKWaTUIQdlguvGmcDvqN8GW3UkpaQP4T
YLY8oGa44ubEgAhCTiRruEArY1+1UN6F3zr3sS0LjvYVD3zB0uaYlGLHHeOWwBaFjsWJTaA1xka2
bYdSfGmHm77+Jx63C9nmuX1bBryYhpTA5tX5HESYbwu96IYoJ4ReDHms1x85APMOxAtQthUzAxzV
FxwCC9sFOMWZnduClEk4rqrb4BsK38dsK/gzDiTQX9+3rnOLW7YL6rE2wTB2nW8hlEaGfU09k/gX
7v65xa2yCtwe4GWIZzRW+qC7bUEtdx+20q2x8h8y5DfDGmMShSC7aXNMDwDRPCffy2B6djuV0x/0
29r7DroQYHTrXPM5udtMHB1APrVdu61uBdgayoNsjBicfbR9Vv5aXw3+2rulHf/NXP62dQaZ4JFT
lCUN8Gf3ZTx2j1OZXGJmOvdFrRC7L3s5TDRGGJz6n9zfPmDu5IJjOVMO2txZYMKOaR3UuOZA5M3p
bBJ6PRqPmgzvbdOt7L34Qs79Xz/iDX9pE6FVZjOUxFubQx+gTeNKFJhipPwWVCn6DjxomGcS278B
lGogY9OSEzk3m1Jdl9NtB1aih5Ny5fUmlA/OLVCvehEtH4MY1DK7pvpTMk9ltkNf4HYARuK6nwGm
KfR/zCfTKOeDvxtwthZFcL0mQwtqnaWgmCSew1um113lcw9JntDsz9BI6TAQBsXsa2/rMREKngeM
6WP0HZrroh38p6by0TLHCFm3QKuzICcqp/kWEgDBFeiRBnmAbGVw02HMQ6UQZmdgAiij9g5ga0+m
O/AXxdcQKi1fQih0thkwpP4L96f9kSXEvwOJHNS4wcT6uNWJvPCVz1wgm5aiNHG/QyylzSEhmvu+
OchRXkjRziQK1HJlawT8EvHGNidLNV3HfVVAk7ZlVxFZxJ2T5dpcdsDLjVtT4Y763EAjVdG/+mG+
pCB27misLASswjXDl0LeDSrXzGA0DVqsANy7bd1yaZ0q+KJQaubdVPH0GYOWTgN1ICmz3BnEnmYC
Jkm05po9uAUhMDCduJ1u/oxa+QaeXXkPCBE6OBBLyviYtFcrn3q3rMCWURSgFB8CjLnnIOiSWaAj
SBwwx2KHWilHRDBAjCYrUj8ibuNElhn6LW4ZPXSvX4cosJmiNwdts3zZp+ugXh4qaNQ7xW1IQ79e
G7wBgNJFDW6i2EW2Eyqek0WET+/fxLcnlTA9axkqnbsoGKSPyjgUDFI2Y/tvA1L7wxYOG7Q8C/rS
dNB9mgfa30DYz1zLlQbQjfb2+K6W61bhf+J/OV0wiBW+/mOjltQgUO2qPO77+gHaY9+nsVkuOIy3
gxrkdV8vHntFsIRQvsk7AjB/5vPdzwdop9GDmiOgsXxFwH36/rm+7T/AGP/6t3jQrTHKizrnZfHQ
R+Uj36gTSg2fzPIeSdCC1mwu6nwVIO5ZZihb1L2MnKzwDwFNiT4PRQFW51JMW8r5FKaV3Jzemv6g
ryyHTUeCsSqXKqDQNIHmEB5wnFI5/gfvWLmucwsWw7yHGlVWSIYouq2Xaq2zlmLdTRaYk66cQos8
3KcvVb1FN+CMC64YnScOdFm/POyxKD52W1cdJ+j2PEo+Tum2tMWYDVGrj9u4Bhfu8pv368TbYd0v
4UNQCcPTgPuVNwPUoAzrbxyuLpa2/s7BtI0S0NQ7UrZTP+2CgAJCWhG35e3yjJmlxQuMwJgHZNmg
bpZ80Vvv5CxBt2Y5S2+soaFi6HaERM7LHLcNtDBAu+l0MLaIyVASA9i62I5m4hNkzaCmJTHDf3Bb
3fJO5QBEhPE879iyOvy5sWZM8VrKX9xWt/xRQqI9VBM1x7Yc//V8dUz2S2Cd0xJ/JPA4c8sd+aH0
Fjos87E8MfeD+FanQ1S1zyNbpye33VtZTdLGGrw1aj4yMMN/IkrEoJXswr/cVreymnHrffTO2XQE
pWR1O3YD/wgoNb9gqafv99bxWJZaigVMKFRNR1bK8J84SNpDvdbDzS4KfaO0aC4pKZwi9ls/ZNlt
vFZRAaX28ahmGqfNMLJ/GISHXja+i89zqKCY1utQXEjwzzggu2xLkgAF1T7x3FfRdZUQ6J44omvt
siSoQRxV0k0dqT6Jr3Lor6loceqDgOv+dHy/1eR1s/JadB7Pm1499N4XT9Uu5RRWtiw47kMM2KuQ
5+BnRN943W5MuDohQE4U/a+3XUmeLKaU2HYQIg1sWAdFzMKp1YfVLRsOZdGCgSogOYnKDEocGUZz
Dk7WZVckEELeyEp9ktesv4U88uOKLoLb0pbhVroQoGLGruMONOKelybC6Q0AB2JZLeE+W/VosLSW
X2iPbB5s+S4ZFta2DJXWmNXuS0rykkRBVpaMpMjhLrmBtw0TOu2vL0rrB1U8NhFBnw8cwHVDvLTS
m0ufD9RcVnyNNOBDbNIk99AlS6te3RQQdXf6nJ5diixLUol+D0nek/UZ/JWZaIRL2xb7tkzTF3WB
bhk+p+L9FfhZ7+pOfnO5hJ6d6cd68mLJsWvIB19788tEL6lun/uSllEuUFCOFr6TnNLuAcoR18NU
OqUyoFh7fUkWiIPtoOoieGMPPy1jfOAMirFuB2JZpUd1o5cJ20ZT7uOmt6t2iH+5LW1ZpfCDGZIv
M8HEKodGdqS/RdOl/P7caVtWGSVq7xaJtfsw4qlZt0dw7z077dsmM4FeIV4kJlw/8Mh81l2MpszC
Lj1qndm4zWQC8kvRxHTDBVQs1RG9BWbVzSJtGpO4GMfGh0oFUEG7jx4lag0dLpeYnM9t3DLKpgsU
GrgrLkq/3UIICBJ5TsBdyElZ0XJqxqAiIS3ymcmrEfQMoLJwKWGxtGWViGD+FCXYdbnIHPkD2YYL
meK587CMcgVbuh4h6ptDECZKT1EYrHtO/S9s27LKbpngtieW5KHan6F7a8BKop36gif1rtfuRIlw
TfquVkfja+is6+DZgy7B4X3jOX2zP/Naz6bfTGYhS+GZ8diY/qWqo/Z6Z+YzqOaIUzwGffDr3U/j
PCXD1uEHhmoDVyJgP2WM/Or97Z/5qjYZCRh9kZmAjv1YlaVIa6jFS0w2OC5uJbNRtXpmAfnsseY6
yKQYoYnVrm5B0yYjaSC3FeyBwc4j3V6VycjvoOZ0aarwZOVvfFabQrkFt/tqOjAHefUG7GvS+llv
Bn3rNw2UI3owR15wYmfuj81MMvSAzYQof44saKD1VGN86WomQfIEWRHY2Ptf+dyPWLZbLK0Bcn0f
jtPEm8fQMPaBV/V3WZno5v1fOKVYb52XbcBDQzArGYFfIgwnCOgEMYeQRggI3mC8z2psyUElEb/e
JDWV4/Wy7Lri+8LISE4xMXjC/GqVSTL+eP/vOWcXVrytwOe58kLJow9ll1ut4uZ6RufZqRbDgPNr
m2bgO0W/rkDVIbbkQziaOwV5Obcs2J5RGNBcQqktTvR1ZflxCAv62Xj/T5m0/xvohljY66376CGS
IjELmh31U7is31YdOaGDmGfzfggQqnWBXwNGyZpHVYvHJR6422WxZxRWOddUduN0jKjyoVE9XNPa
/O10WewZhXn011DV3XSkQv8Ay/mj17aOS1uWqzX6GIvfTsdJ9+Ih9JU6gPZEX2iTnPELNrNHPy1J
BPrt5Sj5IgUUQlB/VBRDLXyZMS3pdjqWmUJxq4XCMKa3Bk6gKy3DD96kP7utbZmp5xF/9ne1H6nH
7knBvulY/3Ra2h5+IIgoEUSgeb5NJE4n7T3EU0AvZA1n3Is9/hApVcbeUpUYLd8hqi2bz+C1dLsy
9vzDDM6mZVmLFZQL+rExxd8MKr1u39JmcNqUBqx6I0k+KkAfPH/6FHHHXoxnTz/MldGVHrokB6E5
NIJnOR6qBJJFbt/z9Cl+66whWainGaCKo4n5A+X7Q1GPT25LW0YqxeJvMiD9kfXwLeEeQFS9HzO3
xf3X+1ZLQWIFAvNjGSXfRBiIDKLk6tptccs2gzBCigYkHWhF1GOFXmldXjLNMxmUzfyBx1jdeDUi
KFQj/x2kJzJdxN/0PMW3PXPsl3p/TD8kWxQXO8GvMLx81HN8zXS4uoVpm8xDevEKIsaiPsZymW8T
r8oWyMReyJjOuABbIKhulwlkIQPmTqE7fFMRHqVdGbnN8CODf31rugnKqOtS1ke/ZKD8xYA3xE7c
Xv3BDH+KJ7/ZUtf3vJT9XGEqPXkiApp5nLrxJoDI+/XaA4QeUR/S6riZ6sZExQ8DEQc3H2CPnICT
sh3NwqujL8tPVVT/ivbeabwKZ2LZqd94eBRjCx5XC80+JtUsv4VlQC5E6nO3xTLUpKs6As2g6hjX
5DPt1p+zXBbHU7GCKJuqhgRVXx17NRBEOgrBl7YK3e65PVkyBQOoMwNaHltO/+JR+KLbyQnBCKpY
q+Gr4xny7okSx2YHp9oqqttQQa7AyTfacyV0AtP7Mp1ooEmFmR4IsaYQ33txW9yyTxDW+LWMsHOo
CPaQjoaSBfQhneYycC6WfbZmLqeFL0We6KXKxoQnV1uzO/ZT7IkS1pF+J92Evlud/O1zfa+87tHt
WKxISsRkWuhNog9UxTcqGJ9YC3k+t7UtA12WeF8GINpyUkf0qt5mcehHWTveFstAw7DqGm/vGdpj
yV/owR2GJX5227hln4OeSnWSicqbboWeh9hJWjWOJ26PkwAzkIT9Roq8l2S6TRLvhuyt2zMsFJAs
Xw4BabzrNzEYCjb+91bv8a8NQi9OMCYILFm1aD9AJnIt6zDfB8WvRx16V7pJfjmduj1MUpRTTdZ5
C3K8yT6zffhghsUtQ7eHSHwDptt4jf1cjMmQ9plfx44Jus3DoSdaEzCfrDlpQ3m1gBMi1mV37XYk
lnUa0xQU4mlrHq78AwlPgShw6+b5lnFCMUmGi/DWPNppchxNQNV1CxEXN6obz0Yk7YrzHnwwc16Z
psHbTLVm7Ty5OXMbkwTqUNoaFcx5QCaZBoH5N9mp2zW0AUmqKWYQbkEHG4KYV1spaMoaaEI6fVAb
kKQA+V5o4M352gELrslnXVxK/88kLDYcKQIMZtjQSwaGMSgxKQKAOCBKT277jl/7lTLg4QZ475wL
Ka/jLvmalNCCc1vbip3VtMwbSHKnPK7DLvPj9hrc5Y6plo1GghihNo1gE0aLwudGN49s6dycyn/A
wN9y8mYdx6HriymP6jARqce1d7fPUeSWgNrDInWlY9Dk8NPy5c+Ootkar4lj8PSs4GlAebQuVTTl
Kii3LOIty5SZvrh9UCt8enxpajQU+3yDvEXGNVTPfaicuV0XG2kURpOB/dd9XiRQMdTtwQupW+Zs
I40gNTyPkVf1wEr4h0H/46O6dToSG2Wkk66L5hkrT/EmrjuxDQfBAsfFLeM8yXGpud5kDqG57gEq
y36daYwYXSKDOONZbKyRTnSpF+PL3I/3Qh1qP5z2G3CcGzfgDrXhB6oVCyTDzZxL095HRgeHMlnd
Tofagio7JTOU+Lwhp6aIMsypfiIi+fn+Zz25qD8fYagNMSZrvY8onbF2FPD7Yg7AZIEUrE+DtXcM
pDYWy/CJ7hhpljlGlz4sesolpy5zJ8yzsVh4y5mWKI5kDlabqUo9wFdZ6kWkd3ME9nyIv4mgJZHq
8mXAY20WjJv85UEQ7PP7p3/uXlpOzDO6AC3m2udRu/QvZChiCK93vluCZMOygk5NSemJLk+66amJ
1E8dqr9cNg616tfR1KiWDftQ61ztf8uJ/ghD5hSTqA3IMlNUkLbByvPqZZExqdwv8XC8fdrUhmPh
HVFj2rXS+UJHlcqQZrUY3QoLKIW/PpE6ZmL1ZTHnhY7kDzSMzDOqpCe347YSDC5AbX9STcwrDk5+
EexfYhM5gTSoPXwRz1xUvAhlPuwqueogNn+LR4tL7JrnztyKpENgeFOF65h7YzxUaQHhaHOs+im6
pL5y5gdsJFLRgY55Gs2Yc0GgVzngmK52EgY/nU7exiLtAWDUq1iH3MTi2C4YetzADOXUAKA2GqnX
5c5Zbaa8rtRHfyPHqqidXnQpt64jByOUrk2H3Gupn5JlvImi0cmtUBuKFLW9wetiAzdeE5ahcHzq
YvLd7bhPX/m3jLSE0K6SfqXyJSTAlpjgbpuU23MO5XYtqoWB2K5Q4GUJtk+88A0GaQdxIfU6dRDe
iKQ2HolFZoYEBRnyWdKkPyT9wv/uq3Ir024G60Y06jaru7h1TDlsiJKZNlVUqlM5gWZrVrR4rLri
AMaOh/c/xRkJGWrDlMZ64TQspjGHdqlm/xhP0eUjnwv5FW/XXD93MRgCG5BFCyZvIPoGlRPIbdDh
ZaXMH+9DhrH8rPLINNyjy13LFM05vafz0NTILrzAZHNSg8+XNwt5KlQjMLY70qdtGpP1bi121n2o
yBxARFyWeyoqsfmpglhy75SGUxslhRHhfh82f8hLNtwA0/113C5V92d4bKmNkeIYhw1KMiiMhWkT
329JT/m3iFQof3g/jyfxrH167vu9We8GLVV7PRaTXtO1n4Kr97/fGcdov+lOotmCCbjsvCnGazQt
v4M72S1G20+6oi/5MkGyMYfW7YEn/bVXrhdqxjP5qK1GVXO5FiM3KmfVqJOrmeuNHmZT1QrlDOFu
OCBqI8Fo33vD1AQq5yY8JB7k1ZsYmnZOJ28DwRTxO80bX+U7HfRnr2XqqtRicvuuNvrLjz1I8DWz
ysEYoJ5k1wXXFdGNW2Jnc8/GbDUtNMCmPNgLsJVi1zH42t3iHfNfe/eVYwhv1rg3Kkq2NCj4fcuI
25202WfNAk47fwbBwd4WJzn1pU1Bne4m3EftMV4aR7pUclPo8ERT6ovojpH+wpGfufI2sksXc7cU
S6HywrRRRtGWumMVgxRbtxUXbuR/3bk3gpMN8PLbNqQQS0Ow6JLun0ZOv5aukLdw8WC6NmL7Bp3R
4gMhRX/YNrqnU9PpW53Q6dpTuvzUBUt5mNsBL59bzaa7svD5fQka+TH18E8XDuKcx7Ja/zIZAm8a
YDeibH6NLZTpq2LbbpyM0gahxWzuGorp+3wJqk8mUOUhWgAvd1vcyrY6MFrUK3gUQWjW/luK/W5Q
bvI2uGivbSYIls6UezvmYZRc6bj5APWBn267Pn2H35ItRiAiHE29yv2eqwdcvORWT9184c6d+Zo2
T25svB69RXjyqV4/UvZYRMSp6Kc2BK3Z4r7odaLyRHlPTJfxkbB6d6r4aWyV5Bj23IDjFeigBRvq
lZ3LDJIST24nblVDhS5BG96giZbIvsl4yUHKyGFE76/O3s5AbfhZGW3zSIQYc6rRyAXj4PKx3qm8
n6Kove/CoH9BZqUvTA2c8Vo28koIiAv10YjCqCVF1uuuSXfSA8cLqLBbuLDZZxXjHhu3YchDj9yj
Lr0ZR+NWHtncs0HZySGhSI4qtkQvDXoOn7Z4mN18jc09G0Z9WTYtPjMEakkGqhiggHq3XiaNrAva
jk21rQRWWy2kv25X6Pwywb+/f4XOGK2NwEKbNKzKoutRrrOfoVjrdBu6yi1zsYFXay+KnTaov+KR
bAcoYFQpiOUc6yEbeYWpHqL8Rvc5JdUHg8l2jH2iXHc6Fxt5ZWjX6nXCg0Bvyq8DkumpXdy8mQ27
KpATJQ04FfJYkfl+6pMMz+uj2z23UVdiKLYV83t9zoPwAG3rvxrZvrgdyekK/RY9TNnj1Yhj6Rhw
sUPVih+9Sdxe1KiNulLrrArdDCheKDQ5t1j8PRnfMT+3YVcBBOAJCP6HvJ+n5tYPySMv+vXa7Vgs
85zGtUi6gMp8gVLB1Q781aGquOPntOKHqL1hiJpTH5DM30H9+EEqdqHwOmP5Nuaqi+ql3bZ9yJOy
DG5WLYLU5wO7dzoVG3VVkRWKbRseYLwGMaIS5E6q4UIkOrfzUzj87SLuqgE3olhlToZDG4YRBuyD
S4z559a2EruwB10MjxEn6CJ/tOV0V0En4kK4Pre2ldlN5QitmQStxToA21dRZKNwzEdtuFVZLQYE
hnDjoFZ/AXO7mYqvbh/S6qE1QEAunlxwTWIQwauMhXHieB7+6+9YDKuQQ1W1OedYc5iLNlvDC9Xh
mWwlsKySz37jCxnjjogEmQqr9fZr1DV462azPrkdjWWcycYggjWCeBFFbntFeH3colW5xU4bc4U+
erImCcRVJDpmJCzudLH+5bRvG3E1lkbuPkVsY7y5D/bwumDq5/tLnzl2G201zgLDjsPe5wOqzbs5
lCqr0da5C5lx3LxloHVPNbi8CyQs6+RfeREPP9bD4EbTQm3UVb+PtEOfuAfns74Ou7EEcqSt3Dyu
jbvyduKhjyYG8FJFN018kKXb3C3mDl9bkh5JI0hTlTlgQDRt5fRlbio3b2ujrjTEchZMzAw5UbtO
uWLHySNu4c1GXFXzUofeCI+IHs5XEBN9rMbRLVux8VZT4zMW7e2Q81a/6J1/jsbKLWe24VbBwoO5
H/vTE9G8pEkyoNMdXTiRU+vjjb6NjbYKIP7SdEM3QPOEDlkclMFnvILXNzyekwOPihWq7JRkSqhL
zxj/eZS3ftIKp9FiumpivM9bNe9f92nFbC/YP+srnbDqQ1d5+PXFG9OBzKZNxy5pPieGIn3t2fBX
PfLtcyxnnaGboI+NV3Q3TVvvT7QL54Oo2OegHtusbwaTTUnSPMyYZ0+bZtCHcRr4TTWA9HxcV35d
78Xf/dSRG7pvVLiFGJsFdqFF5O3zDj2TOP7UJskPr/Au0L6eieae5Yh4pEVIqBzAkj13KWaQdDrK
0TFXsOmIk6ECbX6MOzZPKCapYSatRzeuHGojzJYE8GkKKfM8FgL6mVOV7aBnPLwfAs6di+WL2loK
v2CNBN+/d8V2v06LhLnh7amNMOv7hSV+Bapdr4M8I4n4YxJU/7pt3EoZWO2tmJ+EsI7w1Nc4Sm4h
9eKkrIXBbws+wdXYNZzDaFgtfgjSffdX7pYo2AiwHfOeSaFxJLUXzdcNu9rQerh2OhIbA1ax2YMi
EBNgmvL7O5/27YO3JJeo+M/4uj/YphhZ1raFTFLte+3Nvu7trQFYYDCszBoWkgMJZZSuS+RG3Edt
VBjpZVMueO/Ix8VfyiutMSgXdR58kdtxnUzit8JEl6wb6CAlXIJ/E4BVMSVD7wYLpTbyad9ZPBcd
SsGlqp5JuE4HVZrkxm3nViq+FyBQhRwwiGvpGKRLTcu0ityme6jNRGUMnhoo5HZyhZZzWjR+C01q
9slt51YSHofBOLcduhI9UV+rLYRq1SyduhJxYqOeoPRLAuCp+7yslwJl/YMBp+yFy3IKr3+EXax9
sorfLssEsIbvl0ICHFfs4YFC1SHDNIHK1Bj7d2Gnpw+9kE7pEH7NCvIVa/QeYk4GsPzqS9ndhTH9
y+EDYGUrDjZ47gZ8c4Y83iqbNJDxmtK9+/z+4qdF3jqkU53x2yF5A5F7x3wg2vbkukySQ1TzG5q0
3zxzCRXwX0h96zcsq5VVVAWzgSzZPnO6Xa1x9VNGsnokLQYvyVJ6T2YV8Qfh8TlMm4U2DxDURLTv
dKAew4JhJ4O3VnvmFeX2Y5m89hJu+OzWrFgK6gRPU6DM8sozk0qXAdG0FcXwUElwjmRd0PVgtQ/9
6nZAnXJTsjF4CBnxv8q9Cu6ZavZbsrblx56x+ADgl6MYkQ1QTXwBemhFutywPTq0tMWw0eTUesWF
suLwTE0c1iHisAZB/XW0+m22J8Bivn+jTl/1ra9t+QuwfMZk7qcePGpLiTmmVR4K0La5rW6D09To
x4GWA9oOHqa8ZyN0uk1OdUec2NC0EG2uGch6lL50hfoT1ADArxpccEdnzsWGpsmi1HvMoPwXmDXr
W/qr8IlxycKxcctFeEmNpkCHrkA7MVwVGdYpWNsuVExvthywuOUi6DKMJO4l3l5EXWam9LdM7gH/
sLWdE/wFP2F5iFaCei+E3lnezZwfxrm7X/bq0pU5t3/LxsHFVcV4DugwucfXOw7m0KwBKTOMWTGX
UgX7t6J7VQVIwfu6y1UcTc/tWj0GZJYvTgZlw9IaUDZ1FETFOV4jPUDfkhcxA0nitrhlrStewjcp
V+z8NDnB+oeWk0enpW00WLmFy8iLjnxEFzxOocBcpBAG+f7+4meCu/2o7Bu5+pMHDat23mSYiaGh
17EX1C+9AkmIZvH+sOmgvXr/187Yrv0SVnQTK/0FDPjFrrtM0fFpapnbMdkPYXtf1rzGVF+u97LP
EPiSbI5mR89gv4UBMSDjvYa+YxfS4MuaoKPg+Wt74d6f+Qo2KK/t0AOSI0xrN/1V0Y4f+CRv+4Bf
VZiV8+PSJQWFDraVW+3DmES0gAU0oviaiOQhkZA/cfq0Nm6tKxJ/NQE/rb38G9LyViTR0/tLn8mt
bNTasuDJOgISEY09hdZ+CRGFOwoI0I1sdPKXCHnz5f0fOhW5b4RcG8AmwR3N6JacNL5OIgVt3Cs8
ee7yZjZ0vZM71EhluPVjygvaAAM0LZcGUf7rC7zx0/ZzaBJJWSLcd+iiD8vHbd3pZzaHIDBahLye
Z6JTwD+SrJIVeGAjQTJf1tVTLFn10Bly6YnwbRfP7axgDTsujD7JkCX876nEpJYYJIEa6DZdeFN+
+1tyOzVYoGdMkjKqgL3p9oziORLfU0h0J3m0NFnZD255ArfzBLF5xWaiBNqmsXlY8KelVRtc+Cve
9mN49XmV7b9/2c6tYaUDbOjjESyfkK2IV6g2rjVEihp947b46Ud/K0ciDT30RKNMBndSfJWoaL9i
DXl+f/G3McQxt+HqtYnXDdlpnXuTt2aYuwVkqFwWIDJBGYTiuZ1ux0S1dWpYuKegrBw/kgZDXO//
/LmDs5IEHywQnR4qqGZE/j+1aG6g0XHBD59b2sroZbDzOY6hZ9eG+hPbwfMIHkMntmicmpUitEpB
lknhm8hpA858np+3/qJu7H89/T8dCP8jS1iXfS8IFH36nbbgp1RF/GXa0BhPa26kSVcZ9T9a1kxF
VqxQTj1UQV0MWWPofOsNJryJ5oK8iKWBnYxtcfCLwL/f4dHRApl5Cs5A9X0sfOoyqhHj2fT1BQV4
aGXANlU5BgOu+dy3gAoJp0yA25BSZsChNOxGAFAZsDQJd54S89Xp8tlgzaCII1MGcYlj1lm798+h
Jo5Lv3Yq/zOgDpjbyitz4EHNYZ5V/QAqYycUBQ7ccjd8WhVhLaTSykQGj/MWzd/bhjVu/sZOYFZ/
8Eei9zqPF/3Ea4mBxK0NnVILbqctnQiiEiJPVa6qrNrwwBNF/qXW7hmLt9MWtifhWkMoLterv19t
vr9gHkZccJTnFrfP3BuHRoV44Iy67ucOeesCLztOBQe3cxUILG2aY24jD8ngpTEXx5lSpzyR21B7
vYZmq3qoN+11d1cgSEGT19E4baR95Cejqbe2ygs2iCyZvYypdXW8KZb/ZmCA2IROqnwR0z+TXy9p
IILlys30T1/5t5iKSima8DlRh0XxF8G7xz5Rn92WDl4v3TTSl3G4YelWDlkS9PwwBdzRr1jxkgPW
AGXWmHxM6m7Itu5m2KbZ7cDt8jEYIr/G8BT5uODRPfNIUaXhMOxudzy2ImbJaLMhR8LO29l7iGBF
T7VeZrdgb4OSMfYWFNGyldD0bK7K4ZBMTnDSmNuEmI0JEC3LscxDrm5Uv97u4frd6abYs1NhpwIQ
NK4lxvl3dgjjecdjO9/c8lp7fKrvlOmoh403ZpzS0IOs11iFTqhpHIvlDkMzQruzxefU5Uof1rCm
Gffjwi0ttDHZ9QggQr3U5OPYVcUNOHH3g0YV5XbsloEKdhJtmFnxsRHDI5H6w6Jix1tuY7JLg4cb
QBthQ41EbGvRsCPD6HjJLY+4aePHeGctcxL7t5HXi9thS8pbt1Ox7JMPApG+Gqqc7aa9qmnFs0ju
l0aDzkRPG5SdBB0I9lasPq3HPflnLn457dpuQoFwuCpHD+lEIKCFEOuPqrr09HmuMrKbUMPCOi/2
CNLDZgo/RRgYThs/EQfVN/zDusS/RCPlR1WUS060XjK9KCesRMztDtWMSFeWuygh8QDRi2I3y5XY
ZH1wOzTLdvf4JO42xSKPcGhTuTdpo4Wb17FJMomHrwwtJ4DCaDVkATH3W0CdFK5wLJblxlK0qyCh
yPlYHYZQZ6EbZTuWtgJrolcGzUMPSxdxDbkB8y0o1YXHgnOX37JbqjBGRBqs3YzxQ1KpX70E+sXt
W1pmq9e4bDAmLaAnJqpU0q2+XZGVuZUCNly7XjuyNeGI1ed1SaEPdCULvbtt3UZrN03cCl9LkXf1
RNOyJnGmZzC2Oh2MTZIJ/m3Qe244GDN2L+BXe07m0mkIJOaBVd0JKESpsG2R4vXechsW8rkMWevm
iG2KTO7Jce3ogtviB1DTJvdr1bmgKv+XszNZklvltvALXUUIBEiaKjOrc8q9fY49IXzcSEgIob55
+rvyH7lwpTOCiQceUCSCDWy+vRb67Zx6WxyQqA0TbKsrFHdluNNsSfzcTNC6szp5YToBCZHidRxs
/GCXCIfIsuc3gtYlOL2QE4mcBQpxkhooUxrkVUBkBnds+Dwmej3uIDk9R95Zp+A50qUmNMhHKJZl
c12gXB5mlX7z0VmoSdCmYtS6eN3O3Bz2SH0YSPefV9sutk0nAqt2TdO8xEFmq+aHhKR+i9TFtuuo
sFULp/k8RvXDa0PS6WGMF+aXOXLJ7UYl81KXW5rDDUgfmp7Ex05un/xGxVml8ajgXrJNMJSH7ahU
66s+NjdG5dLEC5PRJbYbWoPZtkuQw6vL3LGhXR4rGY2Psxj5v8hUVXdeP8HF7FAT38hi7lOwFMUx
WLcNYJrwMsERiUuGb2qJkx3XvBwya9NTBYW+h6WtTl49d+HwpEiTJrA4ZMutCU9jh3qC2QS3DLb+
N/1e+gBONJj2uFB6wlJFgrc6hmHYPtUbHPWWev62Lj3CT0jXHGVMKlvk9DZm/RttQnnc0otMfVq8
Lxch7ldYlx3gQB7Ckm//0EZcH7qOh/eTLv/Rky4+cNU9kLF/M1Qg6kKethmP5/JMSFMdIMfx2W+s
nLizrFuBd5Rd5iV+EF07qFyL7qNf207YEZTSJCFBkm+KdsdSlm/Fqm+VAl852LhM+l5po9Zpw02K
NedkBS5sMD1vrLFrjSfP8yitgZFDFUZpLm18HlnytjO7X2RwJUBHE5RBI6o01320DJlew8AeLBua
yi/Yu5h2mi5VX1KS5qh2Gw/LlH4FuuQX7F1IOyJTT6Z4htluERbiOM5qUQdigvjGCf7KRuty2vA4
w2Phgphc10V/kODUHhY+VScyFrtfcHAVQWm5UtWPIs17Eea6MyYbksbzkuDS2htX+zbrSeZg50ST
gSUAqbamtmB+yQlXE7RKLdAfuab5PooODL42dyYwt3yPr017Z8HGVE6aoawhL6b1fR+E/26M+3Xc
5cGXfUaM3C1WFN2OjTmFtvTcpxwYAY5RtI1siwXF2B3HW/Rry8mtB9prDvIush1pMJ5zVeGLzlN1
XNWU3A10Hw6NXO0Tbcv6iD1Sf8NTEXzXdS/k4xLb4NTFqb6vNPbLGbLKN6buyxonInFxbilIPAkb
yTy24fBkk9o8pQuSbZnaw+LUJJrBBg+Kf5/7pZfNgQBtnjO+zCAVKRHqCe916lhHcTdlE6m2p6bY
x7vLE6zKwlLV96RGOfzfY//LKzl2IVlckslU9l2SmzEyJ0nH6LybVXyEZlTstb3ErotrwyBAIJYo
yVXBvhfUfus64SXtIWJXMlBWDQp++gZbV9kymIT0PJtX4XXWj10p1WHdwRMMdZIXLf3EB2oPU2i/
/H3cX17CqA15vnOBLh1RZZTEedIP4lTq/Z6zfjj6NA5ttOeNrwCEo2JK0jxkwat0mO4J1+/9mnYu
cDiyBTGLcdrsdvrJ9CMEeubey4gb68YZlLLBStj1kObRxN7XdnlssFj9+u2cn2YR0Z61I0KmTN7K
hn6bU/ro17QTjUVFh2ggaHqg21Mlk19BFXs1HbuY/zqWHEgtlk7ETX3g8YjCDRDCPv2OXc6/VN3Q
zjpJ8lQs9VFO0yNfu/pGDLw2v51ozyLZrC3S6PmaFCYL62YHaxh7TcLYBbFTyGBG4WaTnOxyupfg
/I89Zx/+Piwv39vi1PmcDHZYK56gE9w3xXy/NFWYsVjuR73siDAVSW/cay8j8ef1JHbZKxTkUDqw
KcFpfkIqYYHqYAnBAGKPQoT1Q5jO5hCVEOH4+8+68kFcEAu2Z92+1TbOOxt+TQ1soQjxygDiaeR5
uEmAMtIy6OPc4MEx42J6s/P6rV+3L1/pt0dYMMMoYoT6Tt7z9YMdim9QEPY66sQuny3ichRFRbEv
Da2E916pPkHz10viU8Qumi0oS/cVtkp5ssn5CP7+n47HxCuaxS6QtVcztVKi8brbk+ycMsBkfx/v
y83ppVlJn4/3ErGSlpAQzrsqYq+iilVPqqrm+wjqp5mOOnVXkym4M2Fhb6y3K+vAhQ9gEVGuydLF
uTIcecxOZaopfsVrlMd4uTlSPX/8+0+7tgKcLUCrNME9FPZWG0xGX9tgIAcdxH6UWuzSXtGl7LYU
c5zDnzY6rt2loGwN/PYBF/ba624CwlUJZNi0PhYwoToN861Spivj4rI8VVv2vYityAFSnPVa35te
/vAacpfk4aqca9QeijxKVHrcq/RtexHS9mvcCQ31NHQ7mwRHZgHRGjfE8gP4m+LGg8yVpz3U5D9f
CTycKB3rFtMlZWGbGdjb/VOmPHqdrsOXlnTbqa338YTFMmXdOo+vcNjyg6tjF/aZknBYQVfznOmg
OI4mqu8Y1cxvb3aRnGluabHtMc/JJiNs+iF7s4dtdOtKcWUDdfUvNS17qPXGIk/7kp+TTVRHlOvi
xiL7cH2346nI77wYu1qYZSh3ynH9ygVhw3suhvWwcm1vbNBX1oWLLKqChE1VMZHzMk1OPUpI1tDv
Mgyft+eTC3AB2eZ95Pls+qfCRj+KiX30WhYusahDVXRkpDwPh206cbpFjwNf7NGvdXfRYcpPYbVd
hnydDi1r2JFDJNmvcWfJzUEkurphGJVlqTNk9oLHqIm9vBlF7BodF72x/UwwW2LSQuW4Xsk9EtDf
/boePf+galaMBlWKYBRAQrqlOV79vLQi0HFnT57SXRd1iUA3iDrM7D7dwZTQM4q6RBescEs7tzvP
iyEIj1JL1ABATNtzujiHad6t7abEijFf1K94FsvBFpuXD7GIXaCrlXWI1E2DuahNNRzCEZSokIx7
aVehfWeRwugkRXDUGPd5ex8if5eNjHmeD12wazNz35La8FyFgXwce/sDFm2jX4R3ua5i53h5Ai6f
p+M2PMo5ae9UjxIjr7nucl0xrdVIJaW4S5OvISPntRu+/L3py0p/4fj5B9Q1jMKSZKc5q2v6zqyh
ebS97B+Kta78wroruIkjwtLBRoThXc4Gh6aKMyjxC79blst2sbAOCW8ClkeEd1nB2zteRbeqrq9s
SK7eZtTvSRMuHRpXy5ilG30SZve7Z7lymwFF3iXg5WWuhxBwWJBvh+yxX4okdtEu8FeSoECY52US
37eNPoBI9eu4S3dNnGPKiJbnUB/62VfVl5ryGzeTK+Ptwl2yLEjUa/Q6qpM3+1rdz+SWLP+1pp1t
dNxlaWypaB7plh/XpbNZ1wZ+HEHsFpdpWS5xxSzNIV33hajgOITs198X6LWOX/7/t/s4rMI57xS0
iqYUQiWQczBZW7D96Ne6s4vOM91BALcsH4n5J+UasxyQm999wcW37FRzPuN6m+M5YM3qqigyBazO
b+Uz53bJk9EuPJhZjmJgm0GJ+L99bf71GxZnF927uOiHdGF528S/aB/+Sjr+yatpl97qVZukahYk
tz3EWbMyZPqzYcnsl2P8gx8Ie/h2hx3Nh6LlGWvDV3U6+i1Plw3raSJ6nIsodtDwKEwdHnRZ+jFz
sYuGteOiQlmYKOdS/2B4ctHabwX9AYbNQ0sY9OXzcGdvST++SgkcD/2+pnOApvNSyaJbSD6yfTnF
s0Zet0ik377vomGmS1W6sZ7ktdYHtjWfqsreeFC+ElZcLqwFcFBHpEPTjP9Mi/J907I7vzFxTs+G
4qEPcD7NBbQRDoiGP+3kmfn8Q8yz72cVLRvNSTWGp6ZN7mb4nPmlVSNn1cMfoajgRRPlpTGfor0p
IH80/uM1KC4NZqNeBPOIOsp2WHW29uKtRRraLxS6PNjWrglcuzXN41aY/6I6LD8UpPzp13Mn2Xzx
e9uqdqJ5H2zrQ7TU79px9Xy1+MM2WcKlvpgJybcu2O6ioQuOyeJXfxK7QBiLYD1YoaI9H635OMcd
FI9GL/k5EbsoVWlVgxzLSPK5qPtDAdHNbCdAM/zG3FlCxS6barS41Oq6/bUWC1YQ/Df82nb2zXlM
G7FXNMxV1fD7OGjGQ5Sgws2vdWcNFQPMmkpiw7zZDWxD6Dlg1X9eTbtgUwk7NkuNDhEN97zkyee5
WbyKOGJXa3PpadetXO55vUIe+IBKWfZpnFb58e89v3LJctGmZmSQel/CMJ+WsWyOcdW3SGHKKPha
wFrmRi7nisJB7PJNAGVnbfYizKNGcXlgkdXvddhAY3Nv9SHZJ5utzGxLhos3oZBYgCznGiCM7kGx
fee2LE9//7kv7y14WX9+ZA2b2qYda/Y8ge7qfRKIL92UzDeC9LWxvPz/b+fhdmdlNKVyy23Vrd1h
6Ke4hvknSaBGIhOz+m1iLnBl10jEQ5juudnMer91izg03sdul7UyVo52GDDfmm35lYJAObD6lpWO
ePlG76JWZk7TLV7JnscpMH5WUf0FFlT0tIUNf5r6tuJ+S91FrkKMR6FovCNLxrcvseL9gaSU3HoO
uMSjFzITrmCr3edOJZXa8zRK5xMKWKqfqkvE9wAU3yPMqkp89rDrT+28k6PgUKNhMQkgjbZXXu67
kLxyJnJB+3KYNYLZzn7ECMVZHyrP3IJLERdkHVs8noQ5WVt+aCCJH6m6vzF7/6dt/MLguXKdS0Bi
i2LdPd+GsHjYNQQwVq74eSy39iirRN1zi8LAZW3MQbKdZDqtzKEmLfTK4EmRiQF2UD2qwMss6YPo
tG0ab6nlDEkqVm7bfWXDqDlK0zdeF1G8Mj9f1svctHTQ9ZrDuW46DSnetfdw8zumQ5jneetWWXGp
QkfrpigzvMzPdzFLFs++X1bibyEpDPpGhqteLxQN6jk3nZVJ4bddCxfm0hQY8rAnS77UeJkyesnI
qjyzxS7EB+IWfm8b4lBAoMcsq4cW//iFB5fJS7d9LFXa7vnMtq+dVho8KffLQbm8lWEiWQpi9hwC
Y9/mt3tdfffZumJXWnVEsQksCAcEZtN0EBCFiz18miD96TVVYhe40uGuUdFd7jmjTfIqWaw9sH66
JeD98sYbu/Kqk5yNtdLuuWAjzSDiZ04bDL48P6hztIPvIG27Dq1DLF9mouzCbOa11wlMuFxhgDqA
rdRiyzv4HX+sBrK9FcMQeHVduGBhC2+AhgbJlpuy1Se9oR41ZaNfzZxw0cKg0qw1pJtzuHr8R0lf
HVtF/FQqhYteFXUFjK5bUTfRzNVhWLS8B7dY3NgoLuH1z31CuOwVTjQRNeW45kTU8d0KK1l9TFUY
n3XNq2/8Yua6xgVIgnQcPX+Ry2HJJFrszNSUryWCTdej1jvcvDIm0AB6HoqRzFAdG4opB6swPcqI
kDuOQmG/g63LXUVs0QLGu2NOewLFTRXH9wRv1J6tO9vIYskGfEMMeW3Ygx4/AI/3Aq8gDPB8VIYo
pePesiEfavkjVL8UFAL9VpZLXbFmjWeJm1lu+H4HGbk+G5fwl08wRvHi824H845qEzoOoGpfxfVq
M8BX6ka/Lzv/CxPfFcLcTF9xlOgNeWr7/o7bbTwB+IgeIuicP5lZ0m9xMd+qWn85LgtXGFPPBJfi
Ej8Elugk4006v1uHofrqN0xOXNbpaNd9jHrU5Ez7I/j2ORvnxg9WAvH9/CNsoi1Qh9X0OQTTfy4y
zDnqpb067nJQkanJ0Masy1Et85kH61eVBn6blXBBqLGeU5gVYcqbYWjzigp7vIQdv6Xqihq1PIhk
EMx9Dqvvw8zDMEtX5SdXgWfw5yNuqnKC9SG6jlhWvYp3oCQ6sF767kK4pFM01MFajAsE46q9Om7h
hEKIdXzn90WdFQtYDkZwkJDPbT3eBXDOy6Dj6Vd7hpzb83GJcdUXwyy6HD60wcNQpc39pgfPNepC
VFFACilgP58bQz+gCOHQrOu3v4/KlcwMLpLPe76izAmfsuvyiA7iQa7xQ7fM2Drag4zatwHhpz6N
v4hiKZ/0WFSvmAH8tK3NrXeEK7u8C1Zt5YqUz7J2eUL0ZlHSotn90CX0uynL9QyB2oJki46Wb6or
K7+p4AJX0Olm256kNjdkGM5t29uTMaz/+PchvRJRXeZqwrjVCY66OUwl9XEOxn+s9rsDCOHsw+Ey
VWTQo80H83lFgiNrB7Pc2Hau9dtZ23HL4dFhWJtDB/XYkxGVEbfyPteavvz/b7fQDQ5+0LOoMSRL
8uGO4B+/oXbWdG/jZKv0gnZR8AOx/TpjAfMrVhUuaWWjIUi5WG2OMNfdxVArPUWEyYNf1y+ppd+G
pOat/N/hPJ9iSTJbNFmPGlPPxp1FXUNjbdIBafPlUJswzobNeG5eLmcFVmHE+SRq874MzVl0/Xym
rV+drXAhq4Z2Q5ko3uSDIo/7PH5q1vlGCvrKFHQRKwoHlwouCCavRPIVZWhF1i3qvde3dAmrWjQS
NMjW5iyhH+dgPVccZ3C/tp1VCatqGiq8y+UBE5XOGlsVZwgJKL9Q6DJW6TqxUFOh82SduoOCJ9YB
Ruue26KLV5VJu0lDU5OzVH4LlNyzaRz81r5LV9GKlqpMIo25MpDTHgXDsSbqrd+oO6uzlSND0eNl
1PvwAVeUzz3cR//e9OXDvXC6d+EqFTEFD6RN56h0EP+2ScCPfMc7wSCl8HpAFy5hBX2fLZKyRSRn
wcc+hh1HlAZ+9zUXsQriiFar2HXO1jk5BnFfABE1fpKCwqWswkZMpCCFyRMzb4e46Z526NPfWEpX
Rt4VyeJjKVYTtDaHlMPwbmR0OcYy6V5pCWrf6+O6sNVFhB41harN6Y7ltA9jdRBdW57UGu5eyKJw
BbNsMe9LMlZYU6LN5218gLXNjYzLlRjpymWVbbjjhlw3+UoblW/tLE/VGq03xuZa6/T5jlfV4wrf
58HmDcSIaytTOKMtn/3G3VmviYqgIRS0TV6Gzf5YLDw5W7vKY9/0tx5FrtzKmbOnLhABCWcum5wE
NvwQLItWWVQvwytVJeCNg0qctpKKG1HiymC5npNDZYe+g6BcvpntjVD/wWfabyN0LSehygA/Pdin
5/3OP6dB+y6qI7+mXX4s7AsKNi1p8yEe9Gnsz3tH/RTdhQt4BTrVG/LSOHe0bZw11fxE4PrmNzVd
wGtU4dylS9TkY1tCASKY66zovOxDISDunNmTOIREF6Rgck5+bQlow1kJz+Sxq/1V97Md6KJsXm8S
6a2U1o/DNN+y+bz08IWtymW8RhpHgwo6nY9AYJInRnlZHUBNLgYuJ7z4qbn108gQLvPVA1SbN2s0
RHDD+3icP9hZfvp7bLiylFwhsGVIaB21i8nrpv6GbNq/NoAE0N/bvrKluMxXuwCQti0OIWVa6u6g
BTxF66FAeWQFVUy/07zLfjWTriUhOKOtwzIfEr2/HiN5Sxnpyui48BdOIiiD2ajOScTSAxFTc7JJ
L26Mz5Wg6dJfTAU8bcYB+3nada+WRcIqMW6b5PIaX80HQmN7vzWa3AhAVz6HKw/GhzZc9m42eHsj
LUwPFgpMDkWMRHvZb+JO6CxmVnCiUaOKLTKos4TCu4Lywk+XQLhQWDvIYZokGl9axs4Nme47Ud3S
ibk2NpcJ8NuF0yxDuo7wfcxrqLmc0rL7Ae9b9VRTqm987GtTKXr+F5o0jpplIE2u6XIYJNwH2Np8
/PtCu9a2c3gY02VTQTPofBbFzzKwn4agu3GgujJHXXZr6oJhL7alyTu+jO8FMMt/OlR7FvD/5X3W
qs68DlnixxILF+eam1n2eDjHZ+CK3Iu1U8dUstIvVLg015yYXSDhjlBRDT8VHR4IVKL9NkmX4ZrF
Wtl9sxoZ69Ic1zJ6I+rRnLy+L7nM2t9m52o0quZqdFzHNDmmwsanGmorftl8l5iaFAxJaDrpnK/V
6wh3liztx29+PXdm/VQyUgJi0Xm7isd2EGVWpIXnfcgFppTZw7iVts4XBq+4cHlqxsnv5u8iUtM2
VTiakCo3XQlJs65dMzKMd36D4hyWA5qyqY6XKoelT3MA7RMcCrL7XUFd9AnpuHWcdqLy3sjPNe6J
ux5vNH0lFrjkUzBKZQeUJ+ZiXENko5WVj8z249MStuRtEQTkZyN1/cVrlFwSKoUCk4EZmsrbZEof
KFxLDshnyhvr9UrAdwGacii04PWu8glOd1+XbezvCkq2p7EMzI3QeSUquxwNl9VWqHVUuVES5Tlw
iz3ojrCj3/Bc/upvMWGUOoGybYHW+fY4t2t5Wjsx+F2wXJoGBvKrHRpRoKZjfmP59CCH3c/sR7gk
DRHrKJmOirwC8XjQhYiyQDE/AFu4JE2Nylkzx1uRL+n0b102d31cfvAbcWfZxpOeYgryD2w3/ySH
/nUTmX99muYueCtZYcdEaTS9JA+Tbv+hOvju17QDVvRih/130RW5mgbo87AdVzjhh+fxP/C8aO2s
bIPgHOvhuDTD40zsP379ds6SNFhC5NDQtCT0E92FzaoAlmh+jTsbaoe9ehaVKvIAKbvTCiAZkguw
//Vr3VmaeF+eWkXT4MxD81axNZeTl1M8DOyd/bQwqA4rVhqcE2XjN+PWxm+KSXptetzFoei0FM1o
yyKf2mh+k5RsOXVwUvXKu3KXh9qCeCFbywvwUORSfa6gExuSG+eMl7cm7uJQpcL6aSJ0XU0qKLM0
YN0bDh1nA7l/Ot5PeNE+kjS4dbN9+V2WuyQU0Ms5IdMSnOsuUPywBq06toUYfyV6FHdItpm7zXbB
YWe89ArJUH18Hu9JANs6FavgvO1T+ytIgvGIC4X0qj7kLiBF1pkU6zDhBxH7bSiLtzFEzrxWg+MI
+H+lbHkD6WDsJeIX5PXbo6Kc3tgEr30HZx2zaMBRxARFbhIIMTXC2rudjPWT1ngN0lEKh2+U9T/h
rdYvwQz88PlnEHKCM+g4BGezYhYn1YD6WOtX1Mtdbqpk6YzZi9waWe0JEp1vbV/cOLtd+vdntoq7
2JRMx6gCh5iep3n71CzV673avM45KEF5PiTlvKjAoGQhZ3KLM7ts/4ySe04eZ88Nlw3ScgZ7Lgu3
pygWv5q098MZuQtIUQpbbwH1qfNkhke9ySajhIR+O4yLSE0MWsi8WOS5rptHPbAvG+pXvRaUS0gN
ZRyNcxEFZzCTP4hd7D0lo59SCHcBKdjJNV2/r+l5DJtfJQEv3COf5rcxuoAU05jbVPbYAixkGRI9
f43Dye8tmP/BR6W2U/1i0vNWbV9gNPNutsu/fiPu7LpsHJVcQy7PaodM6B7N37aeFzdC7//eZF9Y
mi4epTvORIGN5AyxHZNvJB7v5jGZXhfVFE5PCpeI+w4l85k0sbyPCx68RYgzjxusKeEN2U/LvyQd
i7eUwMQog6ARO4zrmCaZnevxB0MZzMe4jervldhZkdGyFu+mysRFZhqBPE6RRtMvBT7w3yhkYJuC
rtYgHRd60kWiD2MSTt/KxO53eGBAUfDSNG/KksB1d63GBcasOAhnNkjHKSsxZfJWsP2wBZQeRJEY
6CnpcMlYWeJxfunjVwAvqi9rEpSQ50xmfgdn5PpcNIG+DyCm+yiWxaJLS+oHzUE28HlssqyEL0QU
yTNch1S2VwOe8v2cHbkLh218AKffp/LMYeLSLqLNJoog8vcp9/LrAnfJLxubsp4uHbeoef/V47L3
CFvSnypuitcFbceHv/+ZK9uCC3sNq+15x4Q8ky68l4n+sOBIf+MnXGv7clb77YaqhIb8DQzazzLE
u06gtxNnnZ9pDHdZL90kYgcyIc9iis5K8k/QJ/Q7qLp+oHJGfkanQ3LWJJFZFHwICLlVevdy2oG7
ylpJG7chFk96ljVK4MdoK+6bYSIHM+x+BsdcOMFKNPMwNV0pz6MYTCbYllfwv/X8pvT5N112wLl1
IJIzkjKPZK/IoZ1J5bc9uAJbdAYHHdd7ch75vB0v1leHrm67k99Ud44SRavGoIRe+7kb5A/Vku9w
en3/96av3D5c7IvvIwSqwlGey5k1R1XQ+RRH8NeuElj3pCbYH3eI59/4Y1eWlYuBaaRlVqily/Nq
K4oknHnLm9grFcxdDgzF5awvFaLONqbDoUvXU7HEfsggd0GwmbMhMXxAx2Wo72xoXxeD9FPb467S
FkpTKIyY8XVnkzBIESTViYsmOf79A18b88v//xbKeLMKqAbgVDQMQh4C0lVZulPrt6hcEGywMWwf
Idp2ZhbPfvAAmbOdVZ/8uu6s2KIi6mJ/nZ6FmWDDEv5QTPoFSldlayrXvt4ajArUjB+S7qGNO7/b
iouB2QLuccFO0jOMnnKU2ELQg/d+WQ6X/4qD3kxsufRaoMA6lPUhTgK/EgDuAmBJTXbTVXt6buE7
U9pgzRg8Dfzmict/YdoVkTQsPa9t+to0U38sw0r5TXGX/1JbNEBToIjPqzL3pormQ5WUnkvfJb+G
pCp1rQpxVqt6FTXyMVk9j/0u8bWWSrSCl+IcLUWfGbLc0z796rV2XOTLkpLA2aAS53r4PDLzpm5n
vyDuKmw10NEO40qJs1ZY7SkVjyEzb/167Zx5G0QmkmwW5ohjcA7mr1G9f/Br2dlCV0kaE5LLWAci
PJOgCh7WHuk2r9ZdQEo38C7rt0ackcvjEAZY1kOdkBsH3f89WL9wy3IRqanRK6wegL5BrBjLfTNT
eFgrUTzCxgXHd57+SIO4zLZk5a9C3ohvWMvNwzYg9pSyi1RW1OFyEtHI8cwYoLigwIb2ZrW0JHij
1vKwVR3xC6wuGBJBxlwsqebnlWSXST14PTxylwARxdTySqPdUIgFOiZtmJnqxjX2yhbpUmKSDrjg
0SjGOqxfodYyymgc+7mXc5cSW6xJeUk2cUa647sImy8TVqPfrHNSiAZW5YLQlJ83Ey5HFfbLXcT3
WwnKa6PiHBzqsmoHUhT83M3sA69tlQH68csDuVTYmhKY9YCTOasmPeB8+T1dd7+Eh0uFBRMstHnA
+DnF5RkyNDOyNXXiuUm6XFiaFjiZDRC1gJzezzmBphuL/Lx+uYuD7bqG3vgMyE8xG0Awp2uhGnGT
8rhSEMZdIEzTqG/1jNlygZCy+WJEEQvYFmUE+9vBFEn0tpC0/xhKGKYe5Jj2KoOvVXpvtnE5kLHb
/Kati1rJoZvDIJX0YhT3OtjtGZVVXhX93AWtlEJ6od8mdh7K6NzY9kxk4dm0sxwStU3C2CQ6hzNY
twCGz9FY3cLprqw1V9kLMU2Fk4no2arpGAl9T/bZ72ZKnUP0aLkdAEfSMx5ST4qXr8qV32j6Skbg
D5aZKTwopBhp0VoDm9TtVzTw7rjXVPtdfF2muaPK6JEF9IyD9ONOhifv1ebSYW21VCFEsuh5bDAm
Inxndeo3VVwUjOAgkK7zRs5RIqcsDtQrshd+4c0FwUKurLWEbAhvXXVMyynOoGBj/F7qXBQsiCxF
OVIZnu1Kf2x9h3cRdaPjVyaLC4LRKWZbPO37WZXp9so2l0k+zlU2p8zzFObSYFyvezlZup9b0TVZ
KuUXW6W37tFXspqufFbf90YVSbfj9czOHw0rqnd66covfFXFA+uq3vNW4KJhO5KPLOXbiseA9APq
K8GKjn4HHRcNk7QBD7nw5ZzMensIirY9xFPsVwcCz6rnmYYwxSMGadF6GsXHMRm6O61C5jczXTZs
jLe9LuYBozI1SxaM6ZsO6bwbx/crc9Olw3Y91f2OS+RZIdgcGmL0w6CS4n4ua3ojVl6J8C4Shtr9
KU0MKp+LFiwLhL0OfUtv3a6v9d8BToIw0NRu4XKOtxiu28Q2Z6iqqDezZNbv/O0SYbKsO5hwDMs5
KrvuYQggY10hk330Osm62koQl2khkY3RiYAjZJrSL1E8+Z01XSCs020Fqy+9omilgqhBGmc9bJtu
zJxrn9XZXSs6dT1se9ZzyNv5LoIDzn3YoG7Zb1jc63CYksTWyXwWiTn2qn+zmOFGOL7WcWexzl2U
SttM89kE29tEl8mBFtPgNdmZy4QhXTeMzIb9WY/BcTLf4Qvj9ajOXMk2yriY9b4OZ5b+P2fn0Vw3
rkThX8QqEADTljdIulSy5TgblMeBBEkATGD69e/orcYYa24VNrPw2BQFIjS6vz4nhNunNqdlbvwK
yNxFwuaeTyvdguGeB6Y88DJ9F9SVn9Utdz04+4SrtCZmvK+yjw1RFteexne8X/eFf+R4g2wmaGDA
sy03X2U5vkd3q9fK5K5GVtt0Td9W9QiuI5A55Dx7NrVei4e7RFilGNJfUTnihgk6oqLkEMR96nVg
cJcI21atymF+ffFq3g+dEZd4YvTkszAx134f8LUx0AWBq889TMYeGpJ827L6xe/RzsLce8ilrmi3
uxeQd8lrNj3LzO/85y77ZXuLYzRVw71V5KeY4w+kXbyQZ+4yXsgcD80y4dFibB/FdkOm0eu6yF2+
y0ai6jLYRN9XoS2PbSfDAzwbrhWr/7wPchfxamGq3HewUr0fUQV7YDqMz68pfL+N0BXBQpLOtFEZ
dPdbtn6gOnyouuaD1zxxaS5OalhsmLK7j7d4P7eK/Aj2xK+Zhbs01753fVOjC/B+Kte/KcAUO10N
tt4acefITESW6X2T5n5Nlod46A7bsnolvbmLc9VR1UB3f9X3FhaHRRZn8x0JlZ8AJHfN/zrwHpaD
WbpHaCsP6D488hVGfV6f0yW6WCtlSJGov9dQRj513NhTkvbhs9/T09/3K7G0cGhYaX+/bdldFN2z
Ob4Sovy5fsxdokvPnNaoYej7TDTBdOpnA7JnJNZ8T2Bs+y6cq/Q2Wdq981tRLuSVNBksPcMJ48Rj
chKJzQ7NOHzzGybnHKWRgo5vnLT3yRB873Wi8rQXyu/McCEvgb7RcA8ydV8O5mMIg2KZhV7BHHfd
NeOS7L2cjLoPEstu7RgdW7FnXpE/dxmvaJMZFdOk7scITPIUoEk4JcgY+g25c5Jif0w7Y2t1HynS
Hc08oPsS8vyeT3cO03ntKgVNbX2/l8k3ZbZ7YaEW+N9v/v/k3L/LMtzlnMAfpRmaUPU9RsfexqKr
dN7rYTtartQjlL3kOerD/XlYEvsw1eN2UqEJ7yId1Nj7kgl+YLJVx9fNMMsX3orxACnGvhC1ncNT
NID6or3aMNpQoz60HOGAqcv5AY6zfrg/FGx/3xeIhWFTL7F62Zb8mHl409vNK9fAXbWsiib1FsK9
7X7sRW46mGtGlvul4bmLUCm+r31YI4/UUgEHrv5JNJ7+5NxlqCRLZ4a9bCtmo25b+OD+qhZT/fjv
SfPG4edCVNneLLMN670I5PxDjdlxoZkfi8Fdespy0SNL3exFRRhkp8IRmlboTvKznORujdOsTbqm
UsQFIIRHcJRLXpv6k9+wODEBMSsA7E3tBQTq+8OKrsubMeF+snDchbPiRQRpJqatSOxKC8FVnUPR
w3oBHzh1nDWkpjTtVBQVq9X7XchqeWjlvvnFBS6fVWcCReuySYogmj8kSOrkVSYCv+3R5bESmBN1
VVTGkDphUb4gkszrMvLTnYMj4+8DMylUJPvYbgV48v68jFVzXoSfbyuu/b8/fIggsjYmISuWKPla
annmY+fXEM1dIKsmFlt51LDCQKZ1yz5qYfzOUleVC2WANI51SguWYe0n1cAOSCv7XZRcFmtmIwIM
GAYWQW0LYeGxTRLPpgDuqnLVOhYa13VaoHN2O45Zwo8180vRcZfGStMkM1U/0mLvw+GwGmQYBERx
rxzUb+y5LpGVavRxh7NYC8Or9oui6TLeVjupiF+mwcUzAvSDQWOjZUVSobctlbkijR+IzF00oUpM
gLvAjmGPuyEPFyghvgppeu26LpoAA7g23nS3FmSZ19xUY3IccED5bS4urLbOFE4PsOQqmrCUOSQz
L216jVp945O6rFq5wFJkbwNs5kZ2+dKNtz2ZP3qNiouqZfPGGXShadGzip91gCaAOUPSwe/pzr6V
LqyBdt60FvW00UNDpzsRjH4UMndZNS33eLdlQov40G6sy+Ny8JyILqumLEuiXWS0KFd+C70s2GWq
a+WXt74m+30vz7Y+SZs+jovWZh+WSZzR0ndNuO2tZzuRxay6pCn1khRhxZ7RUfwSbYnfwe+aQXZM
t0Ots7UYgrItD0NNXyX+ow1+HH5zxYks4nALwyHhWEGQ5UQh/3Nt289ej3b1pUiry1gKHERIx8Cc
ZDIx3Cxj6XfVdfWloMQJZA0OcUVEcQkqUTZ6lutqb/3e3ZkudUcZ0waRnAmGMU+69Axx5vd+z3am
S9lCLT0YLS3sOhfhtNxu++652zo33X6P4i3bZlpAUHQ9B9yihJkuxDOR6dJD2bQCgg0x5t0GwMMI
Vn9IExb4jbkLD/V7BhHvWK9FOyXsnCLkPTVqbf1WkgsNhqNUkBfqt2KqQp6jzr7kmqCXy+ubuugg
JBVrmMHKtVDxUgP1oMOtRnHAL2fk0kwTT6Z2qQwrCKke7TJftjnxfXMnH5UNxNAtDpYimkl2yapt
vo3Dlful7OnrlvmPqpGa4VAEv7mlqHe4dE1N1X5M+BAd/UbdWaVhxjsUwWqGAyM9xoKc4Arm1erB
XaRpXBLJ5ai2ou7iPg+Q1znA/MjPVp27VBNuLXE/bnjxbOjpXZZu6iSgFOG5kJw9nfVRVpccg06i
Rt6F0g6FUPs1ScLXifGHlJQLNSXzUrEWNzhsAuV0DknCfrRZrF7YZocrv8BroPKnH5H+PmvINLQB
JMXDYkh0+lSmcji28RCfVpUGOEOYH9zKXdAp62FW3i9JWCSm+sqT/lkI5hfhuZRTG8zB2GseAoVr
yBNLmc7LKY79El8u6DRTjmudfH36krwjWaByO5C/vRaVSzgNMuogcLWsBVxLm4+qrZanJWHQGf/v
x79+wz99W2fNJpslCVjopVBBt710IUxtchg7d6e2ocFxZ2p4lkOJ/gdVVerTf//M5I8/k/1L/mLF
UQXhLluYNoxutgBXVxkEZwLI7TMcfbfnKeyRCf3vH/ZGNOiyVdvEzNYMHBtqNL9HD8C3JJN+Z5jL
VvVxtUSdximjl/Rgzfh32e2e54BLVtVwBe/hmjQjbdBWh7mbUTtI/XxFuEtWRUlLIOPfzwVtYnsH
67f5hLtm7xfDumhVyHlnoSEzF9MA0YnXQhQs2TwXsgtVsTZBmgC8TdFGhuVpiP+U65V5+cZUcVW2
Iiq6NehDvHi4BMf1lWQZEuWn9cRdnKomCWgwglmvSujgLMGcW7Ks77xmuUtTDStsN1rYJxe4wNa3
MglEbrc+vVLxe+MAcHmqdWzR5NK1SzFDU+3DRKE2l7c16rjhVEHLbqo9pY64K7cVTMEm0Am5FHKn
X6doysWMvLbfGDnR+AhartE6notZjlEOVZQGHG3/xe/hziHfmagF9bvMOAJKDQPc7GG1q1eWj7ls
1Yy1pJqlt0WWrO0J7iYGKcrkh8+LMxevUtYAJJjtUgwlH2/Gbk2hoQGrGL+nvx4B/wg4YUiwxAnr
l6Ivy/hA9lnlJI0Gz6e/ztd/PN0IGKejEDcXu+xt3ozQfleZuSah/ufIirmWmHa0mWmhkF8ggcvP
BDvyfclNervFovE6QZiLWoGNrpa5LMdiCdgjmgF+LWHs5+jJXNRKh2Ud9w2mO+3q6RRZsuXocvYr
s8I24fehn1Q2iUmIqQj4Zh5pp+fbZoqSKxHnn3di5sJWWVYRHFL7UmxDZ/KVZi+1jF68pqRLRL0e
2LGY6rlYOLmr1V9z6dflwlwgKuUNjSNCl8Ismzls007znVnjtX0xF4qCaCVT4YIxYaSdT2Sb5JGj
98wrVcFcKCpsZhr0GTZeQre60LaCGD6Mgzzf/XWJ/WOhLpaFyTg3eDrUx89yH4dDn45e13HmYlFZ
kzVrQORc9Gn4ESKTj8lO/OahC0Vhilvd1BhzQ5U+1Vo8axJsZ7+J6CwhriWUrQibCokm+kNJBn3o
9ZVnv7F3uViUimwDaiOzBawN14PqhvZmncbmKJfaLyfHXDYq4ryS5SSnosb/O4/Iut7INvIL25kL
R+lSk7Xf06lIwbXcB8H+OZy1uYIUvzE6rtzVPjNcaROyFsiINs0tZP7adw3p67uxpPG1H/LGHuZi
Uok1GnbQ4VTQerrVIf+8JZVXtAchsd+Xk90Ub18NPgoTDiyfhmDIG7Jdefifb4TI8f/+cAnxZgLv
YOyPMkJ//TBnp2W1cG0FzfwSTlQfaFeSQy/Q7uu1EFxMCh1ZFGrU81wM3UAPNibtiZS7n1QAc0kp
ukRbCKmQoajleL9G6TOr9ZV02lvzyFnBkrcdJRPSxrGm/C5YeqDvlnbHHkJCVyKEt36EE7SSFB1r
bYKCXVrR9achWX1aLFZdPujsWhj1xn3clYZKIYdl6IR7bNbX9rutK3KyIzPHWm7hXRmP7DbaSOsV
KDO3vBlYfON2L5ti280PXff1KSa4aHnNJJfPygg0WNOhmwvF0s9lt8h8KNHT6vfw1wXzj0OsAsUa
kDUaUSWMfqJv/IKmoV9+j3bCZFNzpPGm1yMMPI/JmZ7bv/uxC/1MUZgLTzWxrMIuS5aCtrR9KkUF
18/ZeHXbMJee0nUnIyvGsUjXfNm1/DG0gnz3G5jXzfUfY57Ai2NWNhuQnjKfFZXvBpPunt/TSX0x
WAWADNhMYeU25mMZ3fUNvZIRfGMTdQ0Hq+m12bSPTFGKcDqwqqBEy3zumjBvouVJJmI/R61fxZO5
tJPQMVLLEI8rQMnJAwurKI/TVt76fQPnapuRTEFDerOFZaX5CwkRcjuHUMT2erpLO7Etm02o8RVG
uIA/ia0RN+G8Vlc2hNcT8d/pTebiTivhdg6y0BYT35jJzZKyQwIHmRJgBU4yldDAbza56BOPxhRq
g2Qs5lehQQNnqZyKTV/Jqb1xDLjsUxyrYG7MPhQk3sSL1LAQaDsdnqcUEiBXfkb2xlg5B39gAm33
tFyKbG3Dw5agIWqjOnhYqK2PTVaVZ4PMc54uIYW8I26tniPnrHEYv5OpicfwEq2iO+3wzD4Fqx8f
wVxCaphn2q/7HF6CsmK52CPwzJ6dJMwlpJaWo7QY4eFt1eoc8n4mSv1OBJePigcWdyzEo7MYuifp
pFU+Ae/yW3POitbbPs8moXOR7QtCCQah5qJvkvVKse6NyepiQJuUcZlwYM3tXFmR96Op7kudsEKt
KbsSpb5Ojj8sbBcHagLakVUhP77G8hdqRQc5Qd3iv4fn/wn8Pz3cOY4rNcDTuxyHAshrlWHgQTFv
r7WDCm6jJ3QJdreibIa7ZavVYSo7dSazEidmlPr536/w1q/nRPhJ0yq74CsVkYJKapp+i0X/ze/R
zjJv6LpOehvnIghXeDm9rxM/1WbmAkN1v8M0kU+IYlTzDKEPNvvRgsyVtloiIJM6Q8EiioJ3yH1+
46WfGR37l7aVrgR6qgasBSJ/xQl6kce0+dtvqJ3gXc8Cns7b3r+6q38b13c0mDyXsGth2LaLtlNa
hReVKQR064mp7Mrt+I2551LfImRrq7cSW48C1pB0y4Ev+rPXiLjgZJONe8UFnl1aCf5w1GiAiP2Y
EubCjWj4qFloZFNYrb8yFRWSET9gjbn0FLMk6ESSkUtlt5eMBx8T21yJFd+IUVx0Spp40XoKyKVk
vb0NdkQOvOvSR2VJdISi0f7Bb+zdeHci2uyJIBeoZuaiEY9Qt/7o92j6e5g+IvVew40yvIhM/6xH
ebSwlr2yG781HZ1FVAfrFsVLSi7ogflJkuTLNohrKgpvPds5CAPRxaUuMSSl7h57RaMjPHHjk9eg
uAAVlifmIcWL96p7lmkPG81s9JMPYi4/NcATuO5FRC7ZMjyVzN7azU+FmrnwFOThMpU2eHS6ykPK
om9lTK51UL0x4C46ZQY+d3zkeG2G0nBmvge4JvlNFFcJqmFdWsqUkUucNh90231Kjb4S0bz12q9/
/o9rqFwoFKAGvDbbw7tZZjfDGPndf1wdqAF+WonsX0ek+maG7ZLq+Erq6K2XdhYlUZrObYjxoKY5
pdNhVfLsN7OdJclEHfSIfF93kuYTafZ86/x6yJgr/0Q3KIYOEsMx1OWTbptcstbvHuuSUuVmqwgG
YKoYydzlqVr3416N10xW3hhtVwFq50m82KamcGEsP1TBBv20ffO8XLpkVFXRhZFB0ktmxdd6zr6m
zep3IrtklE37ZWXz66rpxaNe5CHWxG9qu1iUMlU2zgumibC4z02lhGKYSI5ec9DlotqsbLYSTcfF
IDt5C/V+drQ1u3YXfutrOmdlC+SdBCrEgs/s17kdTmtn/USTmEskpekua9PsDWhDluZM8b+7ZfWL
3VwkqZY0FkGpQiCpQT7N9mZflOejnbNS16uQ6RzUBYUfEq/zdfzq9SVdGimhRmVixYPR1IEN1hyU
Tf3iEhdFiqAzCVd4u1/maGZ5HQ8rOiWhPuL34s41cQ1oI6Iwq4vZ1g9h3X7v494PomIuizTxvUmk
qHWBBQSAigClZTnkwSa/r+nSSPC5mJeGjG0xN9V+G5dMHePZN6Xj4khr2YxZNDamqOvur4F134dk
8RP1Zy6M1AZCtWrV+wVWJHG+0ZnkVHK/mM3lj/bezLRO1H5RrDtyJT4yVl1LK7yxp7hmf32qyAC0
WxcBa76KHW3vo4o8r7HEWZ1kTFNjjKUXO61re4iGOoHcfj37eUtTl0ESs8RmFQ5tIYLorwB6GzWp
/SJ86iJIaxuQISwTjUqygOZjN65nJrNr7bTRHzNF1JV4WkYyQsgsM8XWdebb0nDyfjBWvpRzxm58
NgLqCj2l0Ajl6c50sS/bX22tHqgkXuwXlH1/jzwH2hMRos24yIySD7xLyF0T9fbKdP8/P//vTBes
Qn5/fDJF9bourS6g7K2Oyar6MzN8O5ftFh5oxOdD2Rsi8lBO08c9TvebBXP42xIs0xeUBcovFOe7
OMLXXNw0cxV/WwekOOJwqPQNNCqnAxx0QnGiJBqOpRzj8z5G2isCoC7gxCoLTUCM+wXFpyMM+5p8
WBvqdZmgLt+0MblFfIF2amr3vFbdTTNd6wf8vy7xnwbdCZ/rncOwIjSmkAG24IMEDX2EMqNNbmtg
Mt1hgjtMdCB1D/U3uH7dAnkNukMQiPUwZyU/jQ1HVjCa6uBI2zSsc7R0jB9YG5JClLO8qcqZHBvI
mtwk6CT/Yvs0eUSTOhrJZZYNRxFu+DDha1SjGQ8/LVZUZwjrDg8DRXlZyXG9g1qhKUTfX6tf/Hnv
oy50JUbZ1P2I4YzVj2HJCmL9DGSoC5Mn8EixuhsNwhJO3vXztOZ0yhKv2iam6e/rI55ALNZdFF5G
RvftWcRru9b5BGP3zOtWAsuS339Ca5rMDu1GLlrOky2GrMyyS1eX9JPX3uQelw1D4YttEbsk0UkP
XZ+hcNQv4sr4vLG5uuclFPk4g0DJjnzeMk53LGgEBOgzxCq0Q2+k30r/18nZWkjBRyW7zCk3n+JB
r58FSwe/LdY9OpNwoNMYw7HPruM0HIMAoPNK4Dd2pa7257kfukdnV1dMmdJsl2YI7JjbcU2rfAi6
xmsGhe7xCWsGBnGngV72dFjz6hU0P8PAYpi9bvuhe4DCTmAp+VLRSzuGyQF9bzrJg80EqddWG7qn
Z9UMA9M6XS9kD+TXHhWp+2wusytH3Fuj76zgQCUDGUckyplSMIBSfTIcJ1lvfgcFetx+X79kS0TH
+2G9TBltZc5heXuUVbL5YZ+he8qVSTDtWziQS6jqERVrNeKgq2rld4kJ3YMOpqSpWHqs4Jbw6ASl
exjAbNW+vPPZfkKX5B01LtKhMssla5rwmS6NEUcDP/nUc3E5cW/SzkNl6bxdolbYbxp6j7c7cpfv
vd7ePbYgG9ExO1bLZSzJUlRG4r3TVE1+vnChSwxTCPSDucXoRPuYGTB1IXkPum796ff6zgW17Rkf
tnRbL61a2iNpkqqB6x8b/LDe0IWG5yiekM1ly0WAG3jBZcNup6ZpIuW377vDI6d5nrISUQOs2x7j
5Uvj2UZEXZg6g2sYsnPoDRZxeYT0wNc0iPxat6g7KqaBlbOIgqbo1+ElqwRcLYXXZkZdcckmCWiL
Fv6q6Oqlyad0qG/gnecnVUNdkFrRNdFd27XFHvTsYU3MCvkyT88z6rLUgISjTFSZLOI6eYwJAejZ
emWQ6L/sgsnKVAspzAJdCX+LYPi4h/xKgPPn44O6IHU3w3w9kFIWGPrnJEA9MVGrnyE9SkG/nx2q
lobDRVAWJTKC+aYAp3Rl7ZX+py5BjT6wMAnUElx4HfzVTKi3oEvV79SjLkFdTirYyn0KLmyTn2lp
Ct76ceWw3fl9UGRb8aY0SKRPw1g/rFre9YrFzz47InXJ6THY2rhK5woNN+MjYrw5r8fOD2SiLjlt
xRrxhHdloWm1Hm2nYVhU7l7JRupC0kyXvIR7KFijUIoTFAg2xALaK1NPXUZaM/jBBqiFFqoN1pOh
Is3Ri/3iN+ZOHWqfunRfsYouqBlNd1G670c1UD/Ai7qeuZtJl9ZWYXqZdt4/KGARt0RlfvA4ddFo
VW3weYDJ52Xg63wwdcRyW82BV2RNXVxZmyFsFsgzX8Ywaw5juB/XvvKj6qkr9LiVCcL1eEsvgTFp
XvPkr6ibJq+wi7pSj+MANb0QMg8XGbDqUQTsryCeer/Z6NLK6RS2fYrA+hJX9YswbDm10X6t9/k1
7v9D8sWlldOqHWD8IOILJA34OeGsuoBf7o+mY34XJuoqPvZdGDRrReLLtNrwGPZ0+5CtQ3blQv9/
sY4//Qbs9w2S7XvPSNUmlyEZafIXdBSSl6XNSF7tMrxMMPE6xAySrXMvmmeuB5gjjuH2slV8fjfB
5v3HBDum9swjaGuLtmXnqB6X9wkV5IkjVXSG5Sb5GKqsuZnjPTtY+DPcoSFPg56EM7zXnuDSslE1
h3zum+gSMdU9QiqUPYwmhpCa1+Nd/BruGABXRRxd+CK+9IF5CZEg8nu0k7wLA0yZ11jmErThhit3
vx7KOLuWJ3trdjoRgU4zyMT2a3SBNpaC6EIf7wcaD+H7UM7aLzBwieuJRvC1XG2EUkG5fU1tup2S
trp2n3w9pv8wO13i2hA4C2u4Ol4kiLT3TV+udzU2z/LQ22xkB9INkPqLOb2mDh2/8fNe//wfaAbQ
IzubvY8uS5ZmRyhKbDcV0lBHCIrJs0aY8v3Kd3/9BH/6xV4/2T9+EAn3ZqoX0Bm0teH8YnhaD4du
0OExbQd1MPAAyTcWmZdSRYQf4ddM0WAeGosvOA7wCspeu17oEPG7uKn5Zxmt5Yem2bJ3AK9Hk/N+
ZliPioCb3BfANwG8SxDUvktJWz3VU1DeQP9y+dBCzuzO6qEac1LquEDS/uNe8/JkKtPcKLSzDm2e
sjm8yTa93fQs0B9bZoJ708bTkkcJq3PTyvFzSZEPuTI4b4yNkwTRU6Nb2Yv9oq2GjnGo11Mi2ZVS
5Vtf2N3vhnlA5aCJLzVW9Q1kgOpzpLg5qWbo3o9yq6/k0f7v6/SnL+wEKtU21r3OOhwNcAcgd51a
ethtgVbMFxgAnkAY688QCuq/ozUxOjW0+hnShueh2tpcAkO4GastvQIFvnHv+BdLy/uwKdG1cxnN
/mOEJlwuFIbW63O5OG3QGyjvcmQMuY3/WlXejtOVff2Nb+XStCwomzpuEbyTQK/5rOVwIGSJ8mTn
6WEgmV/ihLpCfE2jYhmKnuJTNewQiOlGJ57dUvRf7P1Y9hD+T8IL1lLyq0tScR7gFfH3fw9++sZa
cbZ4azeIY9qQI2OVZZ8SMq0XVsfqnteJOY1lac5Ll26XhKeLX3nS5fEHMm/x3PT8UqP4eeGYqkc4
Ggu/K5VL4odVj3ThpPilz/hwkVqH+SDD7OW/R+utdeDcBjcTM4LqBbvofdU6HwwiknJJ6cf/fjxL
3yqBulbSKDd3rUTB9mJIXJX8UNVQZx8OhrCA0zyDzBh5vy9zPP6QqCJnOq/3eoXOD62XAFJ+MqWR
GPK9wXnQ5TCW1XX8XALtmdvDMIZ2rg5TGqeAZnYzbmFzCBLW8k/T/5dgPq2AmH6Vts/KNUcR3+6P
ddxE5XdICTVITa0lbJvCvNtVrR+pXNrTsGX0poSHSXAaicFhsc5W3irIbKSnCkoKXybRDzeA6O5p
s9UwAtabQOOZjsiBqyo6QjwZsqxhhQM4m9CAftsHaXTfQtn3XSiJ4Eeyy2rJrWiqM+wKfpUy2H+I
V4G71k513pNs+iySVTyaso2/qmy1T32lyblK4Emy7ELVv7ZxG0zernErngaIV31RaUqCmwoaKe1T
YkdMj3xE9KcwyWUd5A0L+6dMNsNxVKTOoY2Gb7w1c3ocbKRw12X9vQxl9UOavsubuH3pmp3fZ/gd
YNdQTesBlQlxjIOmPjS1Ve+SYYU5Mh365Nzhcz4TCLzNj1krVnMQkY6e4NAingKRyNvWqjDILZw4
Ds0OPX5kj1favaAZKjZ5pbIvQQ1B1TQpY3pkin7kpSTfBae/4q0xqNPJ4VOUpaXJ0QxM5AH0dnNE
/1R0VN04Hgc+2XOdliMATBkIlHITyPkO89h96saWwoGrreAxPlQZtbdLtVPylAUrWuCqeemX23oQ
K/vYm65PToHR+Pd2i9bXKjDXzWFOYnXbyzi8wwcweEtdo7XtrltKyLJ1C7I/Uy5hjFt/EmW6QPdz
bLKtOmHbNPV0CHSb6vswxT/NmTTzYR9K8ixVSfihRT/zWZRGwcneLtwGx2lcTHk3Na2snvRqh7PE
fL9vN/gPW9aNMJhNuuSoR8nyCJcSfdStGrp3SZO25ByNfULOGlXB+FxHazaIY6d25ARylLBN96ST
wKYPUS/66pPu+5g8mTTcpzgXiBzJQVe66Ru8Sd8GN0ge0l0fpAbIcYm5tu2ZbuMynCFfUbJv8zTL
/TkQGq5sEk1z3RfUBpoFvpyG0aXPKXiBOW+6edb3lJKW3a/AQuR3uZehvA/liL+qMCbRO3jIkSDf
8DGicyUjHZ/ZOGTp7aLFkB40EcC7847Aw+4wj1uWPgidZOXXBJ0pwxl9ZlDFSw3+wXFXJoAk0LLy
SbyDAxPENNFqFS/nqu+4/AmJzREkDS5nc/nUMUzEm9TOc3wxpqvhsdopiXxDV1owZhPs3efnJrXl
qR4CAaSqL/s5ycdsWeLPLWOs+9pvMG5+l3IVIWIhKZYnt2HHbnfNk/VXTatghtbBInvYqaxBeccU
hJCOYVXX1d0UV930k2VDzR5SUjfT12bI1vQW7RAy+Fgq3iGANGOypuAha8YPabJ04hP+lbbPXR/t
JMkXFqT6USZktDcQPI7tiauR6A9twlf7kISY1xDlV0Fy6mm8dZ+hbmkj3DTbCvMYJlXZTdfYrH/Y
WTlVt1ldq/4L2VOqHjbejWV4mIee2DKHRSaL7xIIAOkfg6hfuzkNejpv6hDKYLftqray6NDwEN7G
VYbIHV1Ua7vfrZmal/LQRJGRx4ms/HV3tWEwf9Z7bKZzZ/uO3VPsRlt0MtKI+tJINDR/nnkcQ38v
1llMc60XwcscjeyAZlvsFepuxe9UvxvQ+WtOIhNjdAe5kKj9qsU2JpcKJs9nOVRRe9Mu+PuwANmN
OEGLO+3fCQqDyDavw4aaW4Qx26KOkZ5Je4t2f7nq856lMDTZWnyYxyDmYHHg725VfIODCF17YSbl
dLcYu+ifCTy241tq/sfRdS3XjSvBL2IVEwJfGU5QTiuHF5ZsSQBIgiQYEPj1t33fdte1tnUOMJjp
7umGMUGpYBslynWhy1LPaz8kn8dio/2sE1jHduWyMBtKKklUizVRka5iPZn9Y0qZj5/GYezHrkSl
UQIuj0lsBGAqChhpHYouPsojmfBAFUSr9g98NFz0wkyS7DcjfPH8OdcD43dJn1j+t5vSJPlvg6Hg
eOpotrU/s2Rx6b1mudle8g6H9NumkWVXCfGUics5SpP8D9zBtuWSHXkU366j9WNJsG9nvpi1Nsgy
s2CyfrBUrclpUlhauu+3mPo7ZzIMR+VgBe8/9m1viweeDKv85XERrCxz5tb2Px5UG5261qX0lLLg
xZ3C+l5UmSwkRNY6zTMY30YuOvfLbsitg4ZMfQA7SgeD3WGbdGvdqrQAzhLjMYn/Ioc2VjX+IN33
9b/LsYaqhe99cGU6pkvMmpQmpL9TaYId+eqAH5b9PLRZ+49uJN32sR0qYhjPQhf+4xPv5Vs2QaP5
tQ8qC1O98Iju5ERVBjyp2bY54Xfwb9XLc9pF8SovGm603FVwctjMZZfGZ+IyF60KXxrLYngeFMny
toHtQqFVyQc6E1/SQytCEUsAz4+83NI5sncpN6otx6LNGV7btl1hQ0+XbSFJA1Ue5Wsts5FM+Znt
UKz8WhVs7MjZIY8IZtghh079d7cTs4WK7hZSNR1arGGXPIzC0pKOScQtlnCVP7cDn9b+3MKwQCS1
ogWPxhvA83v2nFpY97oq8wU1H50e93kusz6R6maS/ywdq1wlgz7KgTvWY3PYzgetud1GJqsCiqD4
3I0RkgzhFZt15AqL59BfWDQm9pvEM2Vnl6poPktAT7wmB11ctTLdoWHyapVEnZKJtWIAKWPp2NDO
HuE8UNenv6JWjmvjd55/dwcbky+mbdZfZo+4tC3N02rY1PiURp7EJe2TLj8PaDf4bSHS2CNGlXAf
LuRIshuOzImA99rp/tQukY3/G7NeHA0topZ0Z5H6ProLa2STv1yn8SXPk7w7c6TEdw3yL1Ziq8Ii
I/deyThJ7ycf4NRXAaVLoeWFxudJaDHCs0Vba7B+mIVrtC9jI9wOs/h5h7+whYPPuUAbtfyGiAqy
cfzIEARcl75wpijl6AvW8IxDd1weCCUarw6dJaqG6tReFvCffuZQQI+mRFfl8vEc+i1NX5KDehGd
MhYbf6PppLrnKFlhIIuQiRTtGq5uAocslo2F/COizCwXrthNAnXPVaawd0SFLaZfbi7gDWrWo1d1
x0LKryRZF45fW8doLSOgcOpPH1psPx5WRvIGnTXNfm4LXq5HSOx1+tLOR9xf7cZxACnUgSA2to5s
+uyXyOBvwvv82C/4/nz/fFCCtPFVq0+QTngMu/a4CIQbfzO2Sgh3nB3t/JQhFWO/Y7MM3WOGpWDy
GDzA3deQYQnmgi0BrWRpB0kQDjFkIZwQiLROX0WSROQ0iC3mv/Kd7e6V7Fizem2FXtq/Hf6u6Hd6
xg75u91YRGOs6xySPh666CYYFwzDFuMni+lYynhQWG1c84D7u6zWJxUQWxXKKc6ZuHLg26fOT9Ab
wz1xVue0t2xFrfB999jSXUToKIcYGdMQFapCQ7DZWM7T5Y3QGAnLVaz0Er3uk1Gza0BMtGS+DEM3
nAvG8VRvrOWFrJZijDI0Zwdhny0MUDNTUTu7+IFaR9Q19QeZyhQpE+dD590r67SY0eozzHGnqZty
xUsX77G+z/kyzrLsO67NQ9r2w5SUOw07xfscLemKLy4S3XEPv3C5T1U3h1Div0eQNg9E7s8rHgiU
P6yxtJA/iVWNdRYWP3+SNkTP9MgxvWuY3N6OaNO3AxUtXQ7gdXkk3nBq4T7OYCrtritHE11ikTvE
D8lmOMjYtiCFuKOI4s3RMtiJ7w1+4+HSw0bIv0k2F87fmyKZzZOb2sDqYR+G+BmNgophZNCHTZwi
HVP2shfoVk7jQnf+vBSzdOd1Z+1dzjeYdhREnNFyiR6Ln3Ff6DMWoLLk8UAbqJs5xbmamgUOH6u5
WjKR2aCj/ofvycRG92rvjP1eXbexPw5GR++OpvwLwymK2akIGjb/Nm39Xs8w+v4MCEisFKjE07bC
6a2tFt6KfKxQfDIbms5hfdac8x2IqLkKPU+mwYBf9LzO90y7NzlL4bYajOxmRB3lB8+Qw7Mv6f5E
itWlT4iSj34p4zjEqgKTAa+yMKqev2MyhpvX3s9I8EX+I5LhWdVFC43g2QhoNSe1zMcN1plbsd1L
n8Ufa0aNnCvfRV3a1qmdo4SVusMe3k+T5JGro8yPe1/2h2vtvfGuQ1za1qKT3UF3xUParF6082+u
Zu6aHjeCvHD8EPtNYZgjQwXKZ6s7M4cdsi0+DaWO6L/g2BGe9CnG3XmwH1NGkuQc+L88vIr5aIne
UWQ1XTC7Rn1oDolQMlcWS+pzUpoZtsZn2ksi74NfsuzikAG+f1kOQzNZbkKDblkPMBPkFdl6/XKn
YUqdFvDg3fGStnFWsqWf8DwCI7ihw7/M8By+yA13O6nHTGRpvfSx/6Ucj84sTfPHcQ9RVEce/w7s
Pfsy8DSZT1tnunucFXqb874ACbWFqNrsnF11Fuxb5+n0ujPS+xJuogXGNQCZW5mALQplnCVsKt5o
nnvQEOP8lXXQ+ABah+QEQrej9KKgz9xixEJLAhPYBGPhWaHSQgh+5Figd/3Tmi2o8L49shs16eUW
t2tNqglBdgC6i+Paw9iqgrx2Q/ft7IXEGxoUvxAoC7musMO0nLvZijqBMuqyZqQ9M9G6m06hQPHE
TtWsJ3KfJABsEjl3aNggS+d5uyB75ogbti5JCUfcvuJp5iokDk9na/P512pXFC34etZdy5IGTpAU
LQIUjRl3P5at6DGW5WicNozcx7DGjexQM/aUHVW/UVfyCUHiIQPgsXX0PZN2w5HD2hkKRdtEwE9S
fAZRe9r6eMHENG3XEPm/Wz5TdI0CA5tm+PuoqfdV4tcWn79Ik7XS/WZuOVoETAH5/m0MTf6bB5SP
XEX21zCtrjL5Qp8Qntr912Vde0XUcXvTcTOinpi1zCJDKwgcRRNUBu+0hGrRYGcLbZMsTHSBqnKv
g+nQ0iGOavu9h46Xc4vlpQ46kTfsbINtopk48TbVl35GEwjZuz/yikS6hWUuxuYA7dEZCmt6C7XJ
NJcEpeEsJkuRbp9lm2x8m3MN80ji/0ASiQYYw23+ZPpJYfxnfv7C6kJ8WfMovOSwXThPgtkeC4cH
PjShSC06EzdDZua/o3X8dqd0fRV+TnHyUwUyhQJJljgMJ0MEUi+6Ob+QTugGURU46IseL4NawlGF
YnMnHZlelrFp5ZcYtHrsikz8nFxPy9RGWjeZTKb3YWx9OPWQVtIbFU/9SemN7nWSD+MrEWJ+nvOB
fLTJrL6Rphoh2JGiMSs4/++Yoii7R2yQfLTL2F5dKouo9PB9qmELgx4g9Pt0ViCBPjbUQXOhB2Cu
upOiPXekRd5wPg+xrA7VhktbJEI2UxxFrmRx3yX1PE0E4NZqwwLoqNvHusfz1bRHG5Jfq/Z4l0sF
2fhtkrNje0/JhsCbgthINQPmmLXBtJ7n5XoU8iE7mLjPEtrviE5nA0AkHf7GcdC/KPQG9zSC1Sq+
O4yIGCst8AS8k1GzMb68wsMUDtvLjqCx71Z1/VzF6KEeRJd6ioWOLZcl64/1SSRoMbej22/CniJv
c0y4EQ9gw+b+4UD7K5p+y8VjnhZjUR/C/BtHBvQXFcdT/0GpZ1fo/KZTSqPlu93i5QDm6dobbNZI
Vo7oVUmF09GJaoiRHVqlWPl6zJjDNXL2X4woSwgseIYlcuSUesKWcmFFAVv2lc0aLgpdZq4Dw+vX
aJ2Zf5Egs0IHqcmzTM1K76Nl458xU6OsKIIlMeN1Xv+K55zhFIMBiBsIYtCmMHyrUzPwsP1Gj7f+
QOhq+zWZJSNlwiORVtTlaI3lPlrsYnlMmVWwhd1xWdb4p5rc/oCikHwsRrqvBbTck+NY3S/juMeZ
jNyx3TtX0BsnhfxLh438QcvGfoyxZpjJxGij24DskW/Zon+DyD4PXS3QJz3YY5VHlfusuE3EmqKY
b2v60m/o3soY51+Whx3EbYoORFamG9P11Pr1GE9ize10pcmkb0zyDwJh+MOKEr/FuKHv1AA1BiOH
KsMeIvuhuMiHWpAdaz4pVvxItTskAD9sJO7h1M1mrIM/rZ6hsvEc9e/pOPY2+unR1d2QxW9ND2tZ
Wh+xB+IK58G+aCDw2F5hUowMmzj3nCAIrhXF8wGu9QLEA7MZimLcAhjiw3Rntjg2FRtDhL0Yg3oh
J0PTH1LMxeOR+ultSuDpWR9sa5cqR94e5N6mXY8dz4FfzetA8+PvtsEG1cd8zZso6PEl2/LodzRp
dp4Wvqnb3WRo/4jJ+/USnFLv9FCZrWPMs88OVtZf3dEP/QUSu2OvFg9o70Q1TBOwjjjoXwOWkR6x
+jw+zAw7s01LJrk0wCyorUbMIOJGAJXfL/g/ipsUEqPxnLGEdnVOlwnfU6yMqDyPl7mhFBs+lYyZ
xMwBzcdWb0uePRcu4AvF7y1NyeR4PMYam0PlhMcCUVqZx5M1wap6vHWicx+KrOtSmjCAz6Am5+c4
XzYAKCGgCc9Xhx0gq3rHAM4KWcs0REejMi+mG3UMuKk9pBrpFZ+boA3Jtu6qCjB8btyS+Jrio/uI
dgfofUBjcl9k2As8tfG8hivr+ym/jkXOfi77ZPsnRlU6lnt/jLgQeNmouQI8kH2zMABklyPyllb5
rvltK33AXidSwgBrU2uTR/ReYcOUYDdZcetjhRGus67GesK/9zdtp6K4iE30P3IVy/m52BIZPbOQ
pKFCgz75c7TOSEjpA0uedjt2H/12YJAmKgDOhKFaD24lyZO/g2ToQDJOVtEk24wVqBgLCvt9Dn38
hpnWxr5WRrHHuYvsn2XbFfwx+6loMOEBWMFi7TwghlEOH8R2Wc2OvUtx1IOV9UjRGSwYzKYTL5w8
LzA7YGWvSPT3sIzdA5Hg9BwyE67/YqO7v9m8xC92ERqz0NLquznetXliMouvgCCf5OCyxwRR0Dfw
ZcUnO4UJzgZL2jKAjaOW2XlcPSSro9rFr7kYQlfGSWavmm5dXqXKi/ORIj/m54Y4oCY264IGf3J3
c97lmNKdH01NPBHxOWLJ/MPMa1rU6HqXCZtj0z6fTbA9nuQdg1k59ylvJgCVRamnBPFcNpfzfZrw
bitXdJa6zDO9vcgRdkuoLk6fp2Q4PmW2gxUeJOzVH+bULltTFDDbuCEGpR8oL0d3QdS4/nPsi9Cs
xamB3Ve5EZXL2tNjsk2aF0V36WnMaQV0NNMnmCFqV48xVUXlBGx06OooOI9AsZdBFRCbMokdKmqW
j8UD4ZGvopyrvz7re4sZQ8X21MXLxJDJ7NHzxEGcaDoWXRkVSCLD5AAL3FLISW/XY5yDqccpSF4O
g510rQ0kbAhQmfsr2zP6CNya1N2QiQfe5jgnqWLvdEuBV3GMuSWMp1r9LqINqQS9Lwa0el3x/1DM
vOtrArrx348CEUjpil2Y0iXZdsbGzBGXes2GxhOif7W73E6p2zH0y1WDZ7HF8rIvU/hN4p3A10aD
QKjcgpa72ZVCJYC6nMdPEtkub8Nx9HDAbOf+JeoRhvhgOMLcMKw72GxNoCZCQ9rIAx2FRHk+Tx4o
boWLx8ZynZHdUoJKCy+TMGGvgenjHUh34H/lNsfzdo3FwD5EIfvx+8hm15UYL4EWxPOED2lESv1t
u2RdWo1jPkKP28roeDJUtP15mSJr0CFvxR20+ttTu8O6tKGj4rxWEK1ttWdFf1RLa8SLx16lrQIc
jt7ArC1fc8ICIsu6pLuQIenOeOfxMgmjbzRwMawYY2r8xyxY+agczhSsYsNAbqVxcr0JitEZhBpw
hssuCu2boQvDhwHY3YipVT9dTu0vGLKHz4DB5gYAPE5dFvwbvBOx/TZgVZaf+tbkjztGmyuulnJ1
yHIzVOOCdWFMNwPLYByYRetbMuUbPVM9DfP1n0Q+VCAH3MOYQxdwCwJrLH4HfyRg4xZ03ygYi/6a
5yX8XQ6ZipOLbfLWCbBjQpnkCuUCvd1d0iLeeybr2R+tQocOMuZrowtOgeA+gXwmmxmIYWow97bI
SScUwJ/FpuYbd+4xbUlea5L39oIGYSq7NEj0FGb7LCa/2ntknY9pM1Jx3PY5Ta/cZMvd5jQ5y5gf
cwVYThJgvsgyrE2r/XXCFw2AFC72V81WPHDo5tRaap8vgB0AlyJCGYsSZ8jr009pQKqUNgI5g10t
+22xfatQ6m1fTkK172EwnuF4rWyqRbRYFB5ntnsSefWt8wJNMMEaHEGSUQ6WhQnl7udtNNNl2nj/
6iMJkhMr2/95PG14jNdDAcD0OYhgw8ebVhfJS4gy+BPLKG7snE5NEoMr61BjUOgydIYZl6yBfY24
OeZ9PLkMf3wSb/K0qgmYX4Flp12D5ClHxuUJsPAsSsesMjV2Gc1L3xeYxGByDep9idv7WU1oeW3v
tw/b9aZuF0LwqkSDLmeeHqdWwV8XnJVoq8kW6cWx0b4zv+9DtS2oIdg4YfdOs/mShXbMwe0o+ogJ
DHw3SLNqHMgCEKAV2a91UPa0aSGeoRzg9UaZq/1M3I89WkOdgnJ+MSwaHjXCyirAnNNFsjZ6x22H
XDRGgk0JNCw57+0SN24FgIC3UJyHDDtd0H20GEs44kgrrRXupT5GtHAB+x7UyY8kMTA/IHzC6Kb2
h0VD78lb9L1VAmrrkq7AAOJFqPs9G9MSkKjHyLnBqtgv+VIiXxKJB0We1UGbFwtVSJ1mWGQmnpGL
nlp/yROQseMYwh2GjXDyuBFPlkTqAkkSuQ7DxE9bpI8zPL+Gu20gRTOa7u+IRfIK/ytWouelVeU+
9Qg6D5MK9VT44qnvSPzu1JTWICbjR4C6w8OsdPIXhz2rj1xOVZbZtq39FIPlEKkop0zGZTsebdP2
tvvIBDDDTMfisqpE1kwcK6p4FH1AbtYC0FQfSaD6jNByfrIceiyci/yTYfF/l82BYBJRd5QNz5Kp
7QREGrRo632dLWw/sy2wqFSt/QOjW0Az3X5czZR/ouH+MsLRF5hkhHqHqc+D78BZOeD0b7GI2Rm0
b1qryBdXXizRw+rMB52nuemNBLsi2gL52qD2MIJ0eC07lr8BWVjPAK36m5hgZRyiQ4OHPHRfab5N
F+CQ9HlYtreVDep9iClCUXf0ANhQWluYo/b9LXzL+UsyKFYfC/CIU0QLXfZyKdJymoIuw8biuh2T
v9jqXvF5WlIfxaKhX5GBsmaEZ8ZSQckyloUj1lUS6gmJxx6rC7XpIWsyfhNPHlukaQcPzw/pxszD
p5vFI80bgWTlapeH1NnZbTsewp5G4GOeTOhicaf3Nc2iU6BYrQIqtW3iILgAmtgf9ij8eEHbFvwr
oNRuAlkVlrz4T642/0v6MMnHWHpmminhYflWITu2vvSuJ3MtV2nS+6NAmMEHVyaebvBxwyyGpFAS
gOZeZvmYIqgluzsW3de5sDr9EbLkMDdpn2jQjdnmpHkpsFK24NmzCV7JeDCJ+w+b49J88chRE8px
VskCOS9+Ad0G7KZdieyHXVZ73glguiEpfu/bgB46Z1w8gP7sk2axY/t/L4CuSdm2vUm3K126lS9R
01rThQqgLkNrmW+QjuNFRMQ7NKTzlMqPYPocnFcb5XR4UKI17xgoZ/RIA8qNrtRwhPcYyRzLc6G4
kyfYSiZxVQxmvgeokkLO0Lf9/G2h3hvf5o6E8SVB3M5SFQoPv0f2llu6UuGydnfTOhtdFQn8rTF3
gsbKSzzL4/g4btuBT1ocQGvLPgCwrgaXLKAashySmZuiyPJwB7eFVvzcoinwR3RbsXoPjhxzeez5
7N7VaHCY0hTUU9JkwaW/QLzy5KkHyCK+Jcx3v3cGJTYMXiFUV7UlMcc0OwFhuE7LnmQVkKYjekLr
s4lm5TJ6KxxOCdzn816aGMIExbAYLwwhphTRrkbkqW4KuPFGLHIVKi757l83CXKmVitUT1HJJgh9
oaWdNq9B+8ZtvH8nboaCrwGfN+Xkzg8SYX0rbSF9wLu/LU3RJtH+syfR6L4KQEo8hW3t4pcR/Ric
1H1l8KwDU8bzpED+rX4WP7IuAiMOd66MR1c9y5XrupshN7sZUkiOepDxiPq5LwLRyQV6nyVc1yVa
9VSzVfPhYfWLL85Mdnw2V4Q3CrRFiLw/fud216JyMZbfIULbwTTVWsOD/j8JaCt79ggkmk3tV7bT
FlZVBJZ6JU0O8oAYrWIHaZ1CoRHn+IRsSVoIBuYyioS/WxNkPOhbzKSYdssxhVXpJwmEkPWUWaoO
yH/kBMjiFrYaYlpOXllgYHss6HBvwIcNf0FgjcePFQWLfHfJFoOYpGpwKr7EWAPNNXoFBq0cuK0e
P3u9pVrxpDkSOo6YneQWbfAPP5IIaMNZ48sUwxX1BAMcQman9PgZC8vmOls3rvoXkAXBTQ88TpmO
a3h/meMPTQT1HwPbZQ+GO9DhjwcisJuTyjIhTzNX3szVmpLD3IsDBDbSHig8PTzgAX0+/jnXvMwH
kn5BwNvNVOBDBSYjmDnHWArtsJ9Qwrc4/Qbe37MGt2/gtuZbWO6hSh/G+4RgNJtOeEsZH8p2J5hP
QoY6gU9aD/MfXOYuv4+3VJnSuMzlp6TbJG5/j4D0yiYrh/vXVnwLGasPi/7Hb+C5JOFrhdzqQovz
nItjeGnpiuf6iPXyhGJCuyvILU1ee6729tHFg93uoxnq1BvYRCG7tF0XXUOzTpoOxw29iTX8UxZd
X5Q+6wyuqEBbgZbRbNG7Rs2eGvz8w94oSKMHuNfwrElofOwPbQ5A54OIg86/ofhKP03mDw5oAQQq
YG3H8zsCkhozB6iN7NzSBYKrZCqGFz6rAvmdnsaU1naI0wVmPvnwU0Jksz8WGC9CBWKUmXtsg3N1
ChnubzMXIIHLbPfHnFZGYjXw3U2by5oiif1aYn44HsM0uWMqLRY8jqrrgL8+RVC9kBMoZsSidTDp
CGhIvLk1qdl91bZDKy9wbJVgJWVAWh0uD7Y5p9S/GBG5/EfsaOw/4pGnSR12DOQAR21492liFzTH
ME3+ZZNiOm8OirVMUHYtsg2wH4G2tEr7AfF6PI1xlQBkdLjoigHBLpBhVRV4x456mqACKMkhGQJs
cADSt7YnQInmIRqwq94NT2vODX1c0e2iaZHb7sEWdvqm7xU7rhQOM1fI1+lfUvhYNhBsxD+xSmZf
Bb5ZGP86E+CYrinUoCxeXhZoBNgnBTb/p21xWy6+H91Yw4UIyCCL0QpeGdj3/AaiBPucqzwA5Ncj
R9Qhie2D66Ouv+16OaHbyPT+kc9F5h9iX8y/weX5T90y3VfF3Mq8nPY8B6snsCcSQb1auaK1vOps
JzUeDuSYAWbEP+7ohEE14csSpTqi4X4eOG1Goe2ZcOY7JL04wBDxv4s8pQXYkDAvv6WDbUy1gk7H
W2FnwQCFpv17utrpawBR+In8gel4PXJifocIawfPHYII29tl6SM4/IfIFqcWDPnSQDh5zHUxrhqN
icvk+ECCcji2CiDKCTtfXfRCoe/AstfRL39Ayf3TGf+D69fS+2kHou/lDMquF/HSgokRXVY5tUMB
R0JWTAjQ5FmPB5XE7SMAXOx6ldC79us3kh1F0khIWdBsxcVe9PVIgk7O0bxE6c94aifzjlvF3L/9
BwBcziC++7EAjL2U+OI0+1qLuf+jkskkOEPHLk9wwZ7pLTRkeKrVir0vWvSGVUeUpBcIlDp4o0gA
C9s6zc+Wpgbg5gKpgnoS6ZSLFwBV9AUQbC8+6YqZIt47+3OCc/IzVkz9WCUU9QErU/uK2h/tQ/Qi
ULue89YLVjFmCW+olz1kp8xEubp1w5wNP/p8HlEuhYzIxWEAY5eCAzI6MQp45ASFl9prmD9AoqID
x+4OEQYaHzZ0cXg1+FW/lEh7y1GXWD7ysDbI/oHZVSaESd+0B7jrz0Oqj6zusbj3JDZk+DQ5VEk4
V4d2upKIiAc869ICwpUSsSxsepShl+3vgQwduQMgZFte0bnleQkQ6TBNZigj91ygNX5EMuRy1ZPK
cpDQi0Fd2rtivdl4cG/zehhZRiRdZVkYDdZhAsV51mEXV6ZR6S827KtDFDIEfCA4UIdu57Ae6S3k
o3H/OuFVgqh9zAN+PDEDqPxJjn3KG1fA86TJrLNL7Q6Fn4Iq+I/TvR1fC+/YW1zQ4kdqcJIrhKnG
0Xfws8Q/k7H9Srds+c1jy6aTB4NlYRg0e9EMB6DjKkJbRv+mqH2RLPcCHl8v3FFyNFbL1bzn2OyP
TgOcxdrPEW0G+3HMxD4vIh1uI7Q6L+vMDTQo8JS56KElARzDvrMyjvJuBXDMAnw2yn0YjXzKzTjE
jzaBDvVuaLfobtZQtODlHMPDHKGtgjq76/sHs0lwKlB+YuFKy2FoCItgpMGG7SBgyxORvY3QzV2n
ZKPiadSLrBymhHLGMG1LR2hxWUboO+0YmZ8I71uLchCpfJwTGN89EVRFWR/dNv3CZCIgADD/4+zM
dhtHmm77RAQ4JYdbUdRkSZ5d5bohXBNnMsnklHz6s9RXDeP/TgO+bHS3yyWRmRGx197hUnW1DHGa
S1lXPRs/2SdYwS2VRRaZgbtwiDV2SCibs9icUUG2vnvaaiOwZTXecHn7oVLKTB/rqejb54B12sWx
z6ruVvvzqmxW7TBe0pMjnhZvyGGvbQC/fUb1Xw8bP9Er7Auzymc6krCNu96erq7diEsqk+4YUi8A
WoSG7TxBtCzulmZLqbe1ssEr/dmrq5dcJmYT5+kCsWOhwTARnBOVXk22Qd+XltkIFIZSlbt0Turg
0MhJ5GcgvoIB8dQNyV8khWJ478JKti+Js6IKUUgNfANrrS4JA1l3BwM/BIwep5F/qYa22xNvBfef
ZmhMh7AdpvlYQfY+FaNd2jtpy6TaIg3r9MFaE6TuzADGvNaIYcS71Ra9+cZpbXN+Wo2Rx16W6TDg
kuDmExcEbv4STW4DKha8VTjlhfI2TbIO3cVhYU19cMs1WxFYBlhOZuTrXrVGvatgfI7dzFGxKfBb
TBGF6nBVhhpPfUAgXtO26WPoq/Y0TDa77UPDgwYyNPRUj9YiYsFu8UuK/hW1o8Ee665PHOc7FYX2
It9wW+formL9W0jeopd5rfJLtdjdD4XlJN0ULftFI9r1WV+GIfTgK7g6hgghFvJPatMq7kbUoTmu
O0MdZzKG+TW71n8QyS2I3hid8aormf/sQ0/u/WUw8ScNzmIeQPhFvwvn1Sfbd6VIjprblOfELDNh
jpNk695lnfj0JwiF8CN3mq0mGvOhOYIh9E9da7gZ9aZ2dbgVLVdXBAY2Zw/TuEIh8CYOtGq++Rd0
oo7qobXLmD+8c5EbOs+5czpDhkdVd321xQ7GdtmkpAf/xVM9/khXPcRwXtgRXC9p+1haNb29W9X2
tLNTJSkIjeVedFOwK9Ki1NE0jgRyDhaH1bbtzGHfrar9TYVVxpMo57NwrXqHY3LcLpR35zFlrtni
Ofgxh23BAylLYghX2W5dNdQPVpHIel/lurxHGqkPmbXU952ROzFnmY3muOhp11MLbYpwDQ9CFvqB
T3kYY0rCSkKTeOYQ0eFClzoy3Y0pesGj5LLp+QIJoXo2Fzb0uaEctyAVRKkv6Qis6vYhRHdb+j1j
wXXmvlDKRRNp+4sr1vRdSHexX4veGix3P+Misr/3fZGz8qeYq7OtTPFsZ17wLYF8SyM8Rsm0CQxE
Yh/zqtr0dWH/WaCj1o0ZTvMlE+18qJwSCKZeEWib/jY2YHfJHetLgpTPvnd+OW3ptTvEVbwDyNtV
HU0Ni2GO6Qo/UVt2Kg9mIkKHksAmL9JM3TPfGGXA0ieAVaXVsVXAdK9JkDMi9aRrDDuBO+d+yfRw
4Yd8B9si2IQggvUZ7yGm1jLoSytKstE8rALaKE6r0mijHl5uJRORuyJYVXpMZ2PZSNqvA/i4em7L
3kmYKXmTfvKDhkHDSi5uuyl739BXgFm4cIo+49WbHOTwuZ9ud/3a7i1bBMMeoUsvccOVaP4xzdFm
RxKkUxkxmIAxnB2nWrcDfa6+Zy4MrMbB0gkZG6tVz+x6sLgrVow97Z7sOdfYdqij2RPiElsLRyOk
sdgg7nUUloUZGuEpKbKkB/ap6I5CiCNx5w8jCqnmgj5wDAJmDY1MaDDndnqgn3c/Qqk8LEfulC2b
ynDTNw+47WT6RvcgyNJ0Y3ftW+tKuTkmW6sFkf9m5qXBWNA0gtifF6plHtrg0PFMULdRYGeRoH1E
FrPY1rnF1DXqTe17bf+wNnOWMMxbrI7Jt0oTiA7Y2mcqlWnk/81TLBlV27wQEu4bp1nS8cUqtLpX
122XLQdK+sL2JkpbYm1zyu98DT0WpCJJZRs4bQ4Cxomc4iYiwJVsWoouVPkp5ju2PkwakzgbXSF2
XJWwCinYEJpXSSW96ecS8mTWELaXiYLVi7hNF3VmFUxX7CwgEP1gjZ2yEE1YPre7ncNsnUOWNION
qKAYIrwkVhana+F5D/OCN3wjPbl492Et/PUekC+bj3ARt71BJm/VpeBVrU+TL5R70KnM6f3MZXb3
YZtY2R8bywFpvUbOqCNDcJ03ZpkE72EbuN4DO+6Vy0ttZDZOo7ZKt15msjB2XJLSiwYOhSbq5YDN
ZNPBvnWPeuDu5ehPKyCsiKxks4nIL0sQI8ZkgOaMtANsew7HrhdAtAyzjVf+28k9LtiOWUvvBOe6
b9vkYvVOlcRzs6RvzthkH9jDGHe7mZj9bd9rwfg2dN1gfEONdZu7evYRfRhTgm2Cs3Zw2U6ndtKk
g95MWKZs5qowANsSOp5hkVKvNqYduauVn5v7JvCnP2kmiS/0ViUPg0O/sGEtud75UJ8p6sw4Xrt2
GOvdOumgf2rWsTSAXvKUNU1JJvssnsKm/GUg4qtrk6WBil031HvPN2a9mdsqMzbFzWVAvVynO53k
OeYRzMqRt3jBbzgz96lLZH7OWh8FNMhsOttgzoFN1nXQu55SYolwyZjyBd2Wj95IfZMpPMsWik1a
TU5yGFtZJ1fHWM2b23NoHIByE1rs4hIP3Ly3s8rvm6bx9WbUnngRkuXf9OhmUJxtgWvyMivEiT9p
6ePzWpvMf+5vGBcCHRryyWWiXe/sQqzIUcayXniQLCrpcl4PSonkoVpBK59rGvYHl0sXhgBf3TYR
alnPdpGX/i5A5v5BsUWird1wiuYbOOf1mzmIsMcL2ENeB9qZGPWPubsp7VXw4LTduwq7Ztuj/Pzx
UlNTqpAmezCmOfuWzap54W1GuBSJfRhReX91uVifl0V4Z7tR60+dF9WOTKTi7Ju+xz4rmAbUBwDD
vC9+EXQhm6iyhcZ0LZazAZinorHvFlS/tP9eY2igNZWjf61xhnJDcHdaRlPjTCwZkfv2IN/D3DOQ
06r1DYhxuV9RH4+V4eMdrJMwjwsWydwZS5tfrWqiM14Tg+mX3xGNQytm+xDm6bjrLHvag44MP+DK
jPs5y1HYITHvMJZ2YYyhrfkNGmVGOGaY1qvZeAmyuX9qtVw+2ImxnC3MKg+Lv5xKHqQ9tVL3bE4d
d5fp9+Me+Dw9BVPfH1vDhq42SmpM4r/M2BLTL+YSuHFUVpyhwnCB2YvF6rRQvAMOS1J8lvB2MdZA
Oexeb49rKsyDPTf64nMKA5zU7bc2Bao1+EZ+ZVPe/m0qDzPLMhgvC9TQE3kG87mclvHoAoGcHafo
f5faMY4M++YjP4rOhrI6uwReGZ7T6Ub0qcSqIAktbJ49dXE1yX7LSRYweLSaFDHM1DGaKSokQLZg
PLbA3IQF2iQuelww6ejJJzKZlgkELDC6Da1n/WjbAI5iNprYHvL5ez3VjFwZbmXhVhPqeFDZMtAW
szEm6guavslx8630a5sr1QQ6ZS28IvNGMOGO0ioEjxhkP8IA+l16UUYHitAnbRWZpfWhSt84sh4q
OSXB4r8vhuswlAvEBQ1k+KkLYwTaMIu32fJRXcbZPiOwzEdjWsc7jDDNNgn7IE6JRz7J0ci3RpEu
b8iixKAH5rIZqHxv7kNr79C8kgS+7DBIffjwtYdhDacDzazzEXRyuFOraB8ZGjJ9dRS1Nsl1kSH9
qUJuMV2OvNzYw8aWWBPMcLdgwiROO1l/rRZOswIz+DdvaPqfKQ6aR6RxDM8zQqU0qmnPitSBG5LH
CPq4H7cMsGwV6cZf33h+gVa6NnhN0LfKrT2Z6V9dNkaMEEDPimZ9tXjnEG/HxByoSs3monQprEg4
rvWcGqJbkObN+qTTUtJIF4t9oQszTxLBk8uGZQhAzKg2rDyyFFxBLt4y3Q9R2Y1pvmHBJxbpYKaC
sFe1Le0RCIipin4ejFEGO7fU1bfAc5nCMoKL6Ydg5fxJFQ8wYUx1GBQYRy3D+tA6aIAsycU4xBnd
bKj8yy2eu/GX13j5d/wZCtHDnwkac8uLTLP6KVTaax9rFxdBlsn6u2rYEr8JNWktm2xwAxocfNE4
6iqIInsor7J0QLgAy/aVKIrTWCeMvRNnWNAAF33KpWve4dDu9wbaSx1T+5YvC0Uh/B8uN8wYRoXC
yBpQYUvnW92WP5rA6/AdDyMX4egV7OQhJAVh0nPsyJqBqw+F7oF0yTJFgca1vaWqmLYeMwXwobHe
u4UWHzZQ3lXhJdnaQcNNy9fqcYvMtEAZ2kREVVxGPGXLmwlkNm6QxvDfeezkOwpzASbvFB16ZjT5
boaGwNeO3uCf8EM6j+3s9Y/puupDZ9XlhLqcjVBNnfW3LNb6hEXdhOevDbjD0KUBA8rqwj8dk9V0
o2/Wv8hyWAZvu2N5IQFn8O8QdwuBNZ/W8ACirqGbYIuKDcVOk2xmTGkHSsHg0mV9EjMMBifppRPV
rOj5ia8NIRkSbIhN1Q2vCR5M6xtRBuHjYmlAjbTLx6rYeM6MBxAzyrjz68E61j2oDpbPcaenFM9X
1tXJGE3m4J+6KiWVrw3bZjlZZBNQmg1Wsx/UYpFNb8r1QXgU7WUop2nre9X6LfGyJKozUtH3JXE8
P9LWU38oKsRB01LtVlGZMfaZ9sVeA+tldSbrj2xxr4gxSLiXViS/2anSH1k/2Rl4j+2es7oZYrLY
wYyZ54hy4+DcYwA3E8Ye5oZ1griYmUMOxo8hxIzHgNkvX7u5do/1kBsfjBjc5qBxQN9hLiOivazz
42x2/UWkRgPkGbbduTQmng02+F0zzd8tFNS2vFGMpMiIz/AwqTncMP1a/rpermIcB4LfyRQvM3tv
8g2SN7oc9O4zGWDJxQReuaaObPaM2yR+pE7vBsYH7sZIJ5nFxO+1z1Pb0awVFaOYrHDaq86b9meT
G82DEXrGQfjd+tJBf+H/ZBi1RkM4ygKvS8Gk0vPCnT2W1eO6zs7OmlfB8KEN/3j4kwgwWM0bjF2W
h4EUIxaTD+GD0wf5uUz0/HZDYq42yv6r77vT9yqj+sBPtf7uLQUsPkz0Dhsa2OrECE1HTj+qkwH/
/3gzGWJ7MXgooi40p8uiasw0g73+ykzHefJBrY+EjNcPhb2OP53emR3MG17ZctojNUD6MmUlZq1E
BKCpU1ggLA5C1x+Tnbsk0xWSj5BDYtWaInJVwTAbOMKDjEqD9jWY8MzG3DT6Ph3GookV23yfPZNr
osTf+nMZXdCiJUSIvpp4sYqPPLHQmSwNJR4yO/lrQhrGbj9W65+cKLKdGtwxuA8mC65oMKrx3Kf4
Lk7sLTTflGJMFWfC7EAAB+kXxyyFMWkZCqdDuU1UAYOTF0Tj7XFeB/UzUSuhFSudtRdIYePVlgyh
d2Hjdtmu9VGwoxLeMd1hJhK/ZZZ47V53OGU2WcD9TRiSXZtvpeV51r5nM6od6YovgUCNaVp7D+qv
wZW9jEZyUnpawi6SXAPk1mlhJTqi4Zu7M5SdZllv2GOnYpxUTALPTzZqelBM0jt3NJyCeQCYzbLr
h0EcDV939o8aQT4aqsSanrgE/eFlnoM0O66tPbuPRKuty6bsDN5cmjnnztf/4OUq0fegX0F1rhOj
Is2NQrpQV6G6YhmYw1nrjqQOkPClz91ga8huMtqdI7xuC4Rus8Ku900p+U/JeR/Nrc58c34Hzr/J
hXS6BpYj2QbEmhASc67I33PeGvSk8AVttmw5GatSf5MZE9j8Ij3lwDQ03WzFZk2UoN6rVdPvIsuW
4kJaij1HTHc62Egyx9vpaRlK2qDSA36pE9OVS1QIV/UXZLQgwG1Siz6FI/Oh7zYibfr1To6h0zyt
PeTdvemZwN8RdsO1f3AC+nYoZyHCF7MxiYpeJndczkzb9IdoQ2CQDT6Zcddm6Jzhpk/A2SiofeFN
LJXEvEJoASn6wBTtYwKAg22ITb0/vCXAn8GAcHEi9LP8qaZG+Y5O2J34CtVzKMqEMYLhYtbwhfuz
Q+/+kWJaOY2dC6VvzUQ4tE3NVClEMfvJ68JgvCephm6zv8+sIY9aAWEogh4EZR483BQY+N4bZ2jo
E8PqojMZvHArhHtXDlxMecndawdqv8Kt0iMwA9/SMbvvXmU6El8D8WobSAYrKvobFcPYsY6qgEZr
mzMzYXNS2+y8CpRdqaISzE2Tyt1CINkPZZWKu6Gf2hNkW/sESv/TkmGOba9Q75SNxU7ZXhHrlFcj
dGvr2Qzk8EBEevWyjFPyqAgOEBEUsXnxeh//vanUlDyXt/F55BlTOm271eCmQbdsd9aoCTxYu7T8
7oZJN7/NSe7LfVgwJyCphNOeSLY+5dpzLXeC0nRJfwhm+OYtt8bEKq92abJ9JjiJqcjzXu68YuFi
nRJ4RRIMAsbs/0xG69merQMqfPDI91FU8boEVnhti8AhmGMA69+WVZC1vzPCPpJdTnKLd4UZqnXE
bry+vvjNkhc7O1u7bi8QrjkZFt+4VLhXYLOwrv7wxhWvb9fmH8oGg4tBL5wHM+kW6kuP5HjEG8MJ
34lZQpW2AWzkritHXuUlJKXn6CX+OhzR7pg7zH2jPmZA+/yItaoyMLgtrEK08NOGxN0UsIo+SF11
ajw5f3SzP4FbgEq4zCO6wNw4vYnrDdtxXx6muuFYALFQ9sPKFr7xwQvSYtj3wtb+iw/tdrYHLfNY
a4JADgyPJsR7NZZDBNoy1HEqUnuNK23n9ZPNVIGmG8AJAwVQR/u9rFc9nbsGq/l2yoqROlq0lrWp
gQBpcqgF5JkF9pRMvokoFpdMEaJlrpfpoTF9fsuykEazlUm7ip30xSTBaEq1bjCQ2TQ3xej9daqa
K4Urxn8bbakOw5KXPwKmNeI2pps4tb3waHK3iGQD9+uNGFBLkVz8CWvFe2eGuHfMBeHiSQnTLs49
257NjR7xCLEVIp/Ug85Q+PM6t56Vi4Fti4tZ7wcsVD2AahPIjZ3AtDDcwncWtwu7GSJ7SRsbhJiJ
x44hDUslTL5YIJPURAqGHluKe1wo8oenJIGOk3RHSiEyDpfNTMADylnac9KoifVRFAPT+tKsRfqj
KNXM8eg3zBkhgDxScKxc4jzH2bOcs6Lyv+s5c0VUslEpP46sp4kLe2mMsyvLUu2HWwLJHsKykhuC
HNNlbzH6NP4QjD4VkcrT/sbnhEX6q+Jlm9mIN9ka+twimPXDEKGEXSWOpymfdJjUvErjUBI3MCZu
5v6e8qKr/w61j8LPYL+sjprgAkqUZCEcJ+urbNqGdt8A3wVBj6Njzao8vdMZuyV+4Fz2fW4HvxHy
KWzMzM0il/ZpOlXuPPt7nLyjwsDUKrF38tnvD8QNNE8oKeFTL63pZZjlYsc9X0q95T5e6osx1ON8
x8ykeGxYJ/ttnTxdRV4AErVzvHpOdhVBNYdWuvIub0rmr7T9CC5EUFinhecuysoueMuHHseJS8H6
K7cTnZyclurivSAQyMMZQewonJ7WH5q5bceGsll9AHsToTaNlJh3og8Tf8/AWSRxB6p6SUsr/1gw
Iz07hna/DdQ+COTgLhxKIsvd00iogt70cjSJQKLSDZ5RD+buuUjaCBiEcVPNPSqD8C4hWyAOihF3
W4AtY4nJWIPmBy8ZnlrGtzt7WM2rJpTggpAoIEGMdCDPkUQjcs8YtbwCMBQAqmWa7G5QFfxXAbpD
fybyqB7FeCwSS4ybebbBjMyq+ZFWt+HlOgXzB2Po4jkbl+rPsqB5RrxhEHMDRdCWA6w+MLpJdqzd
ZvMG4p58G4kj209+5t3VCQESbmgb1zDl2hkls+d9as0zaK2BElfzk6/hEPj2vloHdVXkUmHRVIl/
XjyomSK0VRFnCdVlVJpl+RKOhvW9CWuHlF97tI50sgXNelos8eykrbllTi/Qn0D6uSJWo4DaYcC2
dxNHbMPAQk+X2m+J4MCEslllbWGGqgcjQZ7tc8Z4Bf6OUhFO0He+iWq26qPAeEgITueu+4TWY0Pu
8PTR+XLGal8O4XwcQ+3vesrPneiL5h4eiiAeMJfq1BZsmkPhm69VXd4qhSS7Nm2RANQMzqtfG1Z5
Kqoab/eIRnENhi7cO0VobHsRPmrTtU4uGTzIc0kZnuiF5e8BxeTgF4vyHpouCdUFsfI1pX2JC99u
t51eyJYKjYyTCcGM17pbH/ktxEXbNAQM7hWhsvNAVBjgAlEs9Qnfqkt92oijotEb7itCZjCtkROc
Ek0QwAEneVb/MUhrvmuXrjxhOJuj1Utw95Uq/QU6OnwP8qaH+8OkT5yAIlLEC/h4BYF8G2tiKI3U
0ONpZRtheeZ5H/YVaR5xVY2KfgG/6K0zuAk489hj9/SgnLeJ6wh+A7Z+xHg3vpFSISLPkb9rW1rX
oSFYjxMGo3E21fsmXMXLmJvqV70EPYrGEB77vHSeW9gW8o1pKlNeBQvGJvDBOAJL7h2DoRiDGXR5
doZ1lBq4Hb0NqQb6zlHLTM1B5bbhHbNcxoWuOwBUNn3CULBmuCTbkuGrt2YXWNLgVE/dwj8TkbhG
eDmbt6WzZJyQ33LOpBt8yHJWP1tiis7au2XSeBoKCiH5gJ3PAvhCHjkpj2gQ33bTqztX3hM367St
LSarRGGIZ7oU4+xV83jurKwati7ffnMCALROnsv+W15+IkVa7Kk3DGAM3xr4eitauJPzs1tV8qPr
e+sgs4CPVcAUxKk7FIeagNi7Mhnnm5V7mA8Ta26P6MHjNkkH+yflgX4xExupO1i6tmdUlXYxtldv
N88sIfKKIjzYLFPED5VUlFzEd78r0cHsd9iHNgKSeM/UlNeRRU9Sxy7NanoI2rJ7CXprfmMbRQqy
1hgk4ElogcXmwQRT4AsElZGbSU2UPwqz8Eop+ERSojgH1j+cxGx31FwGhypyrS039WA2V0q5Ae5M
MAhIVkjyKuu7g65UcxFZmMSDmwx3S4GwDt2bnNzOMF975oc9QpeBdaG9ZcFtVGf+lh3t3VzhBbE8
K3viUi/vPS/rtqntyTezHKsDiIJ3QUhVO20vnAGSOe++6IZwyyytPHGwIdd4Wd68O6A2UzzUq0dq
JVVHAl13k4N4V5Gf301Li2+zGo2dsbjFha4Js7Q1VrHvgF+mbTAR1kZK0u8Sy/fP9Xbeat8u7+nV
LL0N8nq5WGOLF3NchyImKMLC+9LSp5GkRWbnzK6FnMRU91jZRFDpXciKhIKQhZxs9J9F0dryXHCp
ZbiRZtEpdtWA2FcbQsOomDe94YvkamYUbUzPWU43PgFZ5m5BUSxr5p4FSTikMDpZGNSwnqSFwT5B
BNUPHn26IMclyQYO1tqTq7oy9qa/oHUZ6vKeexh386b1KhjLC/I6u7l3KxEj6R9dEzi9C1ZotycD
xKz98//PTP1fkayfgrCHdAbC8VPrRDV3DUEqO/zsX/vRn7JxyXGo/VlL+8SH896p5dT05n+kSP+P
39oJieP9V3x3rlzLr6rGOmGRxBK2V9Xwxa08zi3p918/2rCgU0rK6NMyaFq31dsoc5Zfy2p2PgXg
pkbC7KMv7VOqxnvanW9cff8ReP2/PpJP0ek64RADy7NPxNxh1k6fjRLg+0vfpPPpIfFmE1bExibR
1slPd9A/fB71L/7s29/nX583KgOci+OPJ1JsKs5q65gbX9w94XwOG3ewZdpMvU8ZTP3WyW2HCJqg
/+KX+SlhHHw+KIRJFAIlJSancgf89LVUf+fTXoK6kwQz5EKeSAXetN+dQv/Hp337xv6PVHTn0zvZ
c4Fm9GTy5MFeGFEFBwc+A4STEyD7xT0r9qe30/UFxou25w+xyr+OrO/xAm+/9CTan97OheEAd3wj
T1UY/Cj79oFJxt+v/ejP72bnDGXtl/rEhXpvujEe169t+7E/vZpLN/YISrk+mQTRB8uD0OXXguXt
Ty8moXM5TulUn1I2Cm9d67Zdhebiaw/4PztL/vVq+tIyO1sZC6994NxDS3RHiMvxi1/lp5czU7DF
KhjnkzdPd8pK92ZbfGlPof1POvi/fnG+ybUjn346NfYQs77pXfnDFz/xT29m4BAAOFhqOiUsoo4B
bUTsd9r+4if+6fUkDwu3O/DOydJFcu0XWlxi6/Ov3ZrWp/eyJLyhEw6sqrr5xOXo/UkS8bXf3Pr0
YhYhHMPckxgrMpT/0GhpFmq3/I9j639cbtand7M3apnU9jqQKukPANnMlJLM+tpXan16PYNQZSWp
pTX7X3xg/fTcu+3XSiDr0/tppCoop7TvTmAUIPYVturOItDrSyeWdfu0/vWYu+kiiKAmuZwDnJAI
I30tlmL+2hX0z16Nf/1w9livtihHeUos62ZH8ylmS6KUvvarf7o7AwuUZPXb9pQ2a0BQxnRlKN9G
X/vhn97Rhgykwsr51TGDlBuSQXYWJtcv/vBPr+hYqbweJy633KxeSHdBi2nG4j8+FvHPRfx/XNDm
p3cUC5fp6ELwweCRfbGNYt+64xsqIolpkj2L5NK0N2DZP0p/PS1tH2nVrGcRhPW6I08ifcPQWB4L
wT4bP1EhvU7fRrdGB5lW/RYLhAsI13hLnO8jpO7HpKfbJaMBmsTAW9prmMQRylBoW5w6Tbz7PP3y
F6JRcS9uGAYED3MTlveVCb0IubZccWPkJ58wqU2WGcdqdJ/zPrwv2FA1ztO3RWdLvKwlQzLavLXh
j5V+Y8wvQdOUu8Ez0xisJtyVfXhTVeVjib0krtLRggfOpqMFIChAFMhO13fL4qe7tRWjemUBwMGp
+rndYOsyfhMB7DM5EBMEBGm8E6EoQDzOXqKxn3GitgyhCoJks/w+7JLknjzM2EzV9M72YByOg7dl
+a8Tw/PfWUH/fUWuPbpjdW80E+JD1hkvft8uH0tIZeCZd3VTkiSTSP9gGQTy4KkklCDIb0m/vjUR
7LBMAJiGWjaW0wCg4NVtMOi4G0YM5zwdATbbO0tWR5rW5nkJkmQvDMKvPTD2K9FlWNs0iN9EIqBr
P0zCeZgCMe9oAmtMo/6CmwtDeNQkxhA7xTxGXhFW34ocrCofjL0FIvJQEnBFBtsVsarZ1m3xulZ1
EFGdNXq3SuNAXsmLNPTMWAQLJfXmNkQR01vylR9cXDgRUChhR/2iD+QGEGVfZsGZVMYZykCfDbyW
eN9EZKVJwiJdUtwNR/h4971ln5AsevAcC5NB4+/gr9QbU0ZwhAlFmcx/ppV+7YWk1VRQjJFN+FZE
sIm582bD9iKctXjRPLu/CxwS6kmzcTsSltHtBkeJo+z0cE7C4dryMN7CaeMgJKZvH/RUWeTozCKq
J30YB+88p83rPOi9VQZjE7cT5iY39KonhVJ/1sK8FCRRxoq04CjzQyxLFtGZEzmzd7ibhmjozFcL
ImRnkoLNg1aEdSSCujz5K2KsD1fvBTh93XRPYD7ao7rpugEfqBz/hmWgt7WPH9tn+HQcsURtOxeD
ZOoFNRstVnKBR/PP6q6Pw8DaqYcw9RUx5qonW8haziTfafKcWROde9fAhqJBeFkummVoZKHobsUf
iV6EXXCYnFPKnorv7jjiguwD85lYCu8s5hYjAdm19beZtBc+BHeOWHgV6mfCay6CuYb9mrQjiw7a
Y+l45jkn0vW76pS5G+3woTMKeVhn1CE/2xJjdPQcdP1wmXbqpjVjb7PiTvSb0WV+GcBg7YM8JR+H
vALyEnimo5u1Bw/M8liSBLSr5/w0lM4dOWY//XQKrlZhk9409LzZepXr9zWvKmIR8lzsif63o3Zm
Zjp12ak2HTSvWmkiJoi4ZctECEDuCT9fd92UO2dh+0W6tcfF3JHXfBF5aAdbsscB00jjiqEqEmPb
aHmrrH5kGUstSDmpIlF47R8raQwG52X3ludI3pZq+jjD73me1uStyr2bP2yd6nuX0c/OrtsTGjzv
BuG74XibYbUu1CDQ/IbcHI6ZxD3gMvjAIGm9hQZNHMg6G2FRT7utwYQTBhB8ln+ezHtB0EW8zNpA
h5c3uMnvDSMOcMO8Zril4kD1/jZg/Tu/QtrzXWSY63RuNmelq3vAmuTC2oZ7gyNcNkwAHccAzoah
YZfITMQYx4FFhPi75clDU/YHHjDjPsWys0v8jNBjBIZg+X+cnWlv3Eiarf/KoL6zJ8jgOuhq4CZz
z5SUWi35C6HN3PclSP76eVjT907ZbpTvDFAolEtOZSYZjOV9z3kOOq2yyVEHWDUULYx+PM5BPX9U
BcKotJXpPQIuAzWhCp91zVP3iTDt56botStRonz0Vd953lea4/27Bny3gapT1A9B038iXNNOsO/Q
Sk7cShSu/THUQNJN3NF13TnzHZuKedvlUTWvkQAjAaBL9j6YDefpwSaPTcOAInIcQJOZfaUwPhFp
OqSY5ypj481NvY68poDY3lw6hREv7Yjak2YXojNpRu6MWdoeaHDvKyXFcC+6Ov6CJKArj4NmDpPf
ocA7J2rwHF963UvTogOVgMSPQ66Q06WtO9HIsbvXHv2DX3jdjCzDtB48uYhJOgyIAY2DNXgTHGUw
inF/gKDRQYf4bVU1e2+o3N2cluGZxgnIZ7054gOO8FbX5gWJRb6WtBsPmidoORjVRlrApP0pDy/U
HQkoms1eKVA+MqKlOn6jfWs7Jw1qeP3Vob3jp2MT7qzKAeflNQ9DlOlfBLcUXV+O2wocRWlWVvUI
u2nu127dlHLtJobznA0enbZaCPe6zuc9POZpb1pof0biH3Z1MmNy1cz0NUwjO19TSC8QnMlvYDXc
u7KhY9pl8YcUtOpQ1enlcz8V4lQNXvg8LB3yGn/vOmNChjNRRk6yYk+T+VHcd9g+YrgXSaYPN1qP
n7oPcuhUTufKA1D3Bxxa+iFELYjN1IkenbqabrQkN3dLmwNFsDnqG8/AhAaAji4TsL+bpBvmiylm
Dh7SOjKhhSATMwj026rNnIQUC0QdvkMft/ZzkTUsWaVEi+3pND3yqmhPqAnBVRHM1N8qTI8PZTK0
Z9cZikfMUv2ms2T4hCy1YoOAHr7bkgo07en+j+Ux1UkBgsQXWaRNtbTp+qhgDkqycqUqDs/abGLg
MCNtjXB9Ewc1LH17kmtVmlcKUO4KyzSzmsoezTZQRBUEtzUabh3zUpPtDFZS9nWwamTPO6R/eEvi
+jFgI+ajJSsuU5hw53JH+99lYoofTnJdiaQNVJh57EqzTv3EqC2U7S0qml8cFZdz1b/a4v5wmMNq
2gEZmCTMEpS/KyAJXHkDHA4wcQOA86TU/+5kJ3442SUR/vaIXc6RFYZdZN9i4aT8CuDij4PGv7+P
/xF+lpf/+tDtP/7On9/LampwoHQ//PEfD2XOP39fXvP//s73r/jH7rO8fs0/2x//0nev4ff+833X
r93rd3/YFDTTp9v+s5nuPts+6/74/XzC5W/+//7w3z7/+C0PU/X5+2/vZV90y28L47L47Z8/Onz8
/pvHWfLf//zr//mz5fP//tv/ybLP/DUsPn98yedr2/3+m279TUgkCB5hEoZlu5Lrrj6Xn1h/c22E
t0xRUtCwtQRvA4i/i/gRL7J1aTtCmp5u6MvJpy375Uem8zcgG47rSAsPG6+3fvu/H+27e/Pf9+rf
ij6/lHHRtb//tgyv/x52jtAFrjYdo5COr95F8f79qRmkYF5RIIp9VA0hvf92KYWuaIWJZB1Dp2iu
bES27/pYtL+ouyxPzg/vzFUhGR5+jW1L84dDrwNhjUM6J7G2zeFgOZEQSOO6wNmgyIW26Cnb6w49
XebPNu8h7fzpHv3zQvz5i+vL0fT795eGbVpSIuyzPfFj8bczW+Lx7GUHR3KZQPSQmdJ37bbcle3o
PXaTnn2axlQYYEERysWI6OGNtMLc/fUHWaoeP3wOB+Up/hk+DMPjhxlmEMxbNWkbgFNm6yRkGj2b
kkJgH0H7+sWX/n6SWe62tE2BA9q0LVPaP5YCK4UyYdCY/VNW7eHBDSYSYlAnalc467nmQ2mNl7/+
ej8PMOngd0HJYTLtWz+Gu9MtH7ser4ffzYhuMEqOVnrIusHj9IJJateMsaiunbn9VQjlv7qupm3z
ncEQePLHNk1b2OSqVItPDRiZfW2PCYFXctRAeFOJ+lUt7ufRbAphSQM+OoPJ/OkuTtRBxrTJ/JRI
nFObtx+J2cOBI9qROCc93WrTDOyZuKLiF8/Rv7jAzCCLV8Ux+aI/phJXfSfdKcVrk462dRqSMd2E
gy7WWZh8QIrzDpgcrP/RavjHOPIcz4Bn4nJHzR+z48dZ9DYw+9yvhCXeLL1kpCbMVL94m59voSkc
5k7LsXmx7fxYusJG5BrVmPnKYnrAfUkwMBE18wfWQVgsfz1Q9WXC+f5B5PLxNpZlMve6P04IDoqb
ojaM0h8SM3lySGkK/VwX/U6nfEYsUmWb6brLIg5ASY9uCyUuJ1V/wje9qUvYfVQzCqhCf/2xfr4G
jqCbKMgRw5yKNI9P/afKY+rCgsIBW4L3I8DrJAIEpwVhDuoqjiPvfzwXseDozIiCFcFBMvv9m83o
ijhSwQXyKoXKtwZFbWFKjlatqaqXv/5iy+/6/nIvi5tuCpeZAcEOK9yfv5jNDJTwjJQLtGeRNinG
UA58+Ffp2T8/mY7OLG+jmOOukvX1/ft0gY4vsgjxyKPYvkomDEyzWtQfc40ywSbd4n2Rdzwgj0f/
+Nff8ef51tEZvqbrsbSy2Cw39083r4Pt3I0V3zFyDFa3Pp6npdIRUygxEiO96uGvil8MmH9xXREC
mYbDrOD+/NDUuhvaRYCeOzLm8aLNWQa+RLnrv/5mP806Nj5zpgBvmfYM/vP7b9Y7sJtnvvGqaHTt
4ppJgBTNNUkU7AN/NN3qXufhvfnrN/0hvpp5h7nVcVxbLg8q77pc7z9dz5IkMQ0iSe+7mQe5BtKJ
u8cFTpYbCQHuXoPLGO4GkjkVZBncjEBW7fADXnixbwWoywPo3FTu0x66/S9u9R/PxnfjmRuNPsuW
LqK1n/czsCDgrwza4hOuyh2l6wSbsQ12foXt1kWv6ySnDjH6JchDfOrJXBzaZCDhLJ7TT/hkNfyU
kQC0jSv7+FfP9U8PgSMIohXSMJY5DrPh9xduGOMZeF6OO0lP3C9NN+RfSV7U7Q1y2Ph2JlBOXMWZ
xsBkn8g2UJ8blLQT1mEaVxj9LEcVe6N3BmfthcQ/OE6g1AaPjhOukUeO+DRRTDarFNzOuGmSHoVy
D/cc6hMXa1xPVZF+lA2DyR8I7Zq3kOkJMlEFkj2/whqBLruaQHuJEK2PwlLxOeRkre/bABnZloCj
TIG5Qd+yMrAnoftDKHQMJ6+Pt+HybDUC2Mmqimi8rby+uxsbPb4IGRSUqOLFZaNG6Ig6RimhVJ5R
58kjMCBcE4xY2jBeynQmrykapXsyQhxkSEchSK3Bx7sIfTENXMeCIsfmr0f0j/eFWZ19POlirtA9
nX9/f1/GLAWvM5R47a+zYZsXPtBzc13a/S8mhWW14Ff9aXyaKNKJOnPY7nsSXcdPsetjT32mgeRu
mBTxXjVD47ivj1PZ+oaIh3I1N8gDh0KPN7MAWrhOOnkJYuw1yHQGGOpdI8+E31nXdoGKcR3aXnRB
jrXN0ugMrklbmQbxYCulAPCzpgV3qCHnei158KJNlM+dPxc5Z3hFBp4TBHMDbSf+OhuDhn1hpvbW
qtjelBVJ0PFYiVfVTntUpcmzaNKwWXDK6h6ONuUDNjzuyuVqUqYGrL8opOdkbdf17TIlxtu6pOoY
BE51qWfDHc4xGni/ckub5KVOkN+B+o65P+wDeWQ+cLCYmqjuA4cIt8U8o8QmUK5zq6oGU1IWQRTU
hL3tQWY3+KW1utoRwGhDlZrGLQIPIqH1Xp+/yDBGdlzJ+ZWbTnQdhXQQ4RFC0h39gT8yaxR5vqCv
hwehO3Ad5r6lMEYjtO+m5FaHaonXm08xbXRCUAgJoftwFPlc0lvK2tsAsOgdQPf0HqRr/mm2fQum
IqpbiAFAm3Q/JGtkB0v+pveqWu4aak6IZtvW+4ZAntZXpWnWczAUI1Y0faZLEcO582kjyB6f19hf
QMjWt/iss4PNODkjJLaOWie3Nnm/0EJG6EQuKXIFPB4fXk2yi92+JaZet4C0hkWNgkvo1mcUTF+1
hPbxquuV99wwou7A0FXQCRF/kuZBowqYrXzpRK3vlQeDpMiCJ6tQxqUROi5ryJZ6EhabBCI+2VSU
hQgAnQYEig1wQNAZjnE15XZyArtp3VWerkgqX2BCK6IpUpzAVvMN4WXpoklna7ob3F5Pr7Ogekd9
fg9i3131jaGmHTaBGZbSnBF87kr9qVJpEe6C0ICrlVTi1khQOyfCGtdaWMlVGM/vjSKlC2l76KNA
hY+Syv4OO0VHMAKgxIDmY0qNEISqiX3Ix7fD07SYKqlY9VzBRNPsDaVnGvieS3UQFC3NgThunAc9
TB4iAtnCI4eW7JA2QpLYihthZ3iVlWwAdWRfWkJQuJLo/JkxwpBlRANIDRa7v+SzJhBQQ3rqdXO+
Ak8AqyHR6DQ28csAZXFVJs19IGEldyjX615uIzE/NYn1lHByxONpWIg6AVmNRE8q1vGVYuJaGZGq
1vAr021W97q1AedjfRgQnighlh2E0lYW401VYuXC0hFOcBJl7IeWIm4lG2sy5EdiYszQvCXTUbsx
muhSZtAhAiOUuIiix8KyaIJ54X1Vd/Vtj+36IxrIHibP7Jx07YMXgwrHZ8wwtV7BPr4CgsIk3dI3
+Mpu54MC74ynhtSSsTafE9yJjGcT7Au1NH8Y8rvRC2+0qSxOoja1LwRg3kBXV1hW4xcdT20RP7qh
9xEpfaQPPB0nEV4xSYUrpx/gzrVAs4i4IrG12Iyt+RKG9DsgPd/oWksv2aq2STE/SgcjTC7GEwzc
qyIMMlbT8jHUdLlD5fSNhPN15RovnlW9iSh+9CxCv2y7JN0MhyYgG4inKGhxGVTTO/u7u1HOD65I
xXaBEq8MgBrwqfE7YBYkwqwNzxVjDGMw4Qk6bJeQOB0W3nOZk2ulY9k0htH2m5JWUGTrN5k5cYfm
YaQyG57ZfsLHJQp8HVcEwKty0q7zzlSIn1W20k1X8g4C4SdIHjz5WITzHBlLVBCVATrqutDxIjqL
NbqTFdnYndxrRaqtCpk8hMresdWZ2SBQLR15Tvo4E7Tsw3tD8gwRR3mTTgCzuwWvaMSfbhSZB3Zv
kHGb2jBbUpGsj5SNR7VKcm38wELVPVt42o8Bz9nZLIlhgJG3JbyMjz5q3l6rhpu01TV/gF18b2rg
GfS8eBTTcJqdptk03nLICOMe80O9Gqv5wG7iam5pJXk15bpZr9aZop0N0PIEBvi5SHHwko69g4RT
rDSTsrdJsYhSnwfnbpTrsImjTTW47XXmZI8EMZS5b6IR4xM7GMJnGmxt/5h0+lazwlvQNSROSwme
ylK3JIK+wzcYaPXG4VmrrW5TadF7a4RgVQ1mxD8YOg7pOD5xsHSiDaJwk6p6NyIaJlHq0kUD3zVm
xTdX66MV7x1/43iIXyojz8ulyfDRBXNxasCVb13Ty+5J+MkeZxpZG5M4N3Y3tJ1EVeCo7gH3p8ip
5xROUdnvKmVMMJ+MTyP3ZkYdRY2+neIrUMTuoammu0g397oaAPFU566v7mj0JM/jWN/GFPB9DCaT
b1Tuuz5l4aaMMnmYh4bEMGJlN3YMAFKvm02QQReNuvgaI45919TDnSBKCvj9uLNtIP3leCVrCJ9W
ZT6WWPUJZg3pKIYXKLjHWrPO8zjcGlHNRNcP14aZXqdO9RDMWD4tqhb7VA3fyrlDL1pNZ3ivzBtF
cR4M+tYAUcsVydvfbDCuEzfFkGTOYuG2DHVK8ROsyhz3ppGps9vSys5LouqNwTkEZALTygtx8nMh
V4TR+WbevdC7bdfOaJIkZBIboMGZucashTpEEMgHyf3R6/J3TjYRiZQANMAOlf26ofC3GHEgOYTO
dA1Egro8PDfZey9M4DjC4/lrMMQEiehY8lbSTtinaCH2HENcmSPuPSOz/NKdadLkDEpKF4uLC/hD
FAc0WAcAd83caeuoJAy1CJLtACmoFukuIiYNdDx/p4vvUsNjJbeUgLSVvyqNzh8hVh8i1roV1QBv
6/awlE0iPnMTXHM7SNrNOiUZFTzYRY3tBLhtYNjlKveq11DppyH0xhv49/3eCk2QkrJdOr3al6Gy
ATjmk+P3VXBdop4meiTeYX86IB4KnHAfqAlATrUB1XUi6eoK9PpGuHT0gqLoEbppAg5YXa6JpdwM
Wf0RDwTJOTH9Ma4tYK0HSwCEn2b0QMpqUr/NG16RU4Yj21xfp7ikV/Vso4Ih31NlCaYsAwgZo0zc
1xZpumPd7mxJJAinNpXQuDTMCzuNrfDwoeLHXVPR+DCy4Uiv5jQLbdcIAwptD6iutbRtmE7bwXEv
VJUfRR58QKbbWp21oXK0MfsYEa1zr6z8Zm4thAh5+uI0MwF+6rEEERn1rLAtGgJzME0wFLR8pZtd
qJ9mW5zT5cbIidessVNSAyPFnAQNjjqWvi4x+lwnJCklnd2uClj4EQzUvTcyCuJCYn4m1TpUzX1d
txsa6tXWpZ4GjnfZ8Gjlk+gwMTqjOMNsvaNZfm3mlJvsUTvpJZaRTKTdkRYdPXoiL+gkhicQw8Wu
tGYuUEeXekXYxdeYag+ARPywLAXWevTAPk7JaXaLMxKY4XooyndnsjTfUQmhBy47cnbTX3AvXhxX
FTdoB6K9BSJGCpelm/xzTKnxnswX7THmVPIQut6bDfpPxc5hEPWda2sPRDfBVKZAONrmt9gBBV/N
kqOb43wVXtKsYhtlvnIW8pucr2IX+YjBIsAWe3ihvP7a4y9cBQ3sD7twH2xFNm6kG9uyyGayhcbk
6ObyAarFPVIuh7JGfUv/5tYJx/JaGBaKsZIwAKUdmw44eoQ3DR2FczdmeHKcNgg2BENfcB5kPnGo
GRVSoF1MsCjaWnqmJMI6kZWtKZrfkHLi+G1p11vaLbdlnbxBeLCh/UQ3ZZWx3+rGDEVFW38z9eyW
vGgmf+pI+OGqJ9KOc7+eqg/SBm/x4psH3HbyUdO7BU274ACCEJO6judkUPNN51jdWjPCYWuFSU7u
7ZRD8Y6WKPr+DKHzKmYBO+LBD9aSU8+a9Wph7zNxXDHu5hOhAy8d6C2/yCfmObYjeFuMs+PFJSG5
oH33QVS+a106HjsCj30HjRnY25sCWZwaeuDBeULgYdmx6hDwsgH8mvrEWkDbhknnE1GDE9aYiU6C
iL6mQamvvCR/Alq6d9yR6YyZBYKRg2gCcQIUI1zXZAfPffFIOugnVEz3gpQtuhJuPR1Lpza2hBw4
kAB0bUPOKiiiod5CITxEytjRGNJehoI3tgmZ8shvWhWuCnYFATuJS5hFOz2FQ/dUejHKjgm4tANJ
ZNLWovOIAx7lueza25Jk0JVR1WdJMI5nTbChpsJi8WKTk+bRXe85NNFHEmfhUNTCeib36sbr5b7P
hX5oCIv0Ndcd11mPmixsH81Ze9QxHp5qt7wF8nFX6+Vd3oOzS+f4BeTaEpKW46I00VGUtL5b44gv
9DjP4wYW19X4R8ooJxiW6m3UjcxRpbM1+2anxnFDHeOAp1ZnYWmLa9cqDR3hVjGdjcYaNvXgHeI8
uCXXLkSBA5JZqOAA43FLwPQTeDN3HWb6ZtQ51I4pEZBK/wZ5eXl2K50Ed8feOJlTQYLWaaxB0TAE
Z9ZyILkBEVOKETVRyt5qqml6OvjKe+TA2N17YHVB7wstzYl8riDUawmoWUwwupivLRJD0js7blim
p87LWhKkhuiqJunnFgRF/a0Fm9YSnt6yZaxlLK+NrCmpZsWdqR2JpGWjGZaW8UElx3rShnzcayJS
1520gQXrIO2eqiCpbqrYFei0cL9l29jqjUtQaQGLNSJG+1BKCNmdZRAZziPl1mv4E/2m6vWHcoh6
/dyDhnqwqy66GFSV1304EdsZPHjudAuMQ7yNpGmua/eV+a7yk+lNNvMNLnbwsHBWjjYZbaz1ZHxn
WyFE9wIRF7vh2MJzgwnIiTcabi0jBwdFPQst5atIoivipB9GU18ckNRdR4IpODxnc3/BJnlLIbjw
CTbpfcBBQGURiZL+lFwZo5YGfhi0wZsVJYB8k2pTJg7yhlL4wZy4xCnDKWlcZ5MbAahpmsTM7aUy
eREqG6ExdrG5s8o0ipgwmRDIDIDipiya09APX9K4LVctKKeHxjFewCM84TSlCEcmHhWbyHnDdqxx
5gh0eOHJfIq9jp2+A22RGGWqj40YiBBFaZ211lM2udl9jhLPwHHImKsWqAzfiRAcMiizTmJFT+p5
FQDMdykcYHCEUB9JEACNIn252DvtcNBkfRf38oZkzHgdjQaSRmm9lWlSEi2HoCSqtHw492NfvHIu
C99qsuwuWZXWMBbc7C6sAP/N8ejHU6ehd1PqjgLlegrdY6Ts+TIObelr5Oztyt5mPksI2uoTYIfw
Sq17HvDXthkvMbv5m4LkV+IJPHgdSQFzl4MwFdeAxs79BNr4wLJIxC8L60MFtvFMgmFycZx+QmXp
fZlFoeHJcS6hTL6Y3IdTaRblBrXm/KTZOQOBTVu7aVtXPGYlJ3ryG6KNirr8ESP0sgEnpQSaE18B
6+pMcKV7GPGWr0fLVpcKGOe76zrkWgzW8NRnFnl/nflU68I9RXGe3SShxj7cGpOrzA0GthJ00Vcx
ttWkJibEm4wTgrXeJ3aNiDzVbgT4mkPfju+JA/YgrOmgqeaVzna2bqzqVtWleq0iqk88Mdt84SUZ
JFyeaI8Um6au8sNQdP2BBPt8Hw9BBanBGh4JlgkSH2z3s6F3xqZmE42qdNa3ppfjmHYMKCK4NzfI
IjcxpSGIYJOxlwWI4IFMmsHv6XuLCabyEC9gRpkeZ9EOWx5Aoqctb1g5FhsZIObPalLfEllsJ7wu
ZCPrEYpRw9jEkZRroKBtspuIfynvwwZn7noB7Vx11UzFSspBPJpWwLpgVDGBeF7yQpFkoqBiYyin
Qa+fiCkVO48Yd1/Tpt6Puv4ySXbSmWVnhyENijXZw162qnFMbQeCZ/dThaZ4zJWOqtDItEMJ8/C6
wTx7jEOThO0ymsptSdi5TwJIeA+zyLoqkv6s5Ua+tqWVvWRdHL0UbWKhxW4Bx+ZQQl6NKIV3TuH4
0/UEjCmdAD1SqOLmlfjRyDwnSI439NEhUSZNq79XS6WZ81KdrMugZ6PCs0Nc/WjAdzmVk+W5q4m9
INvFcapsua0gMFFAWjBN4DZHpKO3pSB/w1v1JgOS8KWGSgX5eRyiOPv0ftgl3utM5IvN4WSOMC+1
LoT+I8r9piTKsYsKqtTUdo96p8fmZ9cB3TvTcG+ClU00X/MV6GCjnqXXsBboKTTlN8TD8XgWc2fD
lSMSLdzAXM+eWrzhS1cC+z8INh4vAiHdSvgsEvQiJ3b9hEOiS9/VNaSIA2sFgO7CscP4XuSm/Ubi
pn2pOfCHwBeWdkJDyEhyYHs6AUHOi3bfi7hyb7OBTd7R9AZHbgPQrorExrz7gr2ZQYUclv8xDoQB
wbke6fJTCHG05BgZ49QQpNFjoQbLgoTzqJopy69lbY6XbOoRr0qwxnt4Jyg7GysKOF9Rd6Se3eST
eMvrXPh5LtzyszO01ryZBptYH8hZpkWrzBLhmjA9DdAYoSr1nrJ8Pvgjgl9tQ/OStGxWLvTAzlB5
6VHGQeeCkyj5eJqx5ri902ftdjJHKrJu/Ya+eycNtfNUdTeqVD2XCeVnT38n45RCYXvTwDQamtam
Llwx3cDE3g+UmG9nyq1rt430E3f7JWJXGw3oZTtBkp2j5iXacW26VCOn1gVbPlO748RFvWEzKU4+
3ahwLCQUXJZDfLQ1y8rhqPkViFZDRoCt0TYK8RNwig+AssAg88PmI/bc/aCpr3rY2dclVC4IieM2
HEIcj7Zm3lMyTx8kmRBPQq8SWCbjm9uZLN3RjKKY3faGI1TUr7LacI4ln3WVkKfOLaZMuWkbCcQH
LqTnwRgRXWnfqixzHZTjYG/CsbFhn5mDG5FuN408Inady3NPnt9baKqw9tMkHsxj3apcUmtY2q0A
BI1E7fGXcKA3EUu76yLqOBeUjuR4wrmx76nuZN6uhHBunmNC7oi4qFzL86OmiouNVDV6WeCFbQZx
DMDnlgHjLulixE6fnJzIwJugHxx7T0KZ5hDmgsQADJ2VXukLtuikKiHLA7c3nvf6YBiwOMaOz+04
NbIxNCN0YVFzhGpb1p2R3rJjHsOHLpsyeU5HuEdbe9D4N6AcOlECwXS3lhWBHmxgAqxmXtBtxwIP
2jayzIq8gsAN3VXZpKU85zrhHvcpUAX95HVWm+0FQXwKcKmVVvXqv6aJARRO/nWw7Tq+mK1M8ity
eNC3C9W3YBlJHIAc5dm50K5IfTDiPb8ZyECAMvKkd2RxkOBS34Qm3uCVsfhfrTJnSSQtHVl5Mnfb
ZpCdtpEIFdRT7xXeRjZjBfFKi9p9rnEMhFxSBZdUoHZGR6agC6unumt1d0VeqbduFN3LkH3n9RwW
8YFe3DfPmb+wpHLIYgN+qhs53TB5d6fYtE/F4Gb7PPJs7BT9ovxQ1HKk1e1yo5w3JD6Wfqs1pq/X
HnujwlSHqCVeplma79NIX8u37F5+YBQmWwZC8nNQGNDfKatFz3kbR2rbKkRJnPJJS9hTgmZviWR5
OgMsjdjUERa8t1pZn4j0pRBEhIB3DSh2RO7rthy6vATJLuaQTVCmU7JmLLNzz9uifVjaKtseY8Lz
2KQewxz+3ntNxPamb6wzvL+UaDh9utV0z7hF/KrinULbT/DHHB5mIe57g0RWzRIx5IucqOw6cwhI
zNrAn2qv3WphD0yBKaI+kp+u7Yw++8xCLVmngOLujQYSmU9BzuSbTLPi+Nd89bhp9xHtk69pXKi1
yLx23WHH9mH8ZfoKkjnXdIordrMT5a25AVs8tzI+FnowXkgkUReHced7hvxiFrMBl8/ujbeMKgKN
M6cziLg0p8eURutTRFzcbao7z1JR2FF67m5AmgW3QUBg1wYzzCVvAsHMgBCcFMrqym0ah2J9596k
Xq8CSnncJ6LBUrqTbTocGq/L4JSm3ptCDLurBlWeISe315L8xJVDhZLTtwV2JVpmuzp60kUABbLq
30AswGCe3IMTB+N5Gmt7zYrRQVdy5BF5UUWHqalenTiNCUeojWmTNsVSI03kUG7pJspNZtVBvLYc
ab71GtmMvuYVNRhNeDcmnGZ7gnqUJmBSA83g2J/EF4/G3XNkTt2zgju3A8J6i75dXgGctG96SWeI
DUYxHwWdY7DYtMyuFVuRLY6D4cOENHJbzFF70Zr+mOCPhB6EA2BPQYGqldVICkWYzACEpeUsX6Ia
32Q3EYwgy6m4bs1Q7BsHHcDKRVw5+3qfpDti9bKNjVAHFwzq+K9Qc9wtgYo4MTr62rRgq4p51e0R
clUjdWLU/WjOjBPZN/ZO92xMH3CniVeoLEF1X4U6jwp53YZ0nXspCo4DKCp3NCQ9mnrwWndRZnBm
J2lN+KEq5u1sCjh82tC8OVMir5N0+MRciNOvrecDZ5oQNEvQxWuZa+JQ5OV4qG02olbqWScgbzkN
Y2HtzBpqPwTkwLwdDQcYZ1sRXh8M9XRleMK6K0LFzqOpYBjOhXtNAQdTaRnsB2vec36Lt60ANliJ
8Q5NiPYw2UV329AVY/sal1vGP/II8te2dRbLLy0YME5ugSUP4KAIiiJ8zbkLYhQAbplkB68ZvH2V
9IQDJA4VuthbAw4vjzyyh7Qgvwk1HVXtkNqjSOAwa2bQriO2/Zxo2yS976XSnxUcumtSmQfWZiOi
jmMbN8boPaX2Ul/V8zzZ9RYx2Zjimep0Nu0eG3zOdq2xT+OZmMMo7S9zBTfZJxuL8R95n5JYpo88
LT6zpIAqSsACAdSGQ8oCsOhVBS6AIl3P+9DTo9k9+tArZt/FNsPGJsmOk9NuXXwZACIt+NLafgzg
ZFnkglMttY6GoXAYOTExSuX00hoJQDFteMzz9N3qkJmQkIRDrTKJ3xZkAXq1yXYBvWAAzIj6lZ2C
izbyJV1y2d9oWoYhq6h86irjOeU0TtrdGN1RCi9Oo8juBnbOg4v5bV22HCe0nnakRHZ7BPLGYLUm
jsxhrk3RqW3qeOsNhM+j8+i4EcyJnvJYgHNqWPAo72ehynXKJLoZGMSkyrZIqchuC3vzwRHJW45e
bGu5erimIbhh76U/dnq6p9SeHHNv+lq1ersBKat/aiXrUSxVTBSPnB5nt1L6qooVksEcsmu+ikc3
wvSRe1+CnFyElXCmmFdgdVubQ94mazfgYABiasb7YBXaKdM4VsMGBurfVt1CrJ9OIcvzqon6dO9R
TaMIP7Y3be1SUHKwr9Amjk5u6sDqQ6h57WYVNXTKzpPpih01RQ4hHLv8wpUo/7xB+CAKqweSMZAr
MaluiowU2pJVcGvOBuRS2I3ritrLVajb1IJFTkkQVJyvt453glDPKmiF1p0InOk8T339CNJZveZU
Kp81G5T7pB0XUq6xHpKyPFPF9kXXfI17K7/0veWd7CSPj+Si6Pu60drHwDX1U1ML91yGdf1B8Vic
gL6EJ31JQw5k3KNXTsQNCi8t2DCf0XWgTUbTB/C91SX5HuinWHnusmcsiXsfycDYTFkBetrQrI6+
hdVdersAIhfTtgg5+GN0rdwL/E1mdp1amBHO4+wPU1beCaN6xWaKpQ4fcbkFYlzunaq0N7E5kYY1
Tt2b19HlzxBVw78FpZnk/0ndmSS5jWTreiu1AaQBDsABn5IEyWCQ0fcTmEIN+r7HDu7k7uOO3iJq
Y++DlGklhVSKSrM3eHegyrJURoAEHO7n/OdvxLkcab1OxCmMJBOSa8p0I6jwTQXqPWg9UONSMjIB
KnrPrwx8mXVn3IGZGAdnwL009PkGeQ0BKx5ANrcJ4U4HOZJvuaqnyT0UCTk3DLmLl4mdZtzzVqvb
Gpu1gIzxbNyETtNMTDK1Yj+NBntAlLbeBF1tnznEZcFN4G2L7Lp+9LFibME+CAbf9HqfNCuQO/18
rDXrEICpiLXZVc69FQj9S+hOhBzU1GT9FFr6fWnL5nqwLO0+jzpxqhFvH+Z2foxxpD+NtFjXZmzX
hwzP6Bstm1C1lkFmnkmn6mpgdDFn64Hh2MbMezp7fZzI3LTJ3KMx1Fc9MH5xlsqcXV72gQF+HdS9
tdHaoF5L2erdurDL/ONk5pikKjH792HV4iiT+IqZisZZ4LpMGlqczmBEqT5myUckMq7KIorvBCFE
1gpWHELQqKhsamCjOW+bJtmxoVGzpXgZMi2N6wHKr7OYbs+Ijhm038JhGMGzu4L0YbqFu2xg95MT
zLi1r5nuZQWgF0OgMWrjwYJTQfEUS4JAMIFc05FLcy9ygAYdyTqWy2HByMMae0Lgwr7EddGwuuCz
3sYYvaJaXZdlmByEmRuvZjNUh1bN7A+2OTLFMOdjqZgBkkWTn4pB8x/FPL+GY+4ykWf2ndjsY0OE
f3rijBcEuSVbp9QwJgvl0iVbxSfLHc5a3OhWlYpPhdM9kxingSaOkVijvuohJhHVVI3k3W38ssQ6
HNZVfomxRB54kNDY9ai294ZP0kckIpClzoyrdSB8orKCrELMOhGlTq2iOVCQXGvVS+cjMF60rat8
19j2QHRT3pzSuK/XdZrojK+QKEDJxlXCgN0S1zYZQRiYngmahrU5uh+VE0BygEy5yyqjfYw1Izgj
XCloNmlb1XvgqIoXCCIEzS7m7dVI6sUwwSOCj3eejPEI95SgLEz9iYxKwgnweOYhaWFbkkWlIu1c
4Xp21xf0nhuZEQ/OX+an2TLmK1cRJMpwKdDmA/sqM1qH6TEV1JJ5DATLMGiVsfhcb4za+KwJcmp0
/k73msWeTrcyMsLTDooKDUmw76Vp1htbH3ovgFiyBf7DcD0frJuBMeMWCQXzIceChDXaL71p2xqH
/7L6UDju6bDap5nw972BlRWFA37eiEy18snsbAaqZWE5T7WtwRV06inD/tKOzwd95HNQ9PnMvOiX
g47sCa1vrkMTSLMhHYM6NC/mswgA9l3S5U+US1g6UtfRarn0vu4b+neBoMvq8UD+Rqef3Xoa10Mm
JeEObHKAMZQI7FlL19k6/hlu1O0HhvUOg+C2IZOxVXTB+2GJS0YYmENwZTccr4huRx2KsSmhJnNr
dmJTpljZf87aieFM0hXZ8I0//P9a0neKPtZFU3xp32r6fpAB/i8S/lnmd3TeRVf4g/Dv5p//Q/eE
trj7/I9P3T+gXQXF9xrA5af/1AC6f2C0KQ3mNkhLdNMWf2kADeMPw3IcQy20cRPNBczsPzWA5h8c
6VKHhq0sQwhzYZz/qQHUkAdaSEIgDpNjLhTiib+jAfyq1/kXN9jVXXhluoOYhl8pEeO9WahCkwZb
JN7ochrJ9y2m4KTEZJpHou8qaDO1ppOfM2OX6w1qDsfDKMaa7q6joJQmpnJo/9nt1vPExrMZgITj
De6OcL7yvpDFpounSa0TbLluJ+iaClg4humeQCt6EAw91ToNQBXQsg8hEnASgr/kdqLX28mgJG0c
vYAhGzrdCdYTDsizbs7MTknfNHeYNWCfaY0t7v2xMwcD1AMSjAgXUdlZR4UxPbpOzSQYsbzGma8V
gSR6BAqTMOAyQD5E4r0u2VUJi55r/8VqI4Kph7BLoX3CacejmuxAQnOiIuhxzM44LImjjU6KJFN8
/0WHif1sTLO26jstAQMVsA9Qsevr0bTB+2Pmuw9zFEdPFSFO0zYY8epIXBIMGQKlxpeiRaOymjBU
GXDML+TZMA5twFFUpFchaeUFaJOAxwp2JeBmM/aaPHg2rQ7ti4aembJLORszLuQrRZMFzl9hNm61
yXzLaYivRp7b/hbH06LwhpovszHI55WeOUadu9NLxsIRWQIvTdSn0Ill7lxJcuMv8g5u3qZq5iU1
vqspxtJmSNj1dZi/cCvS+EOt6vqmAAufVk3USkQ2pGlMG2d2zGNukjG1w3CCyUBnRAgpjdAl/d1k
AGZsa92psp2oJI7ClQvJH8o+jj03c0Z3y6xH75uzqdOc8qzp4gonanLGiSVURjdvpjw1sL5VNfxM
UUIOWTOFAjqSNaxf2J5iLHe2pGD17KCdtZ2G23B7TFIAgWMkY3TPoZTluDFkrbsb5i95dWgSoT0B
MWnxqzvFovFCPke1IZ8S2BAlHGgHhSvO9+SMM/bIRgu6ZV6Zc+FxDBvtOjNNHROVOFQCF3WzUmzZ
6VSCv9YjWXIZDMutQxg9oEHZR8CBc0vW/V1BJ2xvA6NM0jWtQxMf6mTQHqOsasdtSFyStaplHETH
qDQNhxFmBavQJn+FQKeynYbnDL5GiTy+b6O7lHC0+JQQMHcgqprI6yhqRX8RjKkaLkGl2uGsGsbG
ZSCTQxvsu8T0n0i8SawvfG6t2KmJUIINeB8O4M000XI7hSCz3B56RsmBjsf/NsRJGpuOiTkNFstB
G52hKaFqrYuQZ5PJqUov7Dpz3MuUPI6Zl2XUzIM5B4XaEObJJCVUk/3FsQEzNxZIXOLpNkYExJnF
jenVjBmLbdXL0PCgB2ThfjRbPd4pMwXsdOdsrE+B3+PJlAKlZRfY7LNz+QGTwE8FA1XMfnW/a68w
2LGxlBmR3GztCnmIh4zOkatKJ5pzHTap3pJT10pInPnytwIFD3wjKHzZCe5fE+8HvW6KCwHRytkT
RJiGZw1gablP2xyeo2Ad+YRH9b27y2f63nWMuTHSh86o/U0SGcwDbbRzdLONBdkxJe7durXiDi/0
cpFWb5pxch8sRdbGmqfPD+VO40JWyHtsPABXnimI6y+YTtkEmo0QVPNmKh71Ybl61pj8CxyharjW
uq+bvGIZOLBr+aXP/sbEYtNLwXYTRi32VOTbKK/y3TTdWtrYXgq7BdlQc+lchP2MpbFlFxU58AkB
eAMBrPWqGJzosyEq5yKBM4DVBMFmj6Es6i9MOnR/31hWjSmFZn+JhcEkD2IeWHBuNBYva5gWj67R
uGJtUzB88gvB8kntkpc0z3Uqss4vMWfG+xjLh3KentWwtC0hZlIEFguIEqt4DOJ0Q9IiHE3d7Fz3
THT6QO4vfVwEZwagf8vQYHwYmHhXR2InkruyLcJkB/cP19e+jsYCaUOhlRvTt8wnm1RDU9sHorBN
2OGRgeY6yzsMxKZEF2Qfjd28KIJafR3qGUiO4Zqfo8FK9I1U3XTTO01VE0cMtxMaRKffhaFtk8oB
oXgbFFiG7wmF9k+9sMxPhBfBop4MOVGzGS12Ia1PSCPO5R1pcRBJ2qMopJ2vcR/K8m3IVOuiGzoB
Mm9P5l0RYDm/Bgtr1SpfxH6wnbP6iO9fhPDAzKbrGmdETEAiaM0LCzthL2KK5GyM0TTzc+zfUamm
oy7uKi6fMBPN7XA7d8zn/WDsqZulgriOP1IKJqNl8x0RFM21m46SBiMCdGNy6hwCHwd8MIg+fEpy
qm6vqsfgRbCX87zHhYBfMlGa1qjXcEOTZpvezah1jlKv3HiL/Xb9jDo5ONG9GPmWwFUi56cqfyyJ
C3+EYiWeSMHA1sW3BOCIrBqEkYXCAASXUIwAej/oK09EdXZvtFVswgUCVV/XLjStTULy4FmNQzWA
iDVpumYxAQPiZWxTSfY2CBuBV84ZDMlExthoVcJ0PpFZVehbxoX9NbkazV0Z23CgKYASHPHDMs5W
sTu4lxQBbb3Xm7AXa1QtHG+lOzMaSXXDx3ZOdM5FNxbMt7Mxqm9a+r/XhKSWHKL96HIwmyZmIaon
7AG6WwFZwYod+BHMqo1Ha8jrj4SA8iit2oquUOtpyS5oi4b86CIab0DZ9VeB0+V9Gqko2iyxEOa6
HKOyx1dqFubOVEZxUaQmd7apwmZTigSUysd96sWNdPU6d3Z6JyA8nRvhaEJeSzsCPVGIfLIdkYFv
p2iHaZhGRouCX7zQDumEMZyzrUeYfnG1cfNgecjSMPZFrddE2GBpnm0Wt7JwHRt98zEi0QVp1Ag1
bq3npYLaHrvS2lsudAuvlRaeL47ejreQPZiLmWkW03pZcX9VCSiu5LKVwWfbhiZ1SKceUkIwdLC+
kI71a6Io4YGZYD9MHaC1khyouxDkSQGNViFgDfZGI9iGExQ0gSiyEvjrNMtgqr0Vt2s9SEmHGJN5
RtfGYXQoUD6RcTXAzdgYpDx5RlUuIrFUxVdF2YoBYQuv7FpfjlOSOOwSHQheGM+RncrzLhbmsKqV
BgGonqfY3dVDxSRYc2D1bZOsH/2V6QeVA6MYjhvAbJmeNBxckChYxXBjqdxJvSlJ/KuMKVzjqXwO
rBWKNLjRBpVKzF4RBU+aFphfsEgfs42uxyP8TUhwvA2Blt1T+A2XCD9a0J2knU5w12uCoicz4j/z
TUzGJhTiMEF7MuG2TRn5BNZldO6rEuXzhyjtqgwPP3OoNn3awFCpSBV6Kf3ReoiLuIPRGMY5JFXu
KEnwrul6KkR9A8ieJsO6waUGXi56wc8xkq4LvIEQ+hLAOt0A6DQfTaLFYC5g9PfkFKRFrCwMz4lA
UmSmLEUzdWokgdqRXpCGtnEamV3hLhUxWs3sZwLGRyal1AzWhjHxUmcHaBC90bdDuveoIkSloNa8
Jp8pmVdDVpGoBQCgW5g2V/IauqfzTEpNT9Gly/AT0TGOgmjYz/fE1hT3RKIP1sav7ZhRRoishYFG
XX4iowsjfYooDiHVL6kNY0prvYqhW5A0gPvfC1xYwr1CF/MvzrZI+p5t59lN0HGs4Tun99aK9iQh
Eg+CPhcnOox6LSTuwAUJGtZ+EFgfQTMKaP5k+Dy1VWMy24uN8uPQ1j5saRwCA+heyzi35oCDwaV1
Q8tEyIWmj/kjolC/ntjRXKZOj4XV+vKmsZvwtVZZ/8JoM7hy2ymZr0EnsY/LZ9iVC6DKE+101VGu
221+jVWxX2zSKC+xUtJrsrawo2HijhOOuRKd1A+N7fYJw36g0IUtTcqqy1TmGh88qFxDUDBaMdB2
fiRrSP8cioWsqNQoA4T0wXgk5I59BVYL0dL+ZA4nSOUi3UozaW5jOUUfo9ygKZn8dHiQhNk+AtNW
rwiUEH/GnM4PRVfj2KYTJnRLErg/rxkwTtXKrPrkEa00DRH2ex25AhSq11auxMUE6vKcQS4HJsOr
wt6J1u2fHXNKlmkvmZibWQuiCjiKwoUpIExWB33lKwkHJUMdAHlzjYKYiPfettoPgHTRK2G28Sty
yfYpSGqw9FQzXEJ5HTs+GnVAR8i/zm+QBJcvtDdpz1Rh6C7t2mqeFMRNoW9IoIm7p66PgpZjgPYN
R7QMQh8a5+Q+GZW81/NCe8WPmSA2t4nsJySqi/k4YbMEyo3uHG+henY3wNv4peSUO6dpyLIvM9Td
x7EP5ldnbIgup6NvPuOCVQ1bFlZ2cPIcD7Yq7WEQufEyMQkaC0B1QPn+lJKe+aLri1EY9G8Y1hFp
me7WNTJy2WubCBBOMo5bb05yed8Ksx4uVOyQ6RiXmIsfOiI6mw1DcfsLXKEQ6hSJnp8i5lskIZuB
FV+HM4SRtcD5bdnAsn4bklZlrxhY8S9yOMy0nogwLuAkTBkFQ1s8WnZHtV4avgo8HLWCj4y5jXpn
4UB8SVEsxEVH7ly/9olvWbQFbTHfWgPd1EoFbZWy+7SkRWNc04iNYNsmLJ5ZIFWkLKF0lIVjQEZr
MsnIYYZnE3UFyJpbUShCa53JgFdzDru2SlrLvTGWcpX/aAz151G0MbWURuqG0cNFS9N5PdRu4Xsm
NC/xGBEhchXAsl/EknbSZt+s0f8W3PafYWmX5ef8tq0/f25PH8q3qNv/h05aYkG+/r2V1j//O/3c
/OMh+lwH/PMTf/75X+2HtlkmKs330NrX3/MNW9Ok9QeSLmp2HVGiqb4q21HsYbClSXAy12avd0xg
KNfAK+svdM1w/7CA1cHW4I3Zwl5SM/5E1wznD+lYQgdWQ+8qbWn+HXTtRz8OG1OtBcQDq7Ywd+LT
vHHK0ADdsF0loFkl/VZE0w6SwDsuAgs89y/47udLLC4D39li4J0DvjhwiTG0TtRzu6jUPNmr2++e
BXrbiaP9e8usH91M/roMBhI690SBFf54mVbrkwCupL9hE98WVnYsimmT2OpBK7p3TI2MX10Ltw8D
B1jdsZT1xh1G2QUj0Rm/Zbfvz+EQnxduvkqwNapgWFR5wtC5h2ka7CzGRRFKlHay9lNg7pe7q4Zp
p2vyna//o1fDt69PbLW+mMjYfDbQ3e/vshEjvSnm0d8UoXbDWGQfDgyF2GOC5cHW7n2Qju9Y9b13
yWVtffdgLZoAxgsDuho9ICKay5IFOqKFw2R7TVL7yh7V34pl+PlbvoGCWzeRdl3xLUsO/FgPD6GV
7H+/joxlobxdrxJeMy8GALZ8u5Bih6GyG7Q8XL+4gtFOhri16DEOtjBPMrNOvezOmzZGIFxcYVX0
3vXZc366vqPbuGDoQoLGv3klaw4eQaqNv5H9S2nVl3ObbSb4hEyVj64fHaYgOsS2uhlUuq8y957B
0ztONmJZLG9vAWD/MhcyhO44y0f87skq6FiBSX4wzKdgK+f4WdQY1C7OK7p7n+P+WkTQlJADmYF5
YDxAFSyigxumCPt9L6+gSNs8H148lsIRZPM8oY/uMeztUVLZDGt//8yW9+3nz8szs2FI8Vq+efer
usylFaLwcid5anGQS7UArmm3Ngd1qzXNubJgmuvN6+8v+6udDWsUE6MMZVq4uf14mzIiT0d/IE2w
zIdXVWdXC4OA+vrm95f5anP49usxBgEBEJbBsfBmReAjZPh1G4Pb6XdFUl7ho9pgSmJ6IEq4XduH
eOHiBgG6Me24bDFYp3tq0o5iUschT6/LHMPrGVPsaN7gyn4NndvLWgZ7izybPnanT+POjYOtVqR7
vDkuy2DeyHnaDKw9fYSHZ/QeF5/s8NvsjpHarx0ehfOrteY6jCEZNOmCsdGPN3EOXTfRWhoiNPu4
HGdXYuzPA1udZOOjZJIbMl4ZfpiMiKP2bJTE3rfJh4UgTy17iE3i0IvoeaRDSy3fK20yJ8bLiuU3
grmUU7+1fBvdPYNlPx48p872udNv0xpS+iD3yFdupiVmFpeUOdE8hwkCU5mdcNL9KHoPk4NNgM46
z2AxuT1o7ExUZgxPip214YVosMduBm+s7H3NHQ3496EaLuyquvSzl4pRf2g2Z3TLx0lo2w7S1DRg
IWArZvhF1kHBxu8wyMiJh3yCB4eq4ueRenS5oJUVV7zlQIBQ7xprQco3rUyfq6k9pxv9NJjatmnG
XRXJ9RTGh3kkUsoHsJpnaEhin0/dFtHxB3T8hyjOryj7MxTw9aVtiJOLGggYeweITR2a7pzAv51V
9UErTeCcerwQA6+t5T5kRnTjJO1lVKU4RMzJXT+VKOfy9CpW1l5ZgYdRptcF7aXramddEn1y6dQ5
jHYFDPgUWChyqEpjnqh0H+LlXLAtxDjKa5217GLP3tnmCb74qmfzWDaSQn4JubfLvrvc63Iqt2aO
7vrFZTCyjsh1L0370xhYexxgiL6bxz3NwI0RZ8faBxOYnVttGM7TSNvWJMsuv4uA2h0+65cKgb4T
+l7TpkfalQORkuBA9rTrNOsOL1mvD8gzrLC29gGKtRnzXvskbRaeNp+ZUX9qF3qplcL1GHcAjcc4
l/tKU9fLrqNF+i4wzJObhjshA6+K7X0AdGd14Q32biTNlWQZ18P4ijp0G7v98mdFjivHZkOSaapu
cSO9b9LQG1skEr3OAoGce4wrfVdiDkBIm5cZzVlTybXuAy/E0NdwqsoTFHo2TYzTnxNWDBkMyyu/
PUt7WgDySxsi11xHnhFmcIOx3dqt6kuXB1dYEzBWuglwxYaVsSkDFqEzIItFFdHk6G8LfYBLUiOS
sg7Low7xZYkkhZWrIVRszwYoeEZF9niA40gV7JpC2xJ2su1Dx4Xnwzruu7N2CG4ojg/JNG8UPu3L
GkDncpisgNnBvKsE6iWSMx0R3Mow9Cxa2eVgleLONWAWGfHBNgYv4LbWy6MJFklu9Nzgp2/hQp6x
Tvos29uGf5+J8Z0d6lebPOxZzOoQADjq7XGMa7lMXaZQG9OtLx23BXEdd50t3jn2xY8OWN9KG1x4
LabtOqa38k1pA8yQlpWrFGSa5EvIW1yDvOB2eIW4dNMYFvGlJNbCeQfH6rxKy69wAnpazlTd9h/D
npXUjNkN+aWPzpgefR17azD93x9Fbzzu/vqUi9EdBlbSfhvT1ppxmGfYXWzwIGc2YoBoT2r+OMAE
AYU8jPxTU8bBkN3rbIqTZY87J4YJEhTvuRe+ccT886Mo3GmXQgmzzzdFirBBRPEbgJ49hDdR695B
en/tEoKvM9RkDmlSZnuO5eUHuO/rymGzsDTv97fjl2vju4/wpuge+0zLGoePAAXswqmgwIRF+SFu
nLvfX+dXiwN/QctUi2Uia+RNBYCdRKSJ1lSbeUifS906Ednt0dbtiWP5+o5gqOE5DuGlbEOVGT5N
9aWlFvdyjkm/RrXZb2uljkUdHbKO1zbs3nFD/VXZzPltCOlIVrD4unK+qxkRCNepUxtq0xWgYbAe
QuwjYA57MYiXxD+OwaPHwPoeFJnJBMfb7+/RL3qyxR7Udjg9dJtp8491hBY7ZliBuqMzeBmb0CNW
+yOsOS/N32v/ftH3wH0xDcPGaIj/8/ZKpeWAxqJKFfFZ1pke85tN7LvMOaadWVrsyC+//2pQbX4u
cLkkLt2YUvMNvxZR393cVNYjGBeXLC0KMQ6OzrZJewm2S6ELbTJkzKZ5y18uXWc0B1vw53LlD8l+
WRETTZlV2QegT2+ysPKbxd6e0r2U6XFW9qGZ67OmDcj0GLdloe+6rPcqaHAxcQIjPwP65jlUQXUQ
nFyZHbNIeygz7RY9jhdXzSVBHeveVUSScPiFNl4x/ToKbBIZokOTaZ5Vx9cZAgynt/dQ814muioS
Ax4Im0FW1XvLz7eoSOEneG1p7ltOG5ztsdLrsPnijBvDp6Ua67geMrpzu2IunrbIb4PTGAP9du2l
NfleTxWIwcoBUf7Opc1e3hJEQJyH9aXOjqlSi7ANiT1MRwRs8IQqdaMBnOVtfAjC5EvvJnuTXtnq
xptKzVddju4pifutLCkRo+bMoA5eKi2Hw7bte063FEMJzQt17cZNCHcgG4/T7mBN40dLtOeAzygc
8I2prYMvXqIK30GUD1S85/jqc0aXBOZQivi9e0SnfpaOJxnmL0aHq4wWrbEKfNCZa3FgHIEh1lNv
r5dq1MeusClZBSpiujB4FVWvU4BTtupIegSTsvAwmO16uYd9i2AwC24U9D5DqN3yc9FMYciJqo/2
HlXnSVP8GbTboYq+jNw/Ji7nmXtXQ5aBc7q2VLdt9WgdceCLJXTIT64Thi9KqpvZUR6KrF2XpptB
n3ZLIWPF6oHJCWof3zwRSogrp7NEVi05QJdOPl30UX++sFidmGfKWsOvjMSy7GjL8WJxoHHimxhj
nbx5kYa9robsasGMXJ+yyh52RmkehoxQ8Ck8mJxCrTVvwii5nie09cWAgpB6z06ucxrWWKFD1Gpu
Gz8c9jFFchneLljIskbkOO0Ctql+YHtiDS5HbKag9jjJcWpm9E8Z63XwlNVClJ6w9mF9wpsV9byr
iXhYng28cE9mEicR7dYpuEFwRk2yzu2ReJqaSm6445W+//2O8PPhx2ADOippq64SeOm+aT2VQcgR
311xa7XbpR8QVnc+U1UuyyCPrX1ErKzjzDt4RrvGpww01Ttt6U8bLh8B0FKCGuIpyzTrxw230Cu9
1s1RYbEaeAjh16mwGCek+ylr17//unS6bzfABYwhikDgFCvR+L/5vlA4tDzXAndj2TGKDYWPFHYE
q6gJbxx93piLmVZjJdeaHXpoxAizNh7wtnzBpeumnKqO8b84+KV27BEV0sisUHK/Ssgg7hhIDL1o
OdkbjJijiUEdOWVSO8ZJdEBD261adylzlptLk4a2ctdF9t6YaAoirBJQFA+ywx5XHWdJFYY1z06W
024YLB+zrgSvz+4cczXcXsxTkZgH2wQ/cqIb+o+bhleHNMYLJVlRTDBwHRtWs1tR/E/WCQpgvolC
uQwfZzy2g8fYRYoi5YzD3XQxtEsHCpGCMUM7IiRhF5yzo1XL09CGT7kZXWtJcdXWZLG4o+/VNk1F
yX7ZZYjVGtZqTuOIF2pt+Ld6Ilf5oHnsw1+/PYPHVZprtxqH7VosNjEiEISNp3vLal+1Ovw8jUS9
Ja65RxZw5crurOf11YAimkC7SeJEQmX2byGSwCDnCQSVdiSE/bE16QjpHNEZ4NtRQY9M5kMQZbsB
AY/v5letTVNnc1xhDnEQOT0w/PCgwhqwCYKbqtW37MhmwlnXukdNqNuEawKZXRvoc/U5PVa6eUBr
dnLpp1NNect70ZjoYnMLqhQEQNbCRLNvSl5R+ozO7rdtGR7KeCDaLrhZtlmndO4RMK6clqSnmhGZ
VTKEXn65ivcR1rirtCOrnMmfXaX7VnAozvVeNvxF1xDN7ba3gjAfjuB4Dbz/yZEtpiuufWaEDfI4
huF7S9juiin8OnC/dJjSrBpUwivLDw+pluyTBpUAqWQ2HkmNnn9IEpesvu4Cm5dryd7itMVxabxj
NuWZRqrU29cQS9WVli3aIW2eDuWUXsPdfrBFeAPD/aZic/ZUl7FhudlV0Pj3S4sdxmmyHomxQ824
NRYWxRisoZx4JRM3mXJSFva6w1DZLemtC83LS+dMp0/GyvgFRR3p8NkmNTAckuyZZHj554UBpW4Q
h9SRd01DdcJ8Ews8lGAFcmckTvh1kcj8rPI+3CKD3nSMSM6Xk77Og3dq51/sHC4+/YxZqAn1n7D6
FngrmxqdaC41UB1xMzl45fIKEjaYgE78fqv6+XJYRgPE80IDfBK38OOuqKNqgxGY0yCl3flSn4R0
zahNPiwrvRzfy/v9xUFggT660LBhr/DnDXw2Ye4upTU4G8SH+5QGu44cxCqzvgOzQcqWvOhTeIt2
+RiFuJQ0uJ+oP7N7/9ZE8D/I1PnPhob/iwj4QvD0//288C788M//k37IP33+YTi4/NCfxHvd/kOa
S7yMi/k0sxuO2G+zQeX8YWJuYyxs/G8pOn9NBoX+hyUXn/TF68SkG2SB/TkZ5Jex4ohGMDg/DX6l
+DuTwR97Ww5bjMpt3bEV57tNK7kc/9+1HCjJqzhz4wZoRWtPsCip55JZ2ivOyCx854D/sZb4ejGO
dT4+KxnHfvtNI43zUMREz4TjGYb4v/mi2sNmgiPRYlwyWFr3N7Nmlm/HYJWIAP6H6uVtQx0bXQGe
E0FKVxpmCsqKNEzzVLOS2EBdjRJH2e8e/dU3tP778eSPTePXb7ikEVAw8VxBLN5WS0YR5vGY8g07
LG/BmrG60GHuXDU9/nfFEh3WQdb/FGAd9s7NXX71v8YHXNpkMQjF1qej8wDH+vFJKiT3Odav3NLY
ZCojA0HbGL53lZ/WC1fhi3E3SSyC3LRsjN+tl8ycLdI9uUo19u0hcir7IQs0gbQsyoJ3buaPm+y3
b8TWispkEZkgBvzxWn5Z2PncDtV+GAqvS2Hstn2D5greFfnQYK3+OxOxX325Bef5KnYhr2d5ut99
ORPtGtyKrNo7SutWfhiGe30ctN3k2B9/v04M0Ap+2Q/PCyjWXmZZPDHsq5d8r+8vRuRCG0hV9LvE
HfoTTsjaM+p1zN+TsJ2vqyxOUaL7jgl8C6dwDct908YuChMVW9onTSntJZ/6+lMdz3giqzSZOc9r
5WjbiFO6hv88d9BysgReoEb0FHRUhLS3oWgiDYU3SKxnGZVxiyqeKcAs9GLVQTJ9Gnp/Glf6wg8m
vdc0rpOqiamOI8281dvIwi7aSc1mNQVYzuDgYmTwdqI0rzZOTpeH9YWFjUoSGk2wT6GwoNNrmxku
9TCLayMMMI1f1Y7EGQ/78LTlc4kIQf64ivoMnfacCy1yVorPSs5qbLhPokLbzGiWKcuW2VmbPIqQ
/hQfHuEs5ZQ5hz0jyTotWooOQI7wEtsiBcMHiUw5PHaDrKCPzahUB7KJIoXfcutjo7DpLZnFRGsp
FW3MKq+eXQexgjcTloGzId6/CjPNIenS5zzGI07Dr7Ssmu2U10hIBLQ85zjoVqNd6jHS92NhQqvc
mn7oRAcUkdpdlcIqW8ky6+YVyayOtcXSorsS3MtoM8z4q6BgJwfAs/FVZvJcxvVLBaTLuC5A1IHn
L2oYMW+jFt/sFWzpPDvXxJQNW1OPyUtD+B9X28kukdECAmXD2kgcuJn1mMYW7M1clh52HIwRfDPT
1TpCzqvf6rmJVjYiv2BmQBUIuIbgy92TGI3ovlCN0z1giiHKrROakCUDGqtmVetZDgmiymz31GWm
snZJSGzkBsF0q61UNuCTkskwqLdOgETjFUpEhZBnyjUmAPxi66pfgtYgEWQCuCGLcK+vk3CcrxWc
Jvt+QkDRYyUUpSBfIkiyc8OeJ8dzu9RgGNGowVEvRjgILIFxp+nVMRx0M9q4QYhhBiaUVbfrKydU
B91XNvyrUfnBRZOBLa1KpjsdTs9jOLq4x/h1volDg0SEVShyEeNlUxL/So/tinqlI8yP1kLricmR
MmrUdRIWbnesg37QH3Lb6EiGrYSCF4ZwE3IsmVo31MWquTInlidjPju/x+koYLKEnVK57aJhML02
LbtHM5mV3Bi56HHJJv01fHShNpz+L2nnsRw3k3XbJ0IEEi6BaTlU0YhOFElNEBJFwbuEx9PfBf2T
r4oMVrBvRPeoo5UEKpHmnL3XrsamRqSdBbLYE/uhRej8Q+67I59HvsbSM1gHC2/PdZRFikDSXDVE
HFOnzTbu6GT1d2a79xi2UI0IAtDbRxr3uthq0WwMq9Kzx4FgiSJckFcJVj/pk14Q/andgjaonrIg
fiPUVmaXAVo9BOGsuTPybFAId3TiEB2HNbQFAFcigBoxGRb3F4TTgrTvPsehsc5lqpnoBtNmY/S5
hb2jC3rYA6GFJoaIvWoD6Z0bkmoLkNSkiWrJPhBDSkEVrJO2TnLS97aEiUqKKoRFL9cfYqBWdjLk
b1MbjX6fExlHO8hNfhd6HeKRCKUK1qiqg9rna+9uKxVW5S7GAfZaAG39rSda56IhLicE1UYemivu
JHGyaWjusLAlIwSA1Gi6u0rDM7MWgdDe7BIQhN+Z0fxURaBo6bZpM4EsZmiQNSImelnpgBkP/x9J
DzE4rGbXppp75+Yj9FZoc1W6zqyiu200ruOrNA11uTX1eehXWYRYj7KljZAZfpB5oEsEQZnmblrQ
xM6ZEbEZpOPK4sJhXsuijgi7huDyiB51fKjUwnIJSu5+u66HgP+tiFMNG2LvqZvIa5EKcEnzgPN3
AJ+IHpbxk0mN3gEtGItXpwvVr36GlLnTS2x+u6Cx6oeOIxP2cBkZHFXIpC7wJjtedR02LRUtI09R
lKNGjdaynxprVbtWdUCLThxZNC/3q2aanYkkZsc8SHwVhAL0bVev3FZav4BJRCnToTAAfTf6QN5s
FVfdaq5Maa0LQsaulUG7FKdNNl8V6NwlqmNtfIyJln2bkzL7XVZGQppsO754Dm469r78GSvP/Cwa
L4Ph5xGnt5JZ7C6/2cCmBcvDHg8mODsL0003SD5Pwa8tmjna9Qkekn3dDtrfUW/cG87eYbOO5Ri/
wNdyXzJTqe8YkkgXToEfKzI7FiZCE6Sm6aOZa1+HXAuidUgmGzkxaPTvILSCNA+aEgtDDojwDRNS
G6wql1SXlVk21Y84CG0dZI9rP8zNUFESD7dm3OJGrYDYzahdJxhCpsLha6ZXLpCX1BNinQZlMyAx
r9zHqqjT71pmF5cwD9YiK0DtjDuDrN9NkEf4TRHK4r+rtScU1c5TO9tXTl5111pFg2oF17i5ahuS
kIGSjRskRw2e/wIDBfaWKEIyXQ3wuLv8vqaWcJmT10H6XLfJG6O8RhjnIUpXxnwbk4q5t5d4Ehlo
3hpOrdx5tmY+GbnYDibVN7eStzmwCndrZqONY8xIbvCU5hcQbUa8Yh7cRlfO7aaboeaYEg9NrqeP
TAqB68WkDm0C693ok32Xe0OH3gh/Blyx4jIpHSARdnhhqnhZcWf5os2VfY36j3+zhf50ock2wuSK
+Q9YR9apt3p0jVdNS603A0NTsEPt5bKfjU/xIP8mZb9AEGfztikyHTwHKAyLHeQNgIM+bLDdYRR2
SHHO15jfCKjBnQqfvXA6pvYkCC7QWvFEVV//hjI52tjKbi80IPhE2QwE2my7Vmj7zJPNdsaFUUH9
0KfvJpHIFKf5Et/wQZSpTwK2cyd5L9+AAjv3+hi9goeyWVgswGt5NobXlSHD+VZVylvyJtqdkbkz
ByWwdnjhssn8hhcKwQ8rYnzh6Wm4DWKi0/eDO5hiVXf57OJeNsqFB2lYJUHILSV/cF84ATqrrnS6
GAkyBJsSFl8wWv+IlqGxHeZivsMgyoeaxUMudhkmC8E1bYJwoTropbiIDJggadniJQ2QTjlISyUi
9DjN1xyx7OfKcL3VNBRlf2XhanuuMFa6LxyC1JOL37R4SPNU/M7bqoRRlwJH3rUZntlvEUnQhIP3
qgcdjId4nc9zltzIWlKNn63Uiw+khHf9i1C41f9EmtGYh6kyx2eVyrx8LsnjuhhrASwHzyfR7jLF
fbGagXaN66oPE9D1nLDJ1THaB4ua/QpeW6wW6FMq/RQ3TbEacOA8u6KiFgn1gWgh29S8cRO0PBRm
ozh/CSrAyauBw8km7+ueznNp1H/zNiTdL6IIzFmnuje7SIl7DewSxy3Tyv7CmsPk55oROhfAZ5Zc
F2WS3+rN5D0bqReGcAiL6gkKRLlF/BFhqEyt7lHZ3MXXhrUYThrdy7V1SmAQZ2/cGxndF2+JpWBy
FSRvKIdPPUjiVyRm3V3dFP3CK2Jzmco23gV1nl8GDaBwkzsegQzkWW1VXvc/UiuZXpvBpapUkiVy
pWtdcDPj6WIFtDx+auFi06FdFHAkFF0cJL+Q55IpFNsK4ZY3ieTGTRLtu6PALa451LImjlNaFzeQ
m9PW13ozfOaL5bSr8hbvRau5G9hk6a860LgkdI0KboExs67o84MdyZJzbNyZVGJ7cNKJVnv3pTs2
+MFkUD1OblcL/JI9oJ6ApkjrKA+MS1s1aysdBiLOxeDHZjQectwQdzO3dj5pkDAI4sYNXUIURjhp
LkFgPaWmwwXKSCYc+/0SP96lV92SPVFqFDUVFtAeEFtuPGqJRofA4XRBz4WkENFxwB6x8a56Y3B+
qNy7y9nOdt6Ad7vC8f93LJTDe+D+s+8ER16swYTSiah9ymFQP5pz5heYTA4Y4l+w9V2alCtv3Nw4
JEG8AzCas46jq9C89qricrgh3AwSlbD+gm05YAXiPOsWfhBw6ctmKvpu4tuhuCnmjGUHwxfYlfAp
LWAMlC3GTjiyahcF+s7D1mJHpfymtc0uGGEUrkArkacWrudRdr5j5D84qVuwCoQfEgC1C92poYQd
oETUb2e4iCuSNQh3mIfkV+0BLhAyv7RT67voyIjHzwtHHNAlnhOR+XT+QDbPSX2IDfd20lmvkY6V
+M9dHHFQ3r0fXU+PDzSKhq6tuolUesk+0azquBn3teEUK2yY8rpAZ741CntadUvnM+PlrEP6wfdp
i/09qaO9CqR9oBU4+ERiPNQcu1Z5EV24wDV3Xgcvph8GY281hKRWZv3DLIydm/D/hW/SrAapCnoE
4Eyn1HzAecm/2XHKI8BDzC+erL8Jq+bqlg3hK/88CWlZU26miEK3pao32nWXYxNAgWsacPqC/iIE
wF1utgLnZ4n5J2u8C0Syxs6ENY9DKPrtzL1xkPRBVrE+xbsiGwICINx4a06lvYG3fKcXw0MYa2o3
Snk9uaK9JgDWfAC6iutI80rtYFVIqzqFdDNbUog3SWbj5surcoCY3JkHvSOEi+40uJ1VynWEb1y3
Kh9X9oDJf8YuBoA1esqB+rLCZCEkcM/8lg5YaU1klOhDRb8Eo86/XZG+AdQRlBqaJjwUruDL4dg/
YWInHS/YNT2yR9W49c/Og9g6cq3ezHHfoFQANQ5md5e1HrkbqTZtLOB68/DMGtWtrHj0tlZsVMgF
Jy5xtkcilapviOvDCkZ38lpCZbsKgJRsFBUGpFGD9kaaJKuwM1TfZpn/5VMjd2q6T8yyxfOdX4uC
Y6yoDy2hFxQHH7h9f8d6L6+AgDwSwAlf2qRPDtjLI4jPhjlkUxWstKcWZUmGu/BH3oH7w/YTV4dM
w0lnkkMJ/Ys4LzP8G2bFuCldb8cdw1h1o+vdAGUqH8RgZBdp7hFHM/GdhF1mAiDo050TqHRlpure
wX26YoUiHkcAZfiD59C5lV3PSS7Unog4CS5hKdTfZWrruy4M6fM2LIy16jPcfFYBc7GFdseFdWXL
8CFtygcSmcwfmhc9ek4MY6inNyPr8dLu2KwdA5ke6enunYys4oWKUfFapNEBpl31LavxZmuCWVcG
+iVo9XuoIz/LOc1o95TpKmgDtlyIAj9FkHvPpZFIsdLMMfvJGAdVpOGmbzr9laBBuRs49GJSFdW0
Z8Y2PmDEkSsS2dPsyFiVez0YHtOYtn4huuJ3CnQBtX3bkczGdA2Q9egBfOIsoh1mOtDUUwpYBr5/
0BepTn045v50I9q0ubMCb0Bb4SgS3Fw3/2kn/FNjh0IXSFZ61/Vwdzn3u+u2BdTUQmshV6Vsf4tY
d74Jr3V4qUnxPSu9DqlIpTLy9pYiMdBw86YaGqykitr4AhE0eKZRBtOWmrzYhd7Q7FvHHF/lMPUc
qkN+aWDcF4UB/iSqzNInaWzu103SNhcTLL1pgxN4eOprZcCnh4d+i5SjGNddF+W36Tw9AKVn8ZnQ
3HQpBwnyyEQ476DSwUdotDz2py6MNhGJHTEmPbqo62kiUn6rq1Jt6iKnvTbH+l1bjhTXHCJVHqmz
2S+5aLtvYT7rmBqhsv8V06IShRf4QIllsNcO4Uns7J7d7djZllg5tIlg7LHOd/uwNXT0G2Th/aq5
DbzkejsVgA6lfWeCuhHMX+KD1m3K/F6VBgHumxlo8hXShA5gupa2Hd3tWr/vZ4+kB4tq7oy5ggVq
3TmhHoPizLOHpgiXvDdpNpLNbfQIMJidSgKUaSyDBdu10IxYghCwnsMrzMkiJJoThyC24zkwMDsT
NoMdu2toSnIRSwRdciu5moPCgT1qRS3KwZRO3SUUk2z5JvL8MDQN8ijbloSNWlVMSGPrJXwh8dA4
fkHwJGHT4WBwhx2FR5O0FDfVWNg1msx+gCExes2z0ajoZx0KzpMiAQaD/zkfKc5y+Qq5xRj5fVwS
qsoNGAY5p8tQYL13KVStks6V9qrWa5DmGgZw8EUF5XaQZI33UsJwtJnvw/ikBU5HGx4U0F1TMa3Y
cDHIrxq7byERGbamUEbZiQfkLYmcHYnDNt0F/OvzDmAjfXmn17N8PauMU0rTReWtSUDhq6icql9P
VeRmh3ioLH2n2wArMjlO5mp00+R6IgpSbNs6sn8SzTFocMrlTBhA2wz4SSM8squiht+6Yj6BTLHd
BMGEq/cmKSKRrH5PjV1dW81I1mfIm5ZrxDisMWZFfAf4nqr9DeSXWpSb2vHjDL/R21hOx+lm1Pti
eRu2xbIzU8WB8MhagV8bid5myMsZRIYIpnrd1nV/Z+e5SxpVWVOj4Y9I5jUgR3lTCuqk2FMW4T5P
3XEGoUutPVJKVHeD2QmNGUHFmqkbV9NOzknsBxTRQXTUFCBWjjC7p7pXRAbPnj62y/GjnHclWu1w
DROnQJFFhka8d+kNPDpTERdcfki4X2H0nJ/Lmrmy4hZvDgeSnu3X2SX1ZJthrybaJQjf+OhAF2l9
lZFJWRrRRdophVwBByvo19xq3U07qPa7FlhotIxeXIGacNm5NTMismuu3KdaKRDqjQVxzmvK4VA5
efnTo/63hu/9NExxU6/SWgYKDRwKPLLRqunFGexqHzotPSHw+zBhVFBm8DP55aAbRpJ6U9IDL52R
tMHp1MVcAStYSlIFmab2llMbJVo7K2Nrpfc46aEGuPNvE1ouJEQV/KlgAKMuCcuxWxk1mKRVJlpu
LhNRGSNBkNn0Yrtm/xu65RBvBMxEtvFmrvlR56WvkM5jDLCq7F2FdCKZU7YLzSVZkq1V3/XDKMS2
8jL5ygmRjFW9lfkdTfoUYG1TY1bAOjXcO3ppIxa36t5hqXXIrDAl+NCJrh+TcqgSwMLkYCyJdpbu
3DrLmuUHaZJla9RlXJXrKE+CtTmiU1n13phThBAloVz26JA01BBE8NSpxMgvHGqEz7iWu/vasapk
g/TSuLGpMUNMDauez0b3YrzF2UwQZAYNxdvFUafHHMFkjM1/aptXD0LkATbHMm7G+11Jt+MzBBIE
tMWotLjcl05SCFTA/QxmPXDiK7Z0TpEdGbYWF2z2FwDR+fzW2IhYNsoAq7VOY6es9kOfiMMsGuOv
rFqrWBli6Lo32QWOfVDRaI8XAWiEvZbCU9sw622u8snY/VVZU3c7dDtjtB6nmeUrM/X6Vqlaf6YS
3P3my4Ya4E6p/Qe/Eq2yTioiQyc89uEN16r4OhndOlx7bEAsW6kovruFVj5HrCNiFcfgk2gr6Pkf
ytnBtAadTxWBp0ov01xpMJ66lIMStZccQHMhmSB9l5Psk4HP3YAuprgRdHKCiatX428HxUmxySGT
zKuWTnu1DsFG3hecLZKNkY3ENdWzKWtqvDp0TMGl9G9KxsWPKAjVY4qEMWY1jmzqh0bkfIdnxqYY
85k/qSQW5Ro4Vhxj+dFA4LQ9pTxA51X4khmSfc7UEkoI9VhZht8aoX1DIi8zD7BQw0qWZ52+Emp2
Xywat69abRZwkE34CID8KEehquc4RUTiFHWbzOsbWHJT6uQ7ggAHLmlW+CtLJlvtilkXV2iyVYDQ
vnIPPJDJKLbZv5lDVj+E6cCEG+hvv3Gmgy8MGwEmRzm57i9q+96VQykG5lNRenJj9+O0wHptvdhz
EAkp6gOJJYiv9upd5g7Cl4PL8WcQmmlwQC1rei4l4Id5ZMPb0PiwqTMv/R+f+EduE4WAQb/W+26C
IUesXgzCM89NuLEdHy68B0LV5ZTRkTNdDQArQKQie5wHSz2Tx2u/MruKaT2JVj0V3GXui6Bmpxni
cubjA+cMfDoeFYRdeork2aWjc2HXJkexPAhzmGIuC05qt2KmJulScBrDdjHoDwC9bmOkf9RV+jZ8
JRWrfu6HdjmYj8Yw7xxRc2lWqPk1Sjxj+wQhR6duIbj03YZ0g4dfpDqEPygL8iIc0kOn7Yg04zXM
uBY8NFbjJuysBF2sBmXoZHF4wqW51Ai1BPhVfeOHibSinWwy09zVfQBEbhaSszZ6aDZWwBckebqq
sV64HhIsV6REo1xHsAEhUXnxGDdbRXuz2uWp1IDpEh7PScOhQsmhG9we1c56yC5JOexNsDPcjm68
WjS/exFl9s6TRflMO6Eud6rtUE6HdM5qSk/sZQc2CWIwsXsZzgX34sKmGsOwXBbYQ+h2mHO+bZkd
P+vIwAva5uZyZ2lCWpS1QVCRTWLYQDymPYcbjsQh0JCIYivHZdsobyen4wniAbHeFqxi9n2ohXzO
W0ns2pAH3PjoB9Od4G3Wxb6z8LOQlkScQIohzd0WRgmTDwdakW9CW/UoGweztzcw0QPvwE0Uo/ls
IVzdkLEjmBSDS/RXQIjjH4SH/XCfO8hHd40k1GFXOrH24hiRS1C6YXFUo+aaQISJmknbOUyt36DC
rCc8173GGRJHzj0NAL7zJiml9x3JGbF43WhwTiARdL7JSfSlmO0GEskbM6Nb5XBeSzCOlKQ3wFE6
TvC6sg6YITHxlkpMK4PZfRFE3vw7NLB4bGiO2I/KrZNqB20Zvj4hOpSGuBwiQu1arwDkYg+ZtaL7
SqqaGdrRJWkYTXLD67XF2mwpDA/w0bwVsFzxM68jICFzMVKPKEdl/uLwqdMezdvlVYda2az1sU9u
68GmQhiEHhfnEcchPW3XgkwONyRgQaHPeuAM0IA+AZSYbey0waNkhk5moI90jMsk01F680TVFeys
2mUyAtAP2UMkocMDhRm6xQBHagrlABY9EfhcDSALR1Ps3JukX7jbPMjUY68lFpC4uTFew4jiC7f9
udh9rrJ4pzdCVsE1CD+XZZnGOwuHLTSCRwgE30MLsl8cvZueUpCGTwqCFZoFiHtnNDjHBg4UK56B
whhjvgFgEx/PiaYjp2GlJKHqeysQ3a9Ib9uI3rUTgn/TFFqlq97tx5h3y9Vn4V1SpSm6DN3q58/9
TsfCn2HpEgGZznUK9sSxtMQsO1g1Udzt9Ur035nl2qbqCKagjldcfz7UO9URekvdwjnHvc9wpVj+
lP9IZnJlOhOni3YvrcJpVhjqkztqf9kZ39z7XxIjjkAoAx7GxkF8IgVyamI1B6G3+95gj6oTMEmg
HKHqx0HlE1AcnYEevH+DjEdOBWI9DrqI1o4fi2W2pZEat3u9LQCqBYbx2MSFWjl1YP34/A2eWKqW
SWPS0f1Hc0DpZJw+W2rXBBMaU7tPvdTG1TPpPnzMZlcj6GLEwQu2VNCKS5JroXq79rwxQJ9dKKOS
D5//KR+9ZTT+njD5ezj9nvyYWYVUgC5wR+5hciAL+y0qh5cgi8Ndpf8P88Z0PCENE3EX1N/jF0zf
dA5l6LZg/4OEVIvKBk9qiy+BJP7v1aKddCyMlgLYwsnPqIBX2G2iWopRyKf40rpLWQh15lk+em3y
n/LOltCLTsnFUZJw8OmiFu5/YAa+Sj2tuQV2lY043KHDbTR7oNv7+W91OkNRbQp2q+Xp4LowV49f
oFOREteAwfK507SATB0nQi4wRgi6Jy14+XywE0OopCCxaPDQqUKjsW3bO9E7u0AaoV1iQqfrl/8q
GjC9KwQoCT4ZXT94+sDByNSNR6Np7FcSjjjN5UD3AyzL28IcK0iTeKfO/FHLR/9fBd2/P4pjKout
Q93fO/l1XdJudOoxox9OrrNuMqUezD6lzG/M05qbRLWtIqu/sUqEIDKjt95iJN+RYHvuE/7gtzBZ
BFlqWXHpOp6stzZ4AWnHOInsEduWIPr8b04Y9p3eOs7t5w99ut7yzCZWDJS/BspzHv34Zx8nOPpo
3DC+0eJYl01nHDKMsxefj/LRA/FDE4zFAogl52RyDS0tGmvG+x47OuXIvo9dzl7EroSQgwbCyr8+
3DIYyzvMI+TQxw+VGjN6RNFP/hzECPUm4KYcP2EXyNr/fKQPXp/jwHsxYDExoU/lziP+Ik3OeusT
24igxdSpAxA+svt8lA9eH5ADPkr2Kljm5snilgvO/lxHW99qs+Ev6GR374X6+Mcp6R9+PtRHD+SB
bmFKLBujezIfzGGgS2bRX9UtfSbecH42cxDbXx4EX6o0dIslFDbBye4L86zgCOM1fj1Xb0lM4Nxk
td3XfxopLP5xJhx+N/1kibFbY0IPKBt/1qhyFhY2kSLz1JmDxAfvCz2bhHZvI9Hmez2eai4lokB2
Vu8jjks2s5sWF4LiyNcnAGQh4hZs08HPbZ+sTBn7d4V3Ck/eVBp3YJgh6TbGYjZDPNCfmQKn2w9L
AiRMGEwG/ALXgcN/dAQzC3JZzFiNPqd5QnFqRIj6BuqyMV6E3dQ/pDXsuzNb3gevkcsLuw4fkSWZ
6sdjMrtThfZk9JPEmb6JiLSHhKyjc+kVHw1jw00EwIU5wTJOHm2Oy5zKL73cHtV7fQemL3d2pNQU
+heV38s75L8GlAG2N0wax89T5h7VCy8YfOmM/c9Bt9s/OLim17iX8xkL/fvFQeBdN3F1CPKsOAMd
D0WFm0ogFVE/x3Hpm+ZE8GvRVj5xofWZ68j718dNBBsl5wTbBC19sjjUXjD2dMQ83xuchPQAJLSQ
X8u3z1eH9w9k6JythIkdAIPoP4zaf64AsYfKpJaT8IMORHpeFuOlUTvOOrXy5ul/GYpFgiUPI5R+
srC20LHTKrCFb2lVt/FiDLn5kPZY/VL7zLtbPtHjwwVPJZf1jmYbzlvz+GeietFFupUIHxY0zd1e
dBicZWb8UhFC9G1ftt+LGfFCQLPizOrx/mfjEsDXjJ1tuRic0jcQ0DtJYATCV2aSPYBSAd/S6+dQ
JB+MwtJkAJvg3kax7GQe0vbU7VGE0s+pBO2LWQZXhqHOWX4+GoUFHSPOv3FOR7FGImXxGjAKAUYb
7Jvtgu00v3wqYvtDq2VxEOSEqp98vuhL+blGXfLG4gC97+AQ6tRHyfRV+4u0oaXx0UJnYE7ARjme
FYh6iZ/INN2PGi/ZKJKZQVqb5CylafHlnYqNg8IF8Edz2RZPl1jssLKwJnvp/YYbZcXFTu/06czm
8f73sdDb4rFhgZAGYK7jB6L9XoFaUwQ6Lq3JcGpRdkSmceZj+mgUDDwYsYxlpr3zdes5cjvycv1O
QOfi3vIniBJ989XFgYqLjtHOEuQcgew4fhSNJLYw9ArbR7Xa3oRmAWzBKztuIllfff21WbSduRCx
7PGJnvw4BRx0OjLS8gnyIqfb4eQSb5Rp9l+e2Jb9fwxQQWmAXf74mYibB3ecDZZv5NO0mgFSrEuE
pmd+nvcnCA52aEyo5Ejadc7JPmGG8E2EqHiaybUviYQKqVVH+pqGXrEv9VE/M94H08FmUTXIIWK7
5eZ2/FSmUhZGFZ2gdXZJXDruvKeLH5z5jd4/FcQCG5Ma5SnOPKeXGJY19j8Awn6qipK4dVJNF4x1
CjwfuT3oGqSnbXrm5rT86cfbBuU221qU0awRnCmOH43U7d6lAw8IeiSD4z5t5o5CftfJfG8l6E1W
bkigh0+QHJ42l6K6dZvPZd+cefblFzv9MzigGRa2zsWOePKLdpnjItmpbD93VHOBXkvc2CBQdmR4
jHeW6GHnkQ6w+/wDfP+zUojAdcJHDjmKitbxs9epS181zWw/wYYI23tRZBZDt/18lBNs5VKLcGFi
8F3wZXAVtpY/4z/nDXjJGmE8euPHakC4qaRdjTskxIvFp3CDb25TEkWhxVZgbWLSJmcfkUP6OilX
E/A9ejQ0oAyMam1Hdq82pV7WMNFaOVqHKR/bH20bj4D3Uwuqkm0uphmP4FxjrWSCYYMAW6c/CAqw
3Zd/MxyBbF78h3oqN+Hj50rbBp5hb7UYAhu1wVtwGeacqEc56Qeu3i5JGVN85jD6/hthTMAEnOQX
w+opXWuKx5oQIm6qUBbne87y2rrQJ+8XUdH9H1d15pl7wwfjcUjkZ1uQpyw3xvEzTuWcgG3XGr/j
zr/psIft+jLQtpNu2xcuGsqHzyfL+7MpGwFPyMNRmaNBejxePEI8zzKr8RuV5AcU49MKBDEC4Co4
V5B7/2jYjNl/ONpLgRX3ZPZzpMcmqmVMy1q1f7Mi1FcYEsNvARfeTRwSSvH5o73/2qgbc6pioxOO
RT3j+NE62dMEDnRys0rdAaaYOT5wQHgNXx/GoObEGRjelzyFrmbU8uc4HpRvt2P2NGKqWadumJxZ
Nt89jGNwfRCCowhbN9P/+GGyKhpTA+G2rzdleMmRhYqJEs7h82d5NxsYhSMvZQYofxYdkuNRcOQs
zd+m9+miZntMctHec2OUNFnv+J8P9dED0a5gHeDy6uB/OB6KPAIibiOj94mPMB7TXOoHrc7LzddH
ATuOPBvkOGf50znQIJPF5dn7gY7Gy+1668dY56r96hzgvdHeobgpuCmwNh0/DIqWTlaa2/nIgKzt
GJK0nBFE/cViPZcEU3L1plK1QALEyRwg+6IbIW31vkNozK6FpLFxW1QOX39lkkuCxTiGZZ2uCHgs
7QTERodovgwfkOsDqSQw8PfXR2Ea25TM+XFYgY7f2GRNqCXRj1MMjmpEW6oxbkJ4MrsvD7Ps8PZy
wrEhhCyz8D9bYTBrnOrIP/WnOhzLi6LInfEqjGVefX0gKBGsAdxIqTCdwvDKNpgFysTOn5coJQ0B
zy4Z5XjmtPvuzk0Vn7Yb1TkkpqwEp9+njlHIzcuOsDxTEEFhRiLZRnlRFddjWBq3Waj3krihXnfW
RmqDaPry61xu+9SZsIPAyj95nUWPG2nARu53qiJ0zcadWDbjuWrqv3L20eFsaVboDlAzJuKy7x7/
aniox9EB7+mTnpRcGKEV/0gLTRAlFqnoLjJGmpu2Gz2X0CO2SgXellh678y7Xt7lyR9B7d6hOESZ
idP9yTfd9yn1GScmaTmYy29R05Q7hHPBwRgxIiFuqIdbiellOHP0/2AJXkpSnEmp37BJnnwYPHfA
l+n1flH04VWKyWqj27123WJd+h+G4j1zveVHRQtycsuwc8/FVKT3fmTTv0LpMjSvEz7Wq2aJEzrz
gXz0OqlSkkuwzBzXOnmdBaF1tJhE75NolOxnNuKrgqBcYr1aUe2quOaHbvTsz5cnLNOIUthSJhLs
n8czCfhlRXu57ylb5uIuCWC1F14zfn1hXi7VC3Gd0goPeTyKTMPRtFU4+G0KPbiv9OYywiR95uda
fvnTCcnnwBbDCXFZNo9H4Vvo4lQplv+xnvacFNwEn5YyypVVoRLfkAcd//3660O9swTPQjXhqz8e
cjSnGi/R3Ps66XWPdCyNDU4D5/l/GYVTNgNwtz6F0LS0G+AdsElPeI0P3mzVmzADpvf/N8rJohLn
qjAxhvV+FQQmpn8EP90Az/iro5jwkakWsHTRdDidCiOSJDSYcefTbS23c2WiZhWEP38+yvtFgiYq
U4HDBpEqFMqPfxd4YrqharP3lRfu0O26pK1CMoAI/eU6Dm1AUsC4ScKz4bC0/CX/2UCrNG+Jmhv5
bdolrDADmkt6sr3//HmWd388tSHW8vUY7KE63+rJ4pCpyW5kkIJ6GWfHQuKpqF5jiK1xK8dd8ewG
+m2Q9wEGjawcvnzgMTmCcrJyWeU5V508opvnlggizgiywT0dapAaummozky/dyoWaEBHw5ws7Mlk
0By0w953sVLTiExgN5K7se7ysdyEYWJv89Qjaky1RBfPc4SDBmHxDD3j5fOXvawTpy970T+xYCFN
4nR0/JPGKmTyxkHnpwGpufjOrTtSZZ3Hz0d5v95z+cJ2xr2IwyTNj+NR3Gr0lJ5OnU89Z0i/GaUG
4WCq3eGF3WW8TCatd7fKRrx8Zt/+4PHo/sPBXi6by5w6HrhRRd66Ztf6/RDWN04baBvTTOWZGbu8
pJOX+I86xtOhSWI9Ph5liJIg18tmOQmNpU/cWcmJPy989K3qzMz5aCg6Gmj0qJzRQDoZqs1ma+hT
1n0IVvgVtDanQIz2X/XC/Wq1g7oR/UrURrxC9Hkn32Hgqb6j5tb7bRRexylCe20Ub4Dnd6DHjDPP
9cEPRfEerQFHHQuV0/K//2dpGZBMUroxOn9My2qXBRV+qLqLmh+fT8QP1hb6lZyklnsGLdmT7w4z
VwLTlLvZNBuQABKCHVHQOhur16ynaAq5Flayv9C6Ij7TM/3gAQlicV0qxhRXaNMePyCVdqfwsBT4
wDqqbZ8X04tJFOo5CtgH84M7IeJNXiOtttOrFLln6OAgufl4/KcY8C6K6q2B87relPh6zkC4l9d1
MvHp9aFLY+n4920fPxQxeV6fYZHxm5Acy4ak8notZT2lq+GfUn7s40CeWaHfj0kRfOnDsWbRDz7V
whVGk2geDU2/V8hFKfYosNDun3JshgtrTMWZg9b7343zMAIIOG4CAdmSR/bfiRlllavqmjpjZFdU
q2ZZXpTUrjafz8sPbjkkoi2tMouTPq3uk2HiRBuVLrnleG7qQzv7pY+KNKUwfAtDZ2sN8W/L67Ej
cuVbrOhfvsoto1NJXWYOGpyT0W1STAfOKKzPeCD/Ks9orqAwTU+fP+RHr5JmNCxQ7jS0Bpdd4j/f
ODAnLBc9n0BCw3bttMm4bSwU718fxVl6GJyHKHqftqKLhlheBarIdzUzvAQq4e2zQZxZG5cXcjzx
l1QlLjCLYAUY5cmGNigvTloCnn0UA9G6Tkr7T5Nk4y5ICFb8/Hk+mO8Mxa2F8yM/z2k5KW71zJZJ
p4gsV3FD7viYf5dupZt72+jlfU7Q06/PR/zw4UhVWIiFJpXnk9kQN/pY0hJWflj9P/LOqzlubF2s
f8V13zGFHFy+fkDoxO5mkxTjC0qkKOSMjfTrvaAZ10jUXMnzaLtqzkydEkV0APb+9hfWstI7J4HW
wXCBmGufIYiu/82t/w9XY/mgrmWTxSc7++FqCiO8SyF33bbVjTaY5Ln1zbTCSdpp6b/ep6naEtVR
vuUfAp4fb8AaYIUNfK7dIsTV6dZT0nt6Qqd9jwj4N+/q54iHZjZ2aIvqKs/VxxquaNqwlCZS9wMl
lNqDNt23FyVTRbJh4qhJr8tJlb+Mcpgvv2nG/oelhLQgtXCZuJ/7Rv/wgTYNntZIJ9hSrLq9yHIj
jmPqG9JDgg3QYwgKBjWN4F7TDT5zyNG/Pv9yeZwt66XXwHLdgr97ytVYUdt8gXoFTjQO5i6Ut0mc
/mbj+fmmWS9i2gyTsMITrf94kZ7afNyZAvQGCmS3Z6AmEKnDTHXzu7roz4sWVyIvAvmVf8OS/fFK
ij0yom4uQLzAZW2ijlx7UzOB8m8fOTITJEM4vtFCY3zM5TFWqRVZTfgzq6heB2cdU0w7x3PSIf3N
0vUPb4gOYGohpI2hx3/MHLSa1KmNxf5JY1X2kiDV3Q9jXgTf3tC/wh//n7GN/68TohIH/9d8Y/e9
LQQa1B/oxvyNv82n3K6ELdTZKbSR2vzfdONViro2n3E/2wT33Gn8UUlNPf7P/9DUPwiyZIZGiPhp
lVzPT3/xjfkjohKaCklMfusH/ld842+9C3/va4ahsQQD6qbTgDwCCr8PUSoQLIkKJ9gbgH/72Mi2
NUTIMQRIUMISG/3JuCXm9IdsPkd4QQpqoeSmmEgePCdWTqmVbSuJVuH5YVgQUnUNDB/HizPHK/pu
F3a2b0vSoY7gR2pf9P6FHjHQamJng/GnSfJeiBLskrmJ4nSntLJXjh6Qxc20jtSZ0NhDyY1SYrE+
foz0zp/M1l+qxgU/6IZMCYN03KaTdsz2qebsWhN+om2OnpPMIOmLKHHVMv1E8PUUOsPtEsfg9aUg
c/or09hqmeb2ReYLfo8ytr/ZD37cxX/+YD8EDPRGDWYRdu2mbyoY9ATI5kXH8zY0xua7++3y55f1
PVT5x+f75yutf/7d+ls3Ne01NV+ho14k9Xn4Xeij//xWqDnSjLLWHyk82B8u0FhS2anp2G6obTAV
5hX23ZJtMiX06C+AqhOplefAALGb7FzHuNeKTaaafgrhzu48MhqBVnNgzeNDJxlgFx6F1vmy8oCb
EFVU6CJmY955hNUHEYHf1Tfz0THA3uEVsLQbiWlccNEe8ReT31XA2GPQMaEuYMq3WgkWMdshEHA1
SFCVcWgqyfv1B/ztLPrjQ8IHsGK51+eYNrD1A/ruE16Lv2E9Du2G2UdecbKd3tJI9hzxKKphx/y2
R9ZGtybeY+gi4QRQEW5CXt6vX8c/fg/fvYwP4XRB6tGk+Z/akhO6wNHdWXPgSg0u56ff3FMsPd+F
u+s99eM7/rAJVkiUnDiijDWhflQVmT5OdinojL9+R99i2Z8/2TV7ztwBXQ8fUg4OvNa8h2a36dRP
cW3sU7BPOakiqahpQX8E7Gcqi9frh1YWt4t0rnCLdsujSpPKQkdUWdNFEAZh+Br+tkdozW7/6qV9
iB31TkzMEIt2QxusR+e9n8UdbAIZuEcURF2zHUwpkLCX/Poj+ecv+e9P5MOC7Ej0PtcDXzLGPd+o
KtgxqdeBYQLA9Zv7+ueFY/2S/77UhyWqNJKkjgSXmiFykDlzo+I3UdvvrvBh5YgFSUCn5Qrj/NJa
n7rf+db++cNixonTLErYj20EdNHYcN9YZIVy3c9vNH0EXQSTM3z79Zfyj4/D2kO7TiysGbIfFwDc
eZAuOq4DMM2lOleLByh8v74GTQn/dMdxUKatmmLVT/I2GJ4kXQruuKLNWOHGDcPNbpzYe3WR/T6T
fdq3XJvJZAHiOjGvOkN2lyiF4ag9TFHBGmp9VY3kOhkhcbZkdwW8WJCzK/u2ZZIn4UftZASfOuxA
ph6L6T7N5J2el5tYybwyjq9p0PELkSEsNejd/BKh1ZThFwlnOffWm9x8kXT+vlUfpFo+KPF5sOEi
gPoz+hG6ojsugaR96fR7uBDY1HoDMiE9wM3iwOLh9Vs83SjaJBipFQ270RIy7U48v9T7kKayGEFJ
mPR+uzw0knLQhnQHTXfXj9u6lgP8rGe1fJcPUCdek9b6aujDg2ksd0AXb3sLvsR5TKYbJDJfU+H4
MUCyQWmDMJXvYgY/7DS+6vnguti6WuBC6XHsJsJx9UJec4C+OV5alJvS+NJmmJF0bWuMBmMHi1vD
ccqis9o4AbfIpeizc9apx6z5Igghlp110zdvGDxD9sb1LYylsQmVxUUGLqrPpfkWLS9Cf2Twkc3p
s5EUl5AatjkLmqMdPwM6tdQ02o2MCzrMDk0gALr0tEz2FVP12zG+HxuGerPqYDo0uto4pwFWLekp
nUdIt9VxvV2k5AuKgc3EiAFEhVu+Ht9mz2RoA8qa4dMycpxj9YstGPK3w7txinJ45xYjyUp2BK8E
LlY3XbJCZ20Y7+pm3AlmjabmLowBAsxXhdr5HKcDoY4ejauQLjG6ShnR1k7GYjiu20PCtw1zwcKU
Q+XKFWHrTzIT9IiSQI3ARu11iTrzl4kfSrAxteXs26+9IwVmNGJDUvZNr++t6KriKTOseJ+mnzUt
JTiTgaSdgS/7Q3/S5T8jgtz0YFjvrAhwNowbFd9ZUWtBURV+PzifigEUwOgThzhz5wP1D3rxqkLX
TEFfqOdKbEb5IsNcWxoI2118WxX4lDTdn+rCl7ThKY10dj/drTBLLVnhV/Br26jcqHDxQuGwHqsn
Jx58CBEbo8rPLVTnTE5fEn25Ls3qXC3jbTfaR2gMvqy/KWGEMA84CkFoL96E7gBebB80KfdD635o
iF1i0CzVaz+/4wDyZChU+pTuWvyuZj974OLu1KUMYubYmPvy44tIWhAMX5RQdzWc8wv4n4SXj+eT
wIm5V5PPod4qJpG0k5wnSQJ/X0Fa8Mxl9lNFWm2zxzrPdi2OvqKpPEAWNJKULzW/TahqYMOUUSVe
gZtyRrVxG1ewDCuq6HZauSbwIOaG/Tl9AHiyh32/E1LBDQmkuX4J5/oSooWMTX1TURYHP+71fXqy
7btRrYJVzCoxkDBgX5gNNegkRrkJJlWoMFF+0xbGfkRPmMzanvJ6kMCdzE0oJHL4oOkYplLTt7n7
VwUaEEN6mQO9mY7ObF3nEvqwSnaNGvFCvXBbFt3esRZsnMVuqUyPXIW3vsPM7u9MRnYH9YVaUZCW
d+CiMr6cejx3VXlJimSP5vXFbqWbpG8PkCtRiSteSqV/ko6SqZIGhIS2vEBv9zW+BYPlup/bYGD0
lGeMbpmNwoWUut5g6N3rYb4BZbLTQoEzzeERRsstnGAAxJVVDoiwC4EmlK2V2bi4uE7pzU93EUmO
aDxqAApsXYfFZF3FbfTosEABkTsW6ld5ctxOvsQY5iFvAGQDDRIdjSS6sdThrDUvhhrdtmLaD8Op
tjtfwzrNOACCiHLTQgqXy32pgm3Ps63Gcjem01lK0wcSWl6qwNUwh2vopaclw6NpwHE3kkCVoKN1
d1D/d7/eBb/NnP8QdnGoJYtGDRs8ycoW+HGrxRfQgWaoWgAq1SGl/cxMWAxoR4Yk6crQY4uSI6Ga
+tOM9FxgsZKdQLfjq2yQT0BIvNYeLlL8AHHjNy/tp+35wyv7EH5bGUZvArJ2Yxa2r7XhtRwCLoFr
ZnQP0GWpxBcbYIr+rz+Qn0KPD1f9EHpoIu3buavbjQQf1dEfepFudQjFv76Ks8Z6P33sNH6yMKv0
xHwcRIotqCSymvHmrNo1hbmjRMAi2V+E3AaVhFkLAKkyjtdrALBW0fAcuM6C3auxnyK+ilwL6nUW
es48S1ypPf3jBrZ5ztbxiMSd+0oX+r3eaBwaQUeiA9X4rY38hTZznhpzP5oP/W2ffOoVOHtO5GUd
rEIlGHYaR8IBkh24Nkh8rlxlgaI/1WGg6UQnUReIGg6MPW7m2Nh2zFu2Wn/RrWVja+8IIC+x1F3W
Z85UhgcjKp6kLvOh8lyAzQa5U5xCIMm0sD/EphKgR4MmqL6MxYzL8s6MFjrM22lTzMtdJ8l+PAiE
8uHDPJpPeR/dLhxNaMbYSqrq5ZzGyJ9/nehoFMzUY8rx+goNAJDMhI1ES3mggVb/+pv7wB7gqLbe
IH9/cx/LBSyBYYuQcL0tzzJrYtze6dJmTePYC0QVPuPlQRwEUxWsvaHzm8j4x7T3enVSvt+SUSAk
6CRbb9/vjsZdY09GS3Papqq2XSI29T4+J4Vx7EHof3uj/yrB+P+jX42v9rs7wv/cf/5v72Wf9PP5
c/H+n/9xfO+qPq6+Tz9++xt/5h9V5w+dwxHpeToIVtoPx8k/5Wqq9YcMMmaVmrHS8h8Wlr+yj5Jq
/0Frrrr2GDEbA7aGs+9f6UdJk/+AEEAN2DAgH6xJy//5P96m/x69V3+lqroP///71BU//uMRzmbC
iSVH50VCZGP1+Vg36azZbmTosW4vBoKplElVUbYA5UbbzzQhn+uivVX0NtDnIT/mstoHfSUOcMhe
Gji5oYm0Ataya8ix2KIN26gtzqRKjYTHIGoMoR8Zt+OwhYOIdB7D5nNFKSSaChdT+WGucxSW5uPQ
c/yt9f48yMmn2Ur6awmHjIXp3XOsL3ajvQ2FKrvtmG/Cor+0ycr7TF8iNAl+Fqqdm+tieigBqcKv
N+Deae1DSAQWW6gRktABEjmM11oZXzU9MWasV/Chkq3J0mRm1uiZsTJ4ZbPswd651QBZvNaz2A9p
vljhre+GtrwA0w2y1CbkSLC3SsPXZjJH3AO1V0TLK8yfa5NSoSvVeX7Qm96niPhCd47wTQ3tUFx+
lehE8JAbPLVtcRFzUXqO3JHZcd6M5Kgb0T6Jyck1wwuaBcr6vQ2L3SCCqseI1W3mZQ79DCAyimrp
E8on3hO+1b5BxaFYmJ/J19Zd2nj1Aj7eaJYnM+99MC8MzkEvBfGG2GIiP9gpnauJ7rpMxht9UK8x
A3qLisxZqU6ZY9GVVJXPS6tw8King5NFltfL5Qn9TOkpbZsEk0RHhZ2p8kYaw3QL3PomTusgz/It
cMzJjRbwx/lJa4szUucDKFrhwoe7g8J4i6GdEAni18bsM2/UJetNmsKLBKB4sgiO5oYftrGdEFTP
zVbKYZYNjuZwSC066YpnBUC9zZHArHZdkZ/zFO2IVotL2Wp3kp1IdxlteW4ZMuCijA4MQLE8SDpT
GxkU6nYh0G+a1wRfrWdMmvJVCmvmp2dz3A0UFr1OY3dJbIWGTg0bXpUk2l6dRxB06RLkUwwILIeS
N7dIebC5NH4W6VvT7MBPhl8bBVq0qB/LrGz9toIcPBkZxMlGPWpg9qgeQ8meu3kjhcYEDt45Je28
YxCw8I3eOsRFu27F4qwYpDok9hS/XxT94tjjZz3pF7IfluQqmPs2VRM/ZRWfkWqjaMkSfXKl2DiC
an1qc+delnKA5PG8iRu55RFUp7NeFvt8MYRPR87zKNALhS0yUFmrHzKR8TSq1XmsGZ9BdlYEUZ68
aqk4KdWqr7bMNEg0eeekp1wfGqIKfdz3YNu8QoCsLPRRUV19qq6YfKMrhRhgq8ecAxPFKVxrorYG
rO1tVEA+lkkLZLcnD726PpQ2uTedaIAoi/Oafbsd49i3IhhwVjq9OWV2/JY/iUNA43UneWpbHCwU
D4BwAWYm6ms5qFuUcbhuRb5SNjXa92xjB5uw9TMxuz085ji/TtS8CWoekLi/KdEROM5LquA3bpr0
jeB+EJrjA6m4xDqm3TwFJajrbXkUw1zosO+AmIMXrHdapjRHUzI7z3DqAvbh2G1UOYrx6eb7NhyG
F2DGBELomp5Gp70zxHyco5lqDpwDVy8j41z3jgFy1ijfONAmrihphhoLLd3r0rR4Mzl0BEnwigsH
3ZFVXWvLdMKdd2gUe8IL0GSHQSkDboT6MjrS1VwPV13ufFms4RNMn4e8MKh9x5VfTNI7Xb1OkMAs
D+QovI7MGnmWetCH+aqrksw1jVl4ppl6cDg1LlRJu440FwfCcdwCqy5O6qx5FpM13jddGJq7Shou
sS3OaYVOSZGjfCdGzgdRNF4Jwz50maT6tVOaO9DER2pbT43Zq9B2B/k9pWGXxn3WLzQl6WtWwqiV
8a+4yjT59tJOR6SX5VYUUe92YITgVE7GRmuszTxwNrTy56y9rWZthx9apSgluI/0POiHiD7NLJ8/
hfmevBLrt1CG/mE21e4kReqhJCm2iPIQz2Mnk6pDRSUZE8csg/CVvjrMBmFheaOy1G8yTa8ehNPs
lJkk42qIyrRbdWR84jggUz6RjI6ux+KzmpFOMyqRehaVuXzWzc8D3swk6mmrUAgy9d7YgRfcxZW0
GXvZx8lFIgtrUh+bhxFDmKUkZylJHhYjMYN4KA6ZlGGvYvE12tofCJJRp4BxnPv32QLw2ET5lRna
TEAAaHanaEEMN9SoVsqglNljGnFKevueEpw7ilUcMn6RlcZbIseDPeq1GAVPdSS/t11+D+JzwdvY
GgSr3EyVkRcbjMGwb+NS+Ex1Z5u5DzcOmCC368DZNmvJMI6dZKO1YvB6Md7qg/w8JXCnrTL2nKol
9yL1EEBZAEYtMzedlGcnx2EHGpbxOaGAAz24U5Rt0yUmcGSbG90OyX23iwHeXcxB2ZnyTi2l5Wla
lkdU3mhgxlVtXSPa0CR1CsoeRPRkVAND2VN6yKs4fU0A2m50UBf8oBUbvjWFkUu/POkUMxGvcqwV
+2Ues50U6+Ix0dX5wZjn6nl2yuIG1n3gzMToLWTcCFUhEHXDWUU88p1Gg2JRZt2nVB5Gb7Eey9ro
gSE3+ibu9YEAKccoBrd+I2E1DIy8x/k1hi8YCm0XBC+4AnmEt9nEm86pDpOMwbJs3sfO1PBE2KO/
SEbjoxX5nKbOdijxghSKJN81Uf+oziZ7mXULC2jbj4P2qEdV4hmtdFpdbxy/m/IwKsyLa40y+HXH
bpkjT9nTX7SZSeVMWewxP3bdl+khduQ9eUwk8AqyNUwoRtnsetZ4VR585r9IJ5PCTCn/kcHTc+PB
SppjCG2zVHMUgQ7y8M7ZzKHSbfIh0Vbi7W7OlE+Fg1+FTPjq1cZBFU7jda+pVIrX59GM/BoFUAYL
XW7MIE3R8M3VURYS83mxV5JfqZ3w2o7FXaRqL+hwSHJO7K3tfkxg8ur6fZdPnqYAE1hA9zvwps10
xpE7AJd34JXHylnJBPv86Bm55KcmSlFdfVe7fFupx1K2/YTk1Mx4u5FFO924RGXylqv11dKZaBlE
4a2oyzriQbAK35KibRGKXZjUh6pRtzmFU8KujTDNg9T39lahORfYs5RtKG2TJdeX26w0zxocUxez
ZbONpuW+WmdpUxN1gRYLsWvE+ED3gerrqBPWM/a1KHnfhvwaWeaVIrOfoaj7Cg/2RMtXujHwGoZl
t8uVaK8l6jU3NSFfQip/kUA7OugrzCAv9N3QhadEtK9tdyvJZIt10weE6tfaXVXlz0MdPZaVsq17
e4N+bw+w6oi3Y2818rkxCn+SUrLdEFV9xIscmeVkA6Bcc/GrfGU0/ckA/L6uDZnZPFdW+67L4ZVB
SUOE1bFL8u1I1wzj69s4gzqe1NvMGL8MYxEk5ngY9OF5aXaOHG2rJiKabzda4Ry17Ows48swq8cu
Osr6bWQuN2Q0rkRueLrebew4BXTcHk254eHFgBorLGSQYq9andhmjsRJZMlnk1g3gwHptY5NzFSX
r2qj4rsHIJqd+gXVphw1hk9LJ+8LpYk7y+bXMuPGJprWjzPpvX5xTk1DZlVrbwbJ2LB+nEzKyqSX
LsZUBEt7q3Vg9uViGjw1v85R67lSo57kZPb7VtX8UWIzaWRMlGuO3Jmfp0HehGb+mCT5SSdQNTrl
CgDrQ6LH+PHQPyxREgUzFh+MJS7jKZdKkZ+TyMj9odJw18ZiNwvt2prfBi32UQW4y9TNlJskt52c
vcA/BKov8ZpeHOZW3kyq1m6FJt0MmnLf1E/WZB4n03njTkJh2me3aoQmbDBjZH/rKM8Yj69lvJDi
rDMkbbp+Kuda20L23S2Tek5RJpHxDIp1AqPt8BowqZW5hfVuJkbiYlR7SKgYcaKIPZttLFpvy8F5
noiVUrYyUI/HvMSjMN0zGrDFrUHG0KF10tSH2zIZ/FnurptJoblAXGXsgbGE6VQf2ALEZOzDJaSr
2Hwehmsnr8+oVk+aZN85IvSzVnuiYRWdZ6SyZ7QtefH6Xiyvmfk5NaT3RbtKJOMim4HZRNW67N3M
s7GDanGqGqHdtFX6ZaqSUyUbDwXcK8/Q5yDTe2/k1cWhdDbGJCARfVD1IZiT+qujVDdTNARV/QT5
/D3Wuh31sasokaczgxvk0sLrurEytxu0A5s2p7WFGbok9rOU/00hdmOB+crCPGV+KZsq8+Ku2ksV
zBrkD6onjd0pr6Vtoi5BtPqg2vYls6XHtoZINafTxpD7LLBbld4btoacvLU0RmejJSRdJBYbjWO6
m3QjifAYjkRYAqyRW9J142DTqFx/ldLeRbgEwr6Ub7F/2mhhWM0Ta+h9qx+1vTLa1H+sytNy+1NY
x8/U1wi2BnGMFPVcNw2tRIg5Jq0cD3Vhhl44Gw+oOWZ0b3REUxF67Wv9rpK0alv22edYJZbU7IqK
vFLeD8OM1zJs9lIx0yMiwVAPm+cCyRfhjxR5XTwVnjWmbwWHVq9dJvkQVpW1WQQZs8Q2X6OxupU7
eN+KsC9tmjb8Ngar5qq7VmVxgsp9znS5dNNUMZlcbniiusWgB4FZbDr46BFoomdy8IYvdXqxs+wY
+BuZM59Z2WUr23O+we6Lz6YuqO46E91KKAwOeUf1UJqT8FFRok9AtErOKohp+W3iOmMljtjApB0I
qg1fDlh2yQjJh6OctUUWuRqStzwkgpfa6CZPe28aAcXbtRubDtrDrnZB0QdO1bzDzrzk7bIJ80rx
ZiukAJAzObZpx7A8QdrlMNGkmm/ZjeRPw9xvYrPC91gl1l2CeingI51YH/Y4XDhDRkQrUzVdeiRQ
bmQO4REoXYcdupbUK12U5YY6TINXFzFMYtXKXs0Qv2NIz19Ceyr2pkTV0JreIolnW043s869kVlP
lWQfR4mDUqeimS2+2uy12ly8YGezd9VcZazTKVDtSR1eimR8CNMS8aHJ0T3SDkvH1obTzs1l7agO
3OZTqVLHGKm6slb5bUH5px7cWtKPpsEKZynVJ6HUVBJmUvyEfVK8Z2spJAjwkUKzTWMgJoTdv4GP
m3xW8kkJpmzIt/RKq9sIebE3xWL0QNHH4R5bslUElHdyihELJg6ePlaP8CqNwtPc4YFpm8X0opyB
nsVSH0QYvwp8scqkXAG1OjOu4iIc+8wgwLm0pE+Jjf1HqTNK2bWXUwqLyzai1q4EBsYyFBGo0nq2
5bSoKKGFGXnyUAQlBBZVRDtTGa+idi1eOvOmVsCTiwr/OfL4K+a2zimhWqGWh3ZM3nUno4Q4HJxE
2w1FfKU3r7kZ3k+dfRlGypGqsRG2erBa1EUi9zoBoBt52UtIO06XF69tNp7pkLjCZBLhKq7K+UbT
o+tpzp4wCh7rrNkZBG0mBeLCSQ6wO27WIrWWzLSfUEospRGRZ3qhNZZMkrhEw2MzpbdpbTPluiyB
YddPZBWoERMSEzDCqsDNpZMiMLVok0c9Ks50To5STHgaNmeBSaBY8vkE6O86V50bHks/NrtPehRC
HZDedeK+RROPY9wIHuPqKimT22xCXz1MqfnQ0L8SiGqVQjG3k+QaNYv2OQe3L4cS626lHKVUxh/D
PkXNzrlKu/Sech7prGacDhSybkKtRiAqN5T4yubcDyqGDbHcLbnleKOgr2BCp1Yq19EUWp5aqUSX
i156Zds8Rdk8R1hJbiWna4mI8geVzsd+aUhB5DXhO0XobFCZ+6RiMkfx1y5rq30oj86pdOqZVE6q
Ya7K7B3a0Qsz4GyLNoddsekq+0GPlnvaqJDIZMV8FS7WXoviE4khjE5FbLIxaHLEKRGqv4rQe6fW
aSYCBrf38RJzQNStu6ic7tIkfxoaQup/n+z/f7ObeB2C+a+7ibefX6vy+1z++uN/pvIV/Q9DXYmi
zGcw6uKsXYh/pvLtP1aqlM6E1Ap+ZM6BdP1fqXz6iFd2kcxoACQFOpi+S+T/Qb+UTk7RtmygFfTV
/5tM/o9lSgu+M/QgqgImgSXTbh+hDXpuW03HiStGCnejVxXdIslq/+xU7TfjDj9eCVyRpjF65ijr
UDJ8dOdDgbivrTksmE2EjZB4VlOy+A2LCss6/N3o5Y/da39diYlIk7dGy/XH+XcbNkkxGZqrxk3o
q+latpzm6V/Vd79dBMoE3xkAYWaLPoLKIVm0TYumwkisZocqL7ru5rbf2Gpcpb8p8mKL+qHKy8V0
k1ZvFZIV4/z2T7P262IkIiMLtBAdBE21fROenKZIsqCZcrv26fJ0yKZxRA3yaNDElUOz0GoZXTRk
kKFJyWAZpp4cW0kHJHtt3+SeNrY09DgZHGSC5kTWgnDWisFLq1JVz1HcZdfZqFEkxT4UvTVK6AAO
Qx+Ara6yqkfHCDHfRONUKmepGflDNWrMr0m5pChG5Hhty6kG42uyJGzH/AoGruaCAIL8q6R8IW3J
4Qb6Dx3A0jgSY2d17tgHFNzkGwUnlfEsc1S+F3QFYReXQaSiHyuIYtuWnjYLDWzuDfBEU+J3Jydd
lVmcqTp5eIqxs1EASkOKOG0+ENjaZTkh6LG04jDERjNuQkvu3ssMZ0uQy9P8OoTh9DiNRfG1yBPj
RAA+JgjWYnE7TfaSbrJIjRj1qPRY8pwuMZ4Auug1ZpJKeu1EY92HILnuw95oV9E1eRr2cIWMZAGB
TDxxNMuhFwMU7p+Qu4nrxaZtySttOm4YZSxv1Taih03FW30sJAXlyUghPHF7fKtPrZFnr2WXJK88
Neg3ZodsH2I3UyNXoxIOMRPTfUYitOSrhad6lKUoaQgOiyLybW1mHl2l2POs8lxCzrOBhRC+aPYz
LEntrGqdc9PSEJLyYaJfWZOu2eOk2jTFaNl0vdRjTCZB9NldKVo6Bcqs0B9A7UmUFMRMScRx+scp
zMcHXOuh7Sbost4MLevuOgAf+QYFxHgiwphmFz5MLuNDi6aj7WAt9pUhJ0cXM9v1Lo/E9kNU5amn
0mPCzO9ARKySshK+0IHj0XtgD9l2HZo9NAmKIdfpEw6Qag75MMPGpHiT04cVWXGjvOll6IQejjIt
9EU7sz8rVYS6hzbMYrmZljG6lIUyvNBuEr9GKPAohLVJ9CTMhExw08dl6bWNjTt8lsSIKErII/nM
Xq0WRgEyDv6UHjksTalSv3VNp4WInSzxpNSAfnB8jdpbBicNj58Z5wspWbz03H8VVTI5lbKztMgD
PWq92XEOmZbittTs+Bhmeqx6dLMSbZFwptcutbP5ZUiJ7ujAZBjEhVlCC1Ad5jxlOVfMAwU11op1
lul+bA1am0ohjdQqMTjdt+mw3Gcs+47fymb8Rej5iFmRXsrnQmvMGxV2nO6hxsbBzYvJFrdsnfZG
FuC9rubQoHV61ZxSo5tk7n+5hhrg14s2ja6jF8YzAXvyZndmcWHuMMUZXK29r04XSZOXEGKRNXS0
QkV6GsYtWsBpeFoww2LB4vl7m7iBbmmveKqckG8LtSYtXMo0v9uMI9uuIB1L+0hcVkyhZJDtMtIT
wmekkkNhVqVC8ptw0h9I6lgvLbPFo2sIbWyADFptsXfMsPycFKsMiNxpyB1FDRH8ErInzrChViZu
HNfrQApjYjqCYG0+VUXTr2ZOabzm7xX3eND4AQTIFGhZ0ya0TVGsfV0UbpXJmWhydCqza3yELQAo
ALvTYZOAYbtRFyPPA+z0423EG8g2Q0YDoF2bg2+26MF9nVFGa9OZ+sgQBdH0tNGMBMlbOduZvR06
g/rkkKraSCPVYF4xBTQ+KyVMSE8pEl6TYdsjJZG6V1nM8iq7GKEi6Tt1bbPBz0ceU8+hS7myQemr
zzF7uUmlUCLAKiMY5Zky0koa67MVhv6gNftZ2K0WDIpV4vYZJ5kRhbkxLu1QVAnayhb3OncrTcuq
cBJUtnZe+ISWGjCpCDsn5W4nfs7rKJkPSEWj90SZoapFsB8vel6kg49wvFY5LPbTnTB1YPgompo5
KFLmQHdIDim2a1PFkSTRwJZ4mTJ0b+EQMrYbQ4KnBg1Oj8zn/2LvTJbjRrYt+y81Rxr6ZlCTQCAa
9hRJdROYKCrd0bvD0X/9W5H32nspZlbKbg3LSqM0S1FgBAD34+fsvbY1OKekFW5CDFdb6L2Kep98
NQJUGf9E014Wlv2DnqMmRtDxbXLjo/DkxasMOUS6jc2JZPBO1ubqc+W3cZJqJ5Q3eNRRvqIGvF7H
oH62qzp5tXTQf2V8Vhsks0aYPZQPcRs0sbkbPJtGWOIIfA1dXKCOCqQsaKL1dfFC4KH9OnfF8sHH
n0TXwg8t7FZmKB6aNqcv669u/11Vs/NJyGklQHW28jLNcZsSj1VOfUWUbKRfbda2rB5jr92Pbt69
tgR0P3a97e39pnce2BaiOxRm9pxai3twrSj6PvPvrzsHRBt9IwKI+1MVz/E9sqfLcy4uQmldBq3i
/WvNc47E6UMCt2ulN+FFb5WfuyG6xzp09lHvbmy7EevXzndUf2UVoJZTAT+ajsaMpyXtXSLq0sGR
KMZ5+F5ppZEsjhO7IzneixBYu4Qm7hrRF3v4TcH94rRFl6GLsE9B6/BGTjIh5I/x9rdCaxOl+UZP
m7Z0n3M8RJGaeQN8S/ZeA/E1dtvULsrtE8+m861LLnGjJGywgRBUQ1SE50w8Tnbb1PRWVDl82VbQ
OvuV9EZrV/STQXOa+Mt95A9+c9OtAd3x3l1LP1UkBH4JePgqYlO7+pF4wfh3yYj7bmSj4Dni7SP2
cRLFV3e4vB+l7zF+ZY7ZRykEmfYTipvia4gcmYV9CqyTrwQtYg8jGQlZ3uynSxEjWYEQxu4wg9h7
EbOhn2i3YJRgd/pk3zb9MqpDtI5uQ5Nq5XPNVJMJJ0fR36y9RxOvsTzaNCxnNhPw/TCwK2cTnWnp
MFayp8eL0LF6dLRfM911tK68sxaB/+hGmnO37RrunccaZSjkRE2aTR7oV8zGu9raLIcpaw9JdNnq
qdtXkyyWdLbduLpuJ28OydZk3eLB6RwvG+ZieiiF63bHMTaedb2siWQyN0cM88jI3AA+RFH/rArq
Tg78DjNc8jCHBwb2CH/jJu5PqgXKli1NaAyj4xI7QT/63HnfqZZXWgpIwFes6FelxbR9N0vCbVO/
GiUj55I3jo3Ech9d4w7IGibM4juzRKX7MLghNZHRK3uXvbnxTa/sCMnzcBEfY/8K/TsZqXrdr4uh
sBsXJ6zvGh0u3/qSEc4uYF+s95XlRRIrHLzY3r20kmM5XJrPg8dcWvoNgcxudPmdCZtDb9MmdM1T
sQ0TaIvOvI3btBa7IOyIuqrI324QwPhsOML0ZmYKQTYtUfPoP9JlYA22O2C4c01jad/MUR1fRBlK
P27LYsztMHllkiUm9+gbBPZ0qunxICeSlpqqPYxPH8WKE3qv0eyYKHO3vvKzvE5cs1EzmdK7Lwa0
7mNiudu5WaeKF0OG7EBbMbRXXlIuVp9hkBqaQ5HnhcOS407+iSjjIVd7A3uc7GwPReW+o6YIvzmS
8n+X5xxC2Jdt0YavRkUkp+8k2BhSeAWo/1sd+xa/V16rz05eCgcWriltxFXdor4VRZnohwpZQvSg
XDQfVBaCPZi6Lqx+/P+WxLCe3/73//qDbvh/7kmcTf2tfePb+pfs8L9/4t8OZ8f7jdbDhQfjOt6F
3sWB/V99CculZeG5oCphIvwhUv0fjWEY/cYJHi4v/KQLSinmf/1bYhh6v3GqdyNggRFeywtr452k
8J8khu8EqkSb+RC3XZoFeFjxWSOA/LNAdQUuZufYNLOok/d91zEIK/VyRLdqmOpy1Klt9Su8+M+a
xoBrQhOjG3M51icwsC6/059EsWMYyDyXymR9ZIpvE0fbgzM7j22MNH2aqa//1CL6t6ryzyrKnzsi
/7ocmEyi1dwQ+ux7tPJAa7mrPG2yFkLF0fgoHdh0671dqvA/6lb8+1I0oeghcDWE+j9/snyslY12
y2QCqcCyixKqHZ/oVKT5nV9l//y53gnu//gaL/Q5LPCQm3Af/3wx0/SdQ1iUyZiVVncS6cexqGrv
KyLR5mmwkFdSAeMbdsOxv0Xp6v/i+n93GyG20zpDmZrweX++/mTbebiwlmYijJtrRewnmex9fzNs
Y7mfNYX6P3/ev70eUFzIuzSdeGl+vh75Osp1G6/PtjzXH+JN69tw8aZre47j66S2/q8uB7YSbrWD
/Pads0A3YzIHAmWtilDiJ1at91hWXCSICNjmJP7PQir/9eyEqIZpEmIkR+3788czq6K7PuOPWWMs
boMInQd7rpPbhn7P/ex6v4IXvn8tgGvYMAuBorACgdl4d/tqsKabXy191pab/1AZWeIyruW+Vm3x
5Z/vnHMxA//JPnFhGP90rUvj7U9vfOJSGLee7jMmXuZcke7LeMf0qU1DAVedGO+EcB8Wp1seYxLB
79S8+De5yhP3Fzf17z40DyzGVxuoGvben3+RmUyXGoUoX3LStPs1smY0K7K4nkY9v/7zh748H+8+
s3shkbJWA6uHsf7zpcBTUJxuUjOFQulSFEm/CzZneRrWji6aGebvSGuCJpOCWMF/vvT7lcG3E7IU
bBgYEOsIxnu3DCmnSjRM5yZrPhaZdUfy+PjZOo7r/lem3L9ciJWOzY3PQgDMJW7m588okGOCoIhl
Vs1VvOt4j9Ihj7RMo8jCa5iI6BxX0susejKf1VD/KvXtL9+x4yCOdxM08hwqg/d5hlMReoXV9TQ4
0T5dexKFGhpa2l5SIDkVztuMYvQstjb6xdr3Nx+czRIcJs8S7bX3QR1j7SOlM7LOprrtT1wEXyfo
3qtVr+D6Y9OmE1rMo57acO+JXJ/+wxuM++DS5CcPh6WX8uHn710nFSHAuZGY/YPt4Apv23ko31JP
Dbh0XA6WKR1JRrUh4qhTR3nR/eJF+us3D6/FYwJ6wS6CLnu3GJu6Jcx60JcRhtKIzsq3wu+8lGNs
e3R6DjY6aVFEOSiM/vmj//2FQUADE4cSklze8D8tJaoYhRN2SmVh6TQIhXEGVlbdHjfba++Qnfov
yzp9iCXx1f984csn+ul9JpmTC3oAYTwcI9G799lGYucUa9xlUYkOHg6BOthxQzB249b7peX5V932
q1SPv/m0MVMP5kbkQYJ1er9ehchFph6qR6sXcTPLJKCX5U5n1SCGZ3rkfJhjEz+1CabDf/64f70y
9SctIfbaC53uLyk78xzR5Ec35jWY0fLK6r4Iu/qoVt87xaPvnTcHqYywg1/Mr97v8lCicfdfAnBg
74Tu+1d6djUBjmwJWcDcJy3n2EEqEHjX8eo9OiKxzv/8Mf8gXP58W9lsmZRdNgQ//AtpqugsMqFL
JGpe6WzfCIOmJ+PKATVsMduneMn7m9yKkIKrqZQ3YkuK2wgK7utAHy/TRc2E2GfkrmZlni2/n06F
m8y/uBd/efR4x33XZhuB4sCY4d16Xq1FD1IVu3aoJO6MiZa+n8zdifZeebIWOaWsRcPxF98M09P3
j7zLGCwhFJKaiyrz/YQvinONQN8JsWAvbZPawdRvXx2v8+rfCQ1t9F2UkNcHKIFe4LUYitLLSqKZ
w+MUSK8+qm12yyMqxqV+MiTpYJ/YBBjSPX1vt/g6kvhn3yUeXEts9GOTpH5vaLx6ugu8q2ppJYQk
X7fB18ldu/Zki2qjz8T8zxroddjCzpqozrerGBExSnecgHO6usoMB6us6+bOm734m9FbE37KBwO0
FWwLndm881YELqKY6l2JevTVXsLVvSLjefq4rcYlucqC4L9redSL1IZM/EF4C2IEuXg8Bw0xdMRY
eLXvwuTr8gftyVrALKY4PIA0Xe3nMZ79H5XqllMbtOtnImPaPo3XvsW8xZTthQOSzXAWFO++m9Qc
I/8mWvZhk948ni2pE3uv6iaE1rEp60azCIgDZFvzLfEnTx1k0M/HBlzZStupZI7SbhN8xy2S6+ex
AQDQ6wjfB8rt/Os6z3q6Er1FZ31a+uhuiRdLwGCI8H6scR4gEE1y+Ao8Rlhbpe9Z3b6L6xZJzsTf
zZbCrY707y7S4oIBWNvTFM18GlAf47E3BBuVjJtTa+jFckbgsXxb4na6G7sI99VsDfl0P02LrtJi
ZLp6KApU1OnqqHFGDxVb53ooghtn0wPGkBFcKuaD6K7dZPc7zrwBf1AfJ8F5DS3UjHzugmHgLDdx
yuPCPUd5v7U34BTluidwUekrKWwrs4FFW8c+gLl6cDYLcXLrFo2fBoh8/X2fIxyKsLb6adgPukBu
7JAUkcRTT1t7dqM21VLG7mEOl6i6KnzaKqm0VnNg0/fyrKSoE0evaZZ576ySQYBt1vl68cUoM0uX
YjiHzJSmdKRDWDB2crrxjHIxLBjSqfxHkljzXWhse0jLpOrBBXjWxQYQbdOzp3rkSoVSFOLNzGR9
Vw1W3uzx8XWf6sp3cfL3g0OoPKtZe/CNVz17rSi4DT3UxhS84HDw6Dh1H9yxBJ7gDK4oH+3ZM5kb
4H+7ttetaI6NWw7xPSPpeDp7nCHv5jmHDqopt56W0GPoKIHAR5m92nn8pIa2v1Hbor0skVHHFfp5
jbEITaPDnGQViPFkgei1Xx1CeFpGVMcx8HMmEr0huoyob8Zvqpx4nbTRFMKNsie6eWHU8FaVAxtM
bZcvjknyj+xnSOA2aUNz8ZI8eRgJiwF/gMS23TU1Prk0VO5o70qxdq+hMOxRVKiWv4vmZC0OrV1q
XDB0w+xHV9aNzmhy1I++K0Lr6HW2OhDd2TZZjdVp4Ouwx4SpGvrtBw4+CfY8U3jqdo6i5alTCPKv
ksYebwpsI31GyHD7fakK5mXDMk75Poi7/NwWCxSmhZKNaXiBe2MfVC7W/Km2mZpXgR6tFP0jJPM2
aXBSNB1iQ8Zu82ThEQzFWzm4NnrTLXZvMdR1yb6g13yaVjo2tKVj+36AfZuXpniQCEi8tGBiuGc1
4fAkGx+iBdYchEkj7dL+k7AKZgmDMu3ENEwNqJp0NMj7UTlFkTm9VPIKSTx2hK4jmIwbjQjmsLaI
LlEA1/N8CFbl2Pu6SYI7rKHO+lJNFQJcwE7c13IATvDBD3QwMfqyhzJF0hv/aGxGSAylOSKjNNe5
twt7yCBLaaYmHeAmPA2IXTHNtM5y2CpD9ild7NE96H62412FyxbIUktc6U5FUtlntwSQhg66rfd1
nQjvfrT98WNk95F9EvY4PyaJkM95vIafm5aAs91ErjydUB4bkGO1O+5QW1q0b5dKwX+gMCz2M5mp
OkPjiHwaqNMGMAUZwMJIqFAb+848Nylj9falEnmwZgVD8IewL3GtYuhbUR02Q0Q/QMfN09LFKwvo
GjpPUduK7yaZlEJyQbebyeOqflRMxaIzU8tuPVe85+LQimStjoz4J3NGShjjF5ARezq+cLajuBA/
GkHaMiQHuxBHPTjRS7IUcti7s1N5LIxrnu+iJp9I6g62cUQ8vh4XQ3M5HHOcCzYRhU9q6cAYGeg+
OCl8sBVrmQMtcgYsScc1d1EOt11kfe5Jgf+9bbylzJwS5c1p3PI4NWZ0g7RopYIWs/aLtaOB1BQH
HimWJeFucHcAVhnQh7n1w5HB8NioZlXndcpVFhCmwpaKUBTcG/rfjt454fL+5vnTvsACUaNOzmMN
FfgiJ5mNh82S6oydaGw70lbnxWEaEM99gCWReQ9Dimayxp0oKDp4P1b3dZa1uYF1mrwCRqj0QS5t
Eu/yqdaHVfUL3Iuu8RVW5mJ7Fc5kAcZQRDTsRThvTFvwsd5rV6/bZaA8BVlkV7Hkf65q4OQ6b/hH
pbmSXfcmgGZ4DOa66A4cvHkelqb6NooLpS+QuMu2ufNFSnXSvgZTrRrKMl/csgtCka0QWb92vjbu
LtGOitNlhL+TDqQJgD0iNQJfMOHh9k0x6MBkDFXMre8U27PAPPmlXonkJuXAxP0TruI8AToZhziO
hSPerFHE4dEaY0e+NP1W3XdM0tBI++52Mc5dRkcT1q7va+evZ3h8Y5jlYe41x6kTyTODqNXf1xiY
kT+aS/MFagle2HCqvud5qZudckYpdkhKqvmqm5ZLnetR+jBbxZk7U8Jdr9E41ufGX0x9mLekurIH
Z/kyq9U9KWbqDlO7hWKh5oY3e7W2rcW0OxYvYmE85PosLhgecudHPtjzmnYWQJk9zbXkYSmKQJ5w
Sjo0oWo7XnbGknaUqjZaazgmRXzVtdZgg86yxaPya+6WiZ2eZ8jBDn0LwNNgghpVzMfqvYtSimJi
BLzltALQjyWj/YIKUF1bjmkLFtnJ/dYh89BpsyysXnXYt/5Ju47fMgdKJnvnMl/CGDwKtV7h8Es+
zh3qqDx+pZr0vVtI2EXHVkWbyhssj3/RltiW1afJWYqPWEtwXom+YzqKLM/A2hn85cWyxy7zpyIm
AbrU/T7ROQZmSf39NlOI0hAKpfvcgs57XufWdBT4dfNpI1tKvdk0go+JP2weyu9laW7b/BLNPcH7
hXBEZAC24U7o4cZssrwZBxOo+yno9VWZxxNBQlGrWMUs5c3nLZ7LaJc0F+yP1YT1Ds04mpJ68lBw
rcEUonne8M+lEE/oLFizNrgYlgKWhcwHq7nrJ3uSh9gyckvnEH/CSc0a1Zo2dSVPqyhnVDTa9/E1
q3hDwtbMNa6IdZq/1CIAg7+g046vKXmH4lT2yXYBNQbxhtc9Hr4lawP0wAc+0jBUrutrl/OiOVai
b6hs4lycoK940X4zak3lvEi0BjNozayeDVr4ynHMq+WNznc1iIm6SORhuhVBjz8Il1eSTgwXgT8z
enm2y4JhfrhZIKCA9/OKbnbBIJr3GY/bEo3NIULLhvoOZRe4k5gHNkqQ4u0Cf+PXk0yP+QftzbD6
VFS5qTtU8ZRBKoxH2qmqfCz1wJroaqc9uYaN8aQWyfSUoyfXbFc3fhsKP1p5PNfl+8UJiYO516x8
kT8PxV4qrCc7TIAdFacsdHEaRNdgCp8s28cUGM3DfgbAkO9IGfW+Irkpv00VzaAjfPJiAOGQtLdF
TYJFtqioIOBn8upPJCFQSA7k21pZEY8RlCYxu+deeQNlJ0DBnHLS8dEZRSHTc9KrQXj6scbpZpkY
w4KLOB7LeLLolkK47ctzjDDuaBNuneC4wNd6vwJZKVMfoJQ6YSSzqELmmSo7KDjDMtZQa7aulh3s
NSiYTxN717LH9IrM21/CLrUQSQgc12Ux7kxFnXm11Ai6MoRfyQy+Kp5QQFT6QTZj9CwW21xFw9Jb
h2pGrMWSscyHzg8sVOq82j2TkGLEF1xZg7/HZNxmXtLXp9YyuHdGaxw/Mvf1o10UqdFNS2WF07Fz
/IAbytfKgxmtsPyiZVNhpoQ7vZXgcrsrH/6rfc2s3HhvcTysJ39KujEr66J9jXWNIXXMl+Z7yVPK
m+KPeButNvIUaDtGf2he2On2unPwliOorPEoeMN2jJJhcLOQ78k6tlIw2l4w1R5ad8ROqeYB19Ia
1htYhMb6zneK0SmI2rLfgQytuSv1lFyt3bJ+4BQ7soFvJcWRH/KWOXh1y3trS6Zz7+Jj3zkICa51
EDNKH7VnzSdrirY5A93QfagmNXB2nQOEr8HI/dg1uJv6fdTAcesYgRtWX3t+mUrqBH58TUp+pWl8
cCg8PlphDe1jYlQEiNRx88cRt2IEyYMdMys2DT21FTgXhFzy5makeYA1m9kakZc2xjQWWZY/+rvj
jnNM4e7cuuZ0tvDa9qek9rB+b/NASSdVS97GRAIgasl4cpHLLGF8MANbTs+RbtxHiHyKtA8K+RQ0
pKxBeizslzpGu4k+v4uzcTXTdvRz4/Of2jJXqE+T5BwXLJBd3Ng6FcFSLIdBSXiaYlHWzkbqG2SO
t8Ql+mSPljOTOOiskTdHOvVlteE5ucjWEOXW8V4mrfMajoucD1q60VNspvam8IcVozNKgzyVsoT3
FnUrEi2w/eiIvahg1/Noi4h75lHhsz9ilr6YmLxb34yRz8LmDsmOoqCJstCicXFtNTVGXF+OuY0n
w5Jz1q0D7lg1DepOJtG4npVyMc9emj46K0zY8si3biyuXS1xNLPog69Gydv5x6YMkcbUIgkzvtE8
f4qDsrocULsACF7Z4A0NFHjG+zG0TPGjxq4ZIEYcWav3I5+KOY/rcdgam1XzoFWmSs4aXsOKxwfx
zSnYhr5Ih9K3dVajm92OoqO8pu+m4uew78btWU+5U1AUY3OM7WqGJujk8znv4HESwENBly5wLb9u
rrJOiyNZkUJRsifZhRp/+ERo3whr3FhG/KCYb/D9SQeXm9u2eLI741xCnoPlBut1g5cZndCQ2X9o
fLuYZRhdBgHDZxW75Zh51aQfc3sxeHfYPSC0gIzBke6NXnE3WJFMDjEbmbUjrj4Sp3YUjERR6yb6
UFMbI0nskqjAmQKQKs1N1VCa+cI7TOOK1dzyluZ3v7aiW5W4m3vAU8ktsXtfsONPOtyHHLHkzhF0
qFNP0KTc8RiYLxHtsBjci8NGyKs5OXsvGWb3as03/TXeIiq0BTl1+LJszRhw9Hadq2XccOGUzKgf
oxVjy9Mi/X5NAySH0Z7YKLzybdzRcU7Cxf3eNT0wYZbiEnKP0zXoGp1aeCk/AxZiCIoSTTASnHiX
zFbiHtitmotwNy85UQxKvNhUYBbIdNR/+3YwoFcDXJ0M4bY5lkfintEQFU0MwFpoa8b11dhIdLY1
l1FW1ZwhOVr0rjjNFeHB0M0WZogeP4pwaB5v6SVEG22EHHdtC0lp2TuqJcUWkT+SWHssiINi0ld8
W0hBuZMUtbyonRfC96Gdhjd+YL/kIA35cOesm/iI8pOzeo4X6AYlXxWmypbRzeZbEHHKUOW/F6y8
r80QwnOwzEJemcZCiB59YuKyxap/4pLBerUluvvodRJDoIfZ902ufXfJql8t9yQ5SbKjmCCv01bp
6J4KcVtP4VQ0ywPBQQJiDMWm2pc+UnKYtC2YNXoBfcS6PJi70gg5w3fp+ldQFdj3GyqzH9ZaR682
SPV7fzMjXYslBkRq2nBoKKnpulwDm2Rc58kguCkx0DkEqblbcdZa2R97tpxP/nRhBiAmr15MVNhv
OnLwICvd0iJDqzZ4e9vnB89bPWMiV1qEB1nrEgu/cBlb0ysbdt7mf2dkeFRsNy5CJS8UKU7R4jgi
4M53XU9hv1ssZ3sI55Lc9HKt3jwtnYSdwXJeWT5G/YEaGp+VycFroCilgNjTZ6h43jmOyYwEFaoR
WkMA9Tgj6zdhrHzBgu1APqFDZmeB8ejYmGjjRvtbaH01HA05MGNNXy8hej52tq3WCFVt+DL7ZKaI
QumlzJ6NfPM4nhqEvqst7UyNhSJO0iPQxtm8fgW+2NBroPc4mUw1bsTRtdoQZUagkD83XmVNKcK2
tjxMzmS/jthEiHcL8QdTfHj6iQjhKr7O+2XGv+APqt85ZY363cdg3cDeBxMh9NgyiRhEzsFeRMO0
773LOws+YrpiY2qqA88Cs71O1QtYAq+6r71toY7pBhA+pTBufnRjq/UOskxGi1NZyClqol38laWu
AjhVB+KuqhLxA7oCysYN4ZjK6EPD4Zt0NEIVZt5koyvldUhHHzVbaunV6pjfI42muzUlY8ZEvcsq
bmPagTfVJ0d7nKc81eR1pqchcXZVPzo1R2ytJ9p3UZ+ueuq+WEXpb4cwn+YPbdRM4EW4UWgLRQwu
PpLLcnaGBpWi0GHTnCrsk5orEI+EUbBSH4XN7OucTCz6TzRs+iRrNh+KQ0sb0z9M2xhA1heDpFOd
dFUHjV+uxZFOCCd3VgoHNBMurGhXImsECJuPmoNLq4THRGDCuMpDN9zbHQdiJ6gTjoaFow9gUje0
ifDH4WBt0tC5jTfMv4UlGkzwHYRBqUZJK0oG20d6OQzPYhuVrtxy+hp2VM6fDeixFO2k/DQm44Tj
vQxhkg6cQ/ROIINvd2ttVu42XWOgzNM60ZEUynsrWbBoKkX+esy30ut2URDr41z1+oVvx1EpqFx5
rRhVJbto2obrqKME2hm3DY4sCJxkpnlbxlQ1ddwBPwY7gXl6xX5Zq4TX0VLIgZm3uBHgrpHaIF03
PToEXyg67y3lMyeauESJLMWGosDZGgziTEAxpg9Vsd6ToZMDIqmhYx1Y6CdwIh2L+jHeYPGfgDA0
VDUCsAyhGQUWLtdRGM/ruuIEtIWBuxcT5JMV96yTzkxmp6Ol3fp5KFfZnNDRRieJ/Me5COPjLxXd
XD/NLds8gm8LuuuytsUt3/2w7EskJPd50HnDLmFTyImIkiAIBlG29J9N7t8Uaw6wIAwKTl+ur/F3
0eWS2w7jErchZuieANxqcv+Anp+o2kKI6kMiGhT9pob2JVEHwyVqc3hf9exNH5EdW2CqN7OxyzIN
2gP36D9bouO4vdJ3yDPB3LPdx1HQmn25kpC4U2FQA+/m+fjarz1Es3gybXs7lBtPYZds7neQVniC
wNDG38NKu88+iWEAPun1jrvcXRLFa+5WB7FK7weU93qCTzXqT2HvxcdQx7QSk9yymG9EzQp6m/qt
OBQS/2DGLNtbUDLNn9E2TK8LpqAxzQtcPZaZdX1s9LYyHVHEd51zWiDeTvJYCnjZdR1mXdvJKhss
JlzHzmqKqyqM4BImYtPxqTFr8CHhZFSyjo6Q1yQnZYd2kBGPNLi3D0FiSmhNqFGL40o0uXtL9ceJ
paYhl1/7mNnyDwXzCbOvW2nPv2sL2xkGuiUy0QvjliTY1yujSAgmvK/X1rqU8tFtosa7Gxcc+fe4
wFTyoXP7Krrxoe4NX4Mq8Sp6AiXdZaaU5sEJqsbbMXhU4a9kVX+ZXzOhRRNxyUyFNxy9F1T6jVpD
Do0LyONiPi+DF97bi5tkLHLewd14KP8Y0/5H3M//N63AiFv+NLH+C9nzuRM/YT3/+Ov/9gL/huoK
YQzyUhdKMtKz/9bc2r9RviKdufyJUb2Gwf+4gR3nN+brCKeYckVoty5KUUMbicSh8DeUTsg++EMu
1UXP9Z+IbhHp/DRZx5ZLrDj/PvFG4SVM6726QtnbGsDCjYrKD48YTqybqGz99XYcmRikGF777Zvi
JHjH4SlxbqRZALPNRYLxgd3794iYd6Ae0AceRLPkHzEw2V/lXKkXcgMoWFx3pLC1A03+CxNRt83I
+R6+oXUAJGTNVrjiUkB4htNTgwOtgmm8Vwwat9QkVKapjCPaJbnvdw/Mufvx5OreVtlqae+Lg6Ni
/d7mrFmfHI7s8tgb0lCOJC3I5TaMq0tKtW7s/QwBRL+0jurAFVuodrB5MTvPlGPFBx+/JHgtHFVL
NkVDqOGldQrLQ0QnmR2skxZI4tUB0Q6IsWMfYnJUfjC+6v10EAvs5NHywxtbiOZWYL4n9oXJpH/p
vcchvUXTv1rlsulDTLAiI4Sqo1ce+N5xpqwtHibHLyV9QUqBOkuGxWu2w4x7Zb3vxwtnh/MayKpB
b1Oy30ZSJojnrYL8BgpNCy+Q+uiZna4q0oTlOTlsGt19C/KgmcxblzeQVBwrVC+BWYK7ol2KEeGO
ZDAGTwH26iNFrPOWiCKfUtuf29/9oRXXEw02XDa9P2d6UHGdar+au4OanIDcpka8+eywdCqjwGA+
m3y7AINUO/FhhVqK14/uzxPYzyQ4BiKZgMrrjjncVMC8SGk1btCQ8mCzjyu1OCrdRoLMmlSF69JG
QpUG7Iq/j7kRajdWA08BY1Og0mFg4S0Jy6Q0jME2/WYm6BvHGb99STYRnsldxPlo/KOAZIanTfJS
1j1yg24trF2MPICOKlj4cC+Uzj+bWjEHduvS/0YJc10kSwuGH5kfA+F8rJ6oDvlgpvIrnc5evQHw
gi54l9DG++TGHRSKCjWhTKcABNnOpdfyEnoAkdJ5jSDN5gMyiNTrRfMWatrSe87SK4iKJF9IQYgx
AGdDqMK7jTbqj61AbZAyDOgeEQgUHiEaW/dax/ASBTw9kCKURljimmAA6a3r9vMSuMNrKSp/SzsJ
gslFMWTO65aUryIp5QMDYvwzRTSXVoovCEieKy2AiJMKsc7QGFvErlQ+PdhKhuKMKQj2JYj5srye
sQzSowv6zSIhrLXuKd38cZ8sJQEBpTfM53JzCboRPUaOxpbATUgwwSKqyAFI6dra1m4Y8aThnw3r
r15iVV+Qt3TAborK5VSGmPm1xntOy5jD9r60u4ggy4hG+ynu3KnJEoQqYYqw4pIc6JT8qoPlhk/e
f7F3ZruRI1mafpVG3zNBGmlcgOkB2p2+ag9JIYVuCMXGfd/5BvMo8xz9YvNRWcgM9/CStwqYu0Yl
qjIrI8JkpPGY2Tnn//7IQPtrTkXztZpsp1xZRhdpuAt41cYZOOwumYMlN3avVjC86Y+vqXfjkgx3
pVEeEbDgIdGjNf2R0C5LoU6PkFpNk0q1kI4Keq2cbEjvplYJrgzoS5kbTUn0g5xE/Big9SShwrqv
qGmnKYDamvM4WX8T52ABQ6ar1OS1bYPyhRUzqCuVJEG+zYgoJKF9r9hbNeQ5NI+++SicCETZlNNh
DR4sM+GfkJm4MDpP/uhDmiRIr3TmZa61KLsN2MECllOQ+cAls6reWpPV4DhkdV1LQK2MTeYESefq
3RBsEpmY8c7MdWAF/7PD/6mssdhg/7mw5r/+T4UAtfqv//vjV23N/Hv+3OUN/Q/o6tJij4fbwI7/
1y6vm3/MNA8TQ0do/RqU3b+IH5oN1xurR+Q4oD9mz6K/9ngNGohpaNJBEKsaNOR/ZIufO5//bitE
DGHPioy5fxLNHf941B8bSiVJA8WmbGIrdBKx+61g2Zzr0Ts8bPLHcjzmL8ZhWSFUOGoMhB2RAzOQ
BsKLpHxunGTYWjBbQRW3hAGrAXD5yxu4/XMC/1xL8zagTuMzuA/EkzRpHjV8D5NVphbJLSp7MLM4
kxe7JuybPQSJ6MxQvz1BPIvpPWV6MwAEjQtP+JdG33FsoiRTcuTCZZy91LSCLH2lCB7en9Cb4/3B
i3J45xzU5wO7wxmS5fXrMBqWcYE2kBjVY6e4xYIJGbbolepeKEq5DJI8p1KddqhzgWVwG7badUL5
+LmmdrM2tCk54wk29y8f/zxcwfgPD9gQxtHCqfWwz2EqSBI2+BmjfvSUJZrm+tVvce94f/Inx+LM
AzGHS60jj8byYUykWYT/RA0556Yo+/ah4CbnhlaCTPX9sY4abd+WztzIPPt14tssrXkt//I+OVzB
de0LEyxCpO+1yvEeTOnbqypX8ivZdfltPEka+BCuL/tKI9VdqjAZw0yUtDRE5vLPFiP83rqLqEnG
tVF4zce8YOfvCf4Li43zskNFeW6K/uVnHHnRkxan5qJMlWxFR1wJqy9vP76yEaLZmCDPhiKINQ5H
UbOwtQJ48AsLOSxoy8l4iGF4nzMtOezgfnvgrCCimamrpiBpeDgM2PKqT2MfPb6YmjWWvf4uwrHg
Wz5G1U5PR8UG42kgeZVC3J952dzUjlexTfs40ikCtE0fxOHYwij6qPEDY6FyWCFPQYJr6/hqaq07
y9NuJGliQJUdzUataZMx8x2214wsGExCs89/cLjLP/7UWXUWHkE8e4vwf/gj+XZWmjmtu5ykpXcX
4xvuFrWdnoknJyKyLbGttehVQGp4rIhRaOHNDCci7mtKuu3TSaORNqyoKqd4sa1Jr50z3zNOPGpb
cD1F6c2W48z//pc165WJWubQSuk0oUuQ5zh3Lkj5Lzw99D105tsAbJCsHo7SC/oagVVjahObJMQn
MjLwFu31++vm1Fxw4XCQpM0bm330ZUxpJ7QhLcmtYel4C+AgXNlcOW7eH+VE2KOX3dThexGk4Xsd
zgV9tkaenZ2Fg4Wx0QKAwB55bcixivXxCTl8BIIvAdnIb0EPHGJB5zLJwhQsl2sPsedmHlea9yc0
P5ajPYMkAkcXFhymJMdhSx2qNEXmyii12RInsQkItRljBVWzEvekvkMgJFAKA+dMwDzxKDFiJpvB
3HQkCkcvzJYVhoUFeD+jh4hTSDye0OSbGAFQ8Ht/kvNmdDxJIUm/2IiuLBS2h2/NSsF4D2zliw4D
ZExJOiyTM5glfrtQMrEn2TieeawnViO+LzaVJE487ApHAVQ6ud00SYM10ajDqq5TysGoRM7M69Qj
NAjPeAURrhHtHc5LmCRbRY9ptIT/sM09nChaSh/XfUtV6v1HeGqdSJWghNpXxaTm6CP2sVnrzJ5O
6UHl7un4ttjR29wDWBHaZaSnZMMxPnug+tit1cJQzwx/aqbYZ6HW02dRk3k005z0DJVIQQxJZ6Kz
YiRX3KKaK4DaxZmHemqxoFnCO56eFg7zR4eNrFcnzZGgn2jIuKF//BPkWBwnqumn6UWXtk9L4/uP
dv7ZD1enhRiN3QU3FtKEXB4OonCbESHtDsBo76U6VElPXGAsIlcfHwWxJURCHIi58+iHowy027Se
lxmLUMOG0aobsc4Tz7p8f5Tf35PFny5R6BOH0TcejSK58U6Y2BiLKi/N+0gNnG9t3jff0dpMmzND
zX/W8XMjdnHuxmoXtdfRmhBxUDFVbjCcDS18lOG3tK4eUoB1Q62TN5httJSc7H7GssgOGYPkb9E1
lL3auAp9lC+Tx5+C4TOeFxRtO0w08QhofoZql0zroS+tGp++NiUFgGbjS9wHiHhUvHe6de5U4dVo
URxwRdPRrxgCQfnuBFlCj32gdojA+GQBB+VCPnhjY1BEyFpcIrPQSJN1Q+fIV8/Ump84Kqg3UmbR
U273JnZrBT81P68w+wupZcZDQM2GltvEyerZ1lV8CZSphfGfIX5xqL8yRRDZe8+ygxg+OgmvRe/U
QFTxr5HUXeiUDl2qJIa9f/8FnFi3Go3onNOwueKUOK+FX04PNFdYIRli0oS1FFdpW7zY2KPs3h/k
xIKCjELUkQ53VciUh4PElLHqWWO/iLp4vIh0kW3twgmWZZrU5xbU7+tJQ/SM5hniGZ/i0XqiyUCt
6E0yQBalySY2oeTjii59lxpzco4sceLyiLWcLjnKz3l8PsrDiWWJCHJoUXKRWQVUqFZq4SKmnnpb
DVQUF5zNOvrjnNSDSwOUCMycGL/rQR3iRxBHd6V0mjOP+u1kffRB8SQF/Q9skVA25sj4ywttC91o
6FeTtLWIZN8U9EQvPT2UWyUC5UimMbGvSslqW+gysuxlX/vDdd3h7L7AzLfBuiWcOysGPeMelliB
d1cOtjqeCZe/x2fetzFnbhzHkqRqDn/K3BZ5DSpS8ohS8bUutcGNC0X+5NIvfvSjZgLGjNofH1+G
HP65jegWG7pz9LasIEGzDJAKoa7U8dRoDZc2Q207IU05o2I9NT+bhIJKXsqxkVEezo9SY8T9KqPd
KuAiq1IDp4t2uKvC/AcMpmurz6czT/TUN2ZbDtkmgwsILtyHI+peKtMIH2O8FftyWxdSfE74P5cT
RdHwzMHo1Fikm1CGcpiYC2aHY2UZwBjo0hzT0fEBrFfMpez14lIpzwqgTw7FUnZ0GBUG39rhUDa7
3YSUnu+50fqtlaqsjoSbW2OcO+2dHIm1iC0E349zzGvoJ4rkY8c9yhhVHb/GxKOnQ7OjNcKJKj7z
BE+FXSqQJLjQ1s6h8XBaAWgcmXkEpN7CGmMc6IXhwmx+fX/BnxhFsLEKliDJHQrSh6NoPuhNrSY8
BaWW3sRVnG/p8kn/hckIwTwAJpO//01C7ag9+ume5TCQ1thlgdAvzXBQtx+fDKcSDiVQnKnRHk2G
QEYGjFIqhtl1dzc4YnR9OvLPfLhz4DkKn8jdhUGXMVdQcoKHj0z2ai6bRIHxSaME0u70p6fRzBxa
l4jSzTOr4MSSIwqBhCJRze5hHX1H0QQaaNAZjA1Gf9Zyy147Kn4IVYDl9MefHics7qFkt7EOPgpI
g6HYZtSbGGyrvo08ZLAxdam7M9fdE09Pp6jNBY2z3PwlHT29GlJjNHGXsan0bG2lwso5HYz7srER
gOi9OJMsfYs0R6+LDJoJBQsYFjfRo31kwM0Jw0KuFCplWSTVWSyepGY0e4WE9N1UaNP3MJ60e22M
c3PR+W237fn5Nu8/3FPT1ufvi3Vp2Nz2D6c96eYA0IpoX6Ij3JaRKIBEKOJz0wTII72mP/MpnBqP
yKHaIE+AcBwfO1K+ES+ZmLVfYU5dwS9fOzjzPTYT3YIEbOXu/fmdWKdURFSYROpMLzaPgnDVDSTD
3/LESt2u7dbRXK3zcXWxzOd/YSSyZ4QTytgkpQ+fJE2B6AOSgaOyCqG3p4kUvnSXXSRt15/5Ik5N
SlgWOS2W6hyHD4eCJa5ovsE3XarGba1n1mfFLycaGIZzVZr59R8tUjYuulGoLXHMPg72MqDsKBCd
gx3r4lt2hXvbUkaXxgqKNIFl4qCpVua2x2TsTIA5sQGQ4iLHBaaFBXp88K4alK4UV2YC6GA/8gw8
JBTBdGZ5nFiO8NXYssiWcCedmfy/HjlJaTi2ohNbbMwkkZdNz1bJ6dfXgh+11388QJO/IFiSQLA5
6h9dtJGMcDETxEy6/Av2Agej0CCmkyNS+1VBNuXMMjn1CKm0zJVESl6U8w4nl2DuNV/pJH2s5fAp
8S0cttrg3Bd9ahSLzUsl0pNNO97cOGxRa85Y98kUPMaeOTfWnr0bnBxEqJRgOCMSLI/u9ann5XXp
cQ/NcQm5MotWXleqpq0+/gmT9Se7ymwAsh7tNFmul5pS2nIxcpvdGKFp7JEBRi5evecQbScnRBDU
KX9S0TWPokUAKZmzGQd6rMUQ2vuDcxm1ijyTLp5/4OPPl1M8uR2qceRYj3bpqrJjzrWsgCHMw61f
SX+F40y+7vRp2vXASlxLKS4r9c2CyDybITkxOqc3jgfsW8SPozkifcZdTe34hNNY/ZwUtf8ato64
yRz0eR99czbHHp3sFaEetuTRm1MjHE/HWnJc7JAcgBzv7oO8TTZA9vwzO+bvIZGhKL9rZOHm+Hu0
o/SlCFBjTmSslQ5cWK/LbNmWpXwNlcFqFt2cLEfGO5cM1+9P8sTI3Fs4EBNAWKRvqLpf7sdYC6EF
gKW7AHrkbWIuwfdxLu1H7qAz7DXXYSSgp0B9IqjivD/271sOF0IOYJRpqKJTIzqMJU6G/U7K7YIm
VAzE5ovZtsHvaTfm1nRmqN8/DfCgHEYgB9Gpxn8dDuV5Nl3RBiktS2mt2zjrm53XYM74/oROjMJp
nIYAErp888dhiyRrEaHIpJV2hGAiR6ks+VnONR2cHIUq5nwo4Ft/y8L88spsTDwJzBzHRaI0W7NM
oZ01qfrhuOWw9Iki1IC5th8XUaSZp7pW2PrCSyd1pTedg+clzm11bUy79x/bvCEeRhSGemswNYBl
/JY2GgPRp9CpmVBahw9+29qfxqBpX/2+Vu+I0QFKG6F9eCNjUIqSbGYUagjORyvCtxxaxwaSnL7n
vwxgYICPKP7X96d24l1xzKAlxXxrvbXE4SjaqBihRZszzdWjuq5pI3cpCo3uvzIKIZnrE3e+41EK
8MWA0RilyiJvxWujhSFNpjOjnPhcCVDz1WyurFKbOZwLABUliBuB9WbfTSvSljBCHATq+EP0Z0Lv
ibQd0ZCLoMWRhhP2MWqrp2oGR4U1Xlo5SskwV7OVYsVtvSCNoO0GdoAvYW+Yq1pDGtf3Iv3OVdVB
pzAY1QaZZ7IyK9l/iupMuL0cjQ/niedoDZqUZgAi5zGIrjLz0Rg4Ly90TAi2Rm6p/CThuaj1+0mS
UfgeSPhQLuVhHj5xvwKMDRlFX/iYjD/plpXtEXBWORTiIF2yQYZnXvGJ5WpQzBZzQYVb+HFKcLQb
h6ZUXnHhm+pVj4QKulY0nimonBqFw9CcUODWph8XVARdmO0Eq3IRo1J45Md4hn127ss7kYyeAzEU
Tmrb5LCO+bgDS2aUzVzFyAvjavZ72JlTVtzXVYO03Ar97CmN42JZpVl+FWMO/n2KgzZ2+y6qr/BK
Tc9EuROfD5mGuVOM3BMp3qOT81jZEoqAxcvkcvnJSK1wk5tlcw++QpzZ1E8MNVNIdarf1KA5Rh+u
GwgIPq2n9HZEKaSjNKqTS9RuNXwSrzrzIZwaijTUzOSGasuOcTiUjqH2nyW4MrfLr7aZ1fRTe7Sy
d4ifz2yvJz4HOZ/TSQZyKCPNcThW2ysAW2qKiirmM9tyGqLrQLHAQ3Wmsq7H8FyB9sQ6pWZKopWY
N18Lj96YY3ADsTX6g73Sk6soD8OtqY7VmVh3/AR5ZpiwUS59g5dyPz2cVd/IEvEro2DBkG3xADJd
1fbDhyhRPtpDqKuoPzjpke7nVYnjJWiOlP3qGKQC+D5oErEawSul3/j93Ug7fm7zMKSC8cOgtgC9
+ejgjKR56rC7nNswMe9M5SZuo4UeJu406MsWye7kiCUcKnTP9E07hvc4qSDOfGwIRP7hpzvrVwTy
EjINEOSPNmCRjN2kWhRvZZbgv+PT+px1OGTnjt6478/792mTDGJhCt4lSSH7+EWa2MumIR0ZdlpE
ewcV9wUE6XOl/FOjUGug0PpWYTeOJqQnSZmGfPqLsjaHF02O9VNpZM8fngpL0jRoNeWMyco8XJNj
2aLcrFUDIzFkelhn1/SH4yj9wVHm9cHymMHTJJ7Mo+3NBNuRDT0PLNZtOGScay9khrPpmVGM47hB
SlCjCUHnZkXwpb57OBsBc62nqA2DjWbnbzkdjS9oS5KXycRMfTEJq/jZFM7wGNNX/6r3WvmK3wlG
VzTttbg10b7WLTwtRQJU5tZ4S8CT5RYYubVPukG1HrDELOKlmeEJtAkRu0BYzgt/a4VFc9tqnYUp
VU09aMcZOLvMsiilPD90+rcRsee0Cv1R2YKb0zVXmUYdcSmfSk1yTBU1PiWV1bqV6MvLQPazKtcM
mi96BTJslSYDhq1F3xUoc6AEbaELKq81okSgV12Kw8wA4UVCAExiP1gkWLD5W8SgqrnEnlfgtOq0
8XUyWuPnzgDKuGxkLm8CPlywUTG653UCUquAITdO1Q51Qol5Ipydp7xpg3vwKBAWHHMKr9Kq1B9U
u9Fei14YGPQmJTIMVLhpusHizPdWthyaKw4E8UtvN+WwBnBiaOvKGTTnqow84l4QijzaQdBJYDdy
svM3nh0ZxVq3BwgSkB6naQFuJUtdwBuZ7RaRDLqNoN3Kf0RSOTTLyixwlETpk1ykA4V80AphimNI
2WKNWCgwTJemWfavhVpon/URDugyDjwHCVKWOQ+GHMx6h/v19C3QTVruagdKGUQkrbqTQRLfGrBS
8XoCXfPMsQUn1D6qcpBAlTRM3MoKECfoeHsVW62kvBKKbmDACq9qAZ4l/qzy96zzpkPCr8Ri1m/a
ZbueYEZWbud4hP+IrubEbdIp5mAw0Ya9yPIetlwIxxMnoVKYX7EtFp87D1Lj1m8zfkWHqnnkjCzL
7xk6GO+KzqopXqa6oj+AJ1aHlUgj78kqAdJtLa0IPiG5sW8LD4ueaGydXRgY1V4dO0gWtM0tenQE
L6PimZ9J4dfmghbUOMWQsIFC4U16NMunyh5Be9QpuKdYWjpsajIb31XQoChrU+C2y9C2Z6FTWilf
2dvi51j1nGIZtWXSLm1aPoal4wT9p0p2U+GWBSdOLLTK2afW1iChmGBCI5fbb6ziU9tZn7s6x/dm
4vd/A52apBvQfMMlnLsKr8kGwA6eHAlGeMIAq+lFleZA6yiH780A/aFv6OxZRYPqVWu9iIKngWRD
5nq9md+aNNrYLprmCkdcbbA9GChZgb/TGKFbX1GumC4rGwLFDX0U5mtQhTJxeyeT5bqJQYmv8sak
wwEmr21eRsDV+htZV7r+IBMN83nTHn0+hjJp/GVmRKnuJqbTVwvFjK3sjj6J+kswl6g2SCdCQT+O
7LwvkV6r6VU4BTgod0oVP1eQ0IqFP5RyAgcRjk/o4dGvLzKs6OyXclKmteYA6LjMzDTutwWdh3gI
UMv6UmG9m7M4xoT40GSdtoxlEdQYFnXVc6sO3Sdfk/kApcTMd5ke2SFNfbUd7gvZisltNN8yF2mR
GHg4GRyf6ddJBg5fiD16F+UYIkABWIQmiqnzuksZqKm2BU2VXeYlVFyIJxEvb0qMlzQ11Xvif/1S
NOg3XVsvJV5cHZ4nsi+KL0WHimmt47fswOIQADD1vsKY2nf65iYaI2w6B/SE6K9S7hWY+yXD5yCM
/dtuRM8MnUNMSBopUSfkve2xQdNZyZ+Jk699CFKvWmj4t7FX4sodppgebbwh4Zn46oyyHLke4Gjn
BWiUSwwyQRdD8PLQx4f6DVBnIdwmgW64dFCei8UUjk7vYlqg+NvUqpPRXw0NfKwdedHEj/ARz/qH
sfK6O19rY0QnQWUbn0sDGeYiko324iHIfalQFHb7VpOD/grHlavwrvN0Sp2F7WD6zffbL/usEl8U
resy4n8orCUdn7FcoSePb8mnsTZLvapDzJkUk4et2am3KJ2kvsNKMsKECg90eyMg77IGEgfxXq9F
4/UMlptc2XEcXeaaWg6rcsiMa2gFxUM4wX+EOicsuTeDtvtBC9dUQg7S+/t4HOjWeGqzpAx2ZVMZ
jyk4w6Iy962qpz9HvyrGhQfoYR/HkBXAoHnINeZCk1jxacAIarnPZwAVFe6zDr7s4bLTwcnCXsEU
vgS4tJONompuppbqSz8RBdxIGe2vSkDnPvMbkh8FTnHNAvCUGNY1yW4cVlJ8u1Zh3o2vipMHjziR
Nemi1+0EE0A+KHLhCWTb5TQVEQsYl1VzReux9WkKqZpbrab7Li353l5XEMotS9XmZzf8aHRW0jSL
r2Hf5u3Gphcnc02j5O4BNSjchY3dB2u9TGuSs0aAxTfPVZshLg5Yh37w4k3Zx+Fdo4X9tGILq9pF
Y49y2zmlcw+3KfV5kSZ4LpX6k3Q1n5CxMgh5d8UQajmCx7YwME3QFb59QBvYqauachEPBZDcAhJF
ssVz07mbvA7gjhqX5XWbDNV121hGAGtr8lYqffDYDOa1ectCnwYQVmzw3zQ9CFDsksXvrseBLr+r
eohz72byNIBsKCY9C+ySVJR1C3RKvdFoi41WNRIT42VIzCbZsKwtaCAQZIkdGqv0Cn5HhKcyLCnz
U2gAW1yGptmO6yD0DPO5FvEwrgyIciX46oSeqhCfhgi2rxi1Tw62MmKjxF4gdlx5YEMHE4bla8B+
vQSNWvsAvpykf62KBgvbMWr1TwWWNx6WcSmYyC0sj05beRZ8pyU3Ypl9acNO//n+IfK3SxpKeIuU
CE17/M9vsig9jmvC+YiOYezxEhQpxsGGH99YJpau7w81345+zYZyWp2LK/OlhcZ/Kg+Hp1VF1+gb
ARm0sOgyZV8yQV1VGKHhAucM6wo4yz4EZ7ND8zmtINRmq/fHPzlVmhZI8M2NkMc9BH2sBnAMa64x
YJfXZSP1R/jFg2snVXmm7PHbXYapUo3nSm+y03KgPZwqqt5cjPbsSOtRAFY0YC5l0QwfTFHwQG2y
TSriH8orNLsdjqKYKmQSHHQWogZOHlmcvtrWgG7UqOXi/Wd34t3RzznnC2hjotpwlA2ZVDuZmon2
Xdjk4FJBH+E3OuM07cDUoc3BDo6mIrhqI6vY99Kzv70//qkH+lbMoeUB3+7j8ctIsTKOcLSU41Ww
GUcoxL2kjPr+KKdWCLIXshZIh2hBOrrfF20KoMbpDYx/82JlDEq9MiwOFuMM531/qN8nRHKeYgYV
CFqpfrsiVo3RxlVm09oROtFqoipwZdbwtf+VUdA1sLORXXrT6v1SUdEA5nYeGaeFCOmrFp09uD0Y
9jOP7fe8iDZLQmiG5y8ksLN099fGANiFdB/4DKPUSX/D/dtaRRJDbjqgC8Wt6sK+HmqYRM7YDdcm
xgCgCuNYWUiaTXbgETsSzX5IedXJzhRD5k/gMOZQycdEmboxXRkkkg9/MmiENZ7BdNBABlNf/U4q
a5UNGFInR3QbjVqzMNuzlhqnXq5Ge9DcKkSm1ji6/yNib3O21DnSQbmqUwhPM7n2TDw7OQqaO0py
1PrN40IWCNq+IXIaQLVTGJhp/6QCQj2TZvo9xYA2FSEYGmpUR0zn8AGyoYW2b7I/0L+P03Wjtc9Z
DhNNq2PrLk+14c9J/Q/m5t/nouk/F8EvXquvr0fukvyGf5hLSucPvjCKJXQwUR2lH+Yv0A3/am7A
oMhOysmWJED/1sDrfyB8Z/kjeKYgwS/5WwOv/0HxZW4XZd/A29q2PiKCF/N+9vdnNrf7zxocdnbk
YVyOj6taWeRQjuKCuYykdkn/qA91wvDDFQpyb0YopNjrKZ5A54BzwxRSa1UE8AtDVg16SVHtg2as
f8qpIzMh4qT/0eH7C/8b9PoqkFapLRpd679rHu0mhBPzMUeDcVXBxdX/jMv/P9Zf96Nq2urHv129
FvW/rdvs+2sT5tn/mof6luNxHvpB878P/xHHzn/8JDPm6OAfVmRtmvGu/VGNn37UbcJv5Q/yf+Tz
r/zv/st/eJM+4DvwH//+LW+zZv7TfH6sX9EKc/z+5yvxP1tQrN8Cdpofbz/Sm9Epv+MfyCUMS+nB
fMtskteaU5t/upw6eJyiNqMkxdGKytTcg5bl1QxVMhxYDHQNUHQn9ks6I/5ah4b5x9zSQyMK7QuC
ToYPmZyKP9vf/16Js9yX7DzibtY1XaJoDw7jVeSHTWBTQFkiw/D2NQxmJxlXWFA8e35grXWr3COd
3aj6Ri/UbTgYDfv8ixXCRetEYi4hmAYPjhwRGRpUhR/7KMfrpYS/y/UneBgFtsxBIDeezsU51cH/
hNJcOnGBAQyXtzB8qEfdcGlN3cGEXFUGydk88OEahwvb73YtSGIRP0Nszy9152tVtftR2NiqePHC
GCpshOvQnUnyobWPgxtBKmswMTASQlxlmVg28fCphnucGU/Q7ReNMy5Bye7olYgonk43pCITsljh
k/AEXJ2BxIGlrJTqCmIrIEvFTeNorybjl0HrcVequM9pxbpUomUF4tyoveeOrK2IsRMZQOGG0nMr
/4V83yLo91rxwo4Dh8Z+NuOVUcSLVv/Ch1EU2iIbnrBwEO4YC32LFMbtuB4tarPeV636WJLdyur+
sY2Nb1NA7jV24sd82nNKdqkEA9SNm8uEfUWPMgo4+nDhxMrW6kB6as66NWJ/3wtAqqB3tkb/SR+8
fR9kw2cLl5TafrCcG6usmKe0cUeZKbXDTRUF+jKD9ruJswAwkRXclZEJJlrdwuzcwP27VIeXoIuc
u0Rz1M95YZcPmhK2V6qX09IrOAU2Lz4TrVX1WaOahAD7C4r3fcPhN6/uo6Be0tcxF3j6ZJEGje+a
AKAXHlnMJBcry/k62coVhe2LhqucWwwFRk/9nvuR7cajTmaERKddhp8rOPB0UtLvEqnVSrXzW9yB
PvdGVH7lRtz/sIsnr00XGMu/VnHk+p5920bJLdnzZVLeaYIudo/0W+IhlR2QQKVFvkxJ2oOoTqdL
PHAXdWU8UO6vPw9t9kh6vuaOmaXbEEbAmjx1Rh+umsAU1WgC05YU710LYyOZPbIZkV8hb5fcCbO4
MD2Qp+mULxvbWAIcvfY0xHzAtes23KaRvCtw9slzHikeA3G8NxIB4ilRF4656fN056URDZ1XhbnD
0GCpp+pCDYztgCgbeDOlgfTRZnFL63vkp8B7L8hI39Qp2T4w6ra8kKJdj113IUzsPJ36ASL/fZh8
m/wLf4weRXHBL70y9bhdic5wze5lSr869Z1pRKRjWjxDNq1TuHBA4IRdvFH+25yfXxsvcLD6qmFW
oA7lQJrhzhP8/zrO8WXlLau64iWD7FTqOVX5CATstpqiJ7zKr9XJWE+gnTRzqY9gUIOhXNoUUOws
ucSchMxV8VCa+FhYOzy9cbLqhJtKDX5ibi59kuULEVH+EPSsLwp92Cq18nOgMe1C2tGtFldXetn+
BBn1klakbqcxes79ydoE0N/KTr92MHgCDxWWbhbJ8Zs2lf7zVBQ2adg82yRe1rgqcWOV6dpDYHTd
HkVAfZNOTruuSjL3hq7xaVVDACXanq2aqltRy/tKBwlv91exU22iJMp+xtMoP2NA0GtAyKnRCe9B
wlrMqGHwwoqw/gThao2kdA+yddsFylUbq25l45lu1S9TZwM/TYEwSvFVS6otopuLalTuvQbbACv6
gmJ5GflZA3q0w0EnIa2mIFBc+S0pWUMh9VP6K7989YY5H5pZy7yjNVL/2Zcp/DlzeG6Ni3yalknR
dk+23vgr/JaC773Xw2SWkPBxChmdcTvE4wqnq3qpW1UG434iI9fCj8QuCS47LGw46eS/rVh1NnXG
Mi1tC5eJWipuXd7EUQ2hizYHH/wY6lK9fE6F/RAg+ttEDrdFhFHqt6609aWTJ8ayBhe3oodjVZZP
wiqfIwslkOc9V+leqRz7Uxl+LyiN+F5iLeMSdDAfGVh9Po5ioEThKtZNqO6Nxl+0zqbRv+Xku3GR
QkWt6OXFmOS71O9eTOpurocdEqxu2mjUNaahSN9YsvpryO018DFACMclqYRF3CeuB5U8H4yrpA8X
g4d1iaUB5x6fa+KZsJQv6hS54H/gSadGvJET9mAJ9ji4yPWfOIGtor66FPZ0WaTRp0CCDdNUXEnU
JE8uitS+tooQBDN1sqAdLm2m11U4l8DKFpe1dFvTw7Vojw+WO9l3tuF/ScPQ9XGZQBLstvWlgYqE
+Fpiz4fm/8WADypIN8PkBhkPMcZxbhwzWtj5rq4ua//Za8oXpeajLvedbi1kUi7at7SqtXLSxA0s
5OCKfw2jeGPlypUcki+hNezM8jFNqme7GPHszccL+puR4vo6gGLVqha2N9fWzGQdOI11bRY+uccK
xmJXUVZDobao++5S6eM7wdg7Y8JWKPV9oN9YP6T42vn9Bkw8QNngOjFwzO14y6Pz3RgriM+Cnlcg
6mTNfcBD5B3xtB2icteCevcLDhqcspcy77odMmIfuH80uoURfwGg8+D12VfYaRdDZVGpSz03BeNM
Av1Smcx13uTdPTzpdRDb3yFHmq7wje+N6Tw1GhTZ3m8waYKqRpYNVF9ametRkHz1FHDLmWSpOJm9
BLLOVvJlMLHuGocJe18cbYw+eaaGNezgQfEtCkx76P+PFpQRXLV7KIdoR5MaxGMlXFMYJxlVPUs9
fVA0704rJ410G36GJQbp1NnGJVyRcGMQqoKGKg87fExGlz6/i8Ic1t6wafWZM01tzWw/N2a3w4WC
h1+UwAfDaYBpyclkgkdtaxd5nt200Q7KZ7RQe6FuSounU1Juy+J9ZnXbJLYgXPYXYbbhdJDD8N+x
iYklPlXrKLE2U+q45hBiciEWrar86PRqUTg4gY/hnZaW94We3o1KeyPM4ZMS5KsBteUXXE8WsCnu
47L5oqo/01TftPlPbdT3fX2h+a++bJeBnu16tV0OOG1QLNvEGGzgUlCo1cLProLiqrNfPLFXu88z
FwG1/zJMV32xl+NT5mSrUh23cbR1oNpnZBHGoHMVh/pujEvHa53aKwkpXsRQJ8mnD1R3KpN3Z7iD
KmmxkWA2h22vBWwX6Us0H/AaNRNPVSJd4UkcLLDGAEsu7WHcit72MU2xLsBcLa0O2bzS3ke9ba4w
JCWHGf0k/+fSQ3bhG1gr5DZU6qq7joIdkvOLIRldanTq9TCUbtga36q2XDqDaqzsKN9qDSkX3Sfq
FtuCIulSFKFbykzjE74zY3zW7eErZHz0Wi3Vhk6h7VLsRWjuEh+zInX6f8ydSXPbWJaFfxEqgId5
0wuQIEhKJCVZ1rRByLaMeZ4e8Ov7Y3V1lZNRsru46ojcZKYNkgDedO8555MbJLtfHeAAvdM8AKMV
9ByWWNwPyU/aOgQYZsy26h7Ww15fyjtUgKi6C0TeLTn+uj08NZHG/qP3CT7WCIoI/dKcNnXiPtH6
3iVsnY5KnkD26kKIERkT5xklw7sfZn40FpJgpZlmkaTjzbNIncrZ9OpABsteNw9DIVUmHZ28ieVr
NfETNN1YRfFgE46sh1trnjhUpOKuwl6Ntv/erNtv9EZ78h55JpYknT5VHvLSRarb+4tGHGSrnfo5
203VD7Nq1qHJ0YGGQLXP1YlzAHnOaNmH5WtpRJ7bckOrbkeo2Tpe0DfalXNQ847crfapN5Zt4s7P
Zjw9ZbY4EG5+wzqxQlR65qreNDoMaxEfRFVtBbAYT1uGG9k1YgVAdWLOhk1g2QUsGmMDs0QwEeN4
o9d805yzgQw0JAsJs02rQUUdHtNu2ZJFueao8zhzyxVS6chS8dwUdudIH2zd0WgF19d/dQo6Mumg
xthflgA5BDm1kYn2oX/vEk4B06B+Z+vavlol838mNfUYFeQtjMlYBkmnd6txgN61VmARrC0t09qV
YovZI8rtxg5r3BviXHHXQBhjxtnlabRO+vBLbi3RXS4VqN1dW39tl5YZN66KyT4RL52d5AJ+ydJq
dWPAo1q7Zu2d0yvZSwehNvJ/LGdtgbu2h5ytf8PNiEvlWcKGvFMEh71RFxh7ermZQ7jJrV5v7cF8
lIpydJzG5YV3eCPBxTqbVpm0FQV3gt/KZVs5HPwqwiYdO1ae4aOSZEFC3ZtiuXcpiAwPzQCRlSKj
S2TDAZ+ybpdnPSRq0m5X4JX8uqr28F0f7FaHwFMBgKH7S2OsvGtHUmHH8keSmn7ewpqxjFoHaEwc
e1qU75qVpnfQXLofQFm6rZMTR0sligxitm6NDg1pwuIYOJXS3dKCK1dWB2KlI2iowZ5ya/UsZG2E
KkKqyt4cjUdBPP2ayEa0vJy0zLJc21K8j6LDa01q+TYxhLKemsn1lo4gf3ts9R37n6DWWia/Gh8l
Fk9EKovDQ9oA+NBAdp36Jtsldnvfqe6pYPtHAw7KzPjDXhq0HTTJrTZa24v40Mvslpj5kz0AbDkP
FjHYK1GweySoi9NflcAHm8r4xD5eQWA5K0Hf89jChUTU2iy6zdzqpN6bUB97lb5+K15IqXvQa7Gd
O9zBTeP3enmSvNk3WfKzMZzXVh22k2v/BC+yhlrw0dKdTbrwHRv/VhTfHfcpmlDmaN2XNjceTbp7
+3COv4O0eTfb7q0qulfcGw8JMo6VYohTEZNV3C7Wex0xFNTEn92YLbPsd52o13rVeEnyo+AQfxNb
VbJ2Qg0Ky6hbntmZFmrLDMZbyu1lI5EOy3OrmtGmUsjKaCBDpE59hIC2eN1yL8CTbfX8rdYGAHYq
LYIElldFXJ1v5jksvqE7KKZiHgVchlXhVBuXg8JSqQ8dy4eRZ3sh632RDN/AM07AhZaaScZCb5C7
THpULWS/r6LomYT3L1WZH1G5HmuRrc2czVS9/BiTwdNZeFewwGjyZzF8MJZrabFpmyd/dlTCUNKA
U/kDacKIU4yMesb8PikjIMuONG0n+pmwzdGi9CZvxrtSHX+4pEyvK2KfvcWOGI/li7PYG9WK6xX2
azbtpQ/D5qVN6WiTSdN7Ze2mHiSflQ2cINXekrS/S+IQaJHl6eeFRFhQi5w0JxD3fFiN1rlY9rnh
koiNGVJqe9Jtb9RpoOk9fDVFAVW3sBFjkILnaOtMm4APnZXZOrIriJtY2r3MmrctfEjaJjpVFPF8
Tk4GLUN5Q+s4Ztdei5UnBuuY2va7kVTbwun2Q8JK2Ne7QaekIUPQDijdGm9289uILeoMQumubeMj
BKRVrytPFAZH0It1w4qbOiqRjNO4jbp6uCVzPGYrKndjDvzNi1OQMOyIhlu3Ed8N1roe0AER4Oy0
yXFcqQQmHMd5khEncantYtDax8k+b04UPbbI2q0dGENTBBNhMq3pHh5sfK5mfNEb5LCpqs8vfS32
E3rCSboaxt8RaNSQdt8ay/Rd+SOVZHoX/WOcyOOY6B/IynpmzKk5RnoN3tM02vkrdL8poyBVUGhq
WHnPDC91HliAWzhXaVNtU6VTH5qwvOFrw11Wuy8lIBxoPaHm95NyDjyRp7HqfTCyq6p3co8/fMp5
8igcVlPVHGIV6UlhVYHaO5AcUBuvjf58z5ccZCl4sKTz4zx+gjzhOwZlmWECsoPEKT6ODI2VxhFZ
T+eXOndg7M3GpjRAg5n1ZOytrnpAIZPcDjPCATspNxNBjQGc0P2isyhnkkQWKtvZY9OC6i7mkUbL
RFKQUme07igFofOR34sKeZGGBjNFimCfqxSlbXAS2U69vQ7HcaMVarRRQ8gkfgKAcNVj4j4yyWfP
jqCwl3IWYL5+HcjB9CKUfWZvFUELM82jLj0fB9LMv85FgvQE2sbPDLJIOByJytwmTfRdFz2xNrUe
kh5uVisnRsPCZLrP69bLFGs/5k+mxjkaDWEEZ8dzBvMLOZgrtZdb4i+Bxus7YEo/9YTaRzYrfmEm
92ClNnq6bMYw4kDm4s+Oh/pZQT5UKO3DxCD28A8+dKCxPJi9P8kTDs57FN2a/FC9jVNYn+q6ghVi
mF1A1vujo3/X+xEeBTnguf7glgSlF41+AHjzA9Upq2hT7cY2u0lsoPJiCR9Sozk0QgtUSWlqHvmv
Y8+rn5/vC5EyD22hHgobqYIa0dknIj95zsNXSOi3on9wi4fGKrcR0o6iXrQThSlST6lz5gHWOeIY
aGK8LWAaV11qlv6opuu6yY9GJw9J+K3WQUnZnZct1ORa/QV2amu+iLNuL1xLoJrOmB4TqawWliWl
j5W1Uoa+0RDsYA/LC0WPvW2rW02jBGLr2t6uWP5yjcOA1nwBj8wBLjFfFbUYkNfBFrHYoVOoR8fu
PCSYqtLeepul2bNwu/iLMC1C5bGprDQ3qfnYRfbaZDIDerseKCbAIb/JK23vWFR7EipAnZrCap5X
Crs9UUyUEYSxizj2zOjhxTTOqEucZ4mE0UMa4JFMB02T1abGFOqV/Su8yI6q9Bx5Tg0LkZVnNmXA
BtyzYG0a9sJ8tIRutFYjOb3E0X2hvFVQE8GmUiOJfp4HmDXWK7VsAqVVX/qcubibMsr183GKvkjb
2Xe2ubNiFXZuskrHYHSfkXMxh6r3Q1G9oWowV+MY+qLOd27PlDz1Xyqmi3B+TK1wXS3mauLep8h9
x9EIGvU8QbtBKb/DSHuDprBewheLwsQwbqbZ+Ug55SgUQLOhWBdnzeSsBpY97DPZb+LCLwc/I7BR
fojiPXde5hwhdvyD9IwbF/6ORhvMyl67BAXwXi2SoKYKrRpniOJ07HIQA6TjJ5p2NFwYmDAWmTS6
myL6WVesLFpxaEPpVZEaEOHALyBSPUZ0htB5FTfuCnS2F9aps1HiZ9vKNhx0uXNGtBfxG5kuuzIv
dsp4B2uoWmXWsMXCsU2UzGtM684svzj6ez5gaZxxL1bioQA36rWGEgxihGzVZqcuyW5Czm1eWuq+
ZuVrqbfrcqFKDen03lqmb4UR/ag0VkLZ1Xe5IyjeGHdmod4uzHpNmexyZ6E5AVZw36riuUaAZjXP
zXgs6YSE05OmJ5s6+inpJzTZqhXP5XTCbkLe4FM1S24uqn5rKe4WZVD3k1HuFAngknaE7KzAkr2f
Z87eSMZbMsQoCoOG1F+Spd8l9fSYi7d8mkkwsx/GzgjSufQsGa+18CYyX43E2Zb1mNJ3sb8O5lnG
NOW3ZZcGSZPfVP0pdIfqUUtiak4KASE2tCjy4Tp3bYdfkjS8gT2yAl4Z6GLepBjMFwjzMORZ+J1V
X97BZVwtSshC+DAZj+WADlCI4mAlftS/DbD+KPj2O2WATtr2qwwa16ju6fNoLaxs39BuivqwqNw6
CpTQ351dlyw7JdqX7JDj1EfJ7CR+WT7lyym3io2pviks4+ltXe3Rs29T9hCxfCT1/zAlfq7OLCIh
787erXGbZaCLmgatb7Y5Hw0Npdomy4+zgspN5X1ewamVz44xg4LsoIZ1B2rMaC8oPS9HyBabctI3
ahndET3i55oepPo2NpJj2xzMjC4WhJBVarBVorpGxOIaf+vObsxTw4YpfGYJ8EK79NUGK8WNSaKk
+tQp26qnXLTRE41Qsw9ZPukdjS8/AZ+g1fZDU/BHteoQJpRERL7NR2ujYIbzCuWphXPXJzQ7Rnim
jSF8B256rW+JrkbMPdDgObaC9zYKGnd61QmZAQZWomu0KZqnNXaHwEnAbFm7XmdiSZimxMZwlzX2
yW/a4nyJbXS9bXEHngY8OIA1Ouie5to3tL6bdVQUNAKN4jDm8Ati136e5wkuxTJsM45gbKH8rFp2
iFs8ugXrDo56zENU42MtQ+DrhWqj1kuyxzF2BIeEwea8zkYo3oVhrnnoPYudMXcc0PLbWqNomw+k
AfUAE5T61MfhO9rot7MIc+mHZxQszXM65uWejCm2hVpWH2a3fc3kywLu2FO77jsZvbdtgTMWJ2FJ
+mwy1D5kxl51NoVyyhDSnIvk7jwHra0wC1tePZ9ClZ88vykAv+zBwPlfJV8NQ6XEsTXQTW5lF0gB
jnama3su+T5mnC+apTP9Ik38AqpGUd/ODRv+0i/cp1l7atKjLgCT0vVYlMaveD9nPd+E4rbQSRLu
vk+6skuqdiecd7dPHtCSrkRyF6o9XZnWtxdE0kOzaakkZ9Uuznfz4Mfhi5huSvMLVe5jW+jsv/tl
JUyByQv7JKiT/gugCrB4vf7qmtM6d1+dsb6tLXCCNV02sJDI4R2mkgKp53JQZx3bwjeD4vF6oE7p
Ctl4cWgnm8Yuj9QLdGpRtURpOd6OKl+yU5NVOZnbAuLLqQzb7NVaQmuTzeKOsdX7KX0SRGKBQ0XC
VV45ZzOcbLpA3fCaLaTjZstGz/V70GW1p1rJR9g1+FTEwR2jZZ9AQO6zaAvvEFSYZJfiKAAnU97k
BrGfRzl0rcw2PF8FMqOR0eHF4lAp7rFc6OPCnj7mmevcOEk/Po6L8U58UEfrRz5oVIfQAP8c+ga6
Y4jBIIt62l5U/F3Kk6sWnAroknvXTdX3Hj33tlsGZ29xRLGXfkUOxEyr3XMNcgG7ghJLNFrFznbn
Qzfoja/hDiZHmdRMMhuae8UMH5aB08dgxl9dESH0dqhyxGGtMp66CAqvpt8X2iZ09Zjt9WmKG94t
ZZqAGevvKMsTyqg4MXTaH6eG+chzkL1uKxRQzFpqEj5zMHR5hdzlJtWiHtKJq+yLBj27Dz8g29iU
3tdG0W5rWz5HkqfRTIb0jfZ5mpytEpvvyKg2GQpUuIMCeuHCEUxsUMV5mVhO1tjs6BBvIoc3sIt3
tVBvCbY52uQD5alieZWQcp8uqlcPbnwrs1Zd54uiBi5v0p1tzTdaFY0OZo4o2pWZmZPea881Scl5
/iwQVqe+oEoSEGUg4BCKFItVU+hIbUwrekyQXgvP7mKKl1nM5wKoS4PJyv2u1knS0k3Lp4uj3wwG
v6mj60CNts/CcBU6uK3CEAxcp5YPJrmeDxViJcQ8ITiBSDSBXqY9eMhEfLW7+pBNhe5z1KxAaeML
0WrONmOtynVRUaog2Kf/0lB1AefcaHcTnu9oJWer3+pLTq96kMWCakIk830zNvTIz6CvTS04G+OD
dDziG75kYf19cAYtO5YhmqlVHlX661TYzU/wM5oXCW1a4dlS1nnWtD+XBPk/2LrhgzEIQDvUh9NS
4dfUs5bqSpHSDK6V5lDw91AyzCPHqkXhEnRjsMjRoJA+rcwfYz13Xo6T66617KeRjAAPOME2Rbyx
iYdSf6XlTmMaGuAJo4niI21n9ignba3War4xl8R9ibKYfW7eT2/E033EZWP0BOJP5m2Dle69jWh6
R+gdPmqADQUwKnb2qobmZFK2LoCK0nOXhkobNgagd0u5nVS8d5ZC0akKtzyLnrlRmvuyaT/6UatP
AL05OdKOZL2V9oqkNGr9kTIa7OsmdRcr7MvUbhqOWj6bL2MJy3aldZ37U00k9ElDVc5utHZD2WMy
/SStZjD1qQzqWKHuG8ZNhzeNfhbn4HzOP0jAz74MfVg/jKXsaKAs1RqrwFsflsVGLZb8w8Vv3K47
ikW0YsdaZzVOyvS+GyLbIyy3W53D73nIgN/10cnYGED3dZtJvGrlIE6NSqpuz7lmV2dmcRDTchbf
m+JYcH5gh1Ozo6pmFLFrIrw19DINFtl4Cul/5mFjMa616jZNsceZU+wEdSMT33BKWKoulONNmNWA
2tRD5gBB41U0nB+1CTKJjrbari3ULeBCS/db3ipakC6K7eNSNA8heQAblf3Bngo1myjW0lM3KvLZ
HuW8Eq2w7jpt7jZWPpYUK2vTumkRVB6dTLfXY92jhNE5UuiuQk1HNiDTmP/Hb7B3TayXwB1XaZir
q1ZvS3Xfdo5xO4tIe9D6qPDYnNkVBCvauRzA5nUFrB4gaNbT6NP77oAkxGgpCs/R3UAB2B8MbbzL
8Gg0WDcUutKaPW3coY8PpkY3ONIzwm0tQMeU+3uScyKCiZVafSajc2k3mHTlllRk523M+gisWVYs
uOLVRHkQGbIf21Z+qGEhKTPM4Q+I0rCXSppOxKJrfoKcCo/aGLpHN6Jq0sJcXeOmcngsibnTOvNO
khTLqllqiR/W2KxLiC6cFCtbezbyUL+jwOPCj7XqXDtaWTZAvA1DWOBU+1cZIhJfURxcdZomqltq
G9S/U3NcYwtYk0WrrHV8VPd2HQEIDqcU7HY6+tWEZAhPGEmGCNoewlwm9zXni0bYxTFlI4noY4IG
XbfzhO0ycg51ldzB5ZwDlP4rnCLqZrB1GrnhQpW4FmKVjHX0MmW2sSdO73mqyuYE+k3eCdEvTNcC
/h35N9zrECaXMfQ3TRZqL+epcGOSQnoSdTl/ndSRh8A78RBlwgzmtubvyoS3yGjVHdC++dEasEhl
stB8R0dEk1CfuFdbMdxTqUJ6PbZzMnmOOrrWOsbXCQhXMcx6nffF15hOQuhMWKHzYroJs7nfO1PX
MCIiZS0dzfkwkpQujen0m6qm68sYoqkCqy7xyEyYf6QT6WIU5L5VAx3zzqkDdxnpJPcZ5ZhcLuXR
rlyOT2nH9h4HubGL20zdWlLwCk96MLsoZzrX2dl2RcXfwWhaqc2+4Zx9X5fGcKBpaWy0Rs4Hfe5m
X+lzxljalgRnu9YDae/WAcce1pnRlNuiarInpyJ5mu6tMAZkCnI46nRJCIZO1JD9DqF8spcJ7h2q
sb2IH+ai1U8zzxYTk6noPu0ke5vH8ilJnfzetNzhdjTs8LlSZjjTWvZCJou6KhRo8ouU1batig18
vmmj4aFdh+wav7rm8IL7xfHr6VwcreZ8eHImPbZh6kWW9Bqrp5y02H29bRsJF1hmgFFTg85/VKkb
tj/0kXK6Eo5Bo3KhQXoiAgRZVkEViE7yjcwm/dg1QAvbbHmj0EN9pprktzDU1ZWRS7QXkwW5nYwS
X9btMpJqPmDwZTTiZCIsm1O4GtItLvBakkSY+PaUl2s2DD2LBhuRMuvqzTyMu4JqXu6B2EY8E76J
KNMMJmwL0ZDLGWQdVW72rpU8uhDc714vCLfwsuSsv8AlXSPzQnPSN0X4UUaacztT9mvQ1qwXXUHJ
k+Zr1a0AC6uTuucFzbYucIRvReYizqQpeULEgZ2ubu2AqDxSrCdNKEdVxPzuKtuGKHOpwETS2qmE
9jSUdSOOznMfnnjbOJcnXZOjdQqThx5hI1tMQvv9tBYkcbH/8PhY5xmvZLclKK/AxpKMPJYIqf24
7joRWx5lQXkS2dBTMkLFdrSB29+1Uyl3ZDxCKYLdtKwMu0ufa84IaL6aRKxrLZI/p6JJTka+4Ea3
Ro5kWSzBFU6u3KN/paMTc72E/fEyardYYJu7zJjDb53EXe5V1qCe5px0+rmvlp9Znld7d1HnzLcj
hU6BDgmbpxi9ocAwTwoz+UZQgNqLcUwqxDFmfK/MZekvkdbfTANl8gnN/naRY/faR0u0jlyT3bSe
1w/u0CQHaliVX0yCXXQsX3POD4zEihBQr0fk8TiEcvmZZ2lxcMOQHP18cQtPCAVuI0Lw1aCi/Fsq
2frzTMkClTjqWDIHl3W7NOhYCb9qTzKCCp1mxapmSdpZTqntsZC4SJFkeYAuVq6TdJ5PskLO0yb2
Q0h/ciNtPX2FndSQOM2x9QaPHcxiafmtEi9vDYzHx653kWelFS1XW/ZPasdLRXSf2lKg6+0bgh4R
KE73MOlfqMAjRiDh5AjBXg/6UgwnjNP0p5PMdr+21lBvKyufgrHQGh+rXncPopuFQY45q5BdMJP2
C0b91imRLy2zc1xKRFeMGeU21jXjWxtxM2OQn6yfUUOb/YzRdmgNeWG0TPdLinFVHy0VGFJtpeVK
QmbwM1JCnplMvg10FXe0hV3StGCzT+TBbMpEpodwThkjYZQyFiZzmd4td3bvneiQh7Q+4hvXvAuL
uNhbUdT+KEoyzZrwtsmWgHq2Z1vEEXltuGxs7byaL8pNE1GnNHDWufLGHFEdor/H74WktrgxyqRf
9y0+Q05Ui2TQO3oEjFEJ7S0bFPM7PQnjlZUjDNAq5gnNEtv87jZK+DQUZbzNKWTQPadFL728VRU2
9qm1tmswJTDoMeuqBqRq4cRBobXbKEueVMp/OOcXLbpz9L1ttNs2pLxet5iS86pddrlN8T6J2nWt
GjfZ0pGlZ0aeki23oTM8KRX/R4/5NEEl35xRtKN6/4f+/u5/ROMI8n+V61/86389VgX//FXD/9e/
8V//NyZz8FEd34uP7vJS52/zT7PA/xN3wNlc8rk9YFdeuFTOf/x/vAGu/TfjHHloktJCGO0voEbL
+RsORfwm0BrwqvydSPMPc4Bu/s08kxpVm+jac7AV5rHuf2HMNkwXnJS2ICqVrDTxn5hU/mqXApds
2AYuOPXCukiwRVhliWttYw1FB7vyP7gw//11xaXnxRWkM0Gmtf2eGA2W9GWen2NEYn/Iwf3s8hce
stRW6IDLkipf27S0wCyihB4juVR/MAD/1eD1v7eFdMe/GiVc4jicgQRailPMsPe1VlCijHUMPAxU
tRAog5s+3PzyqvxjSP2Klfzsx5y/xC8+xI4gxnSKSotUJlLT2JCeZ5Zqtpy331///KX/5f7414/B
YPLr9YHNqnXqzpY/aLVx0LTJKL5MaqpatyS/lTJQ7IV9Mm7A+uH3H/jZDzr/919+EP7xeqRMZflj
7tpyX8UEva2MDoC0//sP+Kvx9l+/iEH26wdgUZ7UftBNH62PPe2tWQ+RZWVsTW7ZUKTiQAgDcKOm
a8oZ1XpuaA3FdfSp299//kXy+r++wNny9esvtIsuM8lk8IcoGtneCCegs/izznQCALwmmkZO/HhL
biugp5k/ICIjyFXBVF/8R6l6//oGF67SPJqLMTcpOkxEA0N6rn7a5pT84fd99gAvZoWKkToRqGGy
c+nsF7IzSFgZh/QPkcKfXP2Sb4dWJLEotpp+pifJhwrM+rZUqL+tfv9wPrv8xdxQKZNZNzHxL3lv
ox6dKHEg5Lavm3mci5mhzae0rgVMq75SlsVXpUKUj4XCzL7y61/MBkJyHpjZHPiyMgZa7ZYlqUQ3
DKX17+/PJ3ObfTF4CnecTEKO7QDuUIMorqCE+6Q3i6vue1I37PuZcqG1+/2HffYwLuYeAQAGR2yt
BCVlJ8o8gKT7pwIg9s/rrn/+3F8GYueogzqR1xcslVb4c2SgBwT03f1ncX3/HGbOxc0Cp2Xkg5jD
AMzjUmwQu9WjTwtUQ6abxIb7h4d+vh3/Zop2LuYT3agoNtSKjdxuEOeSZ1Wq/lJqufTrpJ/kdePa
uZg0moqKsS4LCnsiWx6zdkbpR4bt4++fxWc/4mLWmDLqIhN7nEAolA3zrrX128iYq+Y5Mx36l7//
lE/eqMuYwdiJkPvYtRMgF5x3CiaVkxuhafGuu/zl7BEms8rNsYLBbhD9qiivaDcReHDd5S+mj4Ho
LhyfZ51PzhPoOVOeI1LsP4UxfnZzLiaPIdHLOaeIFxjdmPEMZoewmU7FVnzl7bkYz5mrmI1LQgy0
xKIpd7VmlpPforud7q67QRcDGp2yTrivtAK3i5Mn2+m6O5lEOBauu/zFQLPRr8IONVHUQgg7lzt0
SYM5o9h/3RC7THuQyUwRS1CYybqoNnZdQa4EYm6j/dPafH4R/81UYV+MsjlKI7WYeMRNOCMISSNy
He4KHOHWPurDIvMl8u7yJS8c/Y20uKn8w0z+2Z7nDJr/darNZRTa1TIxFSKDrvex0oU2O/vMZVvn
9FOKIrHsU5zpSWzVxSaTC8ooy5j06suo9khlrnqCl/GRc2gptpMpYVAgCwaSONmBY+f6H96Pvyfg
/5vba10MUHOkBtqIxg10FYc9loNw7H0T5mO+rV3dnk8RiRU/a4WiwNZYgJsdpU7L7wDyz0lfHErR
f8pd+WQsX5q19Xo06z6bl6APhbGadBRwdIGT66ZR82Jhc0qxOKPdLIFCrXeV6QMKfiryf7iNn3x3
62IecrBb1tWUGEFth52+shb3o8b11lz35S9RPHlLzvIMtDFolXoKol7DWBzpTvTjulfsYg4atNZy
UpyMCDml82qyMh87VSmuWwKsizvf6FGZwlh2AzPnFLYaiHBbvCFp5+4PI+STGeISltHhITOFbJ2A
9n0odtTKW/WbrDVmi1jE6hncOdRUKhfk1t/rYunElY/lYnuhT2AVM9GiInNCqspEinc0aQcDPf11
D+Zi7luMJWvo6dj+0JgaooORAqtF3+qqq5sXE5wVumqZNnIJ6Lb2wVLauLHbOv3D/PnJkDDPT+uX
nSpxWLEi2WYHqUiKlei1FK8pRvjrvvvFtMWJrXK0pKK2yZkXIZT2XNLXvO65mhejWbNoOMk8WoLI
nvvDMJe4LggE1NIrr3+xqYBx2dd6y0ynhIW7E6PM1qHu/IlP9tmNv1jyzxYhdQq7JWi0JN90bgka
3gQ1+Psbf/6O/2a9MC/e+TI04wVf2hRMivnBsTMbNwa5sGXQT+Ro/v4zPvsFF6+9PhL1AEx5CnRe
/ge3r1JfM6rsuuO4cfHa9yVboWmxpqAiHW5HKM6A9KW8cshepj2hlM5DZ0mHIOpy4ybJC/tQy/zK
r37x1rNQh1mm6X3QVCn2RIQOgGZjiVPmqhv/94jpX8asGUYdWc2UeWoaDns6+v0tsfd5cN3VL157
6qPKqA1pv2mHaOq+6BM+0pPZIhy/7r0xzu/TL18/05KxiUYh2RLSjstq8xWXf/mHF/+Tl9K4WMbM
VMnIqA1Hv8ljPB3dIEhzwD593b25GLSYvQwaic7InVdeW8H+DkVdeOVjvRizWb20itJZ//jqhmiE
Z460ha/76pej1XTCwYmJt3EnisbifPXu6hujX4zWDFFQmHdcXaawowfiXj3Lwt191Xe/TE0jc8qp
gEtwdUN8NMlZjZfQOr7u4hejFSFG7iQY6XwX6neQ2yhVYpQ2162vl0AF2et2mM/Z6Jt9iHVBGwXS
urC/8rtfjFWUowKmmzr45YjbZoqTjyFdtCvv+sU4he3S11U8DX6RxYYHZu9VIR/oyotfjFM1NFt9
jhViOxq1XHcyee8wB155cfHXGaYhLj1lN4mexHKxIaQJAsVW/GeArX8W387Nr1/nL7rcSpQoLl/d
HTQCazv9LrSj/LoW1WVqphwMURpcOVi0turIgyf0cq30YNGue2cuAzNFI11Q8tEYzMaZIqDotRkg
u+y/XzWcLnmrWhKKtpIkOEVhl+/dFN1Nl6Wzf93VLwbr0Ia1Hs3mEPSu/qal4r4z9PvrLn2xnZTd
nBbzrPRBEitHpsfXWdhXlu/OYWq/vjJugshLK+0+QH9FYkpsPlZZ+Ce6yCdLnrgYp2h/zsE0wxAo
SZ9g4bVvbdGo1w0lcTFOaQtPdScdxS9z+SOZtWdh/mcUz3+Oo78HFP6yD3CSKVJYr+eAyxJdvYgO
Cc/c6dF1U6+4GKe4X4c4M9o+gNKlvhg98wAmeHJNrntfLhZUCAACdSqB3AWyh3Ul7W9xUofX3fZL
UCfi7YZMj3YIzLmdV4SD8dWzP3VeP3lhLsmAbmkZSa0UfYBy0j04XaQdciWsn6+6L9rFEBW96Nu+
TXgdY3TgejG92E5y3SO9zMZdjMpNQ+LIMb6OOopG5E+Nc3fd974YowamgCkhhixQ0u7RGOaDaXSH
6y59MUKrKQyjXo96AlUUZaWk4W2yqFeesc/Sjl/nlv/m7Nya48S9aP+JqBJICHiF7sZtO06cONcX
KsnMIJDETQghPv1ZPafq1Jj/ZFKH17moZaHL1tba6xeGwwDhexScYe/4Vvvkazp5deys+Btr9o8l
GgjE6ZDu2VKJ7rmv+wuUS8d28r8znf9omg3O0xU5dZRPLXeTix5YfOwE/TtT/I+WB4/S6H7A3Y7r
+jHt17KbqmPPrHtmc6PmVViLTg/6I4xPCzAlDs0QskvDqKyFUFjiIzIhf0wr9GKwhjrW9G492nGB
473jc+lNG75AbhmVraXmdKz13alJu2rt2iabSxNAShB10IRW2Zdjbe9WpFQNFIshCc5xg+gWqKDv
DBjNYzss2a1JTOxxVARHsoD5BVw4GArhsmQ5tnD2OGf4Yyczi5fgPPIPqFdNkQk+NibR69UuapTd
jsLPpU0h5nDUAIk08pdjje9OTBCmUMnfVeYciuHOKbztj7T9/yOT/b/jfq/pmqwlEnaX5pyq+B21
w88GzmqHRuV/vIwhUfNkTDNznjR9F6Pt1S5H294tzdA1ICiuIVKvKPd4tGnd3o9s5YfWD0pJd9/T
MJh5xBYT5eZcspH2o+LiN4bqt6n8v0lA6PVetw2iFnMSJlrwB/Uz/EBYxftThAioObS1QC34+gcG
p1mF9465rNnwPXDLZyTwPx6ZimG2W54LKDQTpxgXa2EyNcKAIwdSLTkUR8An/XXHJwEXeZB10PF1
fQc70ft1GY+t0BACyFfncasToCwENSXqhOCss3A4RKHM+Niw7FaorSdoLi18EcmgnlmginYSh4IU
uOe+7vcUB52vqTZlhCraAuU1UxGy9q9D/d6Lqzyy8ibVs4HAgH+tzXrfJPGHY03v1uc6zZVMo2Aq
fYiSTQUnpEunocg+1vpuffax61AtgtbxDAMvh61/Sqg59uwfprsFitJOI0XoprKH/AVVh3YKHoKF
+PfH+r5bni6g2BWZxRdd/B8GEdxq0h/Hmt4tzxkHjxh4b0rJ6/frAJyg1sfm4V7btFSp5K0COHmD
e8x5cTVsflT381i/d4uz2VhlplUaVOcOKOX2Tzr9Xdh5G9V/2W33KiYXIB+83KiLQi8xNPwJb9+M
HKawro2sPxRXAGv6epHGslvBWkN9oWroNyVgKD7Il0NDs1cwrVA8Kp5UE9b/AjdgAxO3cGHHnrsA
pXjd8ToSABLSCB1n4We9wKeUBcOnYz3frVG4Nw+ouhamjKOGufNGLdgXXapgwnTsB3brlIm6Ti2Q
Q+W2Bs+Njl6a8dhdHMSH1+OiGgB3oxlNVygSmUnztqL80DMUoKa7plNf6XHxUwnzU0CtYCP1HNau
OaT0RQXB69ajZCHx0mAmwjbG5x44JsoOCsaAZXnduIZN2rwa+EUBy4fCryW5jK4+lh0GT+d148DF
WcsyDDm2x4fFRw8qXg+uod3yzOClZtuxnsqkgvU4jCtgDYQatUOzcK90yjBLyBrJqQz75R0Nx8eJ
zMf6vVcvgSU5oyg0GEuAxT434fSMEvxDl7hwr1yqVqZlPbRTyTEycAmrHSwNdXpsP9wremZ6c8nt
sxHvNmKEq5B8tkH28dh475YmkHXCdzEZy7qhsMB3SFScYTbMDw7MbnminB2qtNZj3WQeZmGW8/eq
IdvBL7pbniig5hW0dmO5ZbBqDA17wkl67PU83Et5bADT9XjtMV36jMGmoUu9NCJPs0UeyuGAkvN6
jQL0GkGwOA1lwuYPIMw9Ozl/OPRZ490arSt49ihVj2UC/15QbWGkyFCleajxPdQcsmKS1SsszWDt
6FCDjqRfWVUMlvLH2t913ktrYdtQDWUaGDkWixv0Xza7GXYcan8vNgo1AGjwTxnKSXhz0jXM0fBl
48ux1ndBQJKsK8qGyVBaxaOCcOjhKW7tB/u+CwNmBfWdod0ACHBSzzBGjuR3kELh6HSs97soYG0m
PrkVY9MLOIY0KMdfVXjsrI53ew2qIZ0OEotx79IBprXEXACDEHfHer7baha6UD8oN5RtFW+fSV/V
dyxJgYI51vxur6HY3+MIFsBl1lWjgbthCuhfXPWoAD/2A9Hr3QCPiLKHhRtGnhp3naYUHnvq2JtC
uBcajUiZp4HVQ0knMIxBUVrvrNTLsaHfC41mEqx+o3FfYsZnOYf0JQ88HEgODcyNI/bP3D9oHHij
B2a2jJebo2o43Mvudyqmv6Xb/3Kh2cuMxmaF1BcGHOXCZV3leC0GtoAkzSqLWme1vNODdx+sNupK
DXjJ5SzEGL+gxC0Z34F9aqYPWaL5ncS7JExeZQc2eQL+bfUEgHQKX/QNsJzpoxujwBbEj5383gsR
3FwuF9Tlg0cs7DkZ7GpPKkSWrOB4pV6vdoRZSBklq2BXEB+chzkisglfAqhj/SWkrUlONFnRplMN
UAX1mIGSQGD/ay8a7tLbySyadt/WhLHq3cx40P4wYTyOZbpF2VJOK/5e8Dg3kLrJAvxAl0Swq+c+
qe1dDTMnOGinHerCyLhFH6IUnjdLxKcreCrTVpI+S/3FaQWWzTKxOj4viWNIYSuxwGNeDaDAw9oD
3lXp1IB9oWGsEz64rmqzq6LhzEr4R4AyC1DLct22QD9N3ULYiZEFJkhthdLwDypEhfmxKGQvrZkA
I1mWYelLmdb205SOG3KoHQyWD03QPe4UvpAz1PlZX2bI5eVx1D6KDdZgxxrfbcgEIwcXPDhc+X6o
9Kknri3XkTQHg0u625TDrgm3gLZDyWsdg15vbuaOSRDL8XTsD9jtywB6uyoQcw/jEPWXG9h9HJhj
YvSQ7jblwbppGX3Sl4JkkO/MJgFXjGZt9Nexvu/25CUeNwr031CqEb7vYBiMFE+bsL489gQest3o
65VZLi3tSx4L2GTAoDuqgbM81Pu9BpGyCkCtUQ2l4PrPiskPMBk7tqL2CsQFb4SritDv2FalydR9
FYfH0tZsN+YxfPd9iNxmicp22NwGGRzSFJyWjo3JLuaeSE25xHNyWUctXDnk+Bdvp2PXEbaLW+HM
msG3hoDl5e3whNLB5q6nsz52yO7Vh4I3xHYRN2U9SfbIcLNCXYedvx4al73eyw2dCslaI0CA7UZu
E9eem6Y5GCDs9V5D4qp2q3GE440GTo8WTLIhcKQ81Pe92MsRlErHTdej0FWpe06XGPDccYJZ9rH2
09cBiGm7GkKmHpO9s8m96Cj5hjutP5YKjnbhTbLqcdMGcR9SWeu1YpUtEwK/9GN93x0fEVU2gwUw
ouJG14VxMK21s9bHVtNe8hVO4WpX3JNLePvQPwXU5n9u2upjys9wL/qKI7g3ilYOZcyTJbjKrAsL
uOO4+Ddvh7+oqwv3wi+Um1YVBxGv3OD7O70MEjTqAm6+oFk4uA29oOAMTIpMweu7HWVW1BkudRcR
xHF/7Ov/TbD+h47DJSAhdHoCPGZagx+6dfQnECztsdB5rz5DFTAntkV06/woUtigtzXcJkQ3qMux
6bXbTjmhG5IYtwO4muFErZsalWHwxZ3JwbW321M3YifU00ZdSWkIc7TVtTCGa+FPe/CQ3IvQuAFu
rIvwA95GEEVv9jNqA34eGp29Bg2WRH7O7NaVwwSow1rTv7Y5Ptrx3b5RA15mwLrWJSLni4qAPInM
sYv6XoGmg4DUDv4k5cwWU8gAjDOUqbw/Nii7kGcWQGKEDrikyk4pvKJgZgzQwsGIcC8UMy3rega4
aomg/ylZNsBX6t94udwC1n+5Ku51YvWKd0Y+AV5p1kjcAxaZ5gAcu2OH2F4q5mBsmS6S6pLKtK9B
80rHe5FYeHYeG/bdQmLZ2lPeEV0m4HgUY5beSRb6Y+fAXjI2DfD9rTKA7DImHNzSNCuSuV2e/7vr
t5nxLwO/141lTvrFwdAPhntsRGAFR7UMJvBh3585YufuWLBPdgsq9bwCzL4GX8VSQHVFPLe3yQ83
wGNnMdmdxTqA99+SNTeiSQQrWvK+DqtjGz3ZLSqYS8wpgUcvymbj+NRMSOVvNuwOft7bivjHIdVh
MgYSqkD4Xk/Ve6Cphg+diI9VM4V7GZlqutDCtxs8EuQFnwdN43Ju4vTgoEev+z4guwDX107hMRxZ
iX5MnwMA4A8OzO74A6em89Y3QCiCxAecjRzGr5vK+uVg+7tFC0MamFvPkyq3KfmB3BEwL+Lzfy+q
f9/NAEZ/PS5sgWVljApBFH6Co5iPxi5/OjCRDvWcZLuYuUEeAejw27APaYWEo0mvmsf20HQHvP11
5/uotes2ofNgpyPtFEbgBknwjY8NzW6dZnxLfGyQfwOJPARCsoEeAdy7rl0OXXHJXlKWLq6Ci7ZQ
ZSi4P6U1Ie961PO9P9b93Wr1vEEewY3BqYbpZ3/fkpA8RdEQ29/0/u/U0P/ux2QvLOOMRivnFlOH
21i/HUP4X981chmnCy5iNoJTMOMGZC+19o+Bx63gcQADS3+NQsoulkfbNWGBBxZlqywcCjx4NIDn
xSuAseMI6MtWw+jxR1/5xl7AOp562Cu260+qGXtYwGK8941YLrQCdirb4IEhcrBo2AbeMepbnuXN
p+Kla9LBnHBhYxv+7eQA7YXy86mFPfh2wn9tmjfgNfTLoVCP7AVx0DWO0a0g+VxXYfu0gBz/GDUR
LP2PfdPdRtMHIFohOyrLaCV/8mh8zuBNeazp3R6Du6bXAehlJd2gs1UAJEU96HH/3fhtyfzLVNlL
4qwNdA3enyzHAV4d18lsyoHFAdXDySGGr68840ocymGQdLfnhGMWc7bEsgyGgJ8ZkNKXbVD1x//+
U36xYe7dx4SvLO6IVJZLz8QpqLbPcwuL+v9u/HZO/9s47bacG6jaShDYSq5s8wGqavY2FfX6fW3D
4Df5o1/9xO2f/+MQJ1WW1NEwyrNZKQDMYh4nQCiWCcn2a+NQ0fabS/WvPvlu+4E8obYLV6CiN7OU
FxvDa9a1gTo3eoP1LRTdx7JKZC+iqwVyJ9WkMGgdSBKS8c/YiA4eYHtbsACmHUgEdLIM8YI+U3eZ
afibDfpXX2K3mBMKLeeGGtyTrMdkvmbKxJc+zW5I9npR5JC6gPyPig5t86ZJAlhdwEgQte71l2xM
jpW2kr2QzvhsbBo/tWWSxEAdcRj7VyI8dlkheyHd0iAVSS3o78BPscuweH1Ks+bQPY4ku+CB8CFU
MPCtTuHS3JOK5qznx8Y82S1jT0E47mc0vW0M4IPxopuo/O8d4hfbz15D52GE1phMAsHVRA9JDMtk
QGqPNb1bsZAVYpB4UwFz7Mb71pi5DGL64Vjj9PW2U8VgyHgaYLKHtTkPw8RuVFB2OdZ69Lp1ksmp
iknQlEljhgeoXj+PtT9mDkv2Grqaw9p8iWxTKh+pi83m7o6M6pgUFQ7rr7sOrjMe9vTUlE3bjqdB
pI9BMpnzoXHZy+jWlozW0D47zZo1oLFH7uMwSXks7Uf2UjrRZ/OoWJedumV8kqov26k/dojvpXRe
rGutawRSagbGu7MdKTYV/2bn/cUi2ivpFqjzN1T4YREZUB6hGgMmDY7Cx8Z8d8BuMAwzyzw0qFrS
vujqATzkauqyY4I0wnfLNNMeNRcyzlBo1W9RnqpqeuhXgA2OXXv25liWd1WXjDSDO/6Gl7FnqAB+
MzJ/Z7P/JbzZa+nAPEQpRleLMvQBXR5Io2MUGNXw8nyB21BfNnEGslIyLho8K2TXXAHccrzAIXPg
/jLajIznDQyD6LtO4mgpq5Q2yaEMPNmr8DYweMbZLgb4Qa4KeOHCY4JVx3wUyF6Ip4Ds3Ggam3OT
rNMlrmY4Fgfy2PMx2ct6qItAppJgmVGnBTQc8wsKNtfffLVfLJa9qse6ESY8iTdnn4RbLomcikQe
3P32op5YWh7QEaO+ARqcu9n/RSZxrDqJ7AWKAAiFsFKZbzfgaa6vDWDagOkZabrTsaW+27u7ppl5
GorktE6C48zxrQWcIOYhPXad3EsUp1nabakGe7a9GM46BX5yyNih9D7Z26EhCo/pQLU9hzc7NBeP
KL5nySHJPOw8Xx9rQ7IwAxyYPS8WdtzKsDHvFah8hwZ+b4fGwB1vGwtIbQT8UUEl6JNIMv041vhu
A+9lmhJCKyC4I6HzNAhQk7cycixU2XtK1pAPExbQ+dxDLJX3cqqfVELnT8f6vguzmBsGGvJxPgcZ
npoAYKvPjY8PDkz0+ps2kwt7vK3PZ9iORu86vcofIIYkxyLbvQQv2AY9Vorac43qmVPmBJDcEUo5
Dw3MXmGzoQyiahYEVskQ/TCaftACgMBjbe9OZAHCSd8PQDoB7kLydQDhtaogo/vv1n9xTdxrbFQo
x0j2NL3wSsXLO2F1oy+e35h3bBpwCv73z/xqm9993GqhFQtb/BFxlAInEwGq1q32mN6GsN1ddwBc
dJ45Wq/rDpBfiG2KrPd/HOv6bhuWLQ5v6Bmn87AOvmj02ALWWR3bJfd6m2xgZNZxPJ0XCXS2vtFs
YWC8Hdsm95JErynn2+Sm8yw2dQmN/LiFbXzsk+4FiZvQbOuR6zkPKbjNWq2AxTfTMfk82bt9dYlP
5iSthnOgg6lot6HLKfiTv5n1v5iOez1ixZgCAZkP52YeRbHFWhUpnOtPh2YMvf3qP5JgNvRIOU91
emnbbnvZyLB+akn3Oyv5X/V9twlX1LkQJMPhHE8h6lFup9MQhb/LEf6q9d1CBeEG6WqfZRcWIHW+
BCAfdy/HhmW3SmUYhRX4GckFPl+AOC8bZLIz6GBfjjW/W6ch2K39RqbsEg+6g8yxXbl45KHq0mNr
da8AG0xqEfIN2SUzYd5m0b0iB4/tvdUXjLjG2UdoWjMEqzfFQndMGUv2yi/wGZpKJGN22W7WR9KF
rGAidccOp2iXi2qJEvPme3aCC9ddNw3vCD/mJkj2si/ccnCp0ZqdOOQPbRc8AtH1fGiq/I/kCzZC
YqIdO0Xc6rBkg0LdtXDafjzW/m6JdkMIwp/tkwvrQ6BANwDY7m+ler/zE7yFuf9y090rrppADix1
QGTrITB3c7Us+smArlefUaeaVNdab068mbfqt5frX2wL0W5xcc863XdGnUn2pWUvfDkWr+6FUbGi
y2oM2qXN+xSqpSY+mGjYy6J6KIezqkmSC+9WslyGbCFvzJTJ35lw/0LWR/buXBDkRzPWbXJBYUqd
j6Jv5gftgh56XDMNY+mipUXxNOhM0bvVRHNXwPQ0IEUfrP3vrEjD/wvy+re5sNtVEx9V3dKOClfP
FXzGIlSNAiVRSmyG6iKqVYJ52YNFGOUdHRFyra2fuuTaq4ELfUG+A3TCXG1y8VdR+aD6TqmDGrIj
kLzLnLZ+cwBKEvxJj5KH6fBmMZUL+XUNWDLKfNpUDSIioVlD63yakwHxKXCCw5DHoCnX34dJaBvm
TCaNvtJNwsn65JFnSeoT+M5uKqSn7foBzn5uacCLBHkJDua+WU2Xh5kNOIibHo798i4cJAeRQCOV
POsc5R7KooMG/NSPYGzjMtImbfqXHjT+8WRHtpw4ygFobjFCslgWFzXl5u16g8YSarrvPXLpCWih
ExDbLo9TXouvXQME/E9dW/CXUF8LULbOYcLW+i83dePdsGm/5h28vEzhXGNCeUpQzwpYKV7SonMQ
VasBMRwbQFYs3PlYn6Jli8lDmC48uzSx3TTK3sbe3wHe0BUJHxb+piW2SU+koY4WIuEjguNUp6dU
w5cYQOSajx1ktW0v6tMMzGyVFEhcrXWPno3dlORpxBOU8yxNWbEE0Ty2eK7tPb5WLxpwGxFw51kY
KH0CrDD6Ns6an5zf1uSnbTZPAR3sY/m0TVHKPwmAf5MnOleUPm6VSG0NCjtKh9glczaEUcXGE6ve
oHAmxfcammZA58B6z2p7ITCbRpCsSb/JO8/p6n6MqW76uugX5OivIISn2Uu4JvCILFTHAHir0+Dm
zqms6lyA4qINWjoYGyV2sWCTo8inv0Yx8pvRlcsuFWAzy+zCpejAF12dnpAR8YFZbgH/Yh6INfLs
JhwdT7yvbfuyrlHdpZgOfWQvLY3NWvS1YBHMe4VXJySHRPo1nWnXP2TrhuyZiIldp9wNM95YAE6N
kwiBLXjtlBZZTGn7HMp04hf43sj1oYtciMcGMsPybsPr/7zUqIIl3vAZElgO7zui7I9IBShlmpaE
DR+SWIfpSVQmbn/gSpoqLBrNeoBX27g3T9KSmr9ANTfqS+sTVG9lPenj+y0OIvkYCie3P5pO9RaF
TFPQs6cRi1acu0H46DrosB0/i0CnN2otkzWP80SzbHgi8yzDHwyw6NQDypnpunRuWeJ7MjWs/9I6
7uMCdv4EJgG1o2EGx+2Yq5/V7GpgqOUo0x8xBWb6M4r+N1Hg0Q8hBYocev8G8mKT4n/uA/azb6dl
u+po8P5FbgQI8kFgJf1sGaY5sJfR9jRnpL6QaEzbt+lkE34maTOI9yNAsds7h+qGKIBAAHYO6elm
EM2vxs1d95fEg5p4aPlIfdn3rarKMcrC6cGOWRIVLaMs+pryiGV/hE5WT6jsD+7xurf9RF2HzsGh
Bv0Vvk2AOzdb6u6B9li2O3g60S8qa1h2GhQKOZ8TL1T3FNZVE15d31hwl0fRrneZnwgvE75K8pnw
SlbvxZjVQzH4OYBVZUsygwoSzcFXXDYTT28M2WZypQNI3R/BU6n6tzbOEnEhQvbJaV7bBXuni9NJ
XCBrD6c3Y7bwnwpWDV1RIe3n3oqVTNhKRL+6M4/7eapPBI+Iy4Ns4Tt9qWo7oLYkSJb6RaQmY1c9
DAPP5yqY+A8hsnYo6g7Q2TYHdLYiQEIxul6N0gagUxeR4DSbLgrzTm1u+ErnDD04xaQO4TK5ohdN
UJspb9fAdOfu5pSUw2dwk0+jQ73gOQan9FtEvOOg3tUd7FJBueBvEMXWf1ZYwknRKhHpgmsX95/9
CGwmfKe0hhNdTuW2NVc3owj4xQMbOFW5GOdkxX6/Da7v83ZG9ORyPEQs5qezC40/gS4y4UCQMBHK
3iu0cvuQAzjI5zjjeIA+dy7ScY7S1i4uVRZm8rwsNVU+Bws43R7camqkflcAv7I7UnmE7igwFOJq
AL8L8m1qmuADj+UUnQTjNjgZsoTZKfHb1n6ayEbbO0BwXVZa3QfVaXRR5R8pmGrvSGja5gPS75GX
eaPUnF1g5g8mdCZxsXzySGulF2DDcd7NVRWPEMgzsT7qmrSy6LcpnAsG0HOAcpLJVACWE8yg8P0M
tDxqZDo2z++alSTRXY+X/PaphwFhM+aLZ+Aawe49H92UhdeQZmZ+G5sx6L5HzZqqR66owRzrhFbi
D6rSDTNBw0nPnPsawOcL/rK1PcdaMvORy0VU96ZuWnpFjTBXb+wUAYV2xnak+AkEK1r9ucHBGlbz
RrTxnembuoYoHOVHmCMp7K3uRTv74W5oNTjAeQTxNTmbATDKfJl9F33Ab6afllDM6zcFL3+U3GeR
6FkxwhWzLgLsT1WxVsP6oY34TO/SbEAtXNx10BDrZUqDwg92BulvAu4bdT1LEhZ450nFO3Q3jt+u
ztfNXdBFDA96TSUD+6L11nf3UFSLDVFRt60/cWqYTsK6lpDw+faABmg4FWOyvdlIxrTBTrz56pq2
+PTw/wUT2T86bMjjW4A9zHQls8jmu3XmN0wwNgMBq4Yaw2hMPmdY5QQ2gvVm62JsnPfPNFsVoMbK
pvySMI39LZcUHPq3ZA7T8fs2mYG1uZqXNb56Rsn6xDD7xZfWrKDr4I+kffVWIkvp3qcSg3i/Re20
njpq4/kO538w1BjcCMx0tyWJqxE8AZuNjznVy2VxMtAfk9DP+t2CMVvuxxZq3bctUN9NwVrRmy/r
kETxVx0lPtU5jNtIN2CkqKr/6GBlS94BJsCy7z3jmfw2qlFGuPbCp5IWuo3a5E4ns/GI3wRJeZ+P
gfU4CtWK4wPRHpx8eRAvycnAO6MHY1wmwQ+Y/XtWEBzq7XWzo3xJLOb3WRKneNGsGx6udNKxz3EE
uUpBfVq1BVIELAGosk9sGakk5ktOV6LHp0GMApXgIVxVEd63qn9D9eAClXNUaH5v+3FeL3HYsOVt
2BGgnjc8f2cvLO2cuCwKEKB3YyTol9QAYHMyrEKGJm2CmT/5bqgQ1k+ti97iWZB275VMzPYQtt3Y
Y8NkWBuoJ4B+MC0lvG2nN5VWoMIXKWP1Ow9BUlCsvNHLe7O5EXXqKEeOXAF3yUoWSRY2w1tpkPrL
hQY7/Uw9yp3VBSWs4TmtaNedJlKBSR42QoVvmB1ugF1ubsFPCsWrqAvg3OPopO1IQpvLbfWf21TB
zCrfNEr2XgYUv9JPteH949RZRFyFqNugCFuY9fkCu/uSJ47T+XNk4epwV3M34LxPVoIwHWx0Pcy5
pyyYrw26QJ5t381JEcV8PEkvbFfKFUv9a0wmB/56IlUIeNUEJ7qQNTQ9UQXVdm5ouF0yHEZuzqe4
as2ThaIt6wrNdaIepan829TfuLTbtNEHk6aSnFPAeVYcowg5wFBn2PadWoL6KnkXzy9WVeHyvpts
WOCdY4y+eVW5paicYHcI1wAzlSg/6vFcmU9rK+7EPMA3hKHcHYctLbZtzoa8B+eJA/RNorsa8cBn
pxP6UMPhSuc8a0dTiDDiNax0hyjve9by+9TV/g+Goqz2TYSlo8utNVv2Zgyi6R1xcN7FFYjOjzWQ
6+CbI78yvVuCAWrqeU0Kjur+N3iTQQ09QOoUJvGowX3jpzT62LugPsuo5TLXep0fFqmyt7UD2OAk
MY2LeLWuiETV3DHGskfLa39fh6v65uul/ZBRNRUN4c8qnvTHuM26LK/JYKAGskrKMV9JkzmT14h2
/cUD6ufv+BLVn3i4Dvdz69PshOnMC73Zbb10Uxvfe6hK2UcXpMmHWjkKt3zcWpPgrtLJ4lReYeam
cC/wgvzRzJWfP8Yx5z5fGr2mUNiGi/On5mbTcFV+3eBmk06hHwA8HkcT4R7T0L491XwJg/slZChF
Rtm5I/eTCKvsyQSrmS8L7BfIp42riBeZZ8v8YNkQ198QuerxHM9REN0NzdCwxxZ0ejB4625RuQuH
Kf1ErRrI25FaOpxheOM7OEUYLq59sGTqayCAeG6L2DdxcyKmFXNu4wahaDbbpCkmhRjF5RUNKFW5
j71tfq5pTMfHZe2X7Qd4Ww7hkJjTGLNbYW3FQ96i0qo9w9yoisopVU37vIZIyZz7jlF9mRPsOyfc
aOrkOt5Ukecx0RF9i2qkNn6ArJmGpzBb4+waot5s/auBRl6/tWZOB1L4rF7EvRkNJTyHX0qKJ86t
jZR/xtU4iXALhpJ2e0DqxGBfEF3iwjeDxpL8IHFZdV9lLLMr66EzoEa75GtoqAy+aTyS4pq89jHY
lHgbEAVmB4KlvLILdncz2fW06HpKP3NYLcyfUoe9/YsxYxa1pzgZA5xXVRcHywfuthZpjyCKEprP
czXpIquoip7Mlq7+LwYXBvXH1KAM8Jy2ADy+90qsGXwg4n56B/R2LNdzt8B0t8yaIOrfcawy7IiE
TmOK7UmsCXK4okOW5a6lRLg7KoUk+sS2CSFArjjnNdz5e9w/EPG1Y+GX4RaLgK4zu+d2nqbalZms
5fRJmaBfLn0bzNnVmMzG+GJb5qbTGKl1+SazGEWRXMjMfJudHJErqokOikza8KEZ64oXIx6z50ff
tqzGJ0ka1GgaPH4U07CMCEpHDrecT3ZjWQoDhbF67OsI+Z9qTd+PNPIzooN424a3XimVT6Co5qim
qy0FOi1t+4t3aeyLGuBZe92owQVNZDbJzez6YMhnOzvznIQuEX8tIM6k500SIk7c3c7VvDZAf9xt
XMc/PPiFTZvTPsiqe1CyGWeFUVsbIB71JCjXDTO4xIkfJvczNvv2e7Y14oQznlVv+8hM5yYYNwth
yv/h7MyW3EayNP0qZXmPamwOd4x11gUA7kHGqlh0AwtJIez7jqefj1nV3SVVZ+ZMWeZNiBEgCALu
5/znX7RQO1DfWr2vA+92nqb6JvRxvbI+WWMPLXCc4qg+uPF1x+Bq9Qamu1WV+OxIdfEsmKzo2zSO
yz6oNZFMm3FGX0LTpwHxrTI2kotKJ52GOVmyC/T84ZCHiVPyRIbDsdIBOs6uGfXmYQj7/LOiWJku
ZTZ1x76RZR4HallmXwgWDqCYKPyMG0maBFHB2pmkbXbue50CbsUeZjrkUsV+vS7ExSDK0feJbK38
3PRWl5/bcOhOQ11X6bvZzirbVCprn2g6rU2hWUh5OB9HHZZVkrWWz/b0LPCI+WhNRycuHleUhJuY
OsPLJ1lsLcLAB7+hvK98xbx5JPVPzYDurJud3zTt7OcDHSOFTe3OPkKkJfKMmJu3WTIz92v4SzCn
sX0xz5Vb9sArvba6xVFOo4hf52ls1pvVnpf0E+4rlXlTOMmQdH5vjXVyqhTsJpzt5jkgbx6IMRzt
W5N0xmCs5JziKxESalyyz8t7I7ZoXsOO1shzSPU7rmmozbA+m3wNMibBIvLCHm3X17AkMeVgZpTO
Xoh3h/qoekAI9ixqflIHZx3aztqzvJ015Vb9IzMjs72ZUOPnt+1EkufFHjAb8pVq6+m2YKT3xV5L
DcOwSPTxS1xFSL6yvq5z2GyF/VSYbp945NrG3pSR9EHHTCoga99Yv8QJPSKIXLfNumExPNaIOUy8
FeROBJl04jg/LZOkzfRQSRmfKbBLy69oRMfbpY7W6V6vG02+TmFTDrfDmLjJUcVuVCSbYgiz5DBG
8WzErLem+J5NVJOfsyWaKLBXt8brOaua9RM4awHfZ6QhL2ZvZi9v93PaTTzZZvNsWrG1ZVJhnLAI
YCNRAqNur5ycQX7ieZjyjRv3Mf41yijnm0kNZfY2FTSwXtuCsZ0NzXTKjzp13SzIqrA1nzRzLcbL
otOVXMKKnLJ7BQBl/tZ2D5e6s6zyuyg7V+5nI8p137axe75hI4vYrKNZmFMQOnJWtU/SE+RVfzUg
XD2OePPoRwefIf3EjSWz4+BYdk3wnD6XZ7cGjvKc2ppw667j9kMXVhJfzDUs4bCFelbusU3XzDtU
e9KpfDKI1onpQ7nUW5JMp3YLKacufMBjMXwpp6LTiOdbe3XQcrrGVz0vGkp3h/ouMFq3TpFCUmcW
lwGYJPNh9/fd4GFJY5gn3TEFNbTotXKfMOUfv0zm4nZ8Kifsd1OUqCloRV1nm9yyVBOY5KH0mde0
xRJvKXpz9xTamGhB/cuv4VRkdVVBGifufAx7aOE+KoXIFQE+AHqHq3dYME1lEFdFR2ecrZWlua/t
Petkxay4YQvzgJuMzEOuuKZBU5RDvrXnwWg+ZCKyXKNEMuzeIrEUL5fvdVbkqIky5jN9548F26Ht
a3nr7hyzNpf5kBnKUs84Fhf9zfWem2s+eGKntp8as1XdCpnk84vGp3E1LzZ6qxq2Vy9l6u5RraN9
Ga6NwinUqmxmj4Gtib3REkbR7VIYHTVZO1iOPtKT0ZpLH0hZUJTrXeGWX5OFJRsa0iIL/aPtR63Z
DlirUhfymAObk5VStcfOrQZ1K+J0jNgRVbp+y2JA189pOlXZ1o7sUpu4urVVkgTstMm9TVXD1mC6
0hbbmqW9+YhrW0zK6zEoXy6TtAf1ZABDJISPAHP2X1zMRLPnWhsq7a6KwLXvx2s9jqJ9Ubnpy7HB
VRfRVt3mh7gA3ucmsWtr20rqO2dDit/QnNCfRWLyV6DyioI+aWUiA104vTpNNYD5DUWEcm6ywba7
xzJPs/YoI2uqDtpAUvdnpi6h7jMwcpCUVIU2eLk0J+2m0nGgudeGbkhetZVUPN+lACg3y1Co9pJ0
PTKLQuhyfFpz2Fe+0juw7MTKSwxO2kjrvyqnq8Mna+pi3yxx10/H9aithEe39EtVnB+mOrIWjzIj
BayQcz/sl6p0rX0LmDjt8sxZ9WfAEyGOScbAw6/1gvHzBjWr3qrrHr7Swl+BA23btKY5+JZTpJrH
M3d26m6xGakI7BO2ugGxt9kmmgGs7ZQg2YuXE/ClvKWZaxG0sRT2vp8Hd93X9qzpJYZi5jS4QBcR
SV3V4BrpjTDarnsWHZ7eHzKyh+JGBwKU21zEg/s4TSDQQR6pNEIbBx3qLinL3DmFUV5mj5PiwpwW
U2XdUR8IdDmPnKtJnvayirt0kEV0nFMmdZ+oZ5Nw9PXBWZImSCtVgM7ZOIQluj/wMNeajzeEs9QB
4w6p3G0GdfRqoCvfsLzUO8N3XWwMi00B4t0NB1lMLRe2l2nd3s0tF43REHcCkdqmdJdHi8uOtMcV
cbZ+AiQO5+3Ik7x111Xe0Cs42snUQpfJlqPjnWZepxXK3Omp49S7LJWNuFnzCt2vYS5V/zYlg4up
QTZgLbHtiRpeYs+YHCEZ5ZhQfvSmU6Pv0L91n4vRVuZdhei/M7dXo1GD1m0WRIurdnXH1HeLacqC
pWiveWZ951xEG9rlwUZHOu2bsh6sIBqXurwxO1xSQIJ0xkrV0sphm4BVGp7WGYa2ZRTTJ0GuIpfq
um66WnqOVSTW+yzJMD+Fa5TODxgC2D0QYxy26zerFFb0pc4qPT/oFkK7gw641ZzRrLf9U44hcvyp
KoU93xi21i3fl0ak9c2yRFoHjjGbyqeCARwHRhuAkJOug2rW9PZ50Itu8vuF2MpDyymkwbCaZubD
zHYYDdr2lQk4qq0LCfOSj2Rkf9KnLOrObb8a5VESukZdwCcMYdq7/UIueSft9AtohmYFqVBa3WG5
SSHmdyV3e7EBe88AB1hIr93MdK1HXK0dLX/RNKPlYVFNC1m/Ftcr6NZ05ZGnt8K97eSYa4jdE5l8
G6774zc5IN5HySyiQ1O5lCI6613+aLWt2fPsRaJoeq9WHZpeOmliimSsJ3pgmUKD3GFFTXgxY9lP
W5ZRnPjGvEzGjz6d6/mmWmUhXigGHHv20iYdjssi1/lFyaIeb9m1I2vfUa54BWYojUcUTXTFBOt5
ZM9lTnNHcezKYxfDc7+ABxfIrTHfX+ngm4zmXBCbaIv+HdlkozxkLea0mZ06A5xom/iBabARBeNI
PPlDCq+OfZGEB5wD3VGF7rOsdRdSbKkD24+7MmybqvcS1Ga2VynGpZbPiK8dPuiXIzAq+lK9f6cp
WxPNc3oGxqknWGV7oJK8QmvgYZFeT9F2RpxINE052078hr53GVpvmIhQaXYFLUeS+lODe/V0pB+e
hRG0VszEOvhjvsaVrfK/zNB/tiKJAB7nRGvltiI6MQ/It5/PMJUan+0ZUB2EWf2JrPl3mBvGT+zf
tumWzrYsZ4v6uJGP/VKFQ1BHlDVIVan8fR2teU4RMi/ln0gyf4e68bP5TwoZhcXDFFtHEQDQ43Gx
aUBQ/uQD/d7Rf6K61MSHdTJ2BfPQ4kvWGs+TqsN/j6X3sxcKVVlT1FEotgsZA17cLodkyK1/8+A/
8SZ6w+jLanDEFmRlw3gg8UKDfvqPb6jfuyo/0WXCeUx64SbONtK1jiV8DOnzWOz/raP/bIRiZrXF
zJvrQmeAEWjvEmm3Vo9/fPDfuUN/9kFxWqOY6jnldomla37ryqSYfN1ZTEJMlFnUXj1A/dxDvxf1
v5UFhg7wR75krKJJYhAhtmQvihe7abtLaoAG/PEH+u3Z+l+e7p8dUWS6WM64RPa2UG4MruKWywRk
yH8fi9E7zzaFFv9S2kbp7JI6fUrX5MngThP7sEuGmNI0ijdEwX2bR4ucWK+X7MB/P7v/+Dr/n+ij
uvv7eXR/+09+/lrVS5tEcf/Tj397qgr+/8/r3/z37/z4F3/bfVSX9+Kj+/mXfvgbjvuP9w3e+/cf
fthQhvXL/fDRLg8f3ZD3vx2fM7z+5v/ri3/5+O0oT0v98esvX8EQ++vRsCEqf/nHS4dvv/5iXlm1
//HPx//Hi9cP8OsvT0PbDMnHv/zFx3vX//qLbf9VGZJayJaIFhmPcKzp4/qKKf7qSEti9uG4lrLl
VV5XEq8Y80fmXw3dtoUEgzVNm5S+X/7SVcP1JUtwPCEFQmED3ItBzC//dWY/fDf/8139pRyKuyop
++7XX37cJySDcuBFeklOznF5y58eb+kOnVPDOCByO30bMCMa6TGv+2wxT+//dFH+8dY/vJVzPdj/
3LZ/fzPFwWzDllyIn01OKB9B4Rsx+n2lFesjppWYE1PRYEgx9FVDVFw9m8Y5Fm76vV0BlXZFbE3j
xugGtafL0wrmTI6wPWUMYX2vqWYQhyyK0u7ObIQq92VCr7cVa1Zqh6YrnPlkNkjI9o6c5NlK8qa6
zeLevBFd0keXMk6TJZjcdm5OsViiZrvaJpAcjW20MDBYRbc1NMwwPCNt1w3ygrVEwZRf/0iYoGF2
iCPvDliTuXbvSGM7WllpHQcAswxOUFMUexttHHDYFbWJBo7Uz1DcfIfJ1JtL/9YgbFnxSG062dhe
O169OVKUqHcpk+3Ur7NJMDCjbq4hcIHITcTJgPNDiDOCUceK2MPHKNbOE+jVgeFmNQRtD5mr8Ffd
zppd6VRGcQOmJqCI5gMQAUg/WMPBdMs09IsFjAKCEGYKvuoMl5waZNPYpE+aPvtdxJfoKT11pSe6
IXqeFszZDms12i+pBiPQHiPtS0Q5Sj1+X4/CCYTJmZarNvsAVdoGmwRa524F86Ci9qzpeqQsLMFS
ecdRyV1ClLSt4VOYE/dKCC51qtOLi1vLh8iJ68AI+2dXs6iO9agKSJ/2tNh8jQf55Czpg1b22abV
zFvucfPc1aaC/lfeDzLajqGtw97qXJ9b/9CAXh3cQoRegm0ve4wbYVUFuS5NmmPiDEd30RN/nM2t
pZj2GBY5qEVT+EC+5Dlqt+M87fFanoJksvd5V7ZBlk33IGSnxIyTIAaZVn1+lWEW+HWYUoGl4ByY
hN9CAAq7dQvfMJrjpI+LN4fdvsAG8GzO4sEuTT6bGb3HnXnETfpcq7xGbuuMQbOGBW4K3dZuxJ0a
8yCdhzrA4OIyGsN2Ve3DYkSXjID4fd31zKEYaEBx83QJ3pSl7VkLp2A2xbnTJriS5bKT07Jfl/LW
WDmDunJu4ODcCTP+ILCM8UnbPrXD+GgN+kaUy2Vh/OlRnX+yeiSodrhnZLJukHVPXL/wMDtrGBCN
/KpyPfZMmQTrlTaiO+v13BJQlynxzX7xHLIPDhGwnVf263Xr1ZwrgFMycyiaIC/jFxtgwdPc4XZU
S4UTmtZ6rq4HcFo84NVvhuYyHXDni0yadBeL7oPmMveiZRgDxuobyzSDNl+34WrMXp1159oonpys
ij1mhafJXG/KNbmrru4yliH9cdUvc0gCQLEIDHH0jO20TOEq1dW8DS3QFmUaz1DYKZ8VgLi7EtuW
46Tu9K+c6I2p+Chur391tWzT6HF1x+zhe5t3D4RrrBA9sQtvnFOZD6/QBve9BccFWAksVnRf4tYd
/SG0hu1gJ7ZP0awFS2udNReXAqg8gZkXzLCa7oulQRDtMBtJ7aS76etmDRYnvbPqysYkqr5zi7C/
tOmYemDp+0HDUcKK5YdBRV5UqjotWfRQGz1P4uxMG1OI1bObilakbRktl+uNHVmtX5jV6ltW9j1K
st7rRvd5zRa/N9byRPLAW+iOcGBLwVCx/qgS1/AiU5Oeq4mtuEqgZoCZsUhmhlVukDNT9jpp3o6r
xb/0yamLCQBINGdLYx77eOrHsCPdW7szjvFiHaIwO+lpAbAAHKOP4T1tg+2tDU+oKYv7NExp5ID4
/FHkvZ8xRAdrznhtZAyijYNXhWa8lY3z2RDjyRR0jAju5KavS3MDq/NpbiCTpg2wgsgOHXQvv4+a
fRq3GzU1zEJ4NwvYyDczO/G12FgfMrZpr7KL81w24S4bUh9Sj9wbc3pg2v9tauMqKKdlp1m65Y0y
yjYyxpPJCmMtYLH4uuZGUJcwlDEQpLfMhn4TNeaWsfd8o3eNANMe00MJo28GqUTN1IMLRk2mP8dF
GO8HQI4wqje21V2ZLeF9LqOLU7RfSYLcImfJ4QrHYuOqZlPg4euhK9JBtZKnQncDs5vAQKY+9lvR
dqy7EU2zgm/Syo0DZ2fDJlFeuNerjaFPrXGe89X1janTboFDusAd4gjWRNqgT2r4Xsdsy9j5KF1t
3rTwvaDMjKeqyY/Ao53fuvI79GpWAyPL2BcjE8saxRgmWPXmoEoNlk6pn4TqycWww2w/VHO8N1E+
RHn7ZpvWuSqMp97CT6Co5K6lGwbuXOVL6TbWR5cW2gVOH0O2KT9LGDFlDKBVWavwc7FsVdd8cev4
yZwq+2MBQAwgddxKaKr3WbPkpFsmWza/L6us3vqrs4BbNMsB0vo+ZFQaiLDew/+ABVTWatMCm5aO
pnuhDL8sc7RHyv19rGLLN8da7VM7ru9GvGZPBmOEzRXkZossiyc8HNvdQGSAP+S5xYXiSyr1+VMp
U8MbxnjjdhMDNad+MMViBXZinNcq/16Ua7d1mdUxcrEuScYDBUY/+HgyQ6lbC1CIUrDNtgx23C4y
WenakpFg+VJSq4HqdIoHP6NecIfn0A1L38lkDj1OaF5ZhMtRtvVpiFxYXm2WgLclp5R7wysxTvNi
mb6VfTkcal28KqZ3GxjOn6O6uNdYnpA2Wh4svPYMBdEMrATrbB2So2/OkNFGG5c0eDn7Nc6Oqkru
mYCflSwfBUDoxlgi57r3TRsRm/bD6i6hZxV67kfQ9x/BTd7ggZjeMtq7sILwUFk6NLdIazCWKYZ7
ELz0ZJvaue5qPBsc/S3iifASQx9u4LOAOOJqDNe50L6R1fN1mOfqYszJg8A2iS+OksdVmvEslNyW
k0h2dl1pkBKdt7Us6q1Orb3tIex7BrRxGF6LdWsRA9+tc0/BkjHY1cND1lsbVcQH2xxuCZR9h8tw
5g63bxxcmAJ0pdsruO4x+70MxcJzsqjKz6B4ekVmUDJLybQOdq4Nwwr3Za8qx2+gjRvXMk7QgFvP
crN3J7Nu19a9TfvkqSYRwtCZ3uK25kV1/jVzyQIBXYbt4ugBieD7NRF3jmnd97DtF9N+nVf4K5Lq
gkIu9nsF8jXn+nuvEuwaB/HMp63gqcxfEAl8Isu4BdOaTkVrPLnciGT5tEdM9Edf5ZMWoO1Lbgui
5KGTtqNfdc0byo7ZG9bQvMAvbeZD2kYUZXa95MNOtXMd3ycqLdhWlCbnqzCg/ACWldmBoI/RRAKR
Fw+RbmbzuWDjMXCIEEUMB0qIU50UUI81g0msV6WWlHvbkXr5DsMueyFoGFtOD6o9OyQkJesMm02n
JMRhnUTTjoPYGEx1t3prhX9mCny1OvuxM3Ft89pSYZJvO8bPsNnI0Ow67AWM5/1OEPfUac467Yyd
dnKn1bV2bioJgK9NgKd/3Bb9iE5cmyLisEzEZJhCuYqff4QMopIhH3Nd1DSFpNxOR0QlJNovNyWo
deQvyTKjGhXhn5kV/6Y6+/EzSxcuKBp9W5jK+JcwCGZkA4bXg28bFbIXs9bsBOexHmPOHA6b5Wnw
0VM/XRzEmalTcMshczB1vmJGlshNskdh2eNOa3LrNbvuxBO4gw5Nv4+CNetVDrlBq3Rq0VWcAI1n
mD6ZTMm6KS0mDq3Q6awrpvfYBs13/79XlabasQjDFJarw1j+8ao2pYxlPsrB74s2f+6Emz+Per7X
CpMC4Bq28+oAMOubP35X4wq1/XhNXct1BKxZk+mT+lnrm2lrb0X6xOQtHfMksMva+mQ1ht1tITMU
odea45KCYSc8xIDyNDjMBDVxXdpyn8eNsegfn9G/9Pe/gQ4gCYYllAA3+PE6GLGmoH3WvZ/Dqv0y
RqpmuSjXNvItM+XSt3J1/sw6FkDjh4sgeCcX/B9EwRWYjf70nhOAuZShHQVDvh4LuS/Dqy/Hn2hj
fzvzf77UwrGkqZiFCUeZcNKtHz+ZmGCNFbIqAuPR3ebBeriFDbnrvC+fx2O5rV5tz7i/jqmaQDd9
X+1Z9Ld/fG15t58RDViBuDkpV7mSNVj8fBJZSosnMUiC2tuc3Kx6YjBJbYoCnllDFT7OMeSsXBPH
Oc5u60Ic6p6lt0ChvV/yeoXRBkseox+YVz3LXCXd7jhDj3K04YAsIs/8ok8poCoruzfbNQ6MLocX
1cYvMEJhJTZ2vbOdPJAu8/zO2eLCCi+weqxycZSJc4dDWeAYLfzl6tK35r7PmSQ5WnsgmaXysAb1
w7JYvH5U7NeWlSCS0Msb5WTmhiYe3kox3Q1W+AqNd+OK4rHqqq9IWU9qVNCtqvCSO9NLK+ajyLnK
YhlfMBl9M7v5TYfkElrmMbXKk8YSF6R9iqcELeVsNIex0OB1au5TNMH+jfiOQn2bJc6usueDbjS3
5CvLK5X2a2pq2xXKFZwtUKm1g1Ez5umjEReX2na2SzLtOqmOBXRdRFSB6+qf4cQ8xr3znsBfY8y2
J9vvIalcH5ZMy5PWvRUQYEqrfeGqPFXjMHimrjBhNXbpkhwLTbxSodE1R5e4WILF5Je1CO5vPbyM
kmYlxSiafmwb2dpOxNrXjP3VNJKCTXL8qOzqicWSIXO/7qZkOpIRLXyezkCrwk+liiCR1j0aO7yy
E/kQW+aryGJ/GopnIpGOQ2HD+tYz3atnUtNUw2zTIeIpO1RMjMfafSuh2ENfOxVpczGX9AXWyLU2
3mfjtGXG/F5MLmwtq3qwkukRfYLXFNaGCfJnzZF71DXUr3yxY77ewrh8iiPjWNhNHvQ416/2OLFG
q6raRmtJL5OWb04CmBOlIA+wYgtf6vEjBeWnqe+aAESu8XOdu8gRVxmCBqIw9bdI0J4QHU7bpoFS
nGA5+bWsLLltdeMmTKvdapYnNH2bSp9K3g4qZKglN/YqjzOKQLhZfMdKd9dNA06xxmqntQtD/6zf
1fl6s4jE8gerg8Rg9ZdyhiVf9unFUt2JRvhWazpueRTKWy22j9D3TrSmR+iBkzcsMt3WbpWSYYwb
y9Dm1kaLzGQfF9lym1X1zZhmJDMOKwBFikqI7Kh9PtJhMvn3NGtdDgjVPtmgYwe7GbR7wJnvaT6u
/thrL33ef65s6OWrtqwIA4r+AIsXI6sqeevd/skpwgIGiDMHHddCl+uO9aD3UQMIuLi4URWY/5aO
T3L5Ldc1KCu0hLFjuL6zQnNnDo+Is5oRF7TUfTrZekCC7cbOk7Pswn2Ox9kzXOWUIw5Pbs020ywh
XI6xelE1O1IDzHbTTm7oV5SJnqj7PMh7qJee0Q+nbm6+h6Y4lkPUALpU8Qa+RebJ1j67sfswdcOL
1k0PU9xCGEWFIkMr9aUFREZe+Uwjbr/ard4c0ZjtV3QJYBHCNwv3XKfLxrDUE05Bm9w0ZED0l+aj
WvKcUdzqzngRc/TWQdmFdbRrzXlvFGKHaoF0KnjJMP9e1mq5JOg9QmZzJndKWyXvVd0f81bbEBMX
jOATWjNva2X45ZLd4jD+pSiNTVxBkcztu9nR/RbhVLdETIxz2JtkjzXKeBvWdyM2Xoa1To9u2hMv
bhe5Fr90rT7u+kl2noRIQT9UBcR8QYZm0I5Qzow4uaTZDNLdGYXz4WiTm9PwwxTNYQB5SZqsh1CU
Vofffq29k48CNAeL13fatHzMoVY9DFfxDJDz99BlbYRzeDK0sbxv+qS+MMied4u7ZsDC2bNNb8jN
v2TPiO4mr+7m2SeAI31CGNbcASJ/6zXjsI5aCIxiQAbQvmsMA8ECEeMEjpX002HNwnADY+RO1pXy
oWLp32d8SMxjjGmgn4bonr1Z6ecqo1NQmQvKAG1SRJA2RLyu5zrRP+EjZzzoetoxrk/kpyHRhk3a
2Z2f5xMmR6mRuz5ikumk2oqa0pL9lyiz8cdM6wUokoxALycXCNe1xQwi1d9OS17umrzD0zg5XfPs
kE6FPbP3dfXXkO4KRd45GcdmM+XajZrUXT+Zth/SHgXSAYG4ykU9lLHHMiKDiVrAAP2gvoxhSved
9dqQuYWsGCKNkJ3pt06DjlI1F9Tl98vY39hLCS9Kyr76CrX5m1X0084IHbhojQYIjKQVdMtIwv7N
1cm5gceda1/IV4eeRGALa+jK7B+W9JuOm9RxxFEbwayiPX8ojDUB6kAieAtWZX8YTB22ndGRXZ82
tgEXDRkIiGIWN+tpsfvUCjpYX1WglJU/w9u7banctQNLa4xGqHaNIuhyCJjeWIZz4kehPX9OYvvr
EOmi2JP1aiBGLYbtrOIykFoRbiPCa6YgRRTcbbGHRdeVZXV8Bj9xEPGsCGwS636poTdWYUjf1U51
1W14lhMMt1aw05yUx9tl7YbXCMHUBeF7hFiQiNkgNZUOVl6pL91QyE025vXDXBeYNSTwqUKKmasA
TMVjoh1GYY1kMM+z+zBSXzz1WtQeWxMZtg85trjPhoUbOTWCGdwqYOCe3XAzQjhp563dxXfLOMud
0qrnEUAbbYbmqdUMA1MvE8j/KH1hCu1UrKE/TLTpJRbtA0p7GEETC2AyTs5902CJ05E19qr1cIU9
Kwnt76Vl2U8k2djLBiWob8/pbWGGvpvKjV03+qZFy+ITfvDcVDWEI25HX7ZIyiA+p3vXREoCvlnl
j5QiOXTBVeG5IfIHtyjjTzoRB8uTW9nR6KkxOgipz+cpaeyXciCPmm4w3JqFHW0QujChSaHHCgvD
dYXg/i41JrHL4PTvbXfI0MbZi7WjOW1S4MCRBR1lEupTnuf96KLDCHsw0jkab0o1T6/MxZxgXodH
Zonrqe01IAg9DMFHMlc9se7fthLLWiX0OvYqCjy/zZrJ3lJipzsFATK39FMm6ncuzdscu5cUd3pm
X4d2JRFrnXd40sqgIe0Mk8ks0sHTW7lPmG5+QOsub8Jo3aayhHimC30+tEMb7lBoD9fdc1ztrWWO
+Wk2WURLDS32ykTsxIyo8eKOTIUkHavAnlBdKyXuw8yBrr+ipmukqO8quexUmHT3JXyzaS2MvRzd
TZXk9YGRCHJFO69Ow7SeeUIW3zWQ02rNBKTdZldxQLEf9GmzxI2COJa99xFfTu/mONaZ011X1EGs
jOtEQKJ7Gj4iRzw4JoYksIKOZpneTOZE/KY93GXK/Yohwhpo6eAtYDPBKHpU5Wu7MFoy9rCcIPQA
/WoZN6AWTWe9bHMvndxjehU5kux4bpS6ixDWJWuX7XF1b/x5nHeznYybOWKkxyyD3TBp91iA1Z42
rOsnZYSf7Ih8ZMZ2g9eWE3S1Er2dqNh3y7w0GDtQQ8BIVV7XDebniSIMqjkVJTLNdV8xhNEPaWJM
m7qxV661K5I7LCuRt62ohEQNpyoT6q7NQ+ssB83eaaPQX4Er+2MIWxXTFIk5k5tv+ob61WM+SR/b
5OXAMIAkCbm2Qh64CqXnkmwNT03up1mtyARW/WvbxvFIkprbf0tSkks0MIPbvrTu89yeL5ghWI/6
pEF0ntVdja57Kwq7/OxM3Xmc8a6ANLObrP9L3ZktuY0kWfSL0BZYIgC8EgTXXJh7Si8wZaaELbDv
+Po5lNpmuspspmce56WtukpKMkkg4H793uPG+tCUVKqxzF8aP3vFSrWQasgGNFPn3o1EG5RmM+Hu
JF3Wov/GU/udDE0XFuJqLJk9t7uvhmX8VeZNveVk+ZZlo3vKvKs5WIzvZc4O5GXNUxLN3EeRaJYD
2aMGG+pyjRhQsk4xcy4SYCw4i8hCFzbLP4uRpGTkr4BK3TsIB/qrq4v5AQOguzXdOrR/t/xRdVxl
s88586iyGUMXPWEW43Ut3YdqbPm4613sDwHZOBP9FwxBRhbsMe3WoOx12IkZUEgUJf2eLbbeR4+F
ARUz8qnmrkVJvKhjokeiI5Kn3jXx68RPNr79pwWz8qsawVmws55teZdRVdBQ6r4kdw57O1xLyvlh
QSskZaNR0jnomZPysLQm6AMsVxtGf099XR9WO31gfLkhcXuvVrLEbRbmRv04OMyq0VbYdMtkq3UZ
qbSd/6vNvXrY9GX/5kzGGEykCJHxxLmdI2O3EB4Nsgrn67DEesfWwCiwKuBoyWqFNVGFfdwb6UHh
IuZo+TGSTYd1QpzEcs7mUJ2Qdz4ZZTghB2JIHsAJoeUZmwlxcqPcetyw02PdJHN7sS37PHRcARVp
Q11WNzaTzuKacfQrmJstCWirZo7mxu1d05OFnB3/7Ltt/ujoTm+sktohcvVxbKaLVnG3ubZeDaOI
ZjPk8xAUtXhLl55TMraP83VRDMkyfH2W9aPR1ovE3/TI5J2Cyumnb+SYrY3L+jo+GOLi2VS84TyV
IAn6b5WRwIW3tHNM0/XZWPzqwY8TCn3H9kIQC1BS8BHuuH2OEid7kFpxvbMzJAEVJQ2z11lsEfvM
O5zkc0Bs6V1UlIus2WRUJLMbe4mKkA0DB3MabnnwgdaQDQaDMlJnS432zmIWvvFT6yHu/MeIAD5x
il9XC2/gZv6DO5MnTclHBXB/4sAxaNFleYcLydprj1G8FlOwlP2FUNpZqqo4ptQ2ZMBoiDLi5Cdd
pwuG8Tg7ce+WGBt6/6edGpeCSnxYZRtIs/xhd+rcFFl7ySu0gdF97XkE01KwDoMp9FF39sksGS+Z
duxx87avzWIRLmN28+h42SVnznQ7xgXkmHiqAnsabkZjkHvyc7BQ0DKtAEe4ewY2gN6d1Cf2WOXk
HOqVpzJYvq4t9SEerOUQjfET0w1CED06PEXILqpVD/EjMx7SVh4HYyze/WvAaMyqEeutze9bRhjP
mWTWE5EnMT71TYu3Iu7uNPHG51FmDMWhjW7xZaRhzVYung0rkXOne527gTXj3qDgLST0VNifD5gS
JeHB6GBV6TVtNH9VEw74qZT+iXTEhwB0cwIYE+gk+9Y0DjKQW38jnnsB1leGfayMq1lch/mUdNsi
r59x3fyM0hyWF2dsWBb2D5nmuPC93gyIut51yeReg46M9Ng7vNbpKekaa8NupQurp7KAWFlAgMXY
KUfducs8BlflwXLGJ28e7vmE0u2oisM8DoduYN4D5vdsW8kSyKhhrwnHMeov2X1SLPiM/HvU0u9i
WUlPO97LMpi/mDcOGwNYjrCcS2KOzsHK03eNDgjJZTbCFDsW0zBVBiSCFPAXfVli/PkxFvaDX+CL
q1MGobZoPuoO6Roeg7Gh1L/rHOeCXAySqM7vu6YmZeDw+UtDfkg34yVcJzmuagV6UNeP+Qh8CMuQ
3rJu61wW4z7XyYB3cwYQgfX0S+vS2vf8lVFl74PFzYn576biVr3VwB9yIl74sOnah66+s2aHd7Km
8zax6pemES84my+/Y1dpZfNGrHkbSfiQwF+eTZneDzABNobQD4y9v8ueWsiX2bm254WIerOAAUrP
5tzP9kbluuWGsRJy1ua9rPOv2OHOSaWxTXK75uqhRCwagfkotRlhjP6M1/za5ngSFsXECnIO5BA+
VMm/9/utw7/baKAg3VK/JI1+Wl3sEU1mPHejfiP7fuBTlBsh+YdFX+a6fKf4PfoAygN6D+TEdsbg
j42Da8Sft409EJ+yGGibPdunmvppnNoXvSDzsNr6IUs1ZWrdnrMmvrXFdBiysT1EOqvADw0XCLFn
3/JuPb97LDNdb8iRvDodS1NbgtBBJoq3UkiUVn2frcmL6zC+qoGCONVynCP9w/HmlywTe+Vjykrt
4l21OnsVjlIbwB67hA/mBsmeZCuEpo3iqb2J++xmHsplYyIz8o072VFI55NUSRYkfbaz+/KSDi6v
O75LCtQuy2kxigzgUF4FVkOKzLAcNDQUpVnuGZvfw+MKlqHDPhPHmKHmH2NbHRZjpPLI6mo3aX/k
/yLOVrV4GuvklWDvT25u5+xUrFNlFKRZldSEeVdFKGTeQ67HJ9aOf5BhYV+Ma447b+wP5pDdq5mK
0iBUsSENTB/IxIr6i3k+jf0uadMLjWFKR4TB3TO8C+GDBolJVzsmpmHRq/ydheDTpiHNA1mrPDgL
I0bdZyq0Fcl1SCVcTmX2Q8fdDea9cU+bu6stgrwFPIptOY+XRjWA2Dp5h4TwSCb4nf2J/DEn33B3
bXsWIRDz3ekZfa9K+YtkBE98xzals/IPFYyKw+S07Xc5t58aS/aeDmvlVJyNwGFVfE8Ha0XgbWAp
nCaO4q1lz8BQWnHxaL03diRp2qLofpH6ZhHjDXOn27hBnrLbocAhRZzZlcvLNAOUZePvtwJaO8Mq
ew8Q6YSnL9uIlQdhZVLQRwSYReEld8nKEtVsUD+8wVx4dPCyRQQizhumB1PKq5kW95XUTR/gVzjl
/vQqqvi56mha/aa4IeCTAhXIn52FlLKKy4MuVLsdskgGTF+RRafbWAADmby7OrLPoiL8kcDAw5Q3
fhKUoe4a9FNSir1mEcZmHT0KpmY8Ts56avKOGiphBjxGHeiSCnb7WonX3uGpDouXit1K+4C4C1K5
pbfjlLobw8thvtd0FNgMbbrgmD0GUQAB6jAbeE1wgTxYazWTRqz7W2GXT0szSR6WsXeITRoCOy3Z
FrZaMoy8mXsK9qzr/PBc2b8LUiM8qQoONPsSX7fNL10pHuGbI2flVmqcljn6GlvMD1azFh9zYRq3
bk92dhB+aE7RGSeejQBaLo9mtCJj+8O5an2F3amqg7kT/jmptL0va6MOpja97zKBPBZJdMeUc2Zx
h+cuQkrQGgaSGdXmzmiNgCFrfR9xtW6cVKktu35GSk4PRx/x8/oVp2z3rKKquyxaRJfJMKtrMm2Y
byKFhcI02T5PnTVMm7l38+QcCx6WnJx7IHMMZvJxRxKXs4cyrmo+pBqcwGaafGMngGjbyoYL0Mq1
2Lpj294sbfIIEGm9Bq1/6MxbDuPqRQdKPtp88V7O0SeBf3VspHxZGwynuLGajenpr7yI0yBpEZxy
NX1bc5wfa6Iu+SyWrWkNr9ga3lIfvkxGAbH5c8vUdRoyMvsq4toMzaG5r2HDB8LJrAMD+XhvGjM4
r25GClys7zo2ibms/Pqq7w9TMj+2RmofBSP0UNnWTx9abzBaJh02UWVjXDm/PWxXAqfIxjWbtybJ
KfrcKhSxd15saz3VRvzi0MPvsByGTb6WIZNC3JEmFftgzdme/CkWF3SxLsKAHLkkcJjBl+xA261q
pAkd8cZAxDoWCd9U7nI42lkaDig6uPSo51olvO0gHHyDrvwYkujOcaY4QJB1t3im5F1P/vVWSH/i
g1naTScTPjPzVHtNcmcgg23tmNwU+cURV2Ze5qQ1ZcuzATNeUJYkJbdm3dw3U/kCNWPi4NWkqba8
N53v2rXp0FvjpgqUSpnvmL1pFXsJVKQM2w6f8oZoFoMkRVteUO5Ideok8KfYbHB9XRXsxOzoWPP6
0Fj1XbmylVSyKipcmxbznmbu0Sv70tRMrDhwjiOR8hpCzZ09RhBqSo8c8phK0vtk4VjHhTPQpLV1
aQi3g7GEVjGdGD++jYb6KOqBy5VQb1BX/ovVdFxW/pOBes4COPSHe38o9N2CyXY7sLvqwBlPSth3
DnNpCjxZBmVs4hCYUmAw2421UgZmZoT4RJhQr82x92vUjOKbjHz2wNvITVLfEq5zyWi6sPxg8hQr
LjU/mjF8T/u28p8B2YIYWK1vxjS++lN5OyqaCkWbhGCxDFGw8Hn12KHitygZ38dppY1Dep+hBO7M
1X9x7e5p4rp162HZIr2j3vrhXHJ3JpSTMeHEZGQ/jlOybWpyy23v0GY73hI0UfWKWSXsx/K4ZNHt
MIrP2bYe29m8qe3IQmLoIhbx9XEA5/WuxF/ku+t2cuxwgDi5kVX+CI6uJf6Pu5J3/Auz7J3Ikm6v
o/EhnyYrKEmpb9di1rykDhsSsfHqnaMWc5rMqM7yfPxhFyTHktHc2nhmo8Zm4DYjPNXjxU6+FzaE
b7SZk1H6oUe2inf2xrz5Oep+TgsNLz0TxMTAaT/jrOep5VtLYKTJoXKd96lKHiu3YegW21sez+cY
8bSzuhMN5WGY2+/muoZVt4Y13AxWWjF09R6HJktI5fS3uRI4O5P7GWWAq+ZIy7KXdfrdve5AtDB0
HPXsHnpp4tKcj4kJws9Nkj0hlad1xvfUWdUZzk65a7Bf0T2ueCPS7KeO4l+1LH4B67hE7PCjHn9j
Qc/ZrOOrjA35SWh8pW404CJzqNpXA+eIm5vTDVl9zLuSYs+xppesWB6ov/qNlZg7mo2zX+gty4/Z
dOlWldplk/L4YFB9g1ys95aTDrdmvyCvFeP4rbEUDcEwNI8yrqMnziim0/mU5sHimKe8bpnM99ir
U7sG25IZyPyz125LA3poqI1e/eq0Fb/4cRvv8rVBoLP6PiiJhU7HiNjxKis7tJbyxUrXFb+siU2O
cW874IuYhFtv7SIbt6UHpc+CTrEfgY4Q60/eUy+JgihyP6N4ap4qNqpWmyFRUWBrYpABuRP2hqwy
JDfAr5vVoIuS9di3I4ZvSdi+DLCozIEbI8hoYuN72xHfEUpb7sbk4PFsvV9dmyOiFuaemu6zY83e
vWfX7xBgAktE6V2fgIXhMdphTfOynehZTZA44jGNLfKUi7pZsRnggggXpj694+Kxrtv6KW1UhqW8
4M5zpo3IsT/btfFl1cBhS4Ux3e+wqc3A4e6S2oS86Pl7rNF7Ma9j6FrgfCjiPluapbsxdp7dKHmI
XIq4dv1ExJShWTVGuDrg+lUSI/xd2x/bjb8GbOxbo3PjI9HYe5XFr6RrjyDNnrpanqZ6ADdbXY9J
Ufwo2QG05t3ZmoXea84nAF4YoWoH4Juv/U9qEwIgXYpYJLyvWBvRR7Zylvul1ezqxvYQLBsjxUqn
AO4tdonW53UPYLp4C3Ffnqc8OWhh5KwUTG4IPzRXrtXeqHDYZpHKwXqRMKloBgPQZu+GYbysqr6H
VjwRHWbKV7CbaGqVDGQ1m3xYbuiuDGABo3WbesrbrbToMFb/gSphy2Rl2KSJ/QTADcf0PG5jo3yD
m/nZ5AXlWsVo0L0pVgdoqsyg7XPPOv1lqAYrdLVr7Do9hJqtCgHC+7CJM4BmnmTUSR16zmpSHrDd
gad5BY90pz2txhQma7kz+2gOe4uRb736665rhuPi2UXI937KlqY5thUCOVCWu3bMToZjvxUlRtHO
gPyZdvFltYfx1liyb23aQxJzl2PfeRF6RBYHySCXTS37Rzcvd74GRqO7ZA4gjXCnCGfX1rkbQtkA
G5U7PFIhFuO7bc7CHN7XbOVS48dUm4hfb+uxgT6YSFpvyihzz1lv7OqhVBtsq9GT6QFPJmfzjplm
YPmDvmTa3LFkPsLV48xfYjDelm7gHQ8SCyljls0S2S69YZrs+TRa0KRe9j474ic49v7JGWE+uWXH
oQwolpE87pBlprYv+XxFXZxlhrXZLgw/WPL1kiax/WiRAeiJeUueNoyvgxbPfjC3qb8hcf+K8/xG
rtcqpKPurrzXDnIEYzLa1dzPmaI3PBkbFAxmTsuwRe48QmOwMHs1J2Ws6rikVCrDkD+7k/WQw67b
pr629uxVx80y5dcFDFwB+N2HUtPcd0TmEX5rgZfNMB1rjxvTGsFzdZAz+O5XCNC1i6PZM9vOvYc9
SZAFcmUcbabGXJbz6Lgx6qpn2/Ksk6vaJYZ82No43pcgzwEg3FtaSJhyCjhMCNSS1IwRO2NQN4NI
n2cLgTKcc9InJ6b9vhuasuyDdBS+zU1jMyPPiUMlW8qh5YcL+bEK+8qsVWgquqZQTmPG1bCoIVy9
uMrvRyiSP8eB2sZoao7vpueH3qTyurLLlRR3BG1ybsiOfbuSNirLfqp0zsrXcuYuh4GMt2jbmxAm
fha646Fv4gg7QFVY27cWuVUzEHxFHOXTj4f++r9xj/uxtJd8QX+W1E1lYxr2YS58AyamFl/OYFtM
cTIqc/La1TYaq6K4mcnXticGQ3wxZrz43+K25H3Nalz5oXjdPxoT7N3nZI2j9zljPnlNpkikocOd
wNtyhDqsMUXq4wixldUAa5Hf2uaVmGjCltwDkY+gOQ++drYe5Xq5B1lmN6CqJxtDDmjWBXpjzWIe
k22x4kmaY7+3Indod+OQeNmBp+fM576KKdrlrVrci+85vn8Gk+wN36j60iroMFlWQaQ5OjegviYD
FmgKkpnYEL1rkvdKIDYkiHAGiV/gJysz4W2Kwz508I3lODbqiOoMGs8+XjSW/qibzGfHjfw0JOBh
rntQA8YV7gDL5LZWrpEc/WHq8A4RAyy+0GSSeZ+gzeAyytRAiQv1tbZRY/NyjE6M1vMsmPXUtPeS
3FTx1BlKUVwxL54fqoLJ9KlzcN1vdeNYzilmL5IFIZqcHNoIA4+ozhBG8taGhG8sYpbhbE7jJypW
OVFygb67hVJJVS9EnqFbi9wSjyZ06vc+bqcltJsBx4LdMQB+sFoDWLNW2bTzYtUyEE1gflhtY1rb
4epMPomhS1r8MHqJaPGGGiqW54yWS86DXsO6N3G0j49Kr8o5QL/lm2FcjON0qL3KvXFp544rlljY
X4u2aP3ZADRuDRxwHjMunRn3bG1fjZvcchU/q3WXcyVKUOXSUJV7tyrNQ4RjHYeyD5B6OuRrh31U
jB3iqpHgBtikAAAyEBl28sQ+LWQYkav6pSRxLBmZ6bW6bUTtnTP8PV8GCFyemzKuDgwWphsc+7eZ
xQByw1MQ18lojP0DyHQgM9VcwmHvJJDG1YASnkAhskOkPgNDf9ytRDHQrk9jDVpqNKM42xVdqRmD
XseWMMt4KGqU580MGynb4o9gs4Ar4ywduRbN4gPHiPmRZjxYNvb4245JbWVsHbuXzmstR8H6KAy/
9a2VZ+lM2GbULVZ9Pp1LwVF2lSHrX3bZreWeHeocl5OYsapl2MXto9cp682QJBk26eqS8UimGaNO
zAKW7IirlAY+s0AZbsesH+Wh9lKSDaz6mx+lSp7zdMacO8PtWaaNFU1WfSqhUP+CvgRsrkQ2QW5L
NH1LC3Y9oi1mXEU603nu0DsanFq57EOrXoyVcETaolxIJ/l058ZTmzLjyTKUpvejyHV9mUe/u0jH
QNWBKcJUDg0LjWmOlxcXcnYVgAXvrfs54+0EDLr0UWaTp7aQBPvPyrIwfrfzoK3bEavfwdEFQZ1V
QeuiKyj6E2VDzkSmExyeLCsG0ZW0+UTJZmPgong2ugCzOvNXJ2VhF+L9zNFp4qsi5/Dbeq5SHPFQ
oPApdGXE7KO9OsuXCJwHolRzR7aZI5LRykvfd6RebKtTYVc1eXNIF5OvBaptitfW641nSWgo3ma2
bR8iu0huekTfSyWIQDm0CW5gYkJodr1bmM/guYaRNyvA9rB14MjCiOVpSCrzgqSBYF43qJVBK0o2
Luu0jo+VaXNrjqiADkoVMtteDSUnW1PE4z3GrOodsy1HCMrSlbO+Ot1ysMWa9Nt1ijkf6aOiOiiK
xf5J+sROtjZY+6BPc4CAGUstfCQK7NxDyjgP3adsd7W40nFBwfcb31+qY2Gq8V2NHl5yU5o8h9oZ
cbmqKh64lcf3NFdq+t6qKoNp7hReRTciJYzyzuxuk0WJD3xOVP+1wWII4KYxq9UN/prDKUHaZRZg
zUvq42TTRKP4VeA7DvyUaDn8WpOkrpelngNMGk0z5HhhEUFaEh8DIGfRQ+kBOnwIucvITsIrDCwk
3A2bPOmMHxAex29dNmPl9ab5QtTZ87ZU+vqVkaFewsnscHsKmI4EFbzYYcWA4gw3xeywjLmrvF+i
q/s72JIa48BY44nqeHDakKNZUpoV3rexmutnLFDDLRBz4wPkixMHxAS4lgpLE1ZN4049daXC8IkB
kBifs3g/ojV13nHY8WdLiwri4tFvJVvBwc7kJTKSR7+tAUPLztXPUdLdOL3u+pBenGodKM5z2S/J
u981qF2CLQY4TXLg/D86YZUPgKnEh9S4DvQ4FB+pMqEtZpLYtpGbtFP9WqP+6KF4ZHqC204Ytb3F
2SSqTV474xF6jfqVwoy7XRZBVUIC2YJPOetXrKkJOSQJZjmaVqw5hRiFvZ3MWT4NuumMg8OohV0Z
3RhaU93wG9nJ9Ei/+9xrCXiLEh4jcy+X7Hlpo/LnMOofg4vaq1Di1nAdHyn744vF0+jBY26YnzO3
xRw+pz4x7sQniNuqFiSkAcapviZ13Sa5sF9muLErli3n2s1cjFRGf7emesBuzkr0zzT2I3wjUOte
Up3SYK54ewJGfTkBYDBxGziN7QM2Ce+LXzt+cOwIg1EfV8aNrDvxwiaG9LPCcWIQqxt8bweQihkJ
SIXe2ZLvHY6ph2xONWCkuyRG28VOKLi0M+3wSLNAlRtb3S7qSlta27uMtqINof7MM/QymwPnT2hi
9YZx2Nv2AhjdLMyLpVauS6o9rnsT6I3CIFpkge1pRg5L58fWyehL+YsBvXEP3zBD1IcDtPnz9yA4
MrwlbtRscVOsZ9xd/vch7c1PsRJJ2yLP1Y9JMvgtAXm7RUTBc3QEXcWZkc6gj0lS21zGES7RvR3Z
2G06F0N/lzU8fCqe0HiOJH9MXO8nHZcVfkxrkUdLMN2fuhHxEL8jvquGZiaOZgrupIsHfjpaAa73
ypRYUbIs/7iCabeS9Xtn0ShO3dHRwPsThLFT2RgeVSuOrc95Ge1u1w9SQ8omM/CT9iK6rUgeb12Y
QDsRu/k2A+EQUDYwCnRXJEdYz7lHNMaYr404NTOoYKfM9oUPXGnTEc4tQ3KZ+mMq6d63zBUI9yxR
5+5Y32H0oY/o/QujsqU2dmyq14kbmaPM1M20L03XqQMahWR+6izXYoRnly1+0oaMiD+J0frqf39Y
fb8m6ytqin7lBpaYEWlF4o2r+xnxlcVvBAbNgWcn9bNqvZKQouYT6U3ELf7Ri27xihtbAR4uYMfD
fGlFCnF3gy+aFALvDcxAXlSEu4osLv0X5bGAgJS582RBPNzOwyxfE2VTXBZUXWKT0dG9O+ZcEmyE
I0kMvE8ekm5e73BYWQ/TquJ2y76aq2Od9Gj6oPDJQreWonFC34gpkdolSR5cgHf2ye6LdTc0bf2u
mRm9Jr5LrCBtX9oKl3LrNfmXuTaA2UkVf6DwqltmAFTsqcCzSnSrtfjbiqhuQ55e70qYCmhlYuRy
KRfN/bNG9HYAx5kIbqq1Gh7NYmlPdeukd0w5P03IH1c2lAn+Nx6hbrxWVr6okNAGX6hmhwMBs7a3
nIPwE6MN/zz9rwC6vUkkk1srxeC+rZ1lvqxDktSBB7E5gkNs5OPZiblKN5Co6Sjd3+Ez//qouS07
OPK7giul3UAcQGb+/QNQwrkjKtK5WA4ymHUXxYYiwO/+tXNTg+QhNVkV/8aZZ278PPe5LgnOmwIs
fpUYYIXnXnyAMdKvuOyJOEohll2vAFzfKtd3cvaIeHO0W01HnuXQ+4qozMgHlEcNP4TYJw+oqV/m
/GC3uvFDCCISW8Y60Blb/TTmhzqZ+fN/TgGGMpE6eZAEYhqkvJkDPKwsmSIuywFGzMAFikYjkHpB
1E845oaE3dyh1Cm5vQSLLIaYquIllSvzFdLlyghnCLxyqBxxwMOJnx6/gtFjQptQ1nK29eT0EqwI
ooTSCF0sPSD9i7ofeL8Lwo7DR7ywJz6vz0gEdnHBn+az62DAkRiQj7XyXSxdxz/4ierbPTQk/JAT
N+oeAiuHF8s7vBKns85fjSIFW4/2C0i+w93DVY1P8yc8TfYXzXg5IISMPWv5hp5CCsxjtIqgTOir
glSlfJOLqHV5Uy+zmR0GzWtvWiMvk61hVO0b15BC2KxmGYezngeUqajFhWIrpKTAcvz4qe9aGNl+
38enOi2vQE/VCXLWaU6ao7GsRTMywhe9WVfQ4Xvoz2TRNxgDLQjydCBeSFlEkm9oYHqHrnEt3zOI
e69/vsMWIb4DbRfnw2Esc+irDX+6CuhX/U+mlKO9RwliJizsDqQNG+QGThWv94BXC4GJZZgJBukk
kizktOG8ToL8+gP9QuTu1ZwKwglTUXzaCpGTM39ZisBaFyRXMKniOS5bp3macedEJzp7Lj+nnZnD
YIrKXzvb55JPUV7KbeHmEa6hjKUR+CwiTZ+YAOZAXNQdE8KcHL8/zKV/6GbT/k6V773nTRRmnoGH
KiVec3Xzskvn0ai59qa4fI1Ta+YRou/GCVKlyVqNDCmCbWhF/BhnTLFJmvW4lfpfVut/Iz7IiSgl
D+tdL+a337G9f3KiLn8ygn8DUv3t//5v+FS36WdLnO1X/3dA1V+YVv+fKFZXXNh/T7F6+pGWvXFJ
f7btT+Nnb9ymzfBT/w2Edf0Rf7BWhlT/EJ6Dmwn7JPDb34iqP1yr639CY+LMsaUpQRr/F9bK/Yfp
8KeFQ2xTmCwZ+0+slaP+4UoBJEt5Qin+uv1/wVpZV0DWv4RQJcwXnHdC8SLCNEmJ/i0A7JAOS1Ii
1Jgn7O7gTukbr7kDCnUDohcgi73yYF2XONQmxmk3eezz+byWkYePBsiM5r8MPDUPMisSZDj7u5xS
tRlEEzqlR2IwLc5oySdiPTtRiaeh0t+nVv9yADQs0j1zT7Kvh6UJyJUeBVr2NWTWcfKdVy/BEmZG
M405oVifSgMKpR9c/yGLZc7yNJ5pWDE+is5LQbwzWYUCNm9G2/1Yze5nwTMojJAIwmb0DBbOxDjU
HPMah7uzcU2n7ANhBR4DpIigDJAQdC9AL4kDConVQdWWbD5bgjh2D5y5t+2MZOwznKCHy36xUCW7
bryB+CybdxaofGdUHbJ069QTuaOHik7LSLGV8PJFn38ICfy5iOw4ZNRc/3lbKWLPpm3YXTWSmKgy
BmPG/VzbFw56Vll51fdpUXfsGGSk2KdfrJ55jh3eyUrPz2wI1TPtBZXXWF8ctsptDMfQwTx5KF3u
sB3c7Cua4yyoKESLuAiKhgETg507pzLfCpZpufn0fVTLa4fXeJPmCrdbkXywV+i4emwSi6y2Dhd6
9aCLFDseihAeTB8Wpb4Y/vrGZgEKRsl3RAhhI4fhYejrSy54MGULv0/uw0zB0mTvrdVxGcHdIHuQ
RfOCqwyxK1zvvaeEqTRLsPWoDK4U+PUGD6rZ+ebi7ncnZmFQGpGbsHRG3bycmeXWIZZTI2RRSH5K
GAltfJfdU+viPChBKleNQ5CiHZ/abtZH1uD2j05m4yBnSI2aZc8n/Hq3HM3VFjC6s83hfuLoo24g
IMmA9mqiX8lA5fABA0hLfSgRFJ8j4oiI0gTV2r6lkZYK5zhEI4L+CKStwNA2O3sc38w+HXsP8By7
YdHfsdG6vybDRqaKpNeTlYtdEWhycZZMthnYGZtA+LLgAXxf63HallLhtDNPpsOcnDE1kRhQJE1/
Kcw7zJs7q8m//8vh9c9D/i+0ub/f/56vhHAsn3bKVPLvRAdVClp7QGCgm+qGjQFyv2TqgNUVroGj
/81WcvOvOXBOm+ur2bD5YTYLzpxrDP9f9mSPg2kaBriGvetdPRExw0x2PBlV+W5lIRXx3QTFqO8Z
36b5v9sS/TfowD9fnENVScCAFr/vX1+8LJCcKmnF+yrPP2wpKuLeSwDwlQMOJ+efL6JAYIv0jVei
K6zuv0nC/5Vh8ecdoKFxpHPSCs+6fjz/8us7tsREKM14n4/jrWMVN3GCa4lw6ILToSLT9T9/t+41
2/9f2f/fr+daFs8L08JwxO/819crbdEBIuXLjXzH2fStCpLltc3vsXAmJNnwnPsd+7Hyhn1RpB8y
R9329YfVtActAb8B9fptQ2JEKx3n1a+g2gznJhtfPUIdg0UtXpN485v9+mX0/8HemSXHjaRbeit3
A5ABcAyO1wjExOAQpChR0guMmjDPMxZxN9Ub6w9MVYkMBRmV+dDd16ytrKyqMkuJAOBw//33c77D
/rVMGtceSRSYmI+yVpBcIyUqGHtX4EWN+npHwuDew97HbLRSZfDDwsriQq38MhCYuSiEdjkC31ry
w8nK6hpsgJrrSZQzQdA/lsK5T+EnsY8S1R6fv7KkTvpulxWHJuynDZawTdFqt4GBeC5xqnDDTgv/
zTh91EumT6l/jEd5H0BWH0s0gGElr3UTXUsug4ssbNfYLLaFhRH9/5dS/wkQVJsLl9dLqatHoOjN
j+dA0Kc/8QsIar6DMmMKm+8V5iZlx7+AoIb5ToU8K1SqKl3oxpyG/QsIqmj6O0tYM58GHijLy/yV
4+KbiaDz3wMdQ9FEvcNRFMyTv1M7zXPV749rvjBUUoeK6ql04ne+/Lhoh3S6mKN9coHvik6kILEr
iNdmLAhRlenfgjnPl2PapM8vJPt3ar+ZJvJ87qArTzRNQZ+xRmdFK4BDLjOs/hqp1OKnOadHM/Sv
y5gGiUAcqwjLOLpMkChTqZBouYAhba3srvQvYg/IpeC29mPkY/yv6wzHYUW+V9XL7jpHsu8+GwYn
FqWnq7x8ttJikdCwmUAZwur58maroVTboeidRYpq7GuUqP7tFBPD5kU/adCb3+u2M/A+JPVFaukE
xGhBt46UrOJ8vIqLg2XH+hcqOux+KeC0TeTBWq+6NLltzaq7b82eA7i8iS8JFS19lBuEaWCO1Kyl
zWED+TCUt2i9jJ3fEQfCyVUeLctA9WLSrNBllSJqvtGwM4MVQaRcn/bZmgSo9gunZv0X3H0Hwym8
a5JgNfhRQQ7mOO3vbUXPlpwZRrh1ZDqHPiBW+AczzX+2I7spfmTvm+rHj+bqsTjeu82bxG/PoMW/
No0zMvj/FlxYMxmKb8wlRBLW7Mkem5fTCX/o10bM0tlUserbLLNC1W3BavhrI8bfQoPgSGlploO6
zWSX9GtC0ax3UtfRe7E9IlfWgoj1azrh71g0vCliLGmS4ajqf2c2eQqP/z3kYQE5NgPdMCiPmLSk
M2/Unn3fnexrGp7x4LZ49j9EXTF9DuJh0xoJyrjU6LWLXunFbYpr4geZidYhVKbhIhORcoELsP1s
+bG+j8O43eOLQ9bF+eCdpTl43v7+WvYfjjC+qaatfvwXA6z+r3WbfX+c7Zb/A8aaYOIBWfX6aPtf
/538qP/rfcFwS8bnA+7Xn/xryMFHewfBmcNsCyqO7Vi8079GnKZp7xyKUIphzXAM9p2/B5z2zqCT
xh9ijaNBOg/7XyPOeieQFfDPYTjCYWOg/K0R97IYV3To0vyL6IGXI60Keqy2RmvvBDk/JoFfuuXi
6v+QaRoImXyJv+XC6W8gI56Z1l+umL8veLSmpOD9SCHUh93EsVrZORud/gCAgvBjOBZfn72HE0uH
RoXxbFn+fRG+7uffD53yPmCdGHdxe9dPZKUTRdeDWvZ9Nt3DV4pI1Iz6Hp0MSIeKTQb1omeducOn
gILfX/Hvq8+/6tnXm1ipNoZGPKMo+g2iGDfxoCpyIKnVmBiKw5PnYwrBHgZLZUgvs3PlwdHu5veV
qXeeX1nQaXc4TqK0lgZsgk1ThTuzA0Dro6ZSu0Nf2ns7ttwKBpFHKNyZx/3aIJoJb89uGGKJD0q8
zHfjsHJu2mt86g8BdJ6PkPGDMxd5SR38fWtHVYCiBXqD6MmDAys4yXBczek3Y3UD49htORdFzHju
/b0yevSj2Tcce9UpoYPT5JWbiaPKkExKBO3AXcJDYgKj8qbNZdrt2+zeFDhE02p15km+ZOL9+y71
+e6fPUlOQ4dg0vpmZyTaplOht9gbs/K3Ya1CPtE53uOJGnu0KC6YozOPdr6vE+NVPypepYNUBbZS
s+NQAI0sagl1wFsPMplPxhi8jYfpOeyNzT+8yaM5B0bCKMtGyl3xCdHzD8VfABlOrIX3MEcpk/V3
5r5e+xzmpurzpxl7VSQFSS47B8dULu5TIGQcPT8Nn4kZzRfLUmkJiRMf1LMTHJDoV57n0exj9h7a
IzwKu4Yjo2X4UfuUXRFpGSDwluvgkO30ix6DHITYzu2+cTYFOOYa40a9Hfaht/jmRXstWHn6RXcZ
X5vtsv4YHUzlsbtENbZgrvTFVfmYX+d3iI+FC0+btv8VfbAlxET+8m0U7ZorsvMeMOIuhwdl1S2+
yUWpA0N3ZQ1cG43eEiDLAsjWHSnV8gpv0zK/lJjwNvUuWoFw2Cl7Dy/oenANVOXrcVNdIBVV14Y7
7nBYZ2uv/hZcVdf1Nkwvmm117QD/IBkXFsFwn94p6/amPJT2AnSxgQT8QVzSVeo25dbf59tIXWqr
if389+Q2xG5Qud1Xg5P87FrBmugOm2qTbexojxv6zMbp1aFwNCdriDIQo486kVnQNhsHG0q4tRvO
Ya0uOtg5mhlPUIvD7ue/h+p4bgzOY+3Ux6W/HIOK6MsS/Q9ZpvPnq+LEwLFQ4Xz09C8B6ZVo0LDP
fwk1DVIF+kwap2mob0bPXDRnv3D7tXnleIa2BiZPHbmbNPYqFEOVE/52lG7vRBeA6acFAgK/Th6S
Xt17aSlWuelfTAGMsLp2TeJ8F3WhqasaDPAA745dHvgZcorodg5jr2xav3N2ZVjeAdOofIe8L1/v
LnoJNDA1QhKHKpc1EUWXntwoMyiKsIR0oTfaZdq39cLsU4RAtNExAkWJ/2CP6FXV8UOEAnPA0LE2
hSaWXTt+DrPgpobBEzUJnmDfOAyaeTVmpiujpASZbsN3BPqOetW20+ugy4DOpC4k9fd5UKPoR6Xc
aukWEGu5HiOjXaiheZ0h83Iymo3FV19+0ZqbMxPdawvJ0ZpFTCRyYdQPO1K8o/KT4/hfpaK66CsP
NkEywbRqwAuP+LQnzOm8cebhM4vYK3O6drSGQSVXOzPOvB0hYV8DoqbhxbhY2Q+9Z7uQP1CqYr6t
xLk5/ZVb1Y4WLqNCwGSp8KzKbMOtYcHDg6A/rZroGu4CMhzq8C7AhD9F/ta27TP3edSr+PeK+bSV
erZiTmLQCWpTvJ1l5AfY8QvsC9hXcQEX0nWiYg9XujNvs/zun73U4yY5p/VdLcwKgtquwIKNqv0D
kKzt/FIB/IB2ueqq5GBqrNSWvp/8C2f39pVfqYCeAo6e3emoZG1c4z+9QKa4R17tqmG3rx2IBda4
L/jfcxn09qVefapHSxiUSdgkCCB2hLQdAk8Ff3VvRJzl+fUHLFBURqhBILnpQXKu9JknxBMT5VMt
/+z28LVXEMYwqnZes1fCaeH1d9IZ3TSIV8R17RH5LbzRvvEobYmYRseK0O/t29Xlaxef//qziyMo
tUQSUvIN3T7uHUgKxVqyOEQ5BCFtcHDwYQw3gAVhOWwu0U/ssQzdcFaklRWuU45BE7KmS+9zIWDl
6Ms6iDcCfA7tIRB9W92Cvr+OxUVJc4iciYmpaBNXUGlczHcw/LDtcNykb/FvLDhrhDLALKsOzLLb
gDfrecsSak4GxZKFexmA0envxLTviVNODgVFYrDpyNBwdhk2c3WLsXCqtjY6+mGVb5kVFTS1FHQc
o40eMRefhH7dpwTjfjKNu1a/d4aHwvjZGB/T7D10glhsOvsnbAS73nU1IIf17HWLtyrhKsP8o+sA
OPNG67ZKtw38nW/u8MYpxRph9gJncuFpyUIp9EvCSdiIdBHy8Uwhyl3cxFV7H+kVYkacNd50rfnx
3inKHcTlrTWWKx8TlwBFEbcOecxu0JXXwxjvpki8B32zacedqk7XhnwQ1ocODznKpm3is4byuTeF
sY8Scx044SaQw3cND6wtx/e4oEhKFPInoTl3Yy0/GM21llc7kVj3jsiuMpF+a5xgj8buDh3zbOTZ
jUihg6TCO8LhA7ZsjRNkbay/9QqZlFQ5GFfdIsoeJ9VpFjKcCe/jZpxG5hzjA5G/m6nMMFHzMBSk
9ejR1EsCKO+j0sYsC/HgRxByol7ni7r8Uns/Q39btevZuIkDYVGJ/ipo5Soyq42am9MqwSqW99a2
9NnUDQ7QmcwluuOiF/rOV4pVqk+HEU+cxD3VFT1WtHGDVbrEFyoLeasF1TZrOP0mJ9QpYehg4vNZ
bgJ929X5+2TIgMuglQYJaWvqzoPxtLA33lDOj+aGPeV9Ez+ImLzyifNO124lpVJ0F6f9twLTlp+p
pKQWO9sgyb2or6xEXSHeQ/VlD9dIaX5AannfFlecOi+RjKN0i2H32al11Y1bXQ0vet+4iwdCQUfr
Pbiwr3IaFtDQXdhV2wD46Gial9i8rPFAhiV1o3lLijShMjGqQmvXq+3GpF+B02JLkNyOA8elZ8ut
FRzSkVweKPqyKfdRG68CfNKFx/c73Aa+4QPaRcAJtcGIw0fDqdd+QEcAJ59QPzGzLmIb81h40Kzw
3Dr52kRzVIhpI8KsXG9b0pV2Uz1sZdnBuq5WYYDgaN5u/kzJmGo8SipruvDP7Z6N1+qBo1LE9hJO
3mvR7fCjLD3fu/IbPvC0W+eRei1aEq9nYF3d4H25rmchVPre6z0X0j7khvflyNAiKtuGOl0Ab0FA
u8TV6tpZs+pAoeTeNmqpIMkSSsVEwCyGSFDbRnZfZ59VlWrnO3kHK8cz171msEZCyZUKkRbpsqNE
G2bIiz6icLv1u0OR3cU4C2EPLO37FMvumUn+lW3Zk/rl2Rw/Bd3EUasf7wTSXHDKXnKR6PeZ+pkV
ZmGy64TFtALvs+j8YTmMh9ox0Xcg/kWQoBKqB2QbBXEfLUgUYfELsQCISyq3a9qwq9uADIu3f+jT
AfiJlfA4g5EOYTAZZlztMDTsAhZhW2lQ9aHGrdBJ3KnONdkPSxs1RqzfAhqbD6h3cdZc6iQ8p729
rMKM93jAeoWYvWeQ6fsEkEsJWRkLyRLzRdui0Es+iYbh9rUlvaBMvE2torEvbXeIwPPAw/GJqLG8
bB3widdd4E4m6lRkrpmymnN0LDNCkWYAWOYgdhUC80tFvVDFtyT9OW8BTBDCYROs6mFOdLcxjcaL
BseprHA9ME8VzaPSf9EAIPX6ZTEjSJTxthEjfm51oVe3cbNLgp0e3Ric8oJMoH3GKMQ0qGXhZf4w
FM0615EeOb4bRuWyRI4zRvU64x+PDZTIMOg/6axM/Jw1WBXse2PW6QxfbSbdllCtt9+WOXdJTr2t
+a8/G1aKnfkixgayiy6RzG/QasOa0a3D2OTw0xBgxzuzed9GHyGrLcrhcxncmmm39Hu20rPPspW4
IOt7o/XXMtnD5JqdOFX0tMm6wNr73iwHd4BiAGXjSnDs1OIes0W7HB1vQ4T5jRNnl1GYu0x9C07A
dnNimy476JyjK0baB3Q7+yYmWMlH/jRtcWwSTQHMNkkB7tjbWCddO2VdRUM7lfkqCv2VlvmuBXdC
pxx5+zkd6RD+XajPJ7jPn5PhVXjOaq/amclnb5bVlJCK8byqHZwOv9kmcrguQ+dWb43vhRLet+om
sFUydez72E+uRVUCDStvtWpnMMyjUbmZrBzRVPyhDowHPYWJ7DerttFdxYAm4sRLM5s30dBkS5Ds
dXXZ+wOyoXzLKTLZ3Y+tky0d1tLJRz8+KhsZqauA0Qj27EZJQL301s4vejcosWO07VYbvxg53T6w
a1j3QLwMV4WNcTsstmHjbdJUWan8Z6laq66yNmrQutHHEhSkNe+Y8/deVCy6CvpuD2sRrIwabzDv
EY4I9wbV2duP+Wkbcmo4HvW8OHnk0EBEwQU0AVcie6BneNvSwJRetx+bm0HhLydyU/hwXGvnA0I0
8smGBZK+Qzk6m/NtRfFK60M92kRMI3mCtACUncR8z+QFnmm8qcdco52JKjie2q8iSS5J2bin/N6J
6X2z82O5N3OoeuMMgGpuq4VNSMKkIw8bx4cx+TDNcESLtkKffgWBuKOtf6E7C1yz1KCyuZvyPLoQ
ZbTQnW1v7pr4TErta2cK6rzzffad2wVpSE2foNHxSErHmyToaBUWYuOlYeBFJL2u8T/qqtjnw94S
ijs1bXnm43n14kf7EwAZWiirjmMaGsIjBteStJ28cB5x6+yxkS+ysduLv5SZBydK9hWvVTHMc9d/
pcOvHpUtwHItDLU+wXCpfVMVgKZK0/Xa+EA2wSGHfP/Uu+rNw5RHH98eya9ULOpRxVLFwA6wBJk7
jW1txmERBOB5Xz93ThJKkz5A1m3+s7eLYuTl2yWdvUGb64hdZJUfLOZmk+CqwvyuB1A55X0aFm5u
2q4RVAfFHPd2MO1N9kFv3+rpnf0fGa9dmWmOSHRzZ/W05FJrM7VghEw34jbr2Nvo5dne+/zt/Tk9
6M7RaqV30xgQDUKzbrzReoGZKP2gco/zk1VaZVP9JP5uiReApbIWbhZarAOUppE4N5ROtyL1Y9lf
RpxwIwT0b9hHm1Q3XAKaIWvQK+d5ljzjptE2OtrQntIj5me9/Yxf6QCjdH75hpOk06oeZ+KudgoK
+0/zt1t6H3E1UeCQPcajt2a8bxEfcDieq/dfe7VHc6ATzjIETnB3QwthnT5gnX2UI42BiP6bYpI9
qG05lu84foha/yKTxu3gf+q95ksrooNPP1ogTYVdf+YxnP6qdOdoFktgQLQIdJ1dkeiPwFpXNR6b
UIWf7o0U/XCGlXGveea5+z89cejHkvISXEeVd4Wz6/Xoq+ToEXzfRYmnmPlKimCFYcPN84eQzfA/
fM9HU1Vt+r4JbtHZEZq7CUlD001gQf0nz5dwROtDP9IsLj6V9kZV/H80V+nO0VyVwlwZesVRqNi7
vU9yV8RpWcsXPE+LMrP3KoeVGqvumXt85anKo9mqNfUkqWLCDoAU7ecJI+c7HSbB6j2ihcTRaIjZ
m+ziB/nrmv/HnCD/L6qJDJbT1/Udl+HXH1X4+FzZAbvl31Ii+52wCMGbDRrodiQyxH8JOxSEHQab
QKny/9eRrml8/b+kRPKdCd0DnQ8ZLpqNdJE/9UvZYbwTf7kwEAeb6N5Yi/5GWLkw7BdTvYksiRBN
csWQ5XJGiczj5cQnx8RotWaCCwiFbG0rlkOMErY0EmXKEC5oo6ttvtD7DF+tYntI6EuwEgfHdApz
YSA4p3cpyLxILc9L1yT9IMhv5k3Pop+8WnXjCaeWa0+xekkqF9t+4BftXaCnONLGrA7I3m595LmK
CKsNCOMwWNdFaHmLRIlZ2jvALZz9+lL5ASnNdpYFXJF9HlSgFAhD6y/UvkX4LmD1cKyUaEqxsOuu
mGN4FZKKTV08JIIsobQpA21rFH50L0Go/LCy3N5JJaOVkCpwU/oi2g4iGUZYVCDsLByroTvisH5f
qUV234dFTVCGJvvPTZxw9hoXNIcsQpzAQ3h29wUQ/MzvphnZbrwQYekKNlsFzaDOnZ8erZUPA2xZ
k7BXwiHavhonrJxWSPZQrtdk8mLbRPKh1vI9G9DQhwo0gGNVUkEmNRrmx4x1ibXJitQLk4Cjx3jQ
QVDAmVAuCc+FCR9Yjv4wJG1I05Ngk5yYQw2sLAQvNmptJJh5SryobtPq7edIJ1UmLivCkZBOyIms
KpQnU4/Xj2l+6tvlZLfRJirsXi5BPrsiMvs7D4Ad85fdfC415NzLqIMAtcBTE3JeiaeuXJThhKVV
cLZzZca+dl06IchJc3TGAh54Ut1YgmNDt49EsxexFn9CElklLlnEdn7RcXPvaQEMI9FtQCQW7VgQ
DaoFiSYXulHUg9v19XCT8I+wAGnVxg/AvI/ZKPCi+3HUZEsEwj1krCyxbvqCUC3XA6V0P0AF+d6p
43DrtdJoN2luOuk+BPpQbPSe7gR24XIpiirUFkYaJuIOuWz2I2Mz8h1Dau+xtSRls/C6IHUbAI43
EFz8dlWNOqrMOjIGfZtQiwD9TGa6Hy4YUmFAYe3GAvHrioRTS5C9Y44PTtgRwSSBtmdLFXDfwyh9
fQYcK3oDZQ/kXd2QGr72NZ3uVjPInDJzqMSyGJTxs4b5lyAsP4bDGKtVcQ0wAwJHnpJOvVQzLb8x
4efGCz8r05rM2El+GVWwrkvGOXmssWla3dWodSKhb2lXRGLENK2BarQl5U0F3mdtT312kfU9Xhs4
X4DJ7NKZkmXAydKw1B1NQnzWu8BZjJj42ShDBkhcULlkj6ip7d0ThJT+1NRIF2sUymO5UP1W+QQX
KlVIK8jTZFHWja0tcLHr+Xok5+kTfta5iz5mrQWIoNcYh2V9l1ejdlVljv3Z05sOT42D2WIJHgJJ
hucVw88K/PC8304wY5t6qhzqUp2NQRq4scbwTWyvWQaiKFdyjX0Y+BwffqiiPEYBzMKsxArMPw4v
GTDBxLqSpYTA5HkoPrdFHCvZcgwSsJql0ZKYRjyKWxlWXqzhdOX3DjtSczUadVFfiEqLftJA8G4i
VKMG7inPIy7FIUL2ztH94FF6OrMPPUST1lIg1ckm+E0jXrjo4rC+65q4DddNLov20BDze12OzNO3
QEvRnjnViOfAZl6Rq86ovXUzGTmnTHZV4vUKiJNblrKuPqUpIUDgdEe+nTzrb8a2VK/DapY5SwWg
KbklEmtUWzSfu8Gp+V5bXj9vLe9d/FwmH5vVq9+wxSv2qh/gk96Fug4PLwrU6SPVsfopjRIm185r
nfx9qcVlCAA5i4vopicZZSRgDf3jGvYTIZ2+bqf4bCNbg16XTAQHEIvh3FSeYkcmdmmfVmPmA5W6
FUru55hW65AGYm1HCTi6jqTWyfToBw51VRBenFkSVuWgf6kRYreu0kQmYRVwGj4WY0DAM/KyolsL
Rcx5FkQMtYALuwYkCAx8Db+uqaTYUWqbGlarB1vdgVFrjXVe4b2t7bGJOaqN88+VE6i3XjKGsOlD
oKxuAKiQj9WT+v0Y4fHdRsxbMEFqfzpkk+yrjZN38YYw30wuoiJjzVPTGPtilcfDnYW/nZgxIAhA
oIOs9+QeFag+3OD08lSwvzA9CK6vs+LGnKaqX8MvmdN5ZVwfFF5ksrSIGFmORRR5bhAC0yTnN++2
T8XK3yrY/qfpu+f409cLMtg3yWP2/cfzimz+E38JbYX2Do+IrTqOjaTZQj39r3pMV9/hexICMa2t
zqXa73LMVt9BdkVIa+galjQ0OP8ux0znHYsKtZpEji3o32h/pxx72Quj2puNIjYIf0m9SIrxURdU
wF4OnGw2CyAYIFkzkTNf2A8+OLlods+eyuGv3fxzO9/LPed8LRs1OlM2O0yew/GJemT6Sdw0JL2o
tjS+tm1aE2OWWgYtBs1ulqZCX5/weJSoZoaX9B9c3MK4wWPWLCCxL6tOlZZuRMYc0GpDIapOiQtO
p0sC3akA3Srl0o300gurj4ZzOz9q8We9jV/3LYGSGLokkuCpU/+sUyfqTimVnM1lIcJxCXo2XI0V
DV6Cc/rroS/sbmENRrav/TLYjCkMHT+29Z2ex9ayTcG9n/tBL1sdv36Qo3J0ioHM4Je9fBaKVqmx
5kuC7DKvu0yMPLiYIrOB1gEYxKPn/hNWC21gib/UzcM4XutkKN1i/NHOuADnHcfxs7FxT5A2N4do
4/J8+VMmyqWUFinyqlGJrqIM7zCMgtLZWfSrk0VLPARzE0cGa8Uo888OUVQ/GxH6SD/QdVH6qGN1
aQWaSr/CifHZvT1qjgQnT48KOyQRIoalzV/c0U56IPUdLcYYrUrZh3eG2g2rKZ3GJcwYc1VlMxu6
Hqu9SJAg1iAmXU7E63NNwBPvCw/H7DUyJJu3pwTjZwNoXk8Dz5MRPNZquCnDwnDFVCUEatYkwyQc
kY2mD1V/9Kv4Mg5Y3cHiZd2jbSV/Mxd6/oZp1+PWtHC4EQRwtNMHn8kxBfCLVVZH+veKOIj1ENnN
Bhzir539q3av+dX/bgn+9eifXco8evSFhxe3xOy70tWS47nRVtoL0rK8L2Y6jgd2XuccsCfG4vx0
marxzuB4meevZ485JMMQE3cN4ipw1GUtymxvGJk4Mwu+3P4+3RYfiqHa2OXgK9hHV8lM9olqozKi
+sJzmzndZZogkBhE13DIbD7asXFWjfbnNG9zUQcAyjwFaeLoWUaAPMPBHzj7SUlma8nKPUQ1kyFR
qc0Xo2xRNBawifgA0GHKqQiJauZj6mPVPoA50jfASi1/obcOKQbdQFn59nf25+9jArDnZRArogN3
4uWjZ55KyhD+ArS/Rt9ksF1dEtD6jSiBIL19qT+HlVQNjYlPsBDocCpeXipnoiMM1pjfskmSThGG
VPA2ZJUy6dwJaskZteWpW8PKYghS1LnH2TLzfFSlgNJr2JOErBlNsM5Ky9x4LcGKVkFGxtu3dupS
5JfT92Fk8SCPnmILcwlekp+s5IxyMqoiYRsdJOthTm17+1JPOsaXXycW1bm7RIEiNEsedXFio7ZJ
fSn5OmNQTZjAlPECpuhgLpxkZr72xQjdtPXFrGwaL9vYKK58hImuV3vOzzLV2oewNZxDib3hU1Lr
xSpXmsFaGWkrLt7+rX9+cYx9daaYMH3hpTta7uxexyVLguYKHi4xPcCHFlpLXB3Tm0BNgYq8yQBi
/pOL8oBg+Ki8+qOJcopTT8tJMl6FdV6TWAo685ZWgdxWypT9LEY7uI6FUL6+fdVTI8AC6fLrqvLo
Oy8JxMPjPwuLnMbY4xO5TYLE2uLGk2c+oz8nSx6qbjKXgLTnckdjTVpjTM4u94dwzmARdIyryJjk
/u37eRKRHg+z55c5eow9AQUVXaV4BWsruQhKoP6+8MOt5qvaSoqobYgWhVo/SujehelBDkM2mYKx
MOLgAoVbeasM5LnlYIMvzX60D2//wFOziWXorIkWLBFxfBDZ2cjsuiCHiUJxuxXt4K8KTu7Aizr5
Q9/r3vbt650omHju5uy25isnSvhoMOdqAZgs0+IVqX/210Z11B/QXAodWnxjWkAAnR46aZAdwPHK
W9kY6IRgXBkjzAE6o4BhPfWRfFbCIKzQMGv37d936nkQFavP347UqVdezna97zDUgi5dwUnr34+E
jCgEa5TQrc0u3mcWbNO3L3ji46aMta0ZJYEv8biub2kF2L09QIDxyaBZphrrR6jb8UNj89+ayBkq
2oaZc/v2ZedxdzQuNU0V+BQx+/Pvo3EZB5rWj2mTrmIG3UIqo7cqB/pLaiXpiXE4vpggFi7JNyQE
0Le1M8PgxHfO5dlLPE1rxnERoZcj/bYUrI8OutC1HCwrKfjQZSLG4cxEdupSyBkYcZowGXBH6yXi
BynJmGdptmFs1HlXw92vbdzvPZkAbz/VUy+TAwOWEzQv0nTmSedZBWa3JOWAg01Q5lXwPQAbc+Jq
mO7EzsElxRvLcdv/AmC8WmeeuEGTna9tcMoxU6CPLgrhcvKgJ/qroGqDu5oMSjfsJwyKNDzXb9/f
PPqPRo2lcfbB6YwBRGB21j6/v1iaOEF1TJ/gMsVumLW9XqK3rhkEhCKxy3E5AEmBfMc///6FzfmC
1D0ces4e8hcXDgjjYipXXJ0Q4U+JFtSfskAHMkoRtKDRowN+k/GHufo9t4U6MSNQKYB4ARKhYiE/
eryJYaAwDQt/pRhOcJOU/s+pDq01gbGYYnLRr96+01OX42o0NZgNKOWPHjHbbPYonkYmGhi/K18b
7Yd4mgqy+LKEEDJPP/NkT17PUSGsauzwWetfPtnSUkqhK8DGCyxNlxmLFYhTqku/m4KVCmfp7dv7
cwRhcuTzULnY/D7nn/PsC4mgnndI8wOARIjN2P02Fw0I0NWUIDpWUIPEgfo+C8zyzGN9cnq+HLpc
2J7RG7BLOFE+OqgP0zgbWkdFPqlFeudaSdrexENhDRjjBuc2J+woIyyKrxrolkJ4QEx6QLwvbGvY
2RElIPh3NdjrgMPJ1gnU6ntCZATphHCmPtqQEPF0T8W4sE2D1NXRb2gsByWpkMTZmeph7J16IHyS
uADsQkL9onFSJgFf0KbWCsc3zsxEJwoPDhSxwDPFgmUQx7KQyuC4IJt6vGKNSo+4GCAH2UbhJsMQ
uTFZ3stuarpVpqoE8Y0RvkepoK3PjWStJ6VGdng67gNFs1aKTiTo26PgSDQybyL5bYxxuFiQUADu
vRwGethHYe8EKOengExSc9Lvcq2Fuqpr5lbVAiJRdCta0AOHisnZygbspILi0nLOtNX+nDwdi34e
zSRLgLU53limQhuNIITGaWkIff0BAkmTT/4u7QrjzJp36pVYnF6zZabgRKRy9GnXTpM0WqehERk7
hbCzEUZAR06aG8ahqS0cvYk+mPWgOouy9LtvwLwE+YVQ51zLmuSFVTblkrMBFRKqaa8jPwWf/PZ7
+XP9osFLNxWUIuo7ztFfvpZuKpKgaPxgxamcvsyJUyH1M6xQExdypSvI5+HqnqsFTl50fipU4zZd
tKOLQl7vVKP3YB2CV41omRXBllOmkFTsKYs/QTCmrZra5978PG8fTQg0cX9f9mhetxSVGIQgZpKL
+miXSMHxeJWN67//RIWhUdtprJhs1F4+Ud/Q86ComXZI2LV25kRwcRv3HdkmmEGrKCOwY1CLM6/x
RNfPYTgL5Gg2Oxy4cC+vSnTVlGiE5KI7Bu2aZH68FH6buJapTHdOF7J3nEv7ODOYC3JyM+ho2OeG
+/zejh8w8w5tIpsjAnEsUAbSw8Zl/hF5mIobA5zk1vaT6tpKGnSoU9Y92FUfXJjMNLsm9NNdnpj5
ZR8Tq024I+fhJmqHM0/mz7LXYdFRDZuCG37V8eqqWewwK5vGEYV4saqHKtsrjt2vw0ESVxgVzWUT
pQSGhb1cAZzS3LdHwxHC4q95zwA8wpzHIkjv+uWLabXB7xSP69cWzjX8VuM6hdN16QAOWRJbOOzz
sR9U4hiT6GstLUHyZG1X7uQFBg2GQpxZjk9NfzOPih+kQQF78jc/W47BI5ddSTIv2Ntw3Gpd268H
X36UPn6Et2/95JNnVD51JgXr0ss7Z4eXCgJq+BDimMSiyjA+d3TSNgVHmcTQK3Pma9uLrZZpwbXX
Dfrnt69/ovDglMiR2kxj1JAPvby+JsKCSCYKjxnqP2Obf4gsa++Hqm+3dhFEO90Ko2VfVf7j2xc+
Nc+Y0JvZUkqpseV5eeF0Cga7n3jEiVpgOSG1Yk+6xjn94fz4jj82zuI4Lp9P6aAqvbyKlXNcJbU6
WLVFpq5CFfd1UJuV6+S2fw+qPz3T2Dg1aaOloiC2GDms5S+vRxSlFnZE45BJoI8X5lSRk5t5pRqR
RuIoH6htkrXKAXh1Zhidui4gKTB0iLloPx89zSGOJhItlZDwvTHckD30NSD36Mbqw59CCbVtaYmf
b7+/UwOHVcKAHEXrmeznl3dKxI8nfUr+VWWoeJQmgKFxQLCvC7XcesDKxpE03tVDnVZnP5pTnydC
M27XMAUgrKOlMbRlFttOHK5kRLhLm+YCcWcVbAVU9zMzwakB9PxSR8thliVDSvZHuFIkoFZpzcYK
oTnLJs2ada3Z52g+J18kWxkH2BLcJXCBLzYCNFlg62h4JwlZl8tqkvKq8HSxbAeyq8NY9RbpmPSb
t9/lqefJpTgbofRkCB1Nv0Zd1z3aEswihv+/OTuvHbmNLlo/EQHmcNvNDjMaBdsKlm8ISZaZUzHz
6c9X8x8cTHMKzSNdWDAgQLurWLVrh7XXopOJ0iI6u751Jkefdg6q6trjVvGplg3Ix9nsZz5kOXg/
RNV6SmxnM6YzCTgrO91f0HNPZ3vvPV/Whj2cG3WA223M+7ztbbbw5JWpeAReFZ3pXNNA09K2YQYo
fhr1THyFM7X507Nr4xy0Tf9f367Dxeza9koQOIXW2FgMERr0p8wIVVSrnE5IrDQ7Llj1yekD0qn3
TKlLtznNHhJweV+0kNH6enrUWlgmGuFYJ6Qp/OPY1OvFLl3rr50dkgnsZoeABphu4ELuyD3aJLjL
7NVVLkTKTG9QPZnm8MXq0/XzAh8ykmmccGNoi6swmEn24ewZXXPaaRIr1k2rGtCADbcYE/ebp0fr
4NbokR8GnF0NJxt5UViARHoNLA0tZ9tLLzqKADubrUqxKNKYVNgAK8D1KH/Vi6e9s6AcSQTZRjP6
4iIVy+pw9KRY6Qp711yMuRSEKJGg7cd3mgEm8rC2aXZOadXuDSco7h2/xQksqqqSYG2zAwN0vHPJ
fPCpcmM4b/Dd770RDWALkeuddpU88NvPDcqXEjNCIqSZmysex4UZFAujeUafG/ZjiTbxVwulSePU
0mO5gKjNfyIJ3l2SOAjK4wTg6+H+iVN9bkqAfDhCPJtxhNuNn4HM9vPADA+tJ/sNqhYW9A4DUpix
8V+rQXc1JuNwvm9T4b2lQBbvEwmc+QqiYaDXomVJTrfGSCFKyOLxQUsH/8HT3eI6NHny+b49xaMI
s54OzbJ8Gf1tNcVD7KpBIwR74BdOcZ1WZ7c3tGMSdj+Gxp6fkGGswvs2FYeIt4ILRFnMBWyxOdBS
ZzmboSBFQB4YCrPvsLtbenq2Zif/476pV9tJwqLz4NPhdiB53ppq6bOtZPFQkmr2IDO0DtoAvGVl
M1OjRXq7s7TXl1WSZuqOQYAIRyYmb8+MoRdm2RY57BX2wOClgbpwpAVgixs9b/9KAZ0+9MDST7E7
GlA5VPXHJAvKU1uWxc79USydRrap8zwCsgfadftLuslpR3R8tLDWVzQA9K46tQVT5ie/FuX5/ja/
eiPlqk34PXmMKQX5m5uSoSzpxTq2Sh0VN4ROysUFvteg1H7fkHJR4JeeDVnIct8uKu6RazT0Xguz
HCZsxHZbAL7OSON8DMDRuvnxvr3XzzIZDkeVQ8pQnfdqgKXWjX5Y6NmG9iAaGOdQTBKTSN+CjEt+
th0d3MzM7DcwksxfwY317+0Eav5Sb5xz3I3m2auC+dDEsFi0rV99bStPPOXgcn+Ooxh2Dvuruyx/
KwER7XA6QXC3325OEM9FEDWpFkZgOB9NzUq+r6M+fDXyOF6PjSPE1xrVgZMvQCTf36dXV1qatnQ6
j3hrkqTNsXfKdpwqn4aF3vfLw5i15sdOC5yzCLK991Bx1kAbEpExqebT39scgXkNcsYQNdlJXeLH
oQCcTZU9/Xx/QSordLOee3mezBhu93KNphrETYbSc2TWDyQLw5uhafZ68worNJlowJjoAnG65Bv4
4mnPoFarKTBH4Vza1pu2rYKDOTp7BRyVleeqFVm7zsu9WQv6eT7fhpHJIO79KzSYGbIkldjJOxRH
gNSK/DggO2c5GyvMSA7UsHrZs0rLhzjprfPo+EUo4Jrf8QKvTFEOB78ouxwOiAZ/Y8ptPL+kJuSE
8YKY3mxb6Zcc9XDKcGX84/45kP/UTRTiUmPiPulUUS1aZhtTk93oXRFPmBKZ8SgMOzoJRBAJyOHB
7pIueQ8hHWQcTNffN6xY4//ojkn3udTb4STRD3mfAYsMp9xP3xcVg/B2I5lvVtPfiXMUplwCLGQt
JI6XuP72FDaxHvtxB/ueo88AZhCWaGgELujOBFm+nO6vS7Gh9Pdo/AHd8x28xq2x0UUUzUng0vRn
Bl6PbebPzGSD4YEOqPO+DVXXfHEYaTnC6RwXv+qmGFahbKQzsQzS5hVWJI+sqimNPApF7/+TRhQt
EX1ZuOPgU359mXCzU9jjEXZfxY6rldkTDgow6Gy6wwHdToSWgz750x7W2D+Wc2I/2mVQfYlRfv56
37bqe7pSFEAWA0lW5N+/8CqpM2oZuqhQJkkOgxIBrBNDAU5oGckenu+Va2FDAZPB7h0QaIC/uTUV
ATy1qiIKwm6CoGzWV+RtNbfbWdCrV1+2mICdWlQY4CVHzelmQf4MF0oJ2CMk0K8eXeSUoEGwkLju
TPMaz0jG/vIGMg3I0gzYpeGf3jwxDogChuxMuJzSBmQvst8nuuXaNagbZ+edUS0NxD0oObrEr5Fy
+ZSaia5BG6VRa37skdGFBLREoa6G/doM7akf0+v91W24Eqhds50B8QGfjSeU/7/dzqGiOCZBgqHX
Uw46jAtzbweUvI1TvcTjn0j+Ts4BiVzoIluLQbqo1PxH5IyMY27liEC6tXVCyi79dP93KY4tPysA
ukRSQLNz44ZGTVgd6/d52JPqH50nfoSXeoQ8zJ/XHbSUwhYYALnv1JIZ9t7UEpzajpa5YrY8zWtw
B6hMh2WF8GOCEML5/rIUDu8Z9UdECKrUZEri5vCKxItidO/8EGXc8pxkBuKQQHLqo69X+TGxxPjZ
H9Y/uqCsf963rFwk3xKsBfgnfO2t5QENzsZfWOSa9cjMj1F7bQD9wpc8tntn6lVxhhqcTjzOpyNh
9rerzDMfUYEYhcKgBGTZMmL9IOxyuuSTbTy4flueEZKEA8YGjGl62XKOA7v69XfMJ22WGAi8kr8F
uGYIXND0NPxwgVrtMK6T/Qg/B7Pe1Wj/fX9rVR8V+Ax1OvI8ROY2HzWegqlfYC0OTdvT3o/p4h8H
us/nyIanSM8yh9wW1l87y9HTvG9a9VUdkGY+4ytck+2gjDB7gGaB8MOobH6WqzddYgvLNFrWnXKX
0hKRD3BhwAeUQG/PT2sH7RIPPXqlTVAcVpdG45jX391p2mPufO0FpYSJrObibgEwboKCCWDeTKMM
fcsSAGGdepD4TcKGfLd2n/plLH75pGDP9sDKkBsH1ExvV4beZ740QoNSY0IuI/KL6zik7+fWni+/
+rHIfOk22OwiJZ0tY3pNvuf0DcyABkiYK8T7a1iB1Ahbb+8hef2xsETu9XzZdToNt0uqlsCap4Jx
T7cwYNBNHecat+Us62LabyyKN4uU3yNcDLa918xossUoBEzrY0GyB4gfeONYwmkWDL/8EtPmI0Hi
pPMeU8S5XRVDWbIuCiGJFWVJmHdwYc+a1gFmMN3TL38qhgrIxtCbIIvZZkmN1lJ2Xgs3dFr6CYdh
iIxrY1b1+2Fxpu/3bSnOuyy60dGXywKSdrusQY+cjhkhN2xG72+gs/P7MTaGcNXGioa25ex459dR
GuhQsH6sS7Yunc3ZKGBig0lncsOAAW3UecbglHlF+qsFJxw/n+p/yCxu1mZRASnsQgnapfxA07Ls
Iok5Ed1DlPX1FTggvYz7u/iqPrsxuFkWIzHo6dqcQyNfUEG0Nf9EkaM9aEwKv0snKz11QdXs7KUM
jm4TQtwuzwvTOciKMhp5++lWqBhmEbCXQwVNJ7PO2qlnvv/KCHV6LiimHtt19h6YQrIfymqZPt9f
s+rkMKhJ3YNQQkdy59Y8aeDQZqnthtq8RsfJyItjbfflueSrXsH8Gr8Kq2KPLQRP6XdQDSF7urU3
1SM3z1q4gLpwvmZRr7kHrZ2cR7/0dyUs5Al5tbcBg6CMkHMFt2XElgQ1tzoWN1cFPR1o6R4Kr16u
wCizX217sy7uhEcPzWV5W85LyC+mErJgN5z0FL3OwjJlwNCFeuGLP3nAsw9FW//GMyfHb+TDw7tD
ufR2M/tYGzs/44a0SwdnMOJaYTDHHX8I4zj2sP/fPyyq/QT+BX6QtiXl6M1ZtX18synp7pq+bM6j
67VgHyHHCfQ62cl3Xxe+5YbKwSkKwFRntj6mstqCuigHxbW1YD6OxlDYRzGu0aMNpPmd57Xap1kQ
GOnANq6zgUqqgCzkspBh7Cxb5e44PPwcwG8+QcXtNpOv5tE4Wiy7WVADjZ0prL3E2omOVN7H4U5I
3CNpy5bASWu7BLTE6ISFB4ESGVV+yBNrhNt1Gc9u5Ixhl1beztP7Ou6UGEe6w7RqCD63GAa79QUw
f/iTrGYuL3ZmglCfZve8ZvRs+gVSxhgq14cgyfecrcrxyEzCA2kHKnHb811K3kbRWk7o+En5Ps+q
1iZzTKnb0GUekSmlypjvOHjVhyRFpelLruZywG4/ZG0vWtlZ0FKBOIrPi1lrR6/o9Z2pLNUteWll
825FILNTka6U+Cp9OC1aB4vPCGlrGo974B6VKcrzAAkINEz6e7cLmqxWR9DJcCiTW2DB9Gg9JvQG
TlXjpKf7d/81dJD9YqKZrBP/5htbYM86F0Xs97oTCjcZ0FaYc9NHiDlCXt1Kq+whyxPzUg6Inx0j
m2pwBMfe22by4zm8/0tUX5FGGPP2kiiAEOF20WllDbVhUEJ1LEYmxr733ialv365b0X1LssQkeYp
MGlC01srooQqNNBjN6z7BhpT1JKjN4zZTZLiFZHko90mw/e5ahFghb6le5zhKq93IiCVSyAukEP9
jNgH2xlt3sWiyVe43IpAq0J4xdez640TEh+G21w600j/c1yIw3euiepqghP6H6UBeOTNBkNQVPcx
Gul8Y5ShBY2lo5EELZWr0ZrPjRlpe0wCKotA08AV67yfQEBuNxtZEEQt0sENq1p3P3S6ph+mGj8e
20N06lNGP3eWqDpDElbMFJmD83k+7C9KmpoG+YpIezckzc0QAo7rd1MwRzsyz6rr6UtPQyWDkTFv
429aZFO8xeK9BNRoHREIhHmmKMujX+fBx/vHVbWDVCwDQOuMDBE43+4g7EWlNU44cjeJmMh1NJM5
XA2q7QYEv5jLZedNfA1YxR28NLgJ5GozMRamz5ywb/PxjeG3qFkNdnl0B784ti3ixnYw5cgZoHrU
Nvk/cLy4JzeI4qPbD7/I8i5DZ1mYphAPkoZqpLu5ra7Q4DdySbYQA2j/SUHJiqMmGm06pppT/qwn
ay1OCWqNjFzlRqlxitPyCdoKjUJEpTXzdVn77pfRLfJXOZL+Qcagz1x2LwvndWcNhj8T2y+MNp7m
nlpoL9ynZa69He+sOM83ljYXqM1sM3IFlgzN+NKIvLrMq+bupCqK44wRQhTZDmZBm9fGWCKkBIuZ
hEw4xdUWC+FmEU1hF+8q4ipNgW80GTImi95qaK9OVY/DoPM9qww9Arosj03efkSEptkJuxQXBwdP
a8WTqTppwu3FmbIAHmOHioAn7B7SJVhKdWBvV9+v7JPlZNmOPYVPB45DiwM/R2vd3nypIdP8xirx
PJPH0E3aQeq2GJV+TTIf6vEClfRPnp6AvP9l/4CjkyVVXjRe741ZYwp6b64Ip5169Z+AtywfKE+Q
XOZr9M4Wznq5b0/xfNJupHUvKzpM5m1cX9YuorLjldTLyCZqLPV6csQAEQ83ojr61VBeRIwg05Ta
3TGB/WTHvnKbX9iXB+yFg8/GoW9WHCLyY/Z6NRFCOHWF6T/2AlC/BZYcKr1sb4hAEU3T1mWqguiE
tsM2ZvD1eK7sufDCrO6aa+J5kK/XyDhHbZBcu6grHiwjb471UJk791+1XGIi4nhcDQ+A/PsXy12y
RhQebiVkODy58BKhozOk1jFdavFuzYf2OpTtL+OucG+EJxTM6H/ysTdPAACOnEeaSwq38Qw8Z4LS
r6iyJxzpHoOJyh9QImFghCNsks7frq9cRGGNC3XP1Y2ZQB6d/rjA33Me6SLsbKXKIbw0tfFyy+ga
o1N4BH4rW+m3GbzBRmQclgaqV4dA6Hz/prye/pIwADbr+TmlCrrxQF6caB21O9LLKNJ+tpNrPwa5
CKALjKjGRGtSNkdddN5wzJZxfFNbGnNf+ZLGcKFP4qSltviSx8g6WEO2/mVNmvf3/V+oeFw4VrpF
LZiCDXOKt5vvwz1YQL/gIdETDU9Exj+muG0f7htRfGGeFZ7w5yoUNftbI7beDlBkDl4YTcz3RY6W
Xea8QbwCdsW9HVcu6IWtTd0kXVD2GSLYhdxFeDXMgKtnhJpbLT9gIe9+pu3cG+8ZGvDKExj7/Ks7
dXZ8bGI0cY554oIU82gveKdyHvxD32iu+OWXVvIQ0QyiTs0DuHUkXqDpQwQqJnQzrUeCWiDbCaXm
KZlafydbfb0XZBe8SIw8UdUh5r/dd22AThZJPyccNQepqsxdofCDB/L+133tGakyEzXIbF8GKpvw
VHN7K1m1jESVIO3sz039QDRGXSeXPLHdAi9sN8GSbtJx+FUcEekTGRzhF61ZWomb6yV65lTo5EER
3fMSdIbZwE3UzuelL/Lw/ipfn2FM0SzD/ZO1kVzc7mXURoWFOqITekFVvM2TTL+u0VAeyWA+/4Yl
Mgo5suRLo7eWJB57hn+FrxZoPeDpQRIudYS1M/KN9029flr494mPiBmIWF4NEuh1DYy8gBfdi6rs
GnfpV/xZf/bmLCPiz6dD0eZ70wvSx94Wbm9s2ptv1i4anB4dNidHG0Pdj9Mj8Pv2mM5Nck7zqdxZ
o+oSvFjj9niuc9BP9HKwB5/dafXMFoEqK9i51cpV8UrLSjt555adbhXeaqGUArR/nPLjFMD/XzSj
e6jzdb5qMOde7n85pT1qNcy2EdcyYXd7SCY0NEZomeww0TMoAtBjO/smPEZtSQUzdrq9uoHyktOW
pCZDjAka+9be0JdFSp2Uk5L75Vl3OgiokgWW4QYdUdNEf0fT3OJiCivbeTxUK5Xjm8RcdMBeZSau
6LKpywLEJPIefbdsJg/VeuRzZ108GIv29f7GKmphzK7SMufJxqOQDN2utBWj2QIxd0IzQRATuE39
GDmoNGbZBDOVg1xwBOfhgbdb++5b1d9Gru+V/lRLBrQqB2ZcyX628du8boswvJn8u/FQJnYyD5E1
X3MeOggoHhYt34P5qJwbtW9CPjrqJAibNQ9NMCV0tJ1w6Lj5q8/Md+82y0lE9bf726tcGhtMNUjS
D21TJGhv3aFtqGVALNac9BGRrdGD6Gtw5+JNbZjxzulR9BqwRp7uU9k0EbDbHFzLFPNUQ6OC35bQ
rHjUz2XpZtRSBxN5m7R5KLTYPRrLZL+H8Ky7lPDbHi0335MBlYa2fo+Xio4xs1AAtKSfehHGm4BD
e7qNCJKAfSYFjfmj141wbCXAp2Wq+8r0DiJl9zdcfZ5lcdeXLX/gybd2i3wo8tgc+LaiDygki878
c3Ks4qGnTPLDGjTtX2eBZ6HwUvuD6UXDBRWGca8opzxhoBvkaByMC9tJXDftrHmNG+qOQT5cyzpP
vkbF8FdcrMb5/oKVlmR5AeiazzTD5oMzoUo1ICIcKXsfivJlCJ4GW+seVgocO3urMkVQL28o5Ua6
5bdb2+puvGg6pszFXq4pdAJH+ODFeUmLvZdaaUp6X0CiBOrbufq40exuSvFKGVnYMWGy+u81z7Mw
csf0x/0NVD2YEoBC7AHwBarf21UVRe+L1TEQTAkC8c0cUt4XO9kbBVU4Amh1QLsCB4X2b4uKEqvR
GwM9efR5EnFyB+F99WeBPLtr/tkP8bKzKMX+QQclkbwMpFGx3Xwqs5jm0dDQmCqWhoGw3PVCrqH/
TasHmFvub6DSFkMgAHox+YoQioHTyS6rlGPBHAgzy6b32Dv2dytY80/3LSleZd5j0jcSdIlM3Hyq
vqJ/6HnEUsXQWAgmOFb8h4sYLBDNYRUWHMV+Cmwx0B6Z7Z12Tr/KsyCGQXIL7p3/tjFI5+Rm0y3E
BJPuZecps8XbLu3tUPO1/iNM/1AqeBlk4zF+6bHKxubEYHr+5f4WqDZbXgpOEbxJ9FdvT+tcR4sv
ZqLlXrN7/diaafOY+QyZgEJouh3fojq0kmv1f9U96qS3xmhMm5MelaQ6eUCYldFbOEzO1J/FMI55
6KyttvzGYXppUh6BF8/GnCyj3y+dEwb22D90Rjkj5Jz47yMj3aPHVJ4mJvzgr/XITbe4TGuu9aRo
SRfnuoJMlXSrvczMKZ0QyfW0A4Xu/FM0e+Kz5k7GTtilsg2TgS8bRPLB3iyTDsdUtziMsC5T4ykI
YEuJTVjpA1dYJ2qb0wlBk2+IURQ7n1R1fjg8PE30WamuBZv9Xft1pD5rh5Xw9IuXJsVhLCz7Us/L
evr1o8pgOaNhzyPJ7sYHVTasJ6tLOdqt+3+RmnA+lG7RXRh8cXYWpTqnKJzqQLaZtid4vl2URm0b
BrwaoSicazh2o/1hnAVTjIsuGXe87/cXpgqyQMjQ6GfOm9bttsAzAx3OComQ8dso+Vbg9h6SNnPe
IM5SfQ8o1n5cmNILtZqBs1SbnD/KhdZxXqfdTlf1NdMkk8YEe7SzCXlY/MYdoBVgDq4gvvTJFg4a
QlxPTQ18fRXG16ZZG0rzbvqmtUX8UKGzEAZ6qXPI3IYaZw5DWIwshuEgDHp/hxTBHy6SaQQpSgTE
Rn6wF7c4qh1niCae71yDbQWQiBfqemwdupiYYZwZToOCco+CW/GQ3xjdeKumgPYwosYrZ3XGY+2Z
3SUCeb7zDKjOmkTxWAbwFvBD8le8WFoZBVE6Takbpo35GZ0T57L24AQcPXsyIr364/5Gyuu4iaJl
iUlWwjFIeefW2qKZEyNyhhvqUW0c9DQ2D6J0p3epMZZotjfzKc4mhI4San9TVKYf7ptXeQvH4QCA
GWLWYwsGdoJs9MDPgMpKobCMurQ7DMKMj06aVJffMQUMAsg4ccs2X1hh+upsCdJt6mS+QqZencj4
2/eZgeT2fVPKT8hUCRWn4Hku83ZTnShvSjhH6WVPKQ2dKjbft8NkhBD1QR/V1HtYHeUuvrC3OZjQ
NzbdBEN9GDRacUaX1DySwq2nQPP32jbKpdE5l7RLdBy32Y/vL+ncUdALY0hA3lCnKOZD1jZFfCiq
dnzr2OkvU4/igSimMYmHG2JkRi7+xX1wSwp2SU/Jn9lu71gOqD61kbseggzhr/vfTXXBX5qSi39h
qu1Q1mZJIB3WyT2kxjCEXVuNO1Vk1ZWjwET3nSoyVZHNBe+60RAZFyq0tKCTNPP+cMgjI0D4O9Yv
DjJBYdEE0Zs6XZtvZjB3e2rHyh8gwZCyzgsT6eY16xAK6iC3d0OIRPzpkOUALqxxDH6WtY2QfcV9
d61RO2taXISGn+4RA6iOKxIcNMN4SuHk2bwptQ0vMgGe9HBDtRyCpimng5/41l/zmiI0f/+jKlcr
J43YbdgstuBIRkeLyomwZnYowXvRNLxfodYMkx7SKjdNS6gatfjJawz37erMe70aVSBGp4BSN30r
CkKbM0U70KgGB3duBEmZHfSp+jromfaX4SAYbU583Hxs+qMou27H4SnzCUn3T+WL5An8+e1xnr1u
0MUMUigwhvXHaM/Imbp6ffXrMbi2sKg9eRp6drLUATaVkQ+qKc1eN0N1p6TIAV+ab+5uB4MsrWMw
fqG5TA3rPYLu8GPG0b6cicov0fKE81WSWjBeervWIoMrJNPBozt6959ddMY5aZrsMBd2f6JSsTdz
r1zV80MCPJJezfYIV4WfRj3oyM4W2XGd6Ty567JXelEdXRkBUGtjsJtg8HZRWtwF+TyQ+LZmPFtH
rRfLW1HAc3leIENLD11nxs2Jiw7fKimyEYeDV8y/gWbkeQbvTpMGCiAoPW5/BqTAyJ4YVNoixMz+
1nlpDuOEXptWe0VYx7OH0MjQnHW/Rt+zLNAyb4ZoBwuv+r4vf8PWaepZm+Yd6M10odOsrYl4MrrS
vOaDgfwVgPjrfa+h+sB4KI+RNuaUXk0ru8Nsu15Mydiu6+laO715DRAp+Ou+FZUnpNQAly9jNtjZ
3NApoWpJwxFpQtQ2fkR9a5cHvyzG9BCM0biHa1G5It+WtXimbGA12uyhMXj9Uq3Er5qVCaZMncB8
bNKpSI5+YiHD1BspYwWV22fxoYdAeq9iq1wtcQP0pDgDOAxvz5EtprHQOkFpwZn8c1N2y3UFs8Q4
wzzt5C1y47ZhLcdSjhPBiwGi7NZUPi1utdK7CVdHL+MDSs7B0dOWKuzBcp5SmFnDfEHr8f7nVFp9
7gyb9FdeHZq2grSolJ3b3C3qh9rNP9ZMnV10SBneaBP0gajP7amfqzaVIhyF4GeAybb9Xdsko8/F
saSeh7ci1tdPxpj2VyZOdzWjVJdCBrSU3S2DOtz2A5qMucUejGOFyOpzDa3O28mo452rpzqmMmMD
CwU6yN+uaCwE0rALHYakNq3/nKqrplBAPn9Z0soOmStMH3u414ALFdPOZIpyM2GBJzrmIaEIfXts
0FI1E4fBt3AekvEBoUOpMOq5j7GI9+hH1KYYYSACgmNrqwcWGC24vZgyMFxy5Wnx+m/dHI0niBH6
nQBIYYl8EtkouPt5ibdORkwzmlI5eE9vSO0jXDHR4zj5TnGw3cG63L8BSls8v5KTgOLh1sV0sTHO
aIEgfImwbNjbhgZJq7+8TXKyy/umFC8CFO9gnDgi9Nm2s7iuzUCUlVEjietB+5mh9nCwTDP5ZxCt
B6i23AOoKh5j2l3Sf8J5S1glj+2L5MAzpjzVXVyKUfuV9n5Cv/djE0GTdiimrpkes7Qp/PPsC5up
xRWdTW2elr/vr1lxAZ+lkaiEgw4hA7v9DX4RWwTLVH4G280+jcGwnjrGNH/et6L6iBT2Ge+ksEJL
YfPei5XsFQ5EghsjQiWvn9If7aDVh4gwZCcXUpliToi6A7kyPmyzqUUddIgPznboB4m4Wn7rfqhi
IhtX32V3U5riRfBhz6WLta1kLTrVZWRi6biPzXqKgyh5yAdGuQcvTneCFcVnkn2KAMp4LgJIrdvP
5LpiYJwUXaHRSudzkhbeJfWoatz/TIoLQDCG66eDJVl/NmmcPfhASuRrQ4rcnwxzaL7441T+CLTu
u2+m/U5RUrF/kpMDvw8XPovafCrhe0VUU1qF2aRr3qOVBA9vMEwn05j2AhXV/kE5IltZaGYZWxgS
j0/vGCvNpVSYxtVvx+HUxrm9s39qKzaTuQExCfno7VeK2rxvaOHaRAJ1dSUkMZ98Jueu97+Sctvo
+gHxYOSANPDWSh70qK219FNiVNbOWjquZPej/nb0sm+/bonBF5w8zzPk+Jv1VLqoe1hnqLx3tv1O
rxbzOi9JesxdOpz3TSl8IVw+jBLQF2bscKtFWFYVvZyOSLIyCuNgxY11MCItuWqJ97elFYl9QE9F
v4phhl7Y6Yhn79tXbSrsgtDr4Itla/p2U4mxGLyqiM6ZA9YvjHB+qu2a0mVircvn+6ZUpwQbSLAy
KET1cFMg1aMqL0soA0K7FZ0km1+glmgDs9hZkmpLX9oxb5eUN+aEjDmpgLt0w1cPecuHdUE4vUCd
+Nx6a38Zy8Y5JVodHeap25P2UO6ozHVAKFN33jqTPmvcqe/w+QhxF08mOhZ/efq6HJzI+Hh/Q1WW
kNCUYSSzJ6/o6uZ1pWuSmjTghjy/VrUI/kw6snRIc92dPVXE46wHmhBiSQn9k9/2xZM9BwiZFx29
Phgnin+DwUbFvtfzbzGAhkfYzcp3zmz9X2nj/38lIVhfaErQvw1oUDjbBlgHTKLIoNMMlyy3DklP
U2Ssov4agDQI72+ldLmbLEe+L7KyAvEjR3SzPstoxGoxKdn2M8lMHg39Ja3r4k1iedFZ9E7zAcZ4
7b9Az/fKOqrHh9eNxhCgKkaPN6aFaTajliT0NnOTUcaahk/lrfmBN8I6dXoldgJL1VIJ86hlyCE0
potvl6qlbr+4BOeA9k3nYYTZ52DOkQgrK+5kb9E81H0lTmnSD6f7m6xyAAw30gWRPG3w795aHplH
aFeuXoi99hjMc1Ie9KBqd7y3ygyxrKzVUXB7xebVlnaWlo3suyNL/61GX+HSFMayE5mobgQhg+Rk
pTvBim4XIxIGSeIIPrLVbj/UZe5cmq7ULl6D8HxOG+GYRVq98wIqV8ZzxDmFrOeVtFbfWJ1pp6yM
rmARTibT5+Ma/Hv/K6kWxmME3xsc79Tjtl+p1pKAThKsMqZOy6We+gMknd2R+Lw7pEXZHIY6HXb8
i2Jl8vGTaF8G718R+EJ8rdf6ojH+4AzDePAyvXkj5nTeQWWrzUg4MSE/iMLN2tIkRjq6oF6PNoH2
s1mc4pPReHvddKUVusbgvnEnYBZuj0ZSWjQlcib3vcbVrm6sLdmhHQZ75wQq3jl4vKVaH1U14GSb
xdjlWOvZQBvO8TL7XWVo3yO4fKGttx4LEFnvezH+o8/oO5ijv1efUTw9nqSyYytlLXPbSjIaQBFl
FEvytTh4U3UtjLJ27s4HYcy2t3M4lMag45VzXbxB285qC1u1sFPZ5imX4IMe9d7JdEraxfrQ1POO
k1IaYzf5ekzqEgHefryxi+MFjKUX1m3zE+fY/oX2KGIHa7o3XaQ6Jkyzsh4CWoBCG0t2p1VQI0T0
M8pWnOEkmdbDgmbXXk9TwZRn4QlhzpDFb8m4cLukYtKp3bV8LF3AWNksZvI0NlV3ShdvvBY183th
Ma1W2LopGovzGJsfRgj6zym1+fgopqJlGNKFxTu872mUBxgsMYUUpF4oKdz+LgPGf20dmPAxeVr/
yUUyPJIiN8OhnYfozH74AdQ0cNEdWkvP06Obl027E3+rPjclRlA2spLLuPvtb6izlnH3XAC3IBF4
y2j/8JQJdz6LydyNtRWeFRw+vCngMqmLbWNtI3WiwaKgQdU28R/qvtYuizOIo8uR+wJb4Hw047T7
jfNMji5BaETyr7g29MztPK0EVJh37vLZnFCuDYxi+KckofmNe0o9mgqcj3YbUKnbvRSAnAvYo3EK
Juzch8iMvP9ysyiry9AK3T7fPz2q6wNBLwOtUkAHMMKttRHJjCyOOT0J4Oz8Q+E3sFXbrbf8xpgG
CSdcDACIOCBbjzBA/6KRQTEjtjbvPWH4P1roff67vxr5azcBKCpnzCnBPSjrz5vVxL0biCjCx+nU
gt9AZW98iBgHPCapOSAcPqd7WZLq4NvUFWX9gVrNlucK/eY4ADQI+UEg3LNVAqPL8n44D1W0Rz+u
NEUJh8CaBij1gdsvRWt6NFDSYIJbQ3Ss6638KsZ2PNV+sodmUrkUGtT/z9TmOlvC9mrRBpC6Wcwn
9C59Cnfuv/aoacLoPAeHaTXWU2KL/lBmXrPTK1EdScB6cKGBB8ThbpLpus8c06HdFdqd7fyRM3Fy
Lqey34kCVdtJLkaoROmSTyjdzMtcrCCHnjKwFfkSi+sSLciuA1F8gk58Ot8/lcqng6FiOUT3nNJu
Pl0W12Dm2xhUUWtEzoMoyGKPpj6K4KBBygntahvjn+eY8vE7d41RTkFao24P7uIaX0H0zxezaqd/
p97W6p0fp9ptZtoBAzDXRAa1+dYdQ0yFYcm6v102n5YajAcg398AzSAyTwkNqJPMD63b3Y6TJvJz
g8n5QRjRybO7b7XeatfYWH/HfcqRSAJHEEiUx28tEZHPzmQCjYR/GCkLtxQQHBS6gTBpTg1phxFA
eYoo1RkGxFpkZfLvX5wic6zmxsgl7ZzTJv8ElAmvWaGbH/OocHdK06p3T9KdUDmAgABq1VtTOnMV
SV9KlAyTpCeTjDes/In6tLnEh8mb5kfNTbRP94+u/Ee3DpWHiMlhsgmJVLs1aixVYjNIw10UffI0
O413wLU21aENOj1sunEPFac0SDRC4vQMEdlsaITAgl/WM5x2iKlDAGIE31uPwZ6xs5IvSW3tNYiU
u/rMfMzJkHZvFwhBjhYsOh22GAHDd4XVO58MrRzO42oVcJ60qX7sIb3biyaVt+6F2Y1HcJhs7dFs
wsNOunkUadHQCGv2hvrUm8nbBNyFpsa27l9armYmksihItEg43QM9GsdOKaPjLYgcUZuCP/5/ROj
uhGSLdt4ztnwKLcbmou8G0H50LJMbPddt5TWKZ5s723u++lO1KnaRLCgjAUQKNGb3ZiKdQRGZtpP
oTOkeXIodXBcB7gSdvM01SGhroXoEvErw0AbQwvdpsoomW/vxhqVj9rt13NkTO3/4ey8duRGlm79
RATozS1NVTu11PLSDTEazab3nk9/vtTBD3SxiCJaMxszF9qYqExmRoZZa0UdzGrJoPXcsQNnaPrv
t7dy7xm2wMAS0gCYIkO93MoBTE+UkVv5MVSWc2r3/T9rm4LFiBPt0dAk82SCm/DQlG/hverOgcPZ
Q33Tdca3wcukXnKVgVe5Mq0gcOgwNsjaQbCpPhgxo/pcpqwrrd+u4/TU6zVT0fVhAng5AY2f3Hqw
dWRC7KY66lHvfQdA6LgjEeQxZu5yQ1DK5uPmItqqcu0JPHd0ImXOfKeXy9RdrUbxUQWqDvZh1yrY
Df7CAwIyvbQKy36chp6gMtVkUVGstP/SbE4fEXBcn6uE8hv0yiNp0d3N510RUneyIDZuPj6dKKZK
oannxyC+Tqi0dV5XtvEH1F8sLwY7/MMBo/dU8tgxB0I2iRXC5JvdIb91+xTu3TJBP+IkALnStwGC
asXmyJQdNn2MwzO5AhJ1snaUQe5bgXqPhjDl1C3TSZpzoLsDabw5rem9pk75k5ka0oFzEm51+5wJ
QRvOEA1zMB2Xn3JOJU1rRX7gTHlH1cU0z+mczecpVdf7frAqtwqRvjfTWj7f3sUdzS3RIodERW4C
RG+btlqDghJtndlYzYYPqi3JXpgXy1f04KchkGB7D+cs09TaHQ17emKyaYaGm/jgxWx80BslPYLd
7m4GHQ9EzmSkMbcChFXYIOvQWRaxS7j80mZZTQB72UxoUWukbR90JUIDp9X0JyRJjzSG9p4m8kBK
o1Sx6e1vrjKTghUtWsWsg7AY0mep7nI/LlXpfaRnzfhDjiP9aL1791hkFapMBUeMi7z8+MRWidFN
rHcKQ8d4p/aW9aIyr1B+UedG/ZAtfRt0RqMdpDM7KwXgj8MCdCsIuuLkvwoRcY9LCqcM5XRLSd/n
KtdXWYvid9dK31ZjLA/M7TwaTDMgHWU+hiKUgS/NLVmVNRSgOGeDZn7Il5aBQhBLf5phqS3eMjr6
I4o1ymenFDPiV+lIX3pvuZRm/hANOOZbnc4lbyNJzXVbtGLD2pVGZAvcjALqz7UdHBFS2evvg7sl
otDNtSb7RuJCyJsZV3erLRYEV9re8ueujr92zaierSmLPsC+MX8n2VC4i9nXlZsY0i9t0XofaX71
wE3u3CZ+A2AcxHxBd2+73Z2ZMl1hXqh4WuV6bs0abQH4aHfhahWuaUK9g41uFaesLdIDr7YTcpG+
0dOHN0OStVXAGArDBCiN6aVIlo9NX9tfYa7a98rq2P872GpxWq+2Guw0HQ3Rr9kCZAqNkkeMuIk/
OnX6TBjg/Gcxe3X2nFhlxGyYKmpFNJC1z9YUSbW7yKWsnpKI3+eWctpVQUJTCUHFrohxda1aH32I
/V/ISaB0wMO57Ryb0hAXQ5YgwxtaS87Im754onqs3d3eiT0zlMsEIoT/Mavg8p41RlXIVcKZU8I4
rvwlqUDLNfmaf7ptZ+8+sdsgvEAXkGZuog9jqNLe0dAlA+6VRZ4ypM1nuVNDtydZQdcl+njb3u66
oLag4MBYa/zl5boULSsX2yaoTuyl/A7aQP5tmcMR1mV3VQL4BNiYNW3Vr7u61OXFQsWpWNfpWa9S
eh5IcPuNZPUvyFUcXZEd3482gc69pMwBbGLj+yubnl+azpZfT4OUezKaG+VJM+I+8uJ1KKJzpQBe
DxgGHX+7vZ+7lqlTk89a4h+bh86sbWNxOnIHW8rSz4seRp95KziYam3y7hcKFcNKWvzbVvdeAfo8
QjqGPuBVsXBsCMKllKC9Hh1tABi1du/qTI3eQ+CDdaukmtSckkSL/4vbxIk9Wq/LX1RikKUGdiBk
eMG3bfbcXJUSoW9q5nqnNDSb5DL64ZSZs7j63ByxavYOFGUsIEAgZRmisLkmnWMMBHGEV30eZyfm
bWZuaC7NUxmFv1YS+oP93fuqqHtRaCZ0ovu0eWVtbZpUmro2HFftaQ219q4c5PfGUjZnZwG03g7N
Ed5z3yS5LnIA5ANb4kqYS2ZBgZDZQciLgW+aGtjwvb2g0rg6PyszLR6ZkGQcIJD3rApVICAVbCt3
9dIdqLnN2LdYprukUZ4opFgKJCPq76M1dX6ZTDPxmAt1KOqy9zVfWd0GyyaSwoiZ0ZWQlk7+4KAA
dpoLefm5lHote4Q+k+oOg0odw0zMZ0kd9FODbqOv9NNqIswEytGMZe0L29h9itJqeWaIQP/h9h3b
85Roa4lJR4wD5M2/3BpNWqKuognhx3O0niunDJ+7Ya7Pt63sPe7odovLbPPUbBOjdgnlzKAH5DMB
AQRzUeqenJmyTwzXn95uCjYGFUbaa9TFxVd5FakqMlOanJ5IVXFGhklLqe6mVMDOiE8lB/dnb++A
KAikI4KmV5MzCpMgrcxsIL1pnp0YRyWdctUaDw7v3t4JAtYf4CYIAvErXi1oTjMGYmuiylYs/wHI
i+7Udv1JLfgIUrJniHSSqEoVI4a3U/ZqWRnqvAGtJrU0zsJMmzy9RM8pi4j23/yRGFIEG4GWHWnT
tsVVrlmajwLqWEEKfUQRPwtUcOceVMX2IKTdWRUxHuENW0jmstUz0NVMh8MOeH5NkhBd+iE7VZTW
f63ox/+FKTJyMHE0IWgTbL5UNKIaMEHkJcqx6jOF/TiwElQNulQ5qvjudWPI/wQPR2BXEMK5PBXk
QbGSpbXl56lcnRW1kbyE8ZLBMkaDW1Jj9ubMaoLOHhc3XCLodIXSnON1Lt1YHpb7rjTyA0TNjr+j
4cUUUyEBTvN385wsdpm3asny5SFp/N4cYWBVCvGxaiaeMQ1HkrO79tAAoUdqQo7eBq882QxIa4Bn
xJMkgR9VjDVY2ln7umihdhfGrXoQxe4dJYcag840c1ja2wEZQ6chezgSBUlTPf2XplV0PxEJBFPh
NAeAnj8dnk2KQhFJF0VhRWTCm83MpjwEtMeTJSnVaHpVz9Y+S0rbocJFb/2FcdHm/xK1awdfwp2G
7kpkjdoLmlUNfMF0Ht3FIGH0mZcC9XjqrPojsbBiBfHaFrLbGc76oZ7AOHr1qo5fUlgQpbtGOQx3
+Dpx6+bE8rFX6FL5nOZCcUSWh151o4gxIb8rZZYNl4n2g3mKCeojCLfNSE2vadqXfK2H/9S5zSW3
r01kzJallBtPbvtq8bS4yV6mtRrqM1J6mhykdadKvtkW7ac0VY1/16YyP8ZF5Hxs47Bd/Q65saOe
wnVkKXp4TOJirgJ97y0bSh8QHzGUEXiCrdbfu2ZhYk5i9OfGMMqzY6HLWTtEt30aKjyH8ufb3u/6
4ArrvE6EQEJoZfNEDYw8CutM3N0ujN4xt6HvXNJR451pjJ3uTbFq//4LiyCLGAKGejEv8KW3yBbO
jWJBWrZxyM8mKBBvMbXqg2LFddDVvX3gCa8DLuqsJCqox7JSihqX9irHiNVlpM3XM98NDZO4P2mq
3XsVswHIoJXllMKbOtjW6+uJUTpEKIxD7wWmcWnUydKo0PB6vtmZ+dd+TVRqkaPxHIIcPniThSe/
vJ2YQv+HwiPFZJCfl6aidJCmJSS/jLmMXpFI4fsolY2Dmv3eOXltRfyKVy9/smhzUppUz+tVsh7y
phyerEzLvXiUjdTV0D/6m89GDwo4H0Qbns1Lg6Gt5NKEhyeD7fugUtfcA1g+n/O0Be8Jy/U+ZRLl
m2MB9lKAMAX4TfSILo3C3tQMKD30pfq4+2jqSegO4Vh8mJpDcsreCUEKDI4FkqRUIzbJXNUMfScZ
XPtBL1Er0cfGQ0vSdFGHOVI13rsBTEoWwigoKfFUX66KzEIIXwDwinpmJpej4Xg05cIvSLTX78x1
MlzTLo6o7XsH5g+rnKop3YFtWJWsjdauKluZAB6czrOStC9jbqsBWgFN7zVaiR7Bbc+yu06hIsKr
iCKXLf781RmV0fPoOxtAYdMk6j0TYEcfrmLzVCyQfjQGcJzRJajOf2OUlFwQdKmVbq6f3tsJGkjA
XrpcriDv9z8Hh7g7lqTek5Zs8rJSOVrodm9hPQtiDKEdTG/c9ubsIDIDQzHL1oBKbOl3WcT48rCM
vbqoZ18tnPWgNLd9ov7YI2iFCoD/JHa93Ngw6xx5GZM1mLK+fRE9p3OaTcPPLFyaB7CD9rlOI/nF
aarQU5UGjZ/be7y3XpbM6ygUd668qVUPdDLMmfVa8U8rbeeXBFq5a+rTfaHF03+3re2tliIPJA/8
N2Dize7WpKZrTHMpiEKVWUdLEz+kdSmXp7pbmk+yVMPFU5b2RzjM+VM/2+rP2/Z3V0uPGH4t1Dgi
+MvdZvSfNLbduAYUKGykJ4zM1+M+f2cOiuJKy3BE0bySERGfF0FA9Mgo5NGWFz/o1b2ZGLM4hjqc
yawvlbt1Wq3fIik7d0OvBPpSTL5US2owLI38qCtZ/CkGs3YQFWzdIb+Bu2MBCEDmFhjq5sGc6Wp0
fOQ10HNn8SdgFF5qpLmXwlEKbu/vrilOEvkBCC3q9pfLXaeoUCuaJgHaKMOzHufyqS/l+ss4l0c8
xx1TXBcuKfklHectmnHtE8PuOsZ9AGs0P5paQWowZeljkUkH+7f1fewfFRMUqXhLwBVtx8aOUSoB
34jkQM3N2JfkFf2/eZF+RYT1zylSk5pb6kV3EBXsrc8kSSc05S+ezcut1KiAqiXjxgKrky0vRIXG
DemC3jfp4dzBvVMKooh7AXoCTuJ2hWHPEg1FWoPREWyP2ZoXCgOpeVfQ+PixaFn+72ovFmK8hnpS
1tqWEcNBkfHAF+1stNBDFbRcMDJXXA0mfwx220ty0GfTVynSpQeDGhqirOVyiteRBk0PZ+vA6M4+
E7+KIhJCiPBRxJ+/uqFrYeSqnEdKQHqinJUokk6xMScfZzLfg/dsx/uRTNFHADJA7XdLqStKKu+K
mSlBqDR2YPOPs60gOp0U6hI0Wj08OTYSiQziKP1qmLODxP16pUJYA9YgE82FH9hcTk2qZlkySiVo
mW3iz0UUf4+cvPWXaF3vb/uBaz8r2M4kXWKqBHWLjdtLijZtmSGiBAVwJM8q8uFhkNX1oa6d2tXa
rv9y2971zioyAwrAhOMPBEfl8iPadgubEKH0YIYH5rbyNN51Vv+vNtTZB0Op6kepc5QHmS/trnWZ
+7et72yskLck2oSLT7l786qpYR5GlT5OAcrw5aOUxP8rjCb6YHWZfLptaWedRCeoUVHlYOTXVpVq
MYfFXmxc0dyqc1A5avYR8f3lPjJKCt5L3z1WEZMtJTWtfD2dnINyxR9+xuuEiAYYvhZxFk4qmNUt
JmVo6Mx35bgEZqbG2lkzw0x2yfhURMvNKH7XUYxwPMZ0qf/atdJNJ9ESTL1E7tOXnNSpeN8yjTN1
YzVyaq83Eub5CLbJ8tgTq9ePg1n01LAQq0ru8y4NW7dpbCpdmTWE57yYyvrg0127HJoTdIhpY7E2
uhWXB4fueKNEfcXtD+3qrLf2HCi1LDaPukke1QneMKzM/25/xn2r3EBVyCleDTQq2hxNaxmrSTGo
Z1h207lfhvnZWcr+f+1M2l6MZfzPbaM7pxSssS00P1HSpjBxuVRzkkpnYZpCYORh7zJQQ7u3jHIO
5s42D47primLVpqN7KBM5fLSFPg+rTV7Sw6SrtbPNQhoDx8seehIFgcfUDit7YkkeiYnwQ7YnI0p
hJaLsoozOShMO/O0JF3OZmgnrizZ5nsndKTATNpH6vdt8PbtJJ4jugNnB7pgE1VNTFFbanB/gTxD
JzRVvqYSWwx1U4zo4NrtvM/cNh5o8UTRv9nOYKjx6IBnUiIQSDX3wOt+LKvTnoqSXkcmz81d3/bt
w6yBinfLNm088Jb9wXp3XDo3nuwdTDx50dbFJlZkQqNsOT4yM67ToRgekjGN/22BhD1VDeIuBw/z
jkGhoiKEfAEIAZK/PESaHUWq1jRLMOhz9TmqUircUVTeJ0yCCyRS0AN715dSMBtpKBG50CvdztrI
TOpxdN7lwDaT6FEq7QE4mxYixxCb3anK5/Hz0lnq59vH6Pr8EuyIYXkWcQ+dS+HxX4Uf+tBrdlyx
rQOAI08UtphAL5Vf47ItHyGV/CorATwzpIOG4PUVxRfQZWJz+Zykn5d2tYygbml5MVWjc16yPqNB
myX5Q5Ll8cEV3dnYC1ObKxrNg55mFd7AsdMCQBsqlXlk2O/lVptOa1jXnqKt/UEEsrs+YEYybG0h
KLaBhsgV81Djmq+pVHr6HeR18dsyeE+muHAObsa1KfJJnJzQhYPLvI2ep9qMjL5b2mAg7vMWCkXv
VjX+qNeW9Ga/Cj6C4wKym2uIsuHlR0NAIzG7dgX6F7a5V6DMeao6W3etRJI+3j6X15GGgGLga7jz
QtZi81rUCZKI8NYwZanDfT2NvStZbXFS5pRiCOfRXUqG46GZA/l9efugVbSGZB3NWio/wGBg410u
dRqKtWKkdRfIa9Lc9+Vsfo1HS3MpFinPldqXHkFSd1fm9fDCI7qeeoiU/gjcIPeimY7HgXfY+8hg
2xUR1wpY98Yb2Qg7tyEK6UFRrxOCLYX8heYIXS/FPhrKdn1fbIV3k5QWp0DJdHN0TSZAF9oalkFk
aKWHkOXvyaydh3Tsu6AatfVjvPRHaPVrNyRsElmK+FXEl5fbLedW2OQEd0EmhZEYA626pjQu75Ys
H/xETAJslkU9OV18NFH22s2jg4HMPl8bahsN3EvLKxjHqCjVKqjy2CByVZT7OrXnszQwC3ElUHq5
fbD3dpf0El9PyCBwrpf28rQMq17Rq8AoJjtIZCvzkAJLAnvt9Lu0zb5RzTxque+tkaIi5HIhiYnj
vbSZEbQT8slVEFaz6qVWE4MzirlM8px6UWWbb3Z+3JxX9jZ+YjKszqkSpQpmvU5ctamtd9XSl2fZ
rs2D2GR3aRS5mNHAw0lucLm0Ssq6OuymKtAbfXQR/aSIUNbS+wyxDNSJnbdX8Fga6Q+ivAQi0IUu
7S1Vl8fkKGzlnEV3dlb9N2YVU4hbpCnbwXAOdnLvXvxBFTAKgrh563E71Wy1zB7KAKEz42tEx99z
rCTxK2Z/+V2jWO+Mrs28LNWKg1dFLOQysKVJh0Y/i0HgjdbC5UJ1eM55DmUniMO4ew83fXkyizE7
qDJdAQzws6/MgAi5NBPVtbYoi1EGtPUT1Jz7yNf0tnuyw+glZDTxQ2wVcRADkvbaCF5WnLLb+jRM
T8yR6wnrZ/2Aprh3ougPEfrRe0Naf/OFW7sm1+4tFObXZQqatG+CtWOYudys08mO+6Oa5a49hxAB
YrQolW5OcDeYjDKFlBO0qp39LuTR+l6r6iR749IVmRsn1fjvbRe0b5GkhRdcFBY3LshMu540nU87
N53uttT2giEJm5OiLxFQdPuIzr7zdiEyZIiyGrIhpLmX37hfdPC/pl4GSmGrPkOQbc9enfK+rpv+
4DzteVdRJuUxoVkE3+rSlD1UM0IkNh/Pjp13+rRMflNW1qewK6Yn5L/wecsA+O32hu5YRXeLthTK
qkLMabOhI8VIax61KkAlt7uv5lG6K0bgshUBvzdUpuKldKsOjIoLuLmgQscCncI/Haqt0mMKOjdd
nbwJesUaqWjo4bus1H8bozb4jFGZHmJDjf4MqnnsJiU/uCU7S0bIiYITrwkZ/VbNskONaJ00pMyU
KRy8soE3MDkRgujqmH22zFbxEl09GvR4RfTilUaFiCKQJjRsrza6LKmsmVpt+wCFazOgk7IiC9yM
xi9iY/0+6rVwCQpGx70vZnDDj0vah9+dKkpqfzYl6eDt2e6B+DXCOyIvBQSQQW6Xh23RaXcWmWqL
GZPLfdoNQ7C2TRoYfdvRT0PFNKyKI1rW1i9jlNibiahUboAEbOVDUIOVjDjLQ9+K4/Iru11+W9pD
Zvj2cP2xAgAJxC4l1CuQnhI61MDGIkQAp9CeVEnSfxSO0/mhFg33czvmp06rDbdPkuqxHO0DB7V1
GMI6FU1RI9aF7oDY+FdJqTYMBqPhdcePhnp9ikvtQYvk8aGeKFbfvrl7loiIqNsARBCEmEtLc1tp
E6IUYL/JeibXKClJudAxmx9yuZYHcI5dY2BxBHn6D8lpY6xxjGldVeDtxpp1nh6arTfRGU09TV2X
z7dXtndOBP32/4xt3u/OWYdFGkCUt31dA3m227MFTOb8F1ZENkhzhLBo21IozUVTwlEgbmHWnNSk
M+5iu7c+3rayu3EAQuhQ805w/i83zppq5quCm/eROSxewin6Ah5uOC1M5D1Yz1WpSxw9IY4JtocE
9KoVhdKFpaa1BoEVlCoFUS3/2eil4/GIDI91GyteE6KajQxtd9ba0f5AoPRW9Pqf3/AHzwG2iZrp
JiKY6qZI7A58PnqRycOsZoorK415j7D14iuRtD5IvT4dvJzboACjRF8QPgCw49K3BOreTPVYTlKc
mVkPfiG33eSlJZ40DNX2LJHSHnzUPYOE0KK5SOEUlYbLjwqtJUwyVJ/oQIfwnRqopWy36turKT0o
6eHM0Z1DhDVgVAiBEmpt5RnGKK/TQXcQDe6V6s6qi/Eh1hfzZBG1H+zlrileKKo/uBYmb14urQzH
3Ckn2/ZDdSp9Ratlt6EcfWp0WH5vvhrUQ4Vgt+CZAdW8NNXNJllAPrKqtJnu4zr6VUMGeFE6EqHb
lnaeBIjNKN2gJoVa0DbI6VNpVJj9goJAm5svy6i23+gHJ5DZjPIzaaz5WIZr5MnRFFLznqID83t7
yohn3iMgjaC5Nz4gbJcG2DZI1YLK2knp2uY82Vnnt8v86/ZCdzwnxTRKsNSd0LDfgkRiZhNZ84xP
cwr4zY0uOT/UzKkPHoO94w8UjTsHpVegiy4/XG2WptEiyeL37VR86tsivk+idPT0brDvFFp33u1V
7X0+UKCiSwGvGvWOS3sDA0at1aDxmnfjcF7qSPpdLGb+IiulnjLBJ+7O5miX70JzaL6VVhcdjV25
SvWEhxH6mILvygW8KjUnk2NS6HV8KPhydJqMNvTCZsh/AS2Xv7RxXZ5SJZo6v69NfWagTdcHDDt0
PtHOLZj+4yTW18SJxr84WBapNYMDRD50JZQQ0uDry9VB83XVTvBnFtfWUB5q6AgeXNadgFGIesGs
E7rfV2AnPZLtFFUKx18btAfwdLXzssSDrbhGZAzPddppwdAYRwd6d+eBO4FzFq1/EB2X3x4/q9kd
pGs/r+LkS9qo8R2iVfX7Jo7MM5lRNbnarIpZ6bUcuZFslF+SnmntoP7HlfKuPFS/ZKMIjzA0O/vB
RaOoCT6I12db3cgjPR+GsHF8u1Uqt2ff7tYOg/FCobNW+ipxW6a6nm7fhB1Pgm9mwogocIoqzuVu
GHWTRRndfB9W5Uq2oPXBZBgjg4Tn1b9taufSUTwB3WEyJ4bzL37Kq0B2MkCrKwVv3JRIbcCYbXAP
ZldDrs56rydNuDfz8oveFHlQrGhZ3ra+48g4ZtAo8WMkptsOVhV1fWo6seMDWNTuWma4kytO8YFj
2dtOhngi9iHUZcgLLteoj+aqhRnvKtT5f0qjjL5EnMFHxqQeEaF2XCaAKwETFBq4BGqXlpqkieay
YA9HkGte1aBgU6Gu6llrJ2Z5N+nd7f3bswdRngecVBM66uZtlZOmaGWtc8Cq9AVc9exzx7T7s9RU
pVfn+VEr+U+H73VGzwFh3KvoACLTT+Fps75ujDI+Uuv4QxmXpyRORiSZrc5rVLV+WDppvYsbe3Rb
xkm6YsyvmyCa+y7XOLbO1Jl3g2H+RmBP9WaTIjqz96aDDdn71LgPi7vDF6Avc/kB1AFsquPkDrTK
ROM4R+ZLW+i5C3AxDG7v/ZGpzV7kvJpdUWJqyuXiPlWsgqadlnwwkKI4uKQ714RYn5AX2iD93q0X
iqN4SCeUP/xGz6Kzvpa0fFepOrgmO4eJHAnlSOQHUOvaKmpEQH77mgGhqLxKfNdytSPXijolqPUJ
3lJvm/+7vYPb0rFwN+Af/hTcZKAQmwSQzusamiaaVSGTdr8oNvUoK8zfSXWyfF8o/z0jttC75Zrk
Byvd+XREaZT5/iB0oBVtTkllFqozGaxUTDCw0TpwHZrpz3rUFAdVqN01Cr0lDIoBgWLTX/nXeFko
napR6I+I7vwHAQO1tViSywYV6Sb9vhiR+my1UnjfNn17ur2/u8tkoLCgxoEy2ZJdxHAbzUIjhCA/
Vb82CzijxTbC3HWq8YhItGcLvyfAF2gfg+W9XGeVWtpiziaewS5Ul0mo9kOaZQ/2Cr3p7aui8CIy
QXrKhGqXlhjMMJNr1iEyaEkjBZR7gCYOY1ENXpyNyXLwRO3l24AexJwQFH+EgtOlPdlIGERsx6E/
jRXlSqcw+h+mmg5M/LJlV1ozKD2h+XXtm5xhLIXulWVXHxzYHQfAbxCQCyjqohB/+RviMNIhgpWs
mZk531B+br405BcHS90Jdqju0x6mePeH23dphYdTqszKonA3FnIa2EVcwayDYdMMiq8jLmScJKVT
3joXFTdA0YQzSkmDiHOruiirVZYluhz6q9IaPwx5Mj+nU/T5zafmwsjmKzppXK61gpFZ60IoJ1w2
tYqjU9FM0/9um9oLZrElOLYotyN8uHEvWVeEmaUNISLkS/GQRbPTuoPV519UNVv/USQzeVikOTs3
k5Z+jdR09oDY1fFDZ7dV4fYyYPhxXKqjQySWuHm8CRSonlAIBhO+bXJIU6wN+qqE/hAr6ZkS7nxi
SJ4YvBQ2bt4cSarsnSahMEaOKjr126zFXpTRYMQA5tQoDjO3hXI0uJTJ1vGejpn9YR6pVj0DoeiO
4pQdZwSAj8Cd+0Ll5qqbXOqzA1ND8u1QB5iE9P2npMkbhmZli/72iONPnxwJcYE72Vb+JMnKp0nr
mdaeK5XXZY1MOThpgkkpkvvbB2vvA4qW/P+Z2ngBBXK9XXWThLRWofn57Awn5EnHkyMNvVeSpB3Y
29tGA4UzcCaIY4A/vPQHitOEU2MsEnI4DZ3yUNF/q8n8rVAG8+vtle1eGVFKR1SXZ/8KYz5acdQr
Kl9scarln1VDH9TV5PafoUGaeFZN9ZNI29H0zWMX4QzrHs0T3W1k0LEdlSTqkHrj3/5Ne7stAK/U
4jRoqtvh4VrYS7klyZLfWQ4ULpiH4/uG6Wxuib7DPbTd4a2z2YUjtASmh2yTfH8L9FjyupHkpZIo
iGc9kbTV/dKHsQ6YhvW8OkbxFy6RagcqRBRxqSZtPm8yhDQUlJQ9t8viLi0G5snY8F8SMf/69l7u
nSQLlg93EhTxVdOTkDzLphSPCGk8/JKn1XcALM5JsaK/ObNgMCFH0IUj3tr4XsVJ1yIxZ8lfZ9X6
vozxS6u3k58k6hF5WfyXtu4UdAVgelBBYE/Fml9FdosVZ/XicD6yWe38OtM7N5Tmo53bO4WUgqEm
sXH2lX48KeZKlYc7qJtLe7a7afoGPDB0pbzPTlEGYfr2l9pdFTVhKBiAhq1tRi7J1rBMQqpxyCrZ
n620eRmWFED6bTPXB4JEBjQBkCbIXFd1FXlFrbBE0igwYrP6lrcAiL26XKqXLF7r7iB62jFG1AQR
iseIf23PxNyrM2M3qyhYlWL1tN5xzrIRWt5oqdNBuC+Cz8tDgUQZ0xcAZwi99S1YpEZuAAaGzp2a
NOsX7LXoXNaT3LnMjRzuY3C8d0pjDIa7Grozu6G2TAe3+voD8gsEeQYOyx9W2+WxZOSJGk+NI/nK
POWPc18oD2mJaP7t73d9LIUVQbEV3PYrXrs29kuXtnkE9iZCgEpKih/IiuZpEDe19FlSykT1b1vc
/YjEpcgfC0zItlAVLjVjmbI+ogzVOvfpmoRoQTR6ENPjePOTzuJemRKLf3WzhyWaKkdvo6Ctstzv
jbJ/qkPSJjUyw4+3V7X7tUwk6zk0KnHEpojAiAHVTuMhCrrZZvC00nWf5Mgp/mJBdJaErxdFkS2v
aWh0pzRjpF6rpHXOsVH/GxXReEosBkLfXs/eV6KATJtVxL5XoIs21FZNm8MIvmYS3ZtKKH8s66So
XDmhhPt2WyD9BSWXV5M37PIzKXaSynMvSX5jyoMfA6q765ZuDkyQfW9ul6GsIpJOvhFyAFs5SL3Q
6niR+liUQoq7NdKiu1ZpGDdlzEegmb0TwYMMqPdPgWI7AEY2p0ipBjUOoKT2Qd/NilCza05v3zsh
byDq/ACmtzRUPSotPUyaOJjazIL2b/auyUyDe62JjrzvjqsQMFJKzNSYBVP08jONsxNPdPiTgHZ/
9NQzVeekSZMVNEWRn0ElmR9uL21nAyGCUMmiCQgXYwvUBYCeKWZjxIBc9Ok9Y3SiZ2Y5awcO8Dq7
EdwkRlpApRNArk2hUZekqNFaJwkqJdS8odVGzwQ0DOE+lT6oaZQECeHzweuys5UXRjfeIsqKJhpj
KwnMtqoAF5Tjh2zO2kerWKdfdj33B3zIna1EXxneBc8Z7ejt7I5hUjtVjfDqRddpHl/SuUfc8Wjk
0U6FRajuidEdqNJx7DcnJK2E7AQa3MEqr1IQOnbnzVYbBhXexDNTSb0fyzI697BDH/jgTM1Wsym4
fWp2HBfkb3IPC91VMd/08pQ6/388XpQFi1HHfr5W49nupZCOY+l8f7spsmt8Me8zcIbNV8w72m/w
A9IglIv2vp6lxF2VevW61rYPTqnNr96EI2JkF7VOWKZ0DsWfv3rJIPWpRRXnDM4Y7eWBY9K+MIgk
O/e8pu8bWZQexipPiPMK1BNuL3PnsGIbcBB/M/ho+1URz7WUyCiyQIokM9DWuXKRlVc8reERV+vp
SBR07wu+tidu7Ku1NlFYLIaOPQjDnWenU+XZkd4+qoOWHyTGO5ef6o6AoQBtJJxTL03ZU9HLueak
gbrG8j9zQZN/1vP0pUl0q3RzKoE/ye6K8+0N3V0gCSJtQZzOFYl24M4bKdIbQWOAneT/l98BGFEe
nGaIDxa4Zwr3KTSL6DiTRl0uUO5EMtI4fLspmfwwSpOvqgSeoUV++cDU3l4S+8C6pjgOTkv4oFef
rWqLvO3oNgYMeihhyjbVKZIZiRIvo/5+nbLqbEJWOAi79s7ma6Ni/a+MWr2hSUwE4V5Ycv1g9pHi
1UlePVTDkDzYY/9WERxuusDziHwKAj3U/Ut7eoykTxbGeQBR711RTLzpQ3wm/DLPIRxlr3Lsozhi
b195nminiyeDbO7S5Kgustk4UxIsoI0Zp0E2xiBXI/ThYRuxW+GCzklrv73XilAzHCCAFGJmz/bW
m5kcSY66JEFfdkMwtgx1kByrf+oH4/fbrwMgTMENFJrN2ynRUlqBSwzlJIA2b9ylCFl7yawNXl1J
3V/cPNTtAYIBDbnGYKpD2I5W0yVB3ibReyMq83uw5MvdMmpHrf/rJ5f8EVgpMZnAMJmbzzakNj3x
1UoDAGnlB6Cv1ZPeN0ejfa/PP7umUdUDTKcLvMXl4UBfYgwHQaDSmHmLGMBwMu0BWnol/2qWRPNv
fykRiF++QjSMUVInBfl/nJ1XcuRImuev0lbv6IUWa9P9AAQigjqTTP0CS8F0hxbukDfac8zF5hfZ
PbvFIC25NS9VlhYkPeBw8Ym/oPSMjvfT0ZS1NVHegcQOGlkf+q0K94B77ryx7ONATvNRRbpCQ09n
B8ddXmvgPN8IIMIowqMSeCJZnlfj5TjXo7XADCuzzEPMb1ov8aJoH9xo1KgK9wrkZDS8/f0jPz9A
0aS0KXmBT0b56rxRHpZF4DZhpFJSoCkpS6UO2CQbCW5yf9UCnn4bZBCSIMYD338usLVkkZyMaKpT
SJHYxBajQE5cqCZqY9sPilcQ5c8jCkb7xQU5KQJwXp+9y4iDzB9K9DUzp7+cgZ3tNrQdEjsANFSH
zX2dOc4FQJXj7yf0pXEBP59cASDB4c/1dNxmgMupbVAoTlEHN5NZFXezjxeSmI0HWdv60BRI1dsr
S/n3A7/wJkFenbgviGzRzDkbODfxxWFiq1QMw3xhTeV2YQfjCCAtrMzX3FlefMqQwgpESvTazyXg
tLP0/qiWKlXwJuhWjJaKA1Wb+3Jc78p+7t81Ub0m5eS/hn176THplPzLSYWL6uy9ustkU343yrTz
TOLBenIOfbYtF81g1q8soReHgpgBMYTziy3y9FViCMgpmqvTjIYOnTC4Y54xiDu375pXtuFL8wm4
CCIwMElwBucnT19EVWG0VVqGcCWhEapDZ0wt7GDb+jA5nX1YbW/cQQl5zaf9lG3yHE+PPS79EyGW
Shmx1LlesZpmJcpswboAb6HJick9LLzdOtzkYiWtGrG2zMxkkjnLyiHEauh3o+hbd2cshb0TeGEt
saO3xY/7wugfLPoRGRrOTt/G8zy7FzXo+T5p4KV2cQCT5+dgcP+mzeqKb2sAxygJoiWqY9VGfQ9l
FY+SuHMDjQ0pjpZzsuYrN4tdy5xxcrnMR8gMTUd8qZ0vU1X29cUyZeG8s/Xo6GTs+EkGKtGYlTVI
5XgeuvJoemWtkroT9qcc2e5hp7Vcb9GUEMVhFKPxxVu96Nj4olSxteR5eBA8dWqPOYw53S6jnVCN
kip1T2fLLsJxc9cZhYIcqQYLyBBTeGGqVtQxSieIIs4RmimxQjXsRuXS/VmgujokusC6AfLd1PUs
WtuScdgbRhFXubldTbk0HFR2isK8MMDSgPeYyPjitaV0ecjWsHqYhIUKYi5EcChdjd+nCrvoh2sb
6jsgq/JUDNTV5VjowL3q+jCX8Wz705xkrjFdlJ3TW7fh6pvXpW/OzpVcNvGBbMB+O235/LWp8+oz
ktXDV6A03RQbKjQjui1OeR219LTSTHlAtjLP8L9aAUlFMgThLPbmQH6hLHO945oZugOXc/7WVDCQ
kzKb+qOLDhXi1Dr3q2Syp7rfTT1K1bGJJIKMt3owvvdGU4yx1F1mg/Gbt4u+c6ohjpA26BJjNO03
2gFbdNy2rJoTXY1OkC5O0NABwFATOwN3Afan0A4KY5R09AdLquzWWkud74bO1Z8KaSwn7GsZiCRc
puqmJ095tAuiwDjvYAkcJ+Cd38xxlmXSt4vj3NijKLDeEhXCnV5YNuPOytv6Iw6aWZus0TZdDkro
bocmQXsxOY3vxoaZQdTttrF5X00CYS3VZ4tOMt3zJkTV41QGcMJ9pLJVgRmCSzzE/iiWj37Wl9ll
zWDf4dE4dYI/BEAjcmWiAZA367cZeaersun9H8hrcYuVUbZ1aV2jMpiWqCaVqROM7RsVOUYQKzMa
zFj4Wu4VZe4gLjJv/GlT9fwhzWi+nL2srA6msdnvdFBjuWS0ja+Yk8wkMsVKbc8iRl2mcEW+JkFX
RQLteyNXeyGnZdjNdW3l+9WcmhbJYbusEyTO2vXtlhebn1az8Gvkvlr/eqjmMYypQ5lfxWw29NeB
117Mjl1yDXZl+X3q8eiM17o2rqQziW8ovawPnrapqbjFslpJRWn/WikgAAkM3tz9bgZ5FLxZS9T/
Omrw084Neg2V3+2WPtmyzSma3VK2ndyvBcrIvA1S7qQRExCYcfTxigYoE312O8Ny32b24mADojQo
wVgH81xdTLbVod9nqF7qGLaK97UesW3ad4FftT+BDAHtHRC6MNOO2P5utIrRbBK3kpmb8CWy9lIg
/FzGeaDlfCtKa5tiUDHzdTCUhovEcgvEcDaGofjkGS4Ai8VqmpmtZAQX6OoMUzxaplJJUGWZejct
rrMe2kGMZTwbm/eI36e4QZHPlw7iztb6RpSEQEk/K0PEYTcvgnC1qsuvEaSyIUZPeizuNEYY4RC3
fSCt+zKkFJBsfpG/70bLiOLAzacShz9rAvmAshB6Rp0xA5BUi253UlSOE4erXPND5EzjR88TmR8H
pQjt47IZRHDc+YHc12u+WPttQ11jv6J3b1+v6PjUj9NmiezBGWSj7tusdR824OkYO0Subm+9wrbz
Gx2ilfmjMjKruULgIJK3gblU9icE7ezwJpy60tpRYTPuu052FQeCcH2AnQp1XcdfbCdx17LID8r0
y8eoCsZrby5nfewtjpt90KEhe4yCtiesz0fZI1XVt1vS+IXPS8wNhbOFP+uDI7O52HtlhwJFnQXj
o7Ry07mZ/br+ueStt0Gx8XXPodaM9k1Rb9X7zlh0dukLuM67zs/D+2A0rTqll1YP+9Ud25/+GDQ+
ACy5vjf0OFXJSDCYX0udL/4+4vs4u22M8J9zV6sTl6afTWG8VL2RHyvDRW5/DFHsQXJJqSvHzT3x
ddVTW+yGxtu2nVtVXRebWpX2verzRr5hAfZl4munMvqkNllutwGRGKLzeQDVpForOzr4Xen3cTG4
joa3LILgHlyDYfaJr8Y627c6N5bdhBIsImSqHFa1r3iY/qZTAkSsmY+lrhN0LGYnzofRv6JcOtXH
aNqCaJ+b9cqxaSwjVbQMhz03DUWf6x+5s4nP2vEKlYimD4O0HT3nfRWY83BdCDvMgfxh4PQAxNsv
do3rYxWDjPHowF8IbTluC3JFkdqITkLJbXozBV1tQDXAczsSiPHJJfppOZU076rKMqePVmYImRbV
Bid7od3oOXu/qbdwPyh/rk7gVH9IkWZFJENpAbhiP9fW2n8yBQKfRiyBIpV7QxkTkl6Ni938QRdF
2cUuePvikaAR7VPuZ6raPYZ6/YFm9Kzf+YY5rInqesmpiGSotZuDpgUlL7eSO89Zx4gtb7XOvgjH
oAeqNwxd3ILHmuNgCzrzS5SHRRuf9Koc1MWXLqJOCM084fRq5liEztIlC34IFKDxmwoS0y45AbSJ
J9ephKLXa2gwSPSsUybvxsmv11SO2Spv7KVrrwajqopdPvTVtRWVRn2s0fY2E2uuxLep4B0i8xaW
Fdh6AFFJkfc2ZZJKj1EMANRbd3Kso+VSuxxy8WaLeUuWalGfViRN7qZmjUBMD8GSJWOTj2acwWO6
WISYXUR4c83hNtn64zjJaMROxBdOXCx6vWsm7Rkkn6YtkpUj9UM0D/gz4atT3aF6zpFbg4+SO4uj
oIy90bXzN7mpSW0st6zruBQ6j3ZQJEav5wzTtpsMrr3Ve63MttxpY27s/ZpVJNMlGmLVznHW9U4t
zeAkFuW0PG6lv7iInetqSqg5+zaLcZvErYAqI3+outBLlbRTVoJZpyrXJF4VEhBbBdqaMRsiLPZV
u3jrdRd6yr1QrnTsY9Us+XL0lKW7gzAyzXcHWlKvWGcMdeS/67vV70tCoFFlESD1PhCxW3hNdNO7
baVvukK6I9+tg94a28G2umG8uoHRfyJc7buPQd+12V1WR4Iz0CSOn0VseOXYXU2zvVHKthetj1bm
17cC6IbYBX0p9YWbhUoMO/5j5I+DFLVH5btR025CUrJJfQMHxrgoQqIzDofajcVg0UBHFETl8RrV
KPkt0xi2RwoznbFDe9+Z77FQdt9b/LXtsIHNEPFi2MOQ1uyDbm+ba/i19bcui3HkboNjrwQeBaSS
uUqdKMumq9mN1Ltgo8yZusEcwKJpBM4Hhaf0cNfpyjDjxQ9+ofU1XjQBB4SMi8pTnEQGqt03C+Ez
koRcLdPOGrL8u7cE4cp+Kbwv9px5fTIHkXiriEnsHSgM92j4JmpkaxXReCO9kRrXESuzsTlz1TXr
LzMOTgGLNY5oUNwpJ2qXQ6P4rAmlW+5KMNM/8UbBw7KjV3qfu/PyWc91cdtXDmXivIQ7f112lUv8
0WfCo545j/1RmkpAJmlhptqZzKadb5WOTFElc6s06ibrvVfKYIi1u4JogyTe3GHVAY/UqNwhSiAw
2G/6BYZDDNMq0gdSsP7Htun6KhrDsDsudTV/QiUwuinWCEOdcQLDTvRg8Rv+FK3qmJfBXpWOcde4
zcgRLJ3wYsSP9EeJo2vzNpxH+46F6QwkDsJ4AO8QSEK8qrwE8pC9d2ujVnFJNnGflZkwd24+tO94
LFdeBbIRDJOH5t1irJGVNIalbyJ/MW0CXrVlV367uB+VSRTLo2SrPhar3zo75XiIdZC9bR9xzGDH
O9G4ugc1YCd50Yd9FcRLzfvZhW023BVrPwRxORYC1YR2YrZN7rorc7bN740rSu5Z9Bi/4cll/zBa
gSjkqqPiZtE9N1s4TmYeVxPHT8pWcD8VVa+btIccHya19rwqycl4vHjNCzh+bqi32BK5dREO9qmK
NIcCwTOnUkm0mJOdOK4eg7R0Juu6zVmjyG57WR0XqtrqhKJs1hyj2XUbtAZQzk49uzAuyScMsffb
wf8uRwOczzYNdU4+vVUlN0zHHbI5TaRuicTGJhaN8qy94gaAY08T4lGv7YLT4IQQ0qH0yuyb3saC
XGEsHC8Fr+/7cWsDVXLIcwVMH2mf0inDXx8cFVrEm4htXHW24m+DejMrtI+bxk/Kba0O25jNS9zk
tVPcj5NlfseU0R8T0Qdls6+9hf0/kEoX7F+EzLgXfOt7GUSV2LWeRZBfZn5jkdB7oCla6pZLov3K
rnYFjtplbEGem2O5NJObVC04Y4pHE0VWf54BqBuNCw2nV/7XSY7DknJtC8XFXPVWbEVm7x7awrPL
tFn6YkpHL0D/JG91lBjNlK28YMosR1n4bRFbwzCGie8KOdwuWdXd1uhj6RitnCi8yUh2j1NVOx8B
ZWVj3M6qVTiqRM5DIUE3U+3Jt52sTneDM9r4mJrmQFhvF9TFkmUMxnvfVbaMR1+6xWXT02CMIX+7
73BlVOtRdUX0EaKtc10Mwvpiqqqprrcc9THu1K3vkrmpnLd2g1/6m6Lxu6+Fa1TNfiOqfVw2LuOk
4iv+bCHUcJKsW3Az13ScYqJEnR9Xux2ZT8fI2xhQs61R72jzKFbhSarAzl0ilmbzv3TNMonLSjXY
OPpz6E4JPDuPZpnr1QG6TotimWL6zRXmqyq6HZt5DSjnUG65Q761HGOoBuqtLeps28/m0j7W5bJO
SegtEdHUknnUhCxXfjtlJFxunNjznnR3+sFFYOUIHjY5EnPVyIT44ZLvvX7BUZx6wLarRWtEV66W
9h3gZ+uh6SJTJua0jhd0NCVZUxAUbxvXW6e4s5Exi310o9049Cr13src/JvtDO6jXnREbzrr2sOi
0SBLSNlIxV2yX48tGPWXZbhNKtZNiKJm3nZVxnlurY+c/WGL2fA4f3Fa06iY+1HQ9NVleFeftCWB
Usn6e+vOej64daT6HXOKI4ovfPs+21rbipdlc+rYaNF9PzgVsUDMHA9fO7NoxriY/HGJgWW074Kw
1dcehIE2blgJd0NbVB9zpNgec+llRyJZY0ahti6IPZR/Uc5b/2meIIrEXR9RJGicvqZejhMqndtA
GzUBY2ld6rzK84NT24La2kCJO8bccUFGKxIcc8U8zPmFj3t5l9AXAkfTapNMwKxb+1bXwYrhjxyn
gQd3rSOT0Qjsexy3S/kb0wNudrTgitrpy51Y55ZVH8lhIQzQ3TcKLoFJLCKW+4LgvcFWCHWiuJh9
84dHa1vEsiuqEMZSpb7VMML8uBsGctZlWMLbYRhatGTrwnpwDNP6ElVytpJFD/Z3XUXt24IFvyVe
b0+X4Sq6IDE0EciFP6JITG3Say/xqIvCxCi0u5creS2mr2Ywx6UVLn4adNlsEKDN9crh1OWfUPCp
PvaRVX5ShUnpQZmr8PY66+ZvapLtfVS01C9V5Ct753We/zmTS8WkUWzaaCw75rfcLZ3rGRjcnJjS
wCZrCybxI5xb4sGR3IlzwPbMz74jO0paYhKETnOvrn3k2wwS9XK7xoV5k8kUbeCy7Kj131mqcC/s
cio/NR6iXKlUnv9IuLWyG43ef1AByoQ7aa7lR0q4xTer8tYRNlg7fbVgudqUFTZiIB8/egkhYwTl
hZN5+221QGjHWkfLBwCctU7QZvFZpfgI2anoWovoKavJ3Tq1TIc6w0sX1T7PPfZBLsy4KtuVmkg4
GnJXZsPpxMZL966vrEVQK/PC74vs1eMEM0zFTRji++JoiuVJgFLRPSTWoEpW1fffTcWpm7KsvMeV
Y/kDMPH2Q+4pm+pD7hFBZEbLAVpVfTckQV4ac7o5Fu5RbVDwrctBmSFFCLp16AlGk7FbIr8/XYVh
d9FNM0fBPDr5XWQItCz9QM+7ckI5MpncnEtoJiF6tDRBFKzOxruoxxrfX9Ic94MuAO7ceiWJYcKF
rQO2h65RUNeyWhBvRaHywszzxX7TuAFraJswnEzkPHt3tD3RonJGmYfHgWov2V3ru/LSochYpVoW
1WXnLNO0r01DR7FVm96SjP7UWUmILwadi8X1p9hWfvAV8MXAa1mz0aZk0yCDZ1FiPkSFNTuJoK+B
kE4py6sKgzTjxinI8neTExldHGqHuk0kPBe0Q+lYROVT2FITV0X/ME9mme/G1l10rOtolHfU7sUX
baPWDYOm1G907VlA6bbGv6ubrhIXFbf8fdvKCbaCJPhPoba3Y6xgsSnY7AvhamO17pBgH2AdtBqL
Ku3XqX4YdECqOi4BwXxG1DGA1PGjmxYFbPREtZ5vIfRRJ4rgG2+xPfrca17lBT3Bs7OVca3mvost
qo0PdjMb8hipovhMPEQeaGRdgKB4RFEGhmetOJDoSb8VjdN+zkM3ez+uy+yfqsgIw2v6EmEyF2Q0
yaaUdxk0ZTcltehpikUoZrfxQoBWH5baC5eLlkrdZ3yS3LfCCMo86bnto1iw96udOVvWiJ90Nt4I
ZwlQv6L4YsVojlBha0LP+LyQXtzJzdPv+mkt37RlR3DVhG34jm3FS+rCrLxq54zsHoZUaN+bkWHk
F3jhOuBzddec8gp/4meM6UoJ+i2rVSHVoLRLTuiSRBQTUdzqkVXusnACsYdLcFck9Im8gysmG5On
pnRbrki/fcvp0bxpm2opuBUgUO2GzLNSx+sbhzrWZN0Qvk1sJQhVXng9dNRIrwdyNjQBkfQ6evMy
vfVma/0yNqPOLyOtOAbFqOyjqn0ZJPPJ+iRpMy98NHrPuhMcNWzhTugyrYIleo/QjkUdNm+Cz2vW
AzKcIx2ywLIxeCjV0BS4UPgw9Jp66II4j9CricOyC+Qhn+3R2psh9QBut14AuGyqOqOe54kydoZg
VKcwNjxULeW73VL01rvRdav3nhjdW+xoV5y1BpPKbyuW9QAuwaUP5TRFhxqoEaGsFUn5adBjpo7g
YQWuOFH1fc0hRcT9FpAQwSUw6304ZJWZ+k3k3TV6ZHPIpaCJ4wt3obBJrGnuJl92bwPaYj9du58K
FIgJhDjZqbPGoagBJlSb8L5Vri6+YWTXCywKivEo8HAsr9tmJNO0uQJIXfxguaT0htL2IAKVv22c
E8HNa4b2FZDpcwBFBFTxRIsi6KUNfgaQysx+6JH0ph09uoRekTT3nakszCWl964Qann/+y70CxhJ
BnQxcAhPMptojz1tmqpKIzqADQdGms1662RqSUrF0SkUrlqZVVJOI6m4qCs176QxRfuxLl4TV35B
3I4vATbyBFg/Ca+dgVNY7Bp+v6xBd2fD1cYaeRgjXf7Ity7QKbrqRJJSoJIdT5vk/oHv1YudhwDf
JYoqVGh/PynPsTI0WAFU4WNGRRB+7tM50bbV1rLH6xN+dXNNCt++6506fwV0+7yNS1sI2Hx44pCg
K30+86ur6ItsdWoKpOToWs4cAL53JZpNHv7qA4H8geXvAs4hCj5fVZLmaF+JqEmjaoriUXbzFV0O
85X++wuAmBMrFX0CwDhYL57W9p/Ab22tNydcah5IDZwBdVA9tls/vPMyHybqhq/dYPTLw+8f7aVZ
pMHhWYB8T14Ep8//NCj16BncVFinm+znpA0X5+hGbbZXsm1eQRS+uFeA252I6CA3npEQDAzRNhD0
TepK8aEbgfI606QSOnnNNUYc2dFGMHGP6KX60DrbkFSV3b6mKPp8bbIo//QdztamsA3hzDrieRfE
gwinquZaGpX91wEOJy921JoBGiCicnYOmQGWyCu1kJSxKEsos/hGnRjT2W1yv9GMIRwoykl+BlPz
moTyS0cgE3xS8MP4GSHap28UUuTGeVQ0aVO543Ue9GAoVzmAKkDNTxs0kH+/gl4cDxkeH9w08ir2
CevxpxWUd3DzjWpAhdas1pRK/Zx4RunvJ49m3HiS5f39eC9wUnmFaNKcvFEDjt7TK/7TgDA0hbl6
VZNmddXJi3JlpKS1vex6nf3idlgcfa8U7bkGbxt8m2e6xk5pbH5su1OYirb2LuuxtD/+/nu9uLJQ
N0PWEzFy/1wGb2w8J8/QmUwxWC6/GCOUcgOp5/j3o7w425hsg94GOENO/vTh5bhoMkAbVNlGDSCP
jPautGY602R5NwNRxStn+QuHEk4vHLSIPFEgPgfFS7/vvYmUIMUUNbqwx1HvaWt6VM3AfJmZ9t5u
wdBOf/UpT74HqPuh14OOsn0uVbr1peUStTaparrsMfCK8gOkqPW2s5btYnUh5L7ymM/Ppl8jwqnG
DQlg4DlrVNaIAeSrbNPA0wVCvJ77zq0iSmfhFiQ5GO+kqVje66op21kBEIoaPMzv3+0zVNTpO6CY
6oOeBRd5DrnWw+QWxWqwsM3AR8pqCy9L98R0m6i3N5Ww96HZhUnRV+NflZRjZBgaTDk6D3yBs1VF
G83RWaHQJsd1+zjqXqQAUVTcrTPeUJP7mkT4s1V8Gg/CFrb0nFPPoiZu0FWsW93ifWMXX0Ppd9Uu
II36tqG32if2NrzmqvFsHTPiiXp8skgBz3UusrDUEU1AUN7QWCb86AJf3U0ScEqODc8V0IbgFvxE
8MqR8OxyPQ0KDD5Alwmc7bkfdz5OTYgYXJuOXdjEUbTBjaRzCU6wei1Eeen5Ttc3o5zwCs9F1w3b
pUvSpHlgVn3sGXVfH5ENs8LY2Ux9IHEovzRM7uH3a/bXxniCpuMZkRQGQs9GRTbobOm0E0AS4EBd
akAZu9eksdTEIhzBq2J2EElDr/YDtb4i7TsRfgSP3NBtmjJxLcFi0ZIA2JVK8BwPUlpZGFc2Dc//
wWkCVeoUI9KGeEb+JfZ0JulnbRp2bXM0KKal4I67QxhR+5HbOt39fk5eWt3UU8HaE86druGnZ7SI
el27ZPlpN/dr4q2V3C+GdK/QrCvRvipe48X+Wrzn74Db8ER4g9DA/54O2Pk1ndBad2k2u5SdzWx7
Q3AhlqsMA6u7YPU3nQ6rdD5rww5uC7Op3/j2NGRxPWzu204Bev/rU47SJsc3N1WEcM1puf7pjp50
10+qyboUF9w6jVTbHam7yBRhLmsfgHZ45fx+YadZyG9gUoEhEKyms3iLaoXTCHNmygsnP46D/uat
vkhDFHP2v3+5z655wjl48aRZCLtBBTgbaXMz6QqbbklBsKxi38ydR5TyXhM4fH4XnNYPKly80hO8
+Sy7ETO+LXh/9WnZdOYehA/i0o5jXIZbheSiBz6jzwLngozhNXWq59nkiSYCOJeTBHoYsp9P3x0O
6FEbzE6fOnQiSZ9LMBlBIHcaPasp7UbXv9DtPKa2JM5xddTdyX5Un8iQXjPdff5WMUd0ALRbnsVO
OtfYLmfSSBM8BgIBYXY0lnn5GcHYeTNrrx9fWbEvjkVcSRJPwR+Fx6dPTc8xBP/MWGFv6rhaHER3
rWKLl3Ut098voZeGglQZYSZuAUE+11drRq9rt9DrU3NV7o4lVl3YWf2+tPrildP5+WI97UKol2gJ
I1h5fhLRKnHAuUa8yqXcVExVGEioVKITr8zeMyoJawZNeYvpww2M++Dp7MEW62d3LHCSGtYPSvvv
DNgPu20qVOr5+E9vDuWn4IQ96I2+fGVLvjSfPCKlj5MGDxfu08FVazqr3HjK2aii/UCH5gIwUn4s
h617Zajn1+wvV0Ccy9n/xBJnzwnrwOpAxwxpUHh6X3Wm/2YlckrNIOvA1ZAjebTaouGVWseLezKg
b/bf457RAGy/l2aJxSoIMs6EuZ/ERV2H1t5uOrVvcKPcIXQ4XNRFFHHD6OFhc4fwa4Nn9Wsn+wuT
TaJHhYiYkGLIOYNmcwWCw2UzYAEy+gmIdPMyqKHm9kP0GlXuhdXLkmX5otvs82rPJrvGHEGSnw/p
SlN1R7VJX7WUt7/85d14Ul84EUcZiLrL09WDBqnF/dgPKZ5dzaGbVpniXGfHS2Mtr9xSzwMDyMVk
NGRvMMg4Yp8O1aKcJ8LeZpf01ZCGFR6dQjnN48KmisMFhZxXtuWLA2IBbfIMNoTjs2tYhosFHiQY
6DIh5zjDpt5VpfcDNAHsA6+sXtkdL60NDk9UxZCPAdZ8djfixizxgGkVGgnCSfLGM2NkDc1kZVJf
2REvrQ0PG1eYhtwOaAA/nUrg0sFSRbhlDMz2W2vGAWwX+QWkrt+vjpfGIaomb0C1xUdL7Ok4+MN1
siwFErw6DNMo07cQQV7zTXtp3n65ZLKtAgiGZ4OMJLSGyOYhnWWEXCzNgr0Ixm3nNezz3z/PCwcY
Vl4nzwpCCx7s7CBRlqenYelwg3Odk+0vUntZrsC4TPlyg/a8n4z59JelIVn28IqoL54qsMG5cxlW
W7KbilmlVk3mHg3zcISm8qZblfXKhffCTHIOmOHJSpn46VwuwIJV2MxRo9KwwPZjLrG4K6ANJ3NI
0+33M/nCymAaUQYKTtoEEAqfrgx1onwTP6m0wszlDV2oIHa1N72yzl/YwVxrFoEJVdPIO/f29BtE
v5bNZZ1X5ZoWspXHht4bXgu0/Sgl/w/CIAihlINRleUwPGeg2plyrGodddpKGN8jFrFx3xAGFrVc
/lV0+F/fl/8tHts3/0pQ1D//g39/b7uVfrjUZ//8503+fWhV+1P/x+nX/u+PPf2lf951j82DHh4f
9c3X7vwnn/wif//f4+++6q9P/pE2Otfr2/FxWO8fFYXHX4PwTU8/+f/74d8ef/2Vd2v3+I8/vrdj
o09/jQZD88e/P7r48Y8/OGr/tJZOf//fH95+rfm9h6qd/vP/NPnjs995/Kr0P/6w/L8jDUHIyxWB
hRtH3B9/mx9/feL8HamxU3GXHhd5zmk5NO2g5T/+cP2/Ex2cOkCnqwVqJFtDteOvj7y/u4gMeSZN
DPxaeb9//PezP3lL/++t/a0Z6zdt3mjFt8G0jKX953yTnOTEmmd8FJ8IY0+f/ym7WxRAwmU8VV1h
Jn4Yob99H034UqAzacHGFaj9OVG9F+V7q5D9vXmyfDp4i9XrOLLAZyG1C3+CjrOUuL542kqFksPd
IBEWBm7d+N+UaKRMjGAzKPrJaT2aWJXbuxG6sn1A1AYsxWrBZYNkNeRx7QhkOosMPS/bObhdpOxD
A2L+vQix7EAdqIUXNNd95sTedOIs+Kp4sMGryXganIp+fm8u/JnFz/24borwZiNSdnZAG0lVM458
HavKIWMuF/rduxLd8rtRKAPGoOco60h5AaB6GeVYfHZG4O9o/AMlDU1dX9rSE2B9g4bKIQr7X60C
0Q8wHcV/sXceu5FrbZZ9lUbPWaA/5JRkMBheLiWlJoSUKdGbQ08+fa+4ZVDVgwJqXsB/J7+gVBiS
5zN7r42kGs1qox6kxibZjxO5Od6ULArDejN1MZjH3ZnBbHUuFg3XVsG7XP1MB7oCamWG5b1sSPjC
Bbmrjv09I9a0VErF4RULvD9LV2MDwzKjeBQlUxJJtxVTILd8edc3Uz4ZNV+lJ0dVXTzanOk9Hkli
3vWO271TfZm/BaSQV5Es80chXXmL7WwaAJjZc+VbnZEqYYuEovblkl8NRPvZxPJaZxocu1vUgvce
0B02mAmdVzch4T1lda2gHquxUrkIdmCS3UT8Xi0PnVme4lb3Y5SbqWtGvAqMX740swM8s2znmsAu
9TArF6aF9aOK7HRCauBsbxu+50hvtuG6Ud2wY/F0S/GR84mdalRfm6L/cuJM960KBIEmbxYAeLmO
Fw7CvV1tt2UcX9TYPSJxei3777ydH2TyWtrZtykHP0/U92yszxyPAK+d2zjcP2Km+lmM51hR/dk0
9sQcvsuinLwaHfS87sEAP1KMIe90ejS99V5ix9IICp3FsVnQfSaI5BZbDyug7Z4Tp/uhaM+bU3V7
3SgCbaCVyWMXH2Qy6C+0rMazDfnmT672B2PhmnPmZQlSUSL+bgztJZ5EiXtE202zivwAMPLktwP3
nKdQ0OwmbVXemVJmnimxxBXdxXbyB0q49lRbfe7jh51f+pWYRFGEaECOaTJ1VzFNKAqFl0yE2Lrn
Ts+Cfu6eCGPYYWsJNtN9c7VPdb2u2EVxmyMv8Wf1jW3YTovXt7Iwd1XHFyksT48fVr0kElX1qMO3
XaYPzzbeVIXoN1dtvfsibtg+bHN6jLfh2RBzqOS236KqxhQZKNUSzPm1tK3QcaWviuTWu7D7LTOA
1RcWgwwzxz457PqXeUAQmJ+SbPTgGIYyt85Onwekv/qlWkcW+s6dyWsx2y5qhuZ5VH6l5R9AEidD
EGi6vus2Pb8r/wgEVmp2yuIyhMSD6jnKtORPagteVroTK4s0L+un3ymoNjuJfZE+z672Ipe62aem
+6Uo7ieX2mlCTAXQePKQ9lWBUjzOrjn6eFFehMR3oc6I2voKD6zTPlaLCNERp560kapZ9bs9DOfJ
LLCi2a4PiClkxqcfBrsNpnrbm8qwBEsW7/Leuo2Zsrfj+dsaWWLwYNX1x6xD9oqM964UKR4y02E8
WJ7LKb1sqhHvY+r/gMuRYEMwL6elHJenhX+a5vK3UBrNc/Lpsub2FdXSGz3NHrsLcG1d2ffAZqzN
ea621Z/6OWTw7W3bDf3Y0S03AscVvzG5eqe+vKpl9uWmjgdsYvTaIrPQFsuyxqk8rW4ohX0ssGCg
Led27d/Rk3/IaolEXeXPNQYjExUFlLfHVmQ3tTpbmXpOCocurXxZGnEVdWdaXrGKqfVb2T2LfHrS
lfmAfn2n9Q/K2uPtSZ5mezp3sjjWw+c01ZxB/dg9l2K7JDz0lSR5XY3uSZ+PWHDCqRO/hhZFE8Ex
yHJqEAbLXOD6aufllGxngcy6U6rE0/LstuXyvOXqGZliZBKGg6Q6XOVj2i5eYytnq9qQDFxLPaqM
7jynjvCLpsr8vq48c0pEIHLdU/MBY5hQ0YatM9kFWKA7PcwlWYUMTXiolCgDt9wIRz3+6RfrkDtF
lM0iPtW1232yuykCVPzkUsmbmJAkb7DPWTFMv2DiYWaWwDfAWoLQagq78vt5v+TdfhtamG/m3spy
j3N1G27ZYJ37+E9Xqmdt7nynbsIBekWB1dXKl103Vn6W6vutGL9kZp3V1X7Qmg6x7xbiAgmtFqGX
9bXpB3erb2K5OWjHtv5BrfA3qyeT+Anb6AOcppHbAOImpdlMP3GVGoWnzOzXxqK/YctnZYw0clXn
T9AkZxBD72R0eOY2vleZdhpXZLUGevkVwfM6ZKEcBp6tSxeK6iDnejcm9stslvqbM2sJ9IuzUmNt
KNpbNd4fto1R/RqhmTsbslpp/5FCCXJ1+Nq6McRP2nx1iCd78TqpMwWLifQayXMf0/r1qxkad1dw
3DXvqQK7ts/UB4RydrBuD66G2hIxOnj2eG5wuqS40+hCRBUZ1cZTMPtECP+pxyZfeH/bHP2iD0sk
eZhjjNuCwTalL5JzAiAUu6QbJaTOIxfyoT68d4rg+yrOySy1R6Xkn19fVRyQCjg217qSC9R5qgRc
pgyhhV2GA3SJ7rK9PT0+kp8yWo33Pk6cUwc5wp6tyyK6H4tjDatuESySjYxJksQ6R839LEXfVzo3
rXszUXdzPr4SfXFkbe6hhXQfh/jBScTbkhcH6bphBTVhWb4cLes9s1lO8j4at0bSv9O9NLJj7iYv
+djmnr4gTtzycMQW71P4Ieyv512Xq2/0qnQJbZDlbdR1/XUcNPZy3EnNwHbf4Yo2rBBvzN+ENt23
rOyC6P8IsOEB8TGuzjobgnnVXixbcm/G83owBrPB7GWd0Y8fiJRJssq3ty6i3EqvOe8NOxV5UvtR
m9SHpOOcN0Yv03Zb/reJS5vDGoKJ3WDIrnjmLp8V3pISRb25Ppd5EsrC8mXxYeTQoZz6N4gFD5PR
kwP1wVg/DORx2bagNp0esz7f5SbL4+I3zTz1mo77L7tKGBBTesZj6Gc2gfBOxBT372gjk+YBX+Cq
IW/p2FcJn0nOSWf5CNB80RshSvPQqrSd1tperiwP7mjt4OHhFEcQ7dicy82r3dS4NH9v7VsKrkF6
XVbdMkXjjEJKbpthsoIqQRPOQhv/h9JcIfEIBxHxoPOV2UeHYBPPrPokynR5yHUVXyVvdD1ljnjv
pPU862r8hnKUUOM8oiqJOkujIsW6bis7Fmq7hIbA7NegqieQQn8n3Qy2FQsN1aOKh+h+uC7GGs68
kGVrdsTeeaQ9cXkOnHUqmSOaYGSVmKgUH2fq7scMx1QwZRMSRsJD0cMn3iCNS1vor5P8Vsxkvza3
ST1V7cCQhlFQ2XtzbjKh/XIW0KPpWUyfbH9X0oZgOnB5afsK+l39HVtgIqpbD+ffGppTr5bJ+1Sn
+35agnJl/2LiMF2xInSKvhtM8xnvXFAPSPOHfq9h9v8mTIXnDlgEWdI2WzmK/620vASwsZHQYRT0
M149ZUAKynccZNTA9UOWzyQX6sNrNksJtcrxXR2LMy+Bxb9qIj6GpSEG47mubCqngFVQNIvBrxbF
TyWvD0/Qp+j3FqroLPfrZfXdWfztbTTdivpiYft0t5aWA08/pzjSfl0MLRZVGqdN9F+Z5vqLbvzF
oD0/1qRF43nw1tgM1yQ+muLbdNYP2R2NlZq8UHFdnXInvayaFWXraD3Wy+jD78gU/RtULsYnpOpd
ymKdUggUzq5XdW5y7qA43iLd3Hyhyp3s8t293tGR8Pf2Fo6pHs4yf8kWviirOqTL11wuEWEslzwl
dLR1931p7afuOyHk2oJ/Zcd/4nS+QcYIkXH5eWlikC7hY9WnRJSh3bkegRKhNj31IqqqJ14rJlMl
95F/vtocOvSqjzozNjS4rOJrLO26Nzoiwj8XbtMPySUehLaXrrcv0CzODg/Lq1mNe5a8cDe6By1v
/LzKJcu4fFemBiY+TXlc7fRTGxW497MRWJ1W6J4xZYPfGYAeXAXXcKw8G5vltcI6i8X6QEdbRUku
ooXAlENhJ0NgbMrNFSOlj+oJLX8vxVPpTAHebl8rrEAoivRUq+w+DeAcUjgPdZL5VUHeZfcQIxgh
dBzxolcCXjjWJVbXpL4YLQQEKMYsJlY68e5nSzTU9xWHdlBZCInTQr3GlD91D4OEuh5gTS/zS7Ip
uEOrnZRmv59SGs1MFxq2qfkDEn3yotddtFEqVrTFifpZFDmPAQM5cafbo6eMlD9G/aJzp1f0H2un
EcbEUpVE8ulY6nSBdDdnveMehNgQZdbYR67V3/OpymeswrHEkMsN7NCk+uaiBVvVlaF2PzdUd/0r
ir7AIBx3R23ehpMuRoOEp0b5Vlyn22Waci4K+Uf2UMt0mCu0a3t3xm1qO+kaSJmcciPGLWUqzuq3
BQ8aRy5nxQGD1pX1fhpD0Ai4thfjZG3qwRwhj/TOZTS7t3pdo6qoPYxD+K/IwOOUU3zd7T/BNu+F
1OGLa9LddRt+kNwHHdPtADoUDxLxO1poqnUc7wI8ZBXUnb1fnfMQm5MnsBrq1KlmrdqHrGUjv0ci
Y+8mcvPc5mCv48+WHe7f3RhuTss/kuM/5Ubq8nXDgmYvr6nrxj2YGKf/nUk5IWwZ4+EnJttbjxDx
5LnHyreLQ9YgDgKNYiMMTY/ZX3lgC4isGjeXX8LztFJPa6t5G9GjYp7Q8VMERa1VQZWWjXtVx8Ht
eFhoy2XUnTE7VNSs73GMUybCNhGrexsBZ+YPUra3qVowSzdbqZ3jWnL6DNytmYfboFV2i7aKB9cl
iQguSsIHqsvKfZ83Oot9N1jK5HeNMwBWMjc789NW7e6V39joO/wxDbax1MGtwgSNl4OjQeVtFuPf
f+Zy/zuiZKr3344ovc/67/f/4X/7z+3zP48p//m9fx1TGua/oBRjCQpqlYwgJhr/PqbkJ0h1iYH6
92Ek6oZ/G1Ma2r8AokSjRH4JCK5/5KL/NqbkRzrKSYJhWDCy1CFo9H8wpvxnb/efhpRob4Br6og0
4NOA07bvK+v/NKSs2UKzlMUs3VvlEE6jIurrZBAUBUokZnt0VGKD3iBp3UOv47Ga+b8YdXaYnEbO
fi2VRkJujG5c+kkvThbsfh6ic0UfYxks08dlyXHIr81dEMmCaMY835A3sbHBGRdFufVqXxzi+7TI
X+vMyjHS53jkWltLokEfk8GDkqF55coQ718Xcf973f5fLo3/brR+YuSbZlvWD5//ZSL/z6/962Xr
qFxmLgxPJAs4RBzzP6brtvsviAdIS0P4gq2APMX/uGxNgx8hDoWweI///OdH/37Zuv+CwIJQe40Z
+z83wv/ostX+PzUXWh/Bnh/WIH8PWDphcP/1wkUAWrQtDruo77oagle2MTLjOtrjmtMjo+0JmrdL
U7kuGOAjkAXzQYjMQpAklWhe6/Y0Q1D4W7a6ciuTPnvQ4gInmYaivjUVuRuwFB2GUmfGhF13uEB4
6X6ISNZKr+iIobIQjn9PU4lR2poqJRzHynwp6lXAYOnTKaEGld2+WoxX6awEVHMUZw9iqev7MDzL
KTzj2nxPTDf+w2GoHBl3g3vJepPJpzUp8a2uNJpq29qYvqsAm0hFV7XeCceyvIomXbHQD5b+1ma5
+a1lWbLvZ4o6FSLFQV/c5SBpX0sfsy5k8l7Yj1UqAFZk+rbrKtG/UWX0ByZFzjvl28/kth293VS2
EPF0c2B2TzUZjKOavmClL49qY9znj7P801eVHXRQqDxjSW9ISoTvmiuDz2SrI3MYvjhzmZaULeNP
ZEhBZ+RZCODPM3ubvlbkZ4QoZACX047AOZCfif02KH96Wd0cZ6E8tMrxA4kKIwfObNBVDHbGOfno
lcK6ZttFM6Oks7/nYVB9mWtPa9x+tCJ/bwdgCQoGdSKWUJyl+sYEOdM8vWZmuTj2bqvxXtUW2h7E
2F+z2/rpiCnMxY3X5k35O8t64W2do+ydNLtYrdHtrA0jeF2dOrsZnkUh11eIDofCtXY1m4Y42SIb
25KVzTtTXSOc7hpdanZM8Ycd2T/8nechgJ2T+cUYW34lP7SckJG1oGJ3lLPMQbkp69x6abPVful8
N1SdGY3cqPdNhJLsc2RfoEnoLnaPaU2tCOgzDJAwY7VGxZy+s+V9TS0bRJJUuAy9tHKiWDVo5WLN
z/OKIZ8NX4fxiT5Gatoru9nGyL90MGNQp+f6nxaxUOopsbt6la1yCTwqA3zOYjb2ORSIg+tmATtk
uno8gEFTdoTXr1q3y/WSC8Ks1pQZaeW80BISkjDpwrPN4mnTUyam/cQHJuf8D/W57VlzO/gqMMiT
2+ljqBBic58TZcZptsanzObUUVfD2TH9nsJcYYjrFVU67WrDumDqfbZnfX03LGth1LgcMvAH1spe
J2agcbDibLg6OrfYRn7d65gY1dtgPVnpGu9FN+T7pLTd56mkjEK+IOi5nax7aPnJri1meTCwcYPp
qxx4CMrU/cJGjU1/rAJTxbCqVVoZMlAej12uaT8iRnCQq6CMyBuKGqdPbmqqLgHrs9bXhqwHKlDk
j60q26NuQhRzZtf4VAQAOqVdTouunfXRqiPQTk/kZZS+FO56iHtpX1w1TkIrbiEE8QgRS3exmvs4
LR/UX3VH85RXsv+0QGxAuPFLpvoeC1Lm16MPLezaqWBT7lQzJY4D6ZIdsSoJd0mNqrdoXfhht7Ku
fnqF6bfBIo2r3+JpgycTWeivfF0ArciAR8564JUul9lt3rKhpCJ38luZy9+JwduBRXfs5+xZG/kg
MZ0GOasUkEbHdHUONUDUEqKFiB+X+z5iXY49EBSWcq9rCaVHVnN8XRENZXn6keEgBmXlYFgt29cs
nwLDLo+DXX8rKaM6WiG7uLjLtkUMGfZZycPZBUkH+uC3bd97lDHLn4zMN6cZkk0CAMHXujwYVAWO
R66dJ7fWTwq79WBgsI+BfR9vgNUqdeuZwmAzxv7OorW6DLhfGiULVl1pfWEDelZMLNxOIQL1riXV
nTqqSqtmXglWbVvSSFVflKHPIm1UN54G2dHotvdWVYBBDMXIMqurvX613oGivdl1sV9F2Qa2SVuh
AceFvpsGillkJwX5mQfn6Xch+9+ktEjm3voalFbCCA7pvbFOi29kZh/Nc/JkVDRXNFkSCkdygvWw
S9Ou9oE4OS/g6d7APrZnYXWPi/quNPcHYjzu+6FlckSEwqIKiO3TDkrxRckr3+gg/cCbuuVTi1ml
oMAzrSRY+SNha4/51ZzG4VhJbiG3+NBLfDtsaHYd8i8IAO3wscI09gAe/xjlanwsina3XVsHAkwK
X+2nd1eLaz8vrA/SOHeOEkMfGGv1vWWIZfbKbQFBxgWctk+WtkeQcrSHn95d+lfuDh6Emb1eF6E3
QZfPwGzy/iB6K9lbDOcT1Y052+QVycnDtoKFq9r4V+Mav0B55ggbrSXQLZINMEyLt1idT1tfrHdg
wVs6Kyd7wT6CtAcbtpyCWI7TsRjbOexbqft9k1m/qm4xHxiQVg9bp+0d4FtQCWIwr8N9IKcXflcM
71KNGWJw5pn7NBaHCYZPapbD/cu7JLEoIOPPKz3rNpt+srGBh+YWZVJogJbSYV/27ASz2g3SjKEL
qdOjD06rYE4k9k7bvpUuCV8swJ+Mmf1DtxonW++HPabgr6KVH6M7B/jME29K28Jb0mIL06S71qL0
DN24rYqRBwCPVngW6T4XvelD4fmBYnIwGlASuEtY0dmTyd9ygtweWUTHcAviQnuUEkshYVxMEnP5
q9XySEuGEUSJFJemFfqz3el62CwMV9KuhD3RTexDeNoSeKL5ylLrT1BO6zO4oIz17JAHPSu7aFvU
9lUactun6bizEbsOyQzGPBWRXjGE2fR11044pts+D43ZxIXmEBeDaxWI4ubeGAEFTTWHEGGmo832
24Ws67nkL0eNVu11haiOcrbCLaVh7xgNljOgT1tqiA4mc91DKdyz7g+LBADRXesbmIP61lpjHmi6
3OvEIxaroYXwxBJu+fZqmtkLqHkWHGt7AVPOR5iMjK8ZZgKkUUAeNvgJJvaOkme1D8VqiGrGQsyY
AQypw2OWlhr7fXCo98Als+hQMNYk7ZoAMBrtFjssnMac+kG48aEsiAWDwoSwWrqMGVlQmb363CnL
Gfen8BRNu8KZYqlWS/fcJiBnkkJ9azSAT/UCbrnT1DKajbXeJdQjl8SmahrFNcvYn2du5MRLchAz
xcI8rg5jtuklrjmyqrn6mKj2DyANLYaY6VOZ6juxjeYpsTJWEIoAvqGniXpo07iDOeDAfSh77S1J
ZEcUdPfKPRPRxwZTVepA1ub8O1eR/kJPFZFl5nHAdIZLLtO/RtE0T9hoH3vsQL5ZkKXEou+Esj3n
/OXhK4TnKM8UpLCoYpQSm8FKvrD3dZL+NMrIbqfSOcmm+jKU8rCxJJ0Jg6Jj7P8pe0pfHWhBVYI5
Qm1xphA190FJq29ctcNuTN1I38aPCu4Ivo8YgS79AmuTJf2cBVP/cbK1sC4bRCx6a08RQxSQY626
ffTQkzwrXeJ9lhjDKRvU9axsFGzDzGW1ObX2y2VXZsR6v5fWoBKLkwkqyDrzc0gEXCJKMjwzXbqH
g7r1epNT99tijzvTDpfah2k1wrMyWD2OWbQPGcSaKLe3PQXYYdDksxDrOctWZWdOuXyuMnPaCc2x
/o7I3RgCWfVZKdzNhwSdE+oINqZvkXlI0GqRtRJiwCpA/x7yKm6Ztnb90bKb4zppP71j/NG2Zgyw
Hp36sgjiWH5YwKoeQCKBu2p6sa9co4lK68eYOTVS03hwnPUNNKbjb7IyI6tpXqt7b2IT1OYVPctj
PuwpLE39K+0BgCbLdqFI3AtqapEXIMNWtAfAH041mJ9dbzEMJ+KW9ZdQJ3/KrvYMJ4mc2O8U8qCH
AitamOUdVEcxHxQCCNPyAa59Stp61e4GQXoN4G3T11Ouf4sdU2a8gFEbLpar8l/74aifbjZ4phj/
anGrPZSj1XiyWF+3vP/qnPwJKe5Vk0nNta4tDxA6cKLZsDXztssCG2iIJ80Z9dEKfdCbC305MeWf
j4Bs04fNGbdbUgMe1tD2nixYYVEuqO1b2LJB51TqdZy1EAD+T+zC79LqC8A6aC0pzp+io1LjPE/G
bQ7MLh3vf8PAEZQ2lxne2rsRO4pfQkV4oW80OV8zFyiONf5kYoxf4ibRnqypnv8aGQRcJoXzVW9V
nTWSZpdfSRfr5zQ2RnJY7THerYBlqbym9j1dR7nPY934k1lTB0sGDWMKqD2YWuWxLQf9sGVF2HR4
BRLyAkaj/bFbxetNkkILi6+g0MvXVAVAXkx4bKup/U3apw+iBUVuDHmm6Zbaq3KizifWb4pX5tvB
SJw9DiuoebQmQdXi1q/bPBzWooycUZ/ORd4exoltHnfdeJ3UpGVtzgw9kUsQ5zw963jUIpH1fwZz
AxyijQGONqa794m6zH/BAQQDbhit9MZ+Vi/bpF3LJjusxXyH51f20UpgYukgyBlIU5q40y4RcmAf
kfaX1h0vOtoMZ9Z915jXnUy23zXYmByroC1vbly4R9Oed+1smOzO82dyqyqG35h/VFbpB8BSX1XK
fXiPsPgLJOnZkksopMFhnaMS4ldBcqKmUArzmuUAFQmDHCNFX/2mODDOv2R1e1gtW/+E7AmvL9Xe
0s6BpzldaVE3fyu7bwih4UJIuxjYHhUjg4B6uxPHRJC42rqbyaU9FyK2T02DZoEWFDD/nWdaF/0O
ek/KZmyzTiZSVb9X0bZ5uuqEFsKFcm1vzVCHJZ/mc4sHEUq0HY1gv/1mqw61XZ1U3D8e0+flGKeK
BWrhvuLUVcWb5qVhZQnwZdcY9336MBgPy+pg95gS52hg8FcpnEFPjnSaRYPFcojXx14Y89++zu1A
CqsJYNpqz8irKQxYVS++nZDEGM5608Gn0hYoTVX87LptrfpxKcod06vpzGa+famGcUBt0WHhNxKc
3kUl0ic9lvau2FKUUvCO97Nb1Ae4w3NUNBvJ3hN+KfQ78/inT4GGA4bdq23xCSCZoKE+IZO50wRL
jniYnttuc06JZndsIQeKFKMMgYg3u2S0AAFB4jKs6QE/3+rDtNMucG+6Zyna82TgLRm4hz2XjRfa
SQwqmEBn92RN8jihYvBb1doOxdK0ewWEl49aNQ/VxUEAN2vZa7zScetNo+xHW53+mjk1za6FoCYW
4yMBOMUjns+bIoDOVUv1N7ssKTelXUCgL13gqFn9Qabl3mWdAyELzU0xMsLtEhry+zJ/GlXwzgoy
Zg1GljSV5Fgtixsk6EP2ylY5r6tc31JEY6zC7SaaqcQCy+DmhqTzsbCU2AHQemnW4TToRb3HVoiX
oTM9kKHNRd+4MwEBHLFDKUG9sGKJOxR5NKlKuILG/tXzUHM69KoZ8PvLyB7cNjiMkqnGxuPUBzWH
wtIKpiRsDH+pY2sGXNck7sAa9BhhrgdVcy9zz0GQGgvI+lZnQQdsAqZ67u61mD2Ys5r1udGa9x7V
XrimOXzgdLyvEKWx39b2rHPcAP1HR2Ted522e21sFRlQVn0tJRygGqX0HaEC904URwWaPqsjEJkb
Mot2Vv6AcHmMlf57LItQLZIXAaH3tXMtdIoSTYFlA3GOt0x/VJfkocSe+upMgAStuZzvUzCyHBTd
QmeWKn8Jdcj3jmP9EmLR7oATY9eAoE5y52RUaMBW9oRU9GuwmsWpKt3Kd7OcWidJnsGa36pmuWRl
mu7GXnuiTgV0r1nqqbWdV9kzp1wy2mIjOcfoQKvEzAJSDh5YQ7zLHmTfsh44+dGW9AAa7NCSzOqJ
V4DRaPhQQz2Uub65FZGw55e47JjUC3uRIayHJwGQkzfEBMyuAcBNHBTc4lDV8e54c7IkZ1cm6Wds
LowOhxadHpDC5HeSjmsw9+nqMVpJwt7oqcmGisrCRgVXbk8aNOLPuMwR5K014M08PUoUnEEaK68a
89FvwHWbP4wVygR+o2vvUlvDSMO4+Fst9YE2UAsADdGBTaGdzxYirfJ1zKeIgUz9baYDLw9VMTLt
MgnL2gxrZIsvjNAnf8kd/AqFfc/DZIu36sZwXcAH+zIzkEaI5aWtmFHWfTe98RabQ2OY78x4eXV1
wpxBQIxV5qbex4jRQ53Asu96nZ9qhhAoFTnAxKSE90+EjSsNEAS8LAJ+8jITFeGpHe1AMaJFZlPC
qnJitNmirwRsWN8Mvm8mVOsTyBEGg2kPJkZz91jO/jKJSXfYE0RgWMO0I+ZQ+latMQaei+lD8jhE
n928WJ15sPv6KRftYzmtbbStQj7qBd+yu5pv1bo8KDGzmikblSCd0UJ2izqz3zerp7HK9Kdsvj8+
62xvzvHvpk0uI9cvsnblaYxT/ST6LX0U23AciFpDbroe5q0GARYrPtS1DtEwcuo+U5h5VfWOkIEj
whcItVz5qKLEVztb6IIT3Da0syvjR/dsg4S/zTVV+8ZuvVXaL2LAwPyOe0JnBfJIzk/dPc7ltnlt
lX0wP/5VG8sPj/iCjI9YXpt6ChwBBLA1uzPbDwHfqV0ea71EIJKA/UtnUNgeNRBIUOYoKK8QtULO
HiKFWXDmdgMd5or6uWpOU58PwZLMFZ3EPBzcqm0O83ysiuxopRbC4EZZvdGFoUsqClURD3uPnMfL
UMTne3pKICzW30q/BZMmPxRZyx0Q3QMlreKbbAeOvMPpGtM9Wz3T6k6P763QfE8y2RI6leapHNAC
LTPcuMqV8y/IeOPJbbZjAo/81DiEx95lA4yXi1/pzBgxtfQpcN1FvPQdl41S3FUAQxf2mxNlk/tx
58s+6Ia1j6V1lS5YWEVup7XQP1MxPOjr+gMXYrcAS9vVVXwE1g8aoGaMYTN+/qlj7bHvtNPASBPF
corvMQ5llRAe1P+YowD1hT7Dp1/vA6NXnyC03JptVsMVVlrIsrPc5QW1GCR45H9dfDJVWd6EpZRB
L436b+WwxdDXpyEBWmvP8BsJjEBnMLQwOCzSdzL1/7F3JktyI2mSfpc5J2qwGZar7+7hHhEeC2O5
QMgIEjtgBhjWp58PmdM9TGZJ5nSfu0SqRCpZRd8Ag9mvqp+6F29AXZ9imzi0Znly8yrY1qo5N77E
x5lrFrjBYIWAQgzH0z7Esbn2o3q+I0KOXXp00l0Nb1r7b9qv5blSA2DemqaccdwVPrNzj33ooxcY
8j6mlmerIg4wsN47WNzpjekS3w/Yia6yapl6LWVmZfdYABQAqbEdqStlI152aDAQRPK63suoPVX+
WPI8Z3KXszKZ3dX37hKLZL7VmvGu8hVtADXYezd27g3VLDzvcN55KRMQVflbihBXNP2MWxu4+8m1
2Iihang7g79/o5t25zrdBTP4kTMqUxYxfa+c7LvTeAtIIr/yvCyOYJv3kvqjtPDVIej1enC+BIlt
/mCuRq0sbSxbDn/pd+ifbxHboFVDHOPYJEAv28hCPu7ZMeTpfiiMqyFiCcgQRzweCXpW+mLfS/+I
EJxh63C6GsdQ620EM3atTfwaMa57imPIlSb082orveANqe5YxWPUNjM52KKPzoLh38HC0GPuF+wK
Q6dXatPiE1ZJeP/J6DxLTvCrxMlAiXvzulAzVQoKHUJrdeZ48eEVzmOcIqjxtT72XrBhk2ZV0Ezj
jIxpovVDYul+jZiWbptJglhsmnWSJPh+2Ngk9cCWqsuir6WevO0k+3GrQi40gk7A9ENAkcYwNl+6
sSiYiw2uejSnrntCJz1D/Luzdep/53j5oMrZunR6SMtboXTLVk4k2dfUFkc4vOtxUTOnOj5XMYXt
k6w9GAIJQZ5IzCxSY+Ws5nRq9rRv4bEsC+Ohj9W935ofLiUe2xHYMMP+/oBSUK965T7iAbphPDmz
fGLRCjULau2Lr4Zr3vqRvSYlElSg2svAOI6q4HTSVAhAfW6GnJPGbxLEzjYa51d7rqY9DRIPDGdZ
CzpmuCncaJfokmU77U6W5X1YAP/PmZUOwLADHZjbXDqHMH/GtbphMvbAmmisWxih6zaOnyqbe2fM
aFDIrb7f2gFtIEGEYT9y8i/Cczmw9hmuBLzbGkhpa5dXjn3rqLFGJF7A+crI7nOMtHRu9Y997qqV
Qx29jMrd2NdATPDvmWF/B49ow9GXqtIiH7CJU54k4vmDLqPqFBcflm5iEhKNkOtiHBBPTHk7tbmx
N4zSuJ202MEHuKhqDA/ugJjgQo6vVwzLYDl3fXDMG2Nx3c23qdk3ezD2/PMEU04ahRjr2EStSla5
UqhbqPIvpsngzpqwqxpt8NTV6I+T6xUrH7oxVlgv36dlNEAdbsQpodyksdzwiwkEk7aOGCwOrZ21
fy+75tTX9lWj+K545GD4Yby3olUooCkDH1pjlZc8Cm9lYN/lHXPtpM82Mwci2ccbt+1IOjswfBNz
PliDozeBtCpyXvijZpsR1ZzMTBIMBxY0xZSPEQifDURtYi+UmPR+uWbEmG5y17pwusdPjCfa4wzD
etN1cC8n6+xUzo8SasrKHNmhYBpTpRfuoq6O3A2GpuRIqr1gC9SpdtcPNMqC6oxd+pEGe9dADz6E
zWgdq4iNDvJTRCEDm/p4Y1E3cK8zLFOByuxnBFgwgzbMcWvd+tk9j8xDG2DUjZpyPNddPOWMS/ya
4pKw5fbH97nnLMLHdStAK6Z8s0VnP4q4fO3lPNwLIm6LZy+gcrNusnhNva7Yp4vvS/UyyLaQbrFb
QW26GmQbEtByHBoArWeja99Hg5zeG4/zeysj8yYwyi9MbOWGLSqOVMNPb6iqI2XjQWOFMvmQu2O2
Gb3oq224txabk6F65Zdd0yO3GkRFS83Ql7wFFNq0e6Ywdj/YC0cBV2JXigM7zfOsFkmgOxmeQAcq
61XUVsxHh/FORsXD1I7ygewaAw2iGrjp9zXFYGEhMBzMZIqyN4/nkln098U83oVTnufrTsNNnYb4
o3O+dp5CVk5z0ohURqNufgj3dmQ71Qt/p6b5GkimA1nmnMqGOFto0QSSqP4SgO+X6WkplEic9iIy
eTN25bacfL1JmXA9pLVNY5kaLtQF5pvf33I+fYaYeHu33RQN59O5bliRugHnJnCgLCCvNctVbyQf
cqhfYu9QTf2eDime/pxcS8t+i0KVbGQ4HOeprtnyWUOIuTli/xBVnPPgt7phj0ABg3mdu8YxzGu1
rxyWsdjJUWeL8K00hocGKpGh3NtiHN9L12WOjZOGtsBTShsEJO2HbIiCkxthm3Vn5yQk38dApehN
4yBy1OpOzkiNv49aSxkwrQzFvasEclOXLYw4YWx8G3N9aCqW1jB1VmUadBhMB7pqiD7x36Pqy2Bi
jqVUL1nbln9DbPEydtUh8KiCE2R9dDYDOasM4mkB2lQecLJvG16sx+U8eOlJzwwTfdU01OWAbwyI
kmbCZtXJ4gMCA+VJTc2BW9X+xbdKe2uaFEDgtkoZ1hnF/FnlSbNpm7jZOZgUnuYhKbHUNDVOMFU7
2Soch+BIRst5ce0RJ8VEeHIfW7Zx6X9XIwpREAtt/IkfrQuy8i3DzfYydhQ1xUnt3ZJmDGlxthQX
Uml8cYvUv06Rj924ZaS4yzyO1vTtcdXWtr6thE7OcecZ92FvtzCafQEtfww/oz6TwQoodn5m2GDu
ojlYUhOqw4Iq85r3RdPMEfEx2gp6Nm7aNAoc9JLIfWp7Qf9VP5IswhtJXk1i2xHFjEgy4TulG/LT
9eaBuiqqhlbKhnxRZ07AsTRMhj0IgOGWevZxb3LZ7Swn9e4KWTmvsb3otnCWbn3hsrPxG/Exjul5
dKz+g6EtTrco2RXIQ6UpD2q0bgXM9DPfFmmjqnbeTWsy7+dedzttOfW2Tnu2NRCyoViX66iHgZ3m
+bwHs6dXQk3iwQk667P0BKnCiuSVnKKJzV67D7ySaT+H2zN5jZdQ6C84Bmxk1GhH+FjtlNu738j9
Hn3zYobjZXKpJ9EYq98zMbGL8O/FWD5WxvjSlzawD5H4+1Gy6Q9dcDW28B6igpFjxr9yeGWF+aOK
h/iuyhQfsh+jc9j0+e1kBlu/IL+yRgbx1Y66JTbW5nMrg5iA0GhQpaGw52PaatcDdaPYglWPSpKg
OigLU27pcRIpyvEms6Yb0w7iNcpQeF/H7UbUPLocI9mm9bDcVi2aL96tT2DMxZqzP/4YG6MBD4IN
dvniPbU5zvZjP3COo0DMzjPnGkzMG9JmJruls0OXxj3TOXDqiIbekXF9sMXqYLH1h3LwlNRkWKdG
8qZZj1EDbOIrqHFB+h38vb4D12DpwwC8CJ2uyRjc/LGtFpu2SNy3Xow9rhCJdiDcj770134pygOg
Iyr1KJY6eb5RbRDXOA+bQXEaNEKY3zDTLXUynLCmGUeoqcGLavpuWwmFTE1jwynP/fJqOsGs19Tw
TAA+ucNRA6plZgyqHlouDi2PZPTEGWfV6aaaVl5nVx9xLmEiG6q/8Yd23kk7LaCIO+6NJft0G7ST
+TLP4pPH0rvvhEeVDuLM9IHHvHJo/JzSJTJFWJEH2lRdGO556JtFejbGWFy6HhhvzTianxdC/bVw
rWdjsFWEr1r1576T9Wc2UT2ETbZ0OA94mqdyQ4awY7Wp6Em/SMcnJRlF3WdGxeqj8LrudbSVSDau
7CZqxqKYeT0AUxqTYhn5T6PtDQdolOmBcVW28WP9UBVDc7Xg9Nwobvwjrur6qFmWbyqflrkwdTEb
Ccovd05bjpfcrIzPBOL8tsm7+JtJaREhHzmg6Zmjw+NXp0sMMRofqsRWxG7nst8WtBrcJS59YqWR
I03kQbEifsZjDLsIBy0KyzD221pewH13ZLV7AnQkx9kF+ulxyBnQlF4kr41UOFg8/C4uVNrHySqT
o9ClRqLifEMiepZ3FYOTA0VGM76wfnBIKsRfC3Lb69SqcMvlgzyKzC1e8N+pJfsf8p7FZ2ukzVpI
JS9gaZoby3CSZ2h7g08MwqBth0YAjFnmsvebarROP+6PVayHb35XyScLm+WlrmlsjesLpjV+b8s0
1kDji3soq/1bXDf1D1NqC7udKIj0Kbu7OJh3GDSYSf+atkE1rz0jzNeWlTBSrrofCc0VtxF9p1uG
uOM2azDMidLLHsA69CunKDGJjH127QvBUVLnJRGKzuK8Hw95dLUHlqLW5NamV8U6c3+1mzkw/VU+
M/OawDIcnU7TFJvGBb9YOwZ8gjB+M7Q/XarQxxbGjGTVeE16XOgLu1RTbQWYvdvZwu1ugqEx2BAm
ySbpaRyOC0LSCoLjVaZR/8VQaXnlb8pvONl534Q3NJB8jJSEa9GU1jMugYypYwlcMAm8+8RvX9xM
FwQPA3dDTyfhiDoIDwn0yQeTaVmzN2jsoz8g7C8lkYV3XXZIvlil3+j7zZEKnfDWy/FR+NasN22L
zQdGoLlz8qa8hTHgMQqD9dCbHvM/X9fnknPFEuaMt2kGrZosc3LvBKSurJCA6RzZPkOErrxGEemP
IS6zXWZVKAgzoWGraNObQuhwO6hIk5521iOPB8oGoRS1VsB1NfZinY0B6ZoCjW0V5m58p0gAvxNx
YCo4KbV0herwWx+N0SN1ss3zEPfEqZUKP+AwiB95UfRXMm7RXStGNWxRvooDikJIwgbL+YHZ/7IZ
oqz82vCWU3KEsvgs5z79YiDQbSl2w00YNvmtkbRfstCk7ikv/K8ZnSfr5UCzjRo6JEDM1+PZsWgK
oBqFCako5N3k1NQk07SBHUx6u8FgrQ8tw36agV/QL9ekLmTm0bMIbnk4rTjTyuCSzrV7qG2HGjqn
1z/gCRAGM2tWk5oZHUsgb8Gnaw6QY5reYZH3NvRltZvILhiQWhj3Cky3dxxek/RgMIVqVlgz/YfY
YvVqqYLfZRriCTXYbOUoJaJBGMa4PPWeZr12W8fi+F/rTx30ylnRNGndSBfNs2cKfqS4sgPugD1v
jMFjoCTMRIyEOHmF1Ds9NvFxCufu7PYRSRvViR6xTrtbY5DmayTDaYtqhvTWXp0mZpDPERYQRbyJ
0/GqgkdrcuI7kWfz0+SJ9twmdD+vtXAXH15VXqfCxbfZV9ZNhtKw1RI3Hm2QZMutwtjV8dDeWP2Q
3FcpgbCQ7pEV5RN0YxF6OeRFI/XKGmGAlILRPHKyscEMF2+qrh5eUpsaHjmENKzEFB6vUrP6JCwU
XKfJLz9GiRN87RfLUusySGlL8zMTg83ArgymPdvcZmdU1Y9p6Ij6tVmlAf1TJ/Rh00QPWVA5G9dz
8KiIvnilD6m6n0SngBNgbqNukoeKTe3LRz1469rBEzWNefbD0jURBqOfLpPyFCR6L1RX8umIqmUz
0I0D/eU2i+7bNB6YxzryMaQel/O2kZvPGaIyP402widUPby10iy3xIrSg+dFwlzxvEy/l45Npruw
xPyY4thc51M5fkoHU4LlZ+Y3Zr/JA9IPg+GZKGusa+Ml7Vhsi2hKMJcUPU7Tlr0mNNrbvCRHzxi9
+W4Otv0cl0O3i1URnKeyY1Ph1fONwF1wMNt2KX1ucPKYiDqrgTp2Dxk8ZaCS1fnV4BOe8GUQ3aPl
8N4ygvkhNuDRd85IdV6sIYCETSk3EOTFJg6cbgE/sRMqIyrbcKx5CG+aC7cfXR4rRsMZKLuOQGQM
x1QPU8omGJtQxkfGWkftIiURjYtX/GaIG0rLC1/eE+OjvkkXVrupHBghpJ2GBKqI3T3aKTPRhS8g
roGBcAaas3s2bO09u6nO9/0s0WdFopkljLKYyVZDUSiYwEK6qAjjLpz9SZecGdtuX9lzzmNBhc9N
2XmfYMpf+khNe2Lr1rbgL6QLZWxv2N9h7zda2lo8g7EQp4TkwcyFsY1LBjKJn/JlhRBbqMIWr3iX
4jOHkfrBAnzP6JNQYJdSYAiFZAyvcZAb1xrCJhQU7HlxURcPplbvQYvVdprZ1vmxQXdSr0KKV+oR
KUWn52y2/Mea/pfd1JiLkN9KuDr0YNqcpTJS4cWQvcatRxSwbi6cU7KzkIb31kuZbXq60L9j8Bpd
HGGxPk6jPz1mjWXgJNYWGL6YCShVdHieMAoY56KIQFf4Tpsd0pSm5rrHzLISdExgNvBi0sct4zB2
zK395mov+QCVyjeQ+vE3YxoZ12mOUUmRRruAxsZ7l1utObk2I01GvUNM9hdHlKBs4RLUQXNMI2Vy
y1H8dhBF7JCBNJjGjxz3VkNZckLyEu9O1VaxCaIix6pFLng9J4GJpQ1MUU2M5HmYR/luMMd78Gkq
u/FazMBlLibcrCS0aIBj2zWOKniyJGMmI7WQC/hTggJhWNxlUdEinTeIKAGD66cCHWdEoLH8/tQN
ZWUzP9NEXAeyoNnkYthTcVztnXRphsWwgMiSDVbxTIncmz9zYN7NoRjfsMUy1qkzjt+zQIBdV3YZ
bOjYsmjezZtkXXuJOHOxh19EO3b3YyktPjxnTXrlSs4hQJuYWntZgCM56oKtthv31Pde+xzx0W8I
xNBWRNr6lWFyjrurw2js4NHcVArIAIXO7qOT5hBMAky6Y0eDm0/R114N5WNg6zsAQdFNN6TOdgyi
+canDudFziJaJ7rmP3wGhW1m+5sh5tjJYRUYCBLK1y5THTCjKVg0fDs7NKaAaDem2a6ucGflzH2e
6BRL1p2gODuiPGcz0h98Z2makCpMwzdTyl9Nrbi9o4mZkEbrR2sqeTgbEsnm9qaZe3yK2UjfSMsw
VmXr2M9uKCmNZNx2DzoyOncyrB8nJcrPuieNtCrNPr24wkLqhbcM3CaovEWCcvE8zbH57mBRuiub
aMLiwRMDrKm4ZhYIGib55nvWDv3ZdUseglNn3gWxIPLWGOUdJavVvWrG7MXJYr1rMdecabRK7wb2
Fifke6bOdlMYK4cTG88OVPU4MNMtA4JgW+XCvyONTh/fZMdPio3Vi5RMsCfHi859LMHJKS/4LAjF
vbl4jr8PFXiQGAcOlAan4gDlljCPyRzBBy+9W2dq/XevKabV6OY54ZgpDTP8LcDw6IlOntO4pL26
iZgLL7XHD5NoKzhZwqE0LY7ezDArrrETjHvZZOnr7OXEb2t//hYrp8bU4OqbDB7Zoa0Ws5U7xxOj
5d5cdQaDRDPljRvCyD5K7KpPIii6cy+t5jTVjjylFa19qcPT0BgNMja+5W7IcYxY5Su55vinv9Oa
lN0scNyPoS/i7Zg3mIBcIcI1GxYoOeyukhzaQcaBu8OT961sHMH/wrbIBYRMDCXPtK9WEaafTZo/
sAEcD+0gNL3XRf2BKb29oRSWpGEK1QxrH/cpT9nAVDRB9cnXQNGzkoQsZGEb1DtGdPoUME5as5yi
UEcEClpiL+tKY2vMvdE5DqRU3tnKJ99DXI3PNu7XZG+UoTiZgD8m6EgoDUsmKcTQV8ZPcQaneaUt
IzwQqwTU5S/NLr4bIAwO455Den0ZbcI2IxQ4Dq3Uh+4jOmM5DomjMeUEmacKQjkHEf8RBjIaHlGz
2Bmsry0NJ1+k5enD2FmUKnlp8mTRfbrFSi8YU+YMZ1Sd4DiTMbCUsHPH+8XqzQ1PTRl2hx6eTCpm
GCFcvfthnAbOD9GJhd5GR7ejuxTz4w/C30xJtEWlG/QggkZKpVzblE3oaV1SqvGZiso9OHUf7Gys
0OgxYXWwsliCxmkHNtuhN54UNyi7oK7Mj81yxmKwMp1Eo/qPKLSj5zgRlWBKi2I3+oH6bNzZ34kE
h5o9NnwZ5mQ9zAWNhom9zIObsbn7re7RVyc1h3vtlNnd4PdQD8iyzBsQUeET1bfFKllAMszOP+3E
cugCZSFjvmKzoYwiSoIjMw2T7WwAHLAzOj9xO3cT/j8VqRMPIPvqBAl/JqzUffaojntl/xKslRk0
m9/QrMOmNpP40EVhcyilo39kM+4bfM0slNRfY6STBlYTa+GBmxB3jC6atx0YrDVTFQMIX9weW2za
G9na0CC6+XuDvH/rhXSl8wgZkHPAY7AbDCwHWdUti6cOHbTY0iS9pAQrFOJSuxLhF9nHXkXshs6m
6GDa5IZ7boblHE2d76mIp+qQUc/LUTtGfAn8MX2ZfYl2yVWIYsW26MpO4hLotPuWhvm4K4t0YQsb
yVOqMSVvqWeDhuNgZ8wc1Z3p8Sakh4kM2hY3SKvj9BH8xqtXsJPUTWGf4Dcmpzpt2udxTkYSG6V7
BdEXnMBS1Rvf1OOOQo/k+puje87kUIAO7Wzla0cZ4U4KP9g5HhOrVOLxzaxnnk+o8XqJOehoqZJv
BA1C2lD6I44j0L1WTlrCkXC3wAdyhfm+3byzOlRbji6At+TkbLqptOXqN1ekAUFFJyQW08kdzy7r
6qBYnm2RBJfEiPoXXP/yOcYos/ktxXwz1ubg7TN2P/ssSTCDtByMf9NtAjfBKZLDiCXvPovwH1Op
nG8tNxv2KQeZfUey6A+26v/kl/+XRxT+f/9HrP0vZNBjUyzB+58D98v/4Y/gsiH+RZeCD9SVIN8S
Rnb/M3BvWOa/yLmzqlv0MP0ea/7P6LIQ/wL1C9w6cMHI/gkMKizAoKbDP3WWTPPCDP2Pt/b/AQb9
M6oWRjIeBDpALNcPfA8G6VJp8FPg3qLZr20ZH6+Vbb+R7593oYTWwAjR2IvKLzc/fTP/9+X/xCH9
M8r4j9fjnYtg6UzD0PRLTjq3A+ZZCa+3dD2D/YuYckublpw+pJ1Xe73GGWrh7HNEs0kST7xmzJQJ
HKIKyLaaTnqAeCcW8avorI3R0bGdURyd/XEx/wlz+/MbXWio/w9E8Pv7FCZ5BbAAoQWGdfnefvpe
QmxLM1knZnV+86440Z0Sh0NOOil1+vuv5K+/AIazEDGEH5pns/3LK3Ewscj/US3bh4niaTd6exuf
37YHVPXujyQi//71/voLAETwuXAsri4LLu2fP1lqFykISxxvds6cesrAtYCGT9dOkk8XSMwNkV8j
+Iff/d98SA/3s3Ati7YY2/mF61BkRdlyRm3WbBOMRTuRtPrm+abpJsUj2vjx958ROO6vPx/XlsML
eZYPI8UEF/Dzz6fRCR1mrEwF54rJZoti/JxYOdbP2qza18y2SIZwAUH48XFlbKK58R4ZQIhP3yTh
uhocmbG5hYJTEQxLBHU3EHKyNZ9hXqz/rvdUWL3zkQyV+Q5ZD46stKErZmVtqcPff5h/991xgTg+
1yMTNHO5VH+6FJtU0aicSLUeGVCdK9rd92U7zucyzqFwdba3/fvX+zcXCNcGvZQ+gFnb9n55PU81
bTQPNeZDHtb7oQc5Zxh4oFu8xrdIo9Ej47r2H65Ka2GY//mG8wE4uMLkJ/Mc0//lNui9NG7jLlXr
AgWBmtGJuf2QFc2+cRUWA6OA3WqrFNObh0m4GklJFQI7Wy3cf7hW/3rr+zAcAHgvtV4hD/M/f9+G
CNraiTHfzGNnn1LVWfspDcZHz9Tz7d9/1ctl+OuHDoJQLNQT07HdX24Lu2s8o3FRBNDtgxs3Jwet
kk4e/xuvgrrAJbSsMc7yg/90AbUiaVG1Lcm00pq3BZO5x6rOm39Yx/76WQLwLQ6PEiQNVphfLhtX
kJPhtAWVSM0cWQiescgbPh29f/9p/vrzBILfBX6773p2IJZb/6dPw6k9cgYO/ag6oXVQywepY2Bl
uODS//pLefws4bJU8vv8Dv346aUEozTfTMJqDdBR3SwB5qNdZBCzVPtPXXb/5tvzqc1xPeGZ/NtZ
/vynlwqtYgxaGrnWwwSLDoZ9dgiggf1DMcJf7zI2GwxKHfqWltIl85cLTojAsDnaSVzxi74lOZFb
WRR8G3vHwmCUNisBznNTJWLeiqLWewTReaXtyPuHK/8viwyIFBZZmiC5XqgY+OVXjEl8EJwjYGn0
8L2DnqVaVpW4KcZGAulkAguGz/qHG2F5tP3pduNFHTgycPIdqsXEL/R/tNVepcslWhUOAjDPwVWk
DCIEmhbn1vbifW/qYEPFR/rf+OJt3CzU7VAxuhTe/Pn3tabSQYvj8xJX9EmgRCE8DOBaEfHRc2Mg
b5Cwsm8zksw3nLXGDTMSopeRPf7DNf3vvniuMZM9Dfeq9WuXBKEaQ+c1Y/q8TKE5p8hyGTkS5lnJ
mpZo4zRzivyHJxjx/l+/eXKyFP0sOw5zea4sf/7T5T0LT0MQlhy6WRFOEUNqqrEQZO/TFGf2Jsen
ta+xGjMQ60gFe07hvPZeHd7UKu6mlQlOmPj/FPQCXH1WpaT8KygPtoGxCAORN1Ght0iYiiTrd6dU
4lV1rlEeYzdOLmQ+45aAtU0ERCZNfsrbOHOw1FrVl66x9YARPUjGfRKg7GEkFOJS5VAatn6l7ZNE
fLrCvutBQfLsqdZukKCl17a1ZGOnOnvAQyTvZNubX2HruOwErKIxllRrOq7SqQ0f9Cwqe+sgmc1b
G4J1gSg62gGDMa2+hBD9qQiSOXZ8C2/NTnHlEhNvJE2WeEOVOLidND6idBRf2CXLesX2Rb1yUGzv
864VNWlvcs2+Mt0rXOMh2/ZDbB5aVjRxZpZfvNXEwm0y16b6RkomeHab0J9hw8Ug/nA0MbT0I+1u
aAcYu82AY/2DJjHG5SXdTPfKThwCJDj3ytVQQ/BYE2FuGWJGc11jJ1/i3InHXHXdQxZLMHrSUY3H
PbPUFnAwbtNKDsnFr3wb5UIyizJwKk2rOixAzonKoSJjmghMradCAIKwSf2s5j5P/FVdYGM5dIhv
/gbcNQd/stvUUYWt3z0PtmRDnowJB1lYMO4bAcsA+oA0J+a1rexppm/75r00raRFcq9bjgxjCPCm
91GfZ9/FWpDaFtc9+W95K6ug5Zuwq8xl8jzgrqCU2nWJAGk9IIO2HdO4wF8asiVz6w10CQC1DDiw
xqUDJtYA21G58Uht0tE3oHNvPHAtL6HEx7lpwsZ4K6qQgBwXOKEJpyJhuw793DkjrC8mVTMbXxo5
uEgpINO7lQNP+W3A6kuSPszGrz7DB4kEptV9ItrJk6tQy4CwaTDHyc511Xw7JWbobSkWZwPPzLHY
gxQCiK9wuZJjRhPuSL7H0cFDu0Ekywam2FIoEKVu2lr3xE6wmuc9QbUVc6gpJqCeDpd0KPIfiFUq
XmMZK16Aug/33rxIO2PPxoWRaR7f2kXVIe9xXcP5jGpCZEKTl2Bg5zybA9vn7RTY8piUDkyJGJsE
Id0BtA5TOAaMg/a9bwnRw6dcspVYxU0Ht2YSVfrp991CU7Fa/ZYHXdQSuhprvXOaxSjpASdnLGrg
fF+1gRqPXTxDKwimUVCrmQXGuIqzxPzBV86irrVkyj9Pg/VjypPUXDdOb+itxrsSbmZ/buqtyB3A
jqGwjJtEB1a1Ic4fl5uxMhkal0kqsKH3FXd5gkC5gBBwhrFF7lr4KR4Kiy4LqNBdjKcTMpE243Ul
jCHeVkaB47LVcvqWOQKTTINh414bgSZ20LXEGReheMDUVXuvttHnDcBHGpoZetvwGAqlXKoaVPhJ
LnJpqU9S4wm0y3QtBzYpJBq8OFkPsjxIDN0Py/3s7r1p6WNgZerfDPo1XtqZm2hl0YzCAA97Z0rU
JOyJrMgy/B4GOpk5kAEnwQNIeC4JJtzSMJ/Jhg9EOcgfxnH9mOqOloG0q2uEhMluz3mhxcRJ3Cww
N3qNd22rgdUAqEnerhs6yZ9tPdNdlZmm+BREhN4150/yr30r9DFacAxWbCaCoHTPfkT7OMKIQtfd
g1eRP17HGnDtbugzSkiLwAdENAyj2R+TVkV3uZuSAO9pBSHWiC2Sug5mZUSckiHbowrhJB/R6V7s
oQFJM0W0qorJ7t7DGZQ/yOlBMRXDbPEKgd+mvzcvSVmV9gIoIAqoLnpqSIOgj+ffEz8JL9yJ8h0M
fv3hwaNCGWxrwu2SYG6xKWyIu1j5jOmGuUtyZwaqyLfkDxmWsySLz1kYTbZOiYS+d0hqMWISRYwZ
UORu1VfMQtcWQ6OL1aEwYwko23zXe4KJnj+5Y/CDn3OoHgadC7Aorrdg0UoXdhlDTvszi2IUZPyN
zWYUpf/cGkbxPicI5BtaMsAZjmCPzVPNxIk2DMxmOCTLbHhll5mTs2UCfUeKLcGKKv2yPkQ0roDf
Mqe+WPNPW/ym+N/PMg+oEUGXFB99gEKzjSZuhlWuvMgmumnj9h+CkdNw2SPxH+kVwzcyZwZK6GhO
xlH19TSuBsB1GD6s2qlhhBog3qNsrs6ZN7RYRonfLAwqGjtXvY/vf9ViKzb2oKvyO5WPETzYZpn0
h1MUPWP98FtCKgqfaSCc4oWHlmblHQS1oowdEpAJ0fzNy6s2wVfuTY9lZyq+DeS1GAt/L+Pd7NW4
P1RtuvGm0xSU8acQ1lZ9maP357r0EM4qXHFlBAF55Ze5/y3woxyXgAXQfBW5xAW44hpyfvy29hmp
1Aa/gr8Sb7FTNF+Ui+CxhJnw7aRJhBsILiU3Zdxr9N62nl8dfHTcTy7p3pU7+UQV+oi2DRuWjsHM
YmY57YyiejM9GzJyXtTBh0WnYXKeB1++91aHmQgNzH1wQV0wikbeAs9hoqLaUW99IKWa3z2jchhw
s4Eiz9ZHP+I+gPGhg//D3nlsyY1k2fZXetW4UQsGjcGbuA4tGCSDnGBRBCEMyqCBr38brK5OBiLc
fVWOe5CTTDLhAAwm7j1nH6NFFpEVwWc6ELwLC16BvekzbIHIwM2f5tRTWM6n4isCMPsuiAZ6vhMI
w/tUasaNVhBNwFKXfnEd2OZerOF4BRwCCyweMKczwchdhn5pK3VssNINC0y99OB9t0j6NU66Dt4X
KJWXooynL7YdWU9aYfVXhqtiaGGoTgj3c9v6S1+PGS65KIP5Fpi2c2OZOSCqZLL7z/0k2NPy4PSb
AkgT8QKJ137u2CR9G1q/FhdQBiR4itxgXsX5Gq97nWjwAD6SulY2wD7LDjgX+Sqvd4Yi7Jk+vIR7
G5Ikgm0yjPmwdJnCXCtddNnU541p481/Zs2iO/4K2oxORybMEtJdh6cKu3cnPkwFQvwNWTLTZ0W6
RIG+2B6BJyjfWVVyqMN1yxCCgN2QZf44APXAJRUU7pPqS2ZmA9szLmI3sgknQNNRI0TPZ0cSdajg
W2uY1c+6r+UTXFVIYKloaSPoSVF/zGALJ4cABf4zg9Z9isq+vGSdC92Vj1FY2wCjyfIN20FFWIdO
ZhLG/SJWG7enkb/SDUX4UpCUJUklIg0JyEQjEV3qqVdcqBpTyh6tG20QIzWMZ210WRCdTCNOUxFk
4bKiGNG1EelmhZtMGt85ipTtSuAh9vEuZ8l3RQ6vvfGgSLGHcmyKE3Gm4itr1IeU2LTUf9Rb5WBw
ogOFppmu/Ycm4C+CFIn6j2Ky0ano3Zisagsp/1jYxiPB5f7PMtPHJ+E2Iy7WJNaHVa7Hku1X6UIY
rOFDfAnSDv06CwGJ22aqGQDziVh9qOMCA1HqZtBDEj0y71RUW4I0qAB3PkIQ5nevC/uPMeCSArzV
yD4NMjIMR4ONAHZt29fuMeiwRXOUkV90eLLo+4DW+GkhJMES0IzlA2YdkISpMLrLskIbgsq1IyuB
HUHs7wc3mbdpEOkg2JsEim1yv5zuEy2osAvVbvkTUyrtzkJAFlyTAEhLiRaquPBCB7tTkdb7QXrG
1mIlQe8uRoe4nBbaFBLl7n4YI3bnQVeXFEEHwJ4b3ajHOw1udrem5e9rD0gSgJcEWLIzVpJJvNAA
J+Ms0ip3hW/Lwa8SKirVQxagho6tHues3RcRERSyH7Y1sG+w/SniuTU2qvZLhdsClX2n80wDJtMX
xI8uhppWzIxLOeWYn7NY26IfiZ2d07UR0JDfDisbGUFFIJTMGUu4ub6hOMWnXwWSsEjfZGZe55Ug
8SQlfuwGgZ80d243DMwD7AhXlavjOtFENcAPmubDvjbq+oOF1ceGzYpfZA0lh6ZBOjajtYHm39y4
5jhBAvIrllEJ11yarPfsyvnTMCLsPuCsbnYvsDQxm4SZLXJ2wxmvkA55dRiKvko3UWXCfrI7V+hg
WrvhKfGy/hrFnyRfgL3+hRTliFmJg/KFyjsGXJCW1iO6THJs6EN8RsOsOCHwaQJHbdTwNTDw0xk5
yoDdRFwVIWNJaexqjJoVBziW6m2pWcND4GouGANHuoghHUSBQ+EJNKcFjvStoH1Rk6XFnIO6W6P+
oSfd8GiNOTPbFFviPiwm+6URDdt6FYB6r8ws++UjEPkho9AbbpN6Kr/YedKyH3QTQkK4zQZFpyrK
7KElCum5rcYYi6UVWdrK81G2YGDw4e9Fes2XExb6nKLOmhshkkt0RZ5DOaEHr6zhyqgG+j91MoA8
SnMQBbpJ4W2dupo6TBVi/DWqV7q6deriwKzZ88IwA1KxI24b8h08RrzI2jBWn7TR8LsNL1/gfhY4
7eyugsbf1sm0KXXEB0hiHLBMSQffYSJW5Nqvw0JssP/07Co9JmQ450X+JG0aqBtCROQPlQr/ZkCk
eQ2zBfqKUhVmXgoo6ZferYYHaFvaC77eJAaagWT/EnFN79Il74xiVbBzvZnCeU7pA1RXW/ZJ80FF
euSscej09oZy6y8+SNv6oAOcvmjMevjp+6OJUBTUirOpPS0ONxPiFXY8ph1+t1pT54UVgEBJCp7Q
QSsvbdZdKno8Q8HEA1VCczkqE8MN0azJIcR1MjSxrOH+31Ad1GAckUh/iCwFrN6xLflt4iu2SaFo
s+sU3gEvLoJ7ZWDI+ZVUo/VSx0Z15cWu2+EQmjjBDb0ffzIm1/5oYLIhTyvIgmAN7SK5G9ks+Gte
HFkCObEXF1UTY3xyEsf6pWSdtBvLbYbwy5jbFoUuQ5A00tWVfkltAvNYVSCKXrUiY+uItHW8KNQg
LY6M6KB2wMbKYV3gcUn3rKxpumnASJC/MXmxtyU1V7sCzUUgB8ehhLkn7jgnax7LJVu48kdjRAlE
UdS/t9KU09ehIa2rBmP2VQ2Z9jVFguWhJC8MVvXRz83LUCnK8z4rZwM6o6zUpUzaEdwBdKJvRPUF
M712InCjbIowXbdlFnq3lsj1D3mcuOO28/qSMkNW6T+bwUMu1vjzMbkwo+CRZn0x87dSt50hzslH
u+mtZxy37nCRNcp6GeN+elSWh8PKT60I91odOiWDT6AkKuwAUGmoOIGsiBnVriSTMP9aFt5HU7cz
fx9bmO83ZtEypUR8BcQ3CS627q2xkxe92XnIw2TME+8i7K/kQIi1hX96liC25nfXoZ6P282q8wuX
en+3cZFiXdYyb0tm3wKjY16ggKW8AMkT8ZQv/J3bU3JD1JxQOk59J1u3iQO3tsp0dUuZPYIdBqTX
3qtmqj8Fbl0h0TdVvdYlLD8qQA7Ak0xRoVnnmVH9jEc2mnOUEDpcYEXtQzaFWrRxQimfqS1zMo37
xjcvKj5m1pjC0Cl/tKVUl6TosJVcWRXny5VNhC4ODBYbiCGcYZq7Pils8lQoCK/KZtRYDPM2+WxA
X/FpfluVu3EISQKQEY5awZDUCrkXFPp+UZ/3rie29jVaLng8LHEDBoTMiWY3AMWAXO/tiHGPq3tD
bd3ehrrt5BsLgTbua1jdLvFBVoBQL2VnEyaGpy6pnyRXHCiI9tEIS2jXqsbpd62B6jQJYqamgPmr
rJu1X/oAcFdD5wv5YeDe8l3fatZadG6NCNl0OBzhvoPvaXZRv3VGo/vO+ts2O981optBBqF9kRWJ
m18A8LLZAblOYZM+Pg/KxEnDuxSyw/N/21kudMAzvFyqiPdlp6bH3gub2//OAzlO8INoraZwSjY6
i/ahIucz253u87wpGXuW5zh8cLTGdZDvizacw5pn5ooNMtSacj92WGimRrcv8wRIb+BClfAKc8JG
HuZn2gTvdElsy5jFEDYNA6GLRZekCTQKgBFBOIUDrNvPqvKKfRSrHrSHT0NTyQ2EOAiGRCRvSQhD
k9xa2YZScrg//Qze9LpodRHEh9oDoQjakcUPgfcjcYSQxtn7GJCrHKEvnC5AcT3g3tOXetOA4lKm
cGBlWiYfs76o0KckCBqNzXcHoUQeFLLqrW3q4/Y/vQqtB3owFhho1Cv+4oZGEUUW9CCAJ7pOcGac
xY+DppwzPY63j82hzUWDyzcslDVLUUsj+sELJ+SkZTlHZEWZJN4R3q7eUYY/fUNv2ymOYdElJtPO
8Hz0OK8bG8HsDG1NLqVVkd5uAflou4Zky22WYBJFLMp+FZ6/vPkPLzv3U4RJPDDaX4vT0+vLjjKg
EKLmppnuhJfTVPek2qTJlXAzSqwTNqkWk+aZJtabL5KLmtSsBR0s3p216GGZWR+VgvWBojfnurZj
z96jCd5Xdv5dBWLO4GP3FkhIeKfv9u0HOV+ZfxzTYDtAk/T17eqkflBpTOaNjNELaP5YfaiUljam
UN3E2mlQNcOvDG6raq9AhMKBUYTubCYNueeZH/PeY/B8U/DWbRyby16WXWd0cCoeg+7K8lHW4LKM
jjJbP0wvbYc2O9NMxOgTMtdJa7qLzqrSg2/Vw1oSxLQhVKwkX600Ni6sjXukMMZFEGInLMzc+Y/n
UHr+yAsscl7os3oLUUWsKq3Oja4ARaHJ3WhrJpGhQX7diX68rhscNRl8v5XTnOu0vp1N5gsjNXAN
VGzGrIf7s99HxJoeeA3Ke9cYhqcUnu1mNHV5OP0q3ruKx5dHPxVyKjf5+ip2AHfSKTMi/zLDu0Ed
/jwkmHr/xkVcMd8FQi3DXaxDXYvMQG9TDlMmEJAecPJ9h1Py3BCfh/Dr3jR6PrRKjjenc9Obf30v
GJaqLsuxPtDbsm7NvqP2azjkSbcwT4iENFfCr/QdZpHoAX5Gsp7qlmwOw06MTZQk8OBtI77y6kH7
WNid9+30Q5jTy9/8PN+3DYMP0dKNNxHz3RDD+yJIrczsX3ocqi9tqR4d6BNXps+uMAUDvp7sloqM
27vtjQemE9V229864YivxBqo4Iqk/3z6d735Fj0HLQT7BNRRSBv0RUe/8tvRouxfrHGjZDsCqSiw
4WLe+JkjLyfVvYQEDOzE6P88fd133pY1D4lZo0nJ1VtMSByGPMMTDArpsA3uIDPdqYDyb6+TRnL6
UmK+h8XI4Fqz1NPWLYsG3uuRQaG50yYV0+bFb7ztylTfZPDttxmZe1tYtTqQ5RhCZJ27t7PvCRzE
pJ2ZSIx5lC9/BAIG35ilgy5t/Nc/IvVHdv0NHYrOMnDdGtLYgloAE6bXFSfsMbkQ4+BfUl4avpVa
Y3yFYf2rahyBuIHqlTK06E56NWQ9pdx7NKdkbRqZcj4A/uUUU5IrR++pBJipxsSmnBITPeco/ZwA
9Z0BY6N3JS3I09npLF8cdd1RL0XLBgQ/zQvx697jHNq9BdaYP5ISoX0W9HpuBpNz1un3OL+mxRO0
XcFSzfLFqFluKiNLb0qdws4648rfgRUC/kH4+shuU39Uo3/u03jni3UQnLD7sdENInt5/cZyGr+G
HhnY7xAQwp512rsxt8wzd/XOh+DyPE22Ih67uuW8wAoTJ8KnE5zzYj/ouamYscL4zpOluDv9AMU7
Y5D1xOTloZNCSL0YgwPeXmaYKltXuD7W+Cbg+pWAvwToe2xgmJmbXhc0F3S+FQAJe4wGn0QcXLM9
Cq6MTp2ZfN4+YVcw5bAj+a1Ds+bf+4eopUxVKNsuy2ZbcbLHDD3Ra83CM5/e23HD1hLhDI0spgF2
ta+v4hvhCMSS7KQwxRyRVxwru8rvD/iWNQCSFHBOP+a3b5Tr2ZwEkJwiPDcWU6qFIZhDCdezjDze
1Rb9EDoCwS4qav0/HjxcCr8F653hMlQXtxZTmk0VFo+127aQjOdt9AQ4iAQjLzlzqXfe1XySQk4/
C8A40y2eoqSz5qaMmC6Nix1MBzIyOqGducq778p3WCQNzgK0YF9fxRORLoeeGwImUvCa7Ooqpy61
brDArbBbd2c2QO++qz+ut1iG3EEBA6kgy3RVO31QDoY81OTJLhqycwLF9y5lstax0Jq2cJ3FdFL5
ddBrgltjrvYI4nRnc01aXWltaJ05f793KRY6GxUubAHhzE/5j+8qNPpyEB2NtaRsrAusnHO2VyZu
C6IUNqcHu3j7xtDAc5QhZYnylqXP57s/rpXZOR3sBm1DLgzxXTkFGkAr8e5LxzDxiBaVs8aZ2n6U
BowLiYF7N58z7sl6gcMJvCQjEDjwNhBY6BjGELc3uCnEmU/y7eCdfySDSiCi821zMdHoDfvGkkQ3
NBVgtAcRBLuQUvfu9LN4+9g9HNPA3NlQUXVZns1pHiBL7VwwRehBSJDJ0gulnImYEFududTbUzMh
fgb7XdbhWcW7GExF3DqgPvuUPvGUyw2tHfcT5A5SRkQDyVtPXVxpnTee28W+87YteoWsix5WTN1f
XJdUsWm02Eyvu7F3glUehgQvufCROhFc8eCLR15+fclQn26NzsL8K91iD+4SiKOLHHaduF38cRDy
XqfJ8wQvbjrzqt++BGSejsOvRK5N5XvxC0O/GUq9QQBREdT6QdOB27Q6HZsohBJ7+n2/fRg+BzPG
FApnXoK7qMWoTJIXNMRynWq+/9UwpEf+kGsOm6oZi3uF5fnMx/Z2GPvzZp1FjAlSR2D/+ltLSrpF
qqSiViir/uiRDPPoVRNogNP3Nf/u1xstNnamYAaB/2SIpdektAO78OSAwJey7+U0ZEjpWqqvaNyA
0qGZo5vZ9V5/oVEtXvkprfrTP+Cd+6QkxE7Zoo7GAXj+73/MKRK7oG9k+BfYRvtbv2iTrYyG8MPp
q7wzUthJutQo2U16sw3s1VWYIyu0EQ2ZuoHZPTZj94DqO3u2U5aa01d67358zCcC3w6LtLOYI0cF
jgkOGrITYq52QZl1313dL59OX0W8d0M+4my0yZSXDHcxPCbyXVqRtuCaCEsi0K+hiyMbb9i4Y5Bs
YumHW6dOxw10S5peKdCqwel/NHbt7UuUVjta9cgWk7FZCzT0f2NQMazmA5hHEq63/HFtE7Dpqmkk
x1F9V89AhFzSXZnqgTYfXzNHcdAxu9JJUf8hAz9z/TfvgOfCqGFWxtfEm1jMC0yOpA/ZJqjPpIOe
DbXqBmxeduYqb4/5bK3ZH1GFmFXqbDhfDyqp9aDeHCdaY1GHcu40EVldfYBeME/pMDhSegc/mQP6
BFK5bRZN3ywRdXuJKnALE7TZVlrqfozoBW1+D4//c5f+Y554T7hL05f6v26+pUUb5y/1nybT+e/9
22Tq/pNTuUkJxLKY+9jQ/DvVWXPEPylO4z9l7Aqf+ZC/BXerif7fPzSspNTJ6bNQKXf12eHyj/+i
Bf6v/2b8k34da6TJ/5KjHSPuP7CZLvZZGqdeZkMuMZ/H/5gLq7hNA9QakDYG+26IMPWXjYzXqHbN
HZ0U4JK11D66YCufY4k/oKDltaOY4wClnCUcCHP3+lTG204PxCdZdepf4+qo0fP3ufuv5eKvX7aY
1WB16V1NttUhNaPsyrCI3ZBMqesE6+qNkSOK1EnM2KrQJZ2jG9MPjTl9hPYqdoYOq2gGYHf4tlJo
b3pq7AID8ZRZ1GLvFt6wTfEmPv7x3u//9ZP+tKQuCkF//dJ5If/jGeqIFvigpMTQL7y1WbVgmEia
AiYjox86jeErh5b1FoCvTFd2QIhGA8nr+m9efbHOmF6NRhjXxEFXhr1z3LLfoEiwt56yDaShTXao
mbnXUT/jyEXfXSEhOWefeV21+evO51nxjzsvYOFONHnkYcrDBH6q08UPaJDrC82u7bUNgesxNuPR
XzUubpnTN/x6Ofrrmubra3Z+oRuaABVTyhaNCaylVUFI3k0R6D9PX0Ecu63FZI5NQiPzs5dsOwno
mkoVQRjJi6fMiXvkjAGcZUvSPQpHwgDKjNouQJsdLa1bmfYb39aGjW+BP/Rl/R2Ft7UrwIjO2uHg
zEv/3Ud67+NYrANoh4u8dvrkAJB0WOd1nGwRpte7lH39wZz0/LK3U3kZ+uS9kO0UPdElS7ahUD4p
OWjegbyi3q9Sd2/KAdlgL4zbcmqHK1OV44Ve++1aonyhpz82Z5xlx97bYoXOiIBtMPBCPA6GbJ34
ttoQ9t7t0TN/OP3efu8g3z6VNyekNpJhCkGB7LlOTy8JsFbETXgaJKhyuOoyRUmzios9eTxsDBCw
XbSVyi67TJB3CgvlwavicRtVkX1XSE6OWtTJz00ekiBdRi35L2xdOgNdWTCFam/aqbYdBrAsdjSX
u+oWh146rhV44y1aGyzzzZRfkYmqLgbyazalzS1XtRiuLMKiEBkB+oYN9VJTQr8xwtbbAS0zzxTl
3n/a5J+//kqS0Z6Q85C/lAeTvka5625GB9mOXo7umcPikXnP8RcztKqoQvjjwON2k5p4HgXUg7l6
jTrlFr7O5z6oQHpFWDRMoPVeZo5nXvTvBtJ7L3ox45bE1LooRwr4UA5INwd6qYNsRlif9DDqXrLO
c/GvJXiRUTCO0kL3Q9pN7TdzxKEz2PphQk13rjJ39OcspuBy8HBhFjYPu8zM636aaw1+HWeHcbRx
SRHNknv4khSVg5XRFv1WE3DT01oNh87KmjMT46Ib+++ZkQrs63fe5XAMcFMVhxCb0CE3khBVCjLN
Kgw+KrM3sWVnajtSpVlFvfK2U+V7REehqjz9/b0+uP51/cXMTC/c4hSikc3Xd+4a2quHsDBVVzlg
YmRkBJScvs6xsb2YngNshqQeeemhS4YMmL2DrwWU+0YX6un0FV7XQf66k8X0WkGfngBcyoNsCHsN
DGFvEqn5vEHRXigzERx/RvH59MWOfUfLg1Wb59GUqSk8DHlt7kbpyIdUuhoLD7OOFE69MTwzusAi
9KttLbT8yB3PfEm/m+LvfEnOfFj/YwV33dEbR9UAVo+j/LIuNTR5hTd9GV3bvCkFeAXbLMkJ1SKb
DBFIIAOPmUboinas/V0HEgoSiwcfbkgd9m9zPB/mBhpee4jtPttpVh4ezCxGPz5QI/su6bA8W3FU
7v1Wj5Ds0WOi+wRijiwZawSAaPYlWaeN4zf704/3X3bwd+7RX648Q9KCtSCS23P08SeQdaBgiju/
dOwJZlBt89yRFDupu2qRtl+loe7BVG6DAeeQ5aMs9Bpn2EqnrJwLje4TRhgGX9wEDjQEj25UWoHq
FMmo/7CNJvimMjJuNojUky9yrNsvkY79MMMTT26io5MRU0UyWiEcSfoVxjooo2OO4WfvgBu7170W
E1IBZUWtKSuATMOzd1O33XhrQthqt1Pa+hfpWJOtVsUwW/GGBK630nMJZN1hB7x3YFGKDdzU9l7D
hVmtetydd6HtZSPPN0quiCdLBbLdDHhWXhva59Gq5C8fIN6wbfB9ZNejQgBqs227ittk8G47Pxdb
InhoUCV2Fvqr0qzI1UV/njhrP3IJConKPNyZQxE2ewPF7pPZJmB+x7yYfmlBov0gD8jfGoHm2Qc1
5iaI2An+ZenPxKnE8Z9w4toCBFIQl1x0zAPC4jMcbhy9qmfbp7yNyYHbW9XKnzCBeWZlX48Tpket
4V8agOvA61+m+gSQKye4DjGno9xuLYw2+Zbo5vBkxpm8Qzxeou5OcZqFhtasmsrmzacwVymwpeTX
UCmweqhSULPJIDT8imjhuLP3k8zFM6mKnbnCE+LJdS8ceeckRBVeRtQ5XgrHTn/1SelfVcrFTzFB
xNmyByu29I6BhQLUblDnoErtSGqAabZGAe89Zd7EWxbUWx/zLCfK3C4NpKPYV51nbYpJpqiwAxAo
QgBLuXI7kT33WZwHq3EWh2+tGaQIsQza/wEhh/mcEK1wMKlIAI5Nkm9COs6PzNJI2WvDYsw/qkZ3
fvh2RxeauuNAFklnDOGDE6PnwzsGsHQtE4/9PF3k4tHKsuxTaBR5CBrekPpBqlbBqhAN4QngBC1M
Y7VxIbVQa3dxX03bLKsdGGb0iK9reyT7EAoudklc+x3UXAS3Lf4MtKIW0mcMIPi9+rUX18YHLOFG
uIkb4Agrgfp905e2s8n8SGC39snArMgdTsxZMi8CtLQe3GxsvRxOV1jWpy/+aCuwKP7k5NiqhuaD
Km0Cn21rRFGt0x9HQ25Fe2voW+SRkd88hIJxvW4J1v5ip034y47yEheF3Q+ko4iE8L9CYq5x20kd
NB8Jw1CrEmZcI5wPTTS0z5Wulc1Wg4hLfi+O3I0N66zega1IHuooIjy7Jsbme8G3plZuWrkfgrbM
f6FAcsgT6kSDc7uzXxQUx3gtFBrFdafa7mOi1UayggHjf286uOxrbIb5CyCN5GNc1KDYQn2E+ZJa
AyBWYVpo7hVt829qDsJtabJ9HocWLjmluid45SDQ6yA0LxoYquWWlJAA60xk3Hq1tw2HEuMJ/Yv4
Fwj+cpsAniVs2C7JOhqHp0ZkYbUakkx9cxlOwPgyvVIHo4D/LXsoZhvMbuaXrm7JEczD4rLP9OhC
UY8TGHCEKg/ekBYrPRyT4dBYqWtArBPTd+lXZXMYa9DlWyNMtOugnvp6xaSQPQYqHZg1m/KLLtwx
u9RJx7mJW3O6UG3UuODa3OKThcYcEqE/etcC81izlbBSLU/r0b5BdrsVis+XF6kOtuoHh4Ac+hpr
X2KvQ2WN3jyLUyYKsCSHbrSILCcDwX+xsRkFaDd6/UcWpqrEPYi1/SL3h/a74kSQ77ySyRP4rQhp
+FiE8I5+0UyrFGstUYlNiT0jd6ExkvHQrHqttGBlNtm3Lu2ZbcHcmRkWr9m0S7WO8Yz7l6yRNGPO
XMeYOKMVBHn72h8svsPTS+CRDdNSBKB6s7XbsmJ/2oz1Dkt/eJEGADOLCYz16UvMe8x31lh3cRYg
rKfOVFYUB0cSNtY3o3kIIXUeTv/fjWN3sNjwx5NR4Ag28sOQFSmpJVLfzwzXVWuTL2XJov4ApL3f
TZhQV5QdLFIeTOcSfA8NhCLG1SjI6PXsVqwSqyD0hlVwRzRY/KnEC7QH+YyDHIL9IcFpuOIVssr2
crpE21/f6lVi/c0t+rIpMCR9hzNnSokl6JNrfbLrlZ1o8SbBybGLiRzaYniZvza/vkCA7u/TQA3X
ouzO6WLnfd1772lxRsCoWGXSU/HBHhP9Lums4IaGePKs4QskowL0fBya4UFrcwrLGFbPnBWNIzvq
pUpvdMcUIa4VH4KEtJXE7ElJi2GZicjty+uWqNo5Y60N1ApvZv8RKUn9reG4Qj2yHTt975SShIcJ
soS/cukZbQfRx/FatzpYlG7QqU+c/Ks5yNfuRsJo0/AJilnIwT5KC3/rRJ1DjsPQXaW9CzpLWWbA
BGLl3Zk3e+y5Ls4kuVUmBZNrdIjagUy8Ec9dMpGLvkVNXeOTUYHNOdUoQ9DQepDPcSFFeObbO/Zx
LE4rUBHyxjE5PxCFnX1xwgFgh1YBCi6T8oyu+cjRzlscE6oBzJ7yYHgrrDSIOLM9BgQ2slr8kzwG
98xDPHIjvyk1fxxGQnDXWqhKSbioaV2H9YBZLGP73WNNOjMVHjske4uJKs8nRyO9Pj2Y9hTtqj4C
BB2b1L3HQrgbl+VnPRDEcZ/nfsXYI76q96Zkr4dG8HJ6Mlvopf73dLlU/bro7/yOChVfWQM1MRjH
veHn0b0Arf6gwqZBux1VH3NByjT8Qxv/ZGY/YC/EIlMzp5JQlp05HB35LJdyu7wKYwZmIw8a2+aV
l+pynelwMIq00NYCI8rW9cfu79WkvMXcQzXMlUkTFofWg7jrOKGHz6rQtiYG0sfTz/bYCFqUIJpR
FO5QzbFqUOR36L+I9AABspE9js/Tlziy0i1JUSWRGLj1uAs7HWZQfY2kVTbiDK3t2Ie2+Ja9oKcW
4BLaopRdrZFwPxVV5l/VKUQeoiz6M5/Bkelq2S7N6a/nitP9IRrKCSCN3t+moXYTliPcQs2mmDby
eTsQwNZOFxhnHt1vot17q89iGsmHbAD2kxeHLNDVJ+kRdrF2tISTiZZa03NsOjB/EEiFHHr7ORsA
41JhrlyZTRWaLU1eI2mqR+A3sfyVe0XxqbA4CJO40sFFxp2N4jr/faDWRubiKU+Z8U2ysvZIZvr7
Mhu6ZxDGAWEAVa5fGIQtkrXiWhEKJhzn5V6XNWcznK0+JwgMng9ClmW4yqyqsddDU3cPcdDKT/mY
0XWyoFpMZ17IkQ9xKcj3UUZWwNlBAhQUQVI54UGom+naTD3sRLFMnhWRbmcG2fv9DWcpGHAE+MwC
3s4B1dSLaTYP0yQADUXJbap1Yl97ffrVCt1zOoVjc+5SMKY7yZgQziAPOcR74bXtg15kOhckEdw1
sFu0dUTyoi+/BZOrPfvEsEHTaIb701/skUlh6U6RAhP3RGwksAIqWUBGso1op/jCgFV9piFz7BKL
qa2i5eINXR4daMW1UOMhhTdZXFxxrenMKn9shCymtsnLZVa2WniAWm4SaKW6LXOEvC4rUZJ72ZGv
Jiztx997ZMbrsmCOTIiTuxceODti5Ot152LWDq0B+7jb05c4MtM5i5kucnOyvjgCHTIKTvdixqt4
wMZWTUNWYdB050bfb3DuO5OOsyj/YdO3UaywPRKBk18lJcgDEpqAGhXQw3Iia29ar5aXEK/uBB/+
vesQieyKovzUEjj8rehxd+qReMk5YuCoBX7sNfpT2OPp6MhwCcpDSpLfKgrl5ynGczU1RAtxSM4J
JwRvNbah3GlVs49m5laDPwPTMaFjedvJu1HYPxJKsJxw44bTB7h/wBTmSncJpWwLNkCDE2UPOa93
G8iK5TjpJdEENfiamojdyQm+Ei+ndi5n0DMD7djnai9m6SYtC5QMgDc0D3pOlMwZkWOD0tJJC2ej
UroGUWXoh0rrg12nUu1LWKt2jd5bP3PeOzLW7UX3quiczJ9MER7qzA2/Gu6Uf5h+BzS2ulh3muRY
XhVW93J6JC5MFP+7IbPnn/HHvtNVnVZg1CDntCHZ0nXqYmsG+XQo66q66Acj2jcORD0wSwbW+Dng
dqAmmKFAXAWxE8yG9I8+mp91nclq3dr4gKx+sLZ1Zk1fHVotc4sw2djAWDYcw4knJG/2zGd07FHN
n9cfv93vfJCNcRse3GGot8Q9AbwArX87ZfZnVK/xw5RS4Dj9oI6OjHn6++Ni4xjKJIMzdzDg8B0s
/NB7PW3G7wRDdFdxR2Bh58j6Kkqj6EMvMX5N2Lw3Ko7P3e2RzZe9mGcT6cexpjfcbaM5mzGutHUW
h+d078c6MfZijlV1RVpsSMsiFCHlW0PEh2Lqq607sQr7w+BelXgZt0Y2JcRRKHeFYtk5c8San+E7
09SSm6uLKS47fDZ7nSDcVdEOOTyjJCbiGVbV6fd3ZMpdGjQoOiXWNGrRwR1H4xkC8HCj18GP2pvy
bk3t5Fy9SRwblIsp14NvM+CYig7SRfyh/GF8MPspu+qrptkYRWDsPTvVd30aig10kPghN1oNq3bM
ls8pE9oY1PZXeOUANISueTnaRr7BNRr8vWe99G2bYWg2o8dyDcAveQgMysFiwiwfI63/dPpZH3md
bzDuI2yXsmvjAyGkJI1obQeHyrPvrNY6R4w/so2zFtMW4BZ9cM2YS9SIot1eoMPRpL8zZriEVZJf
L0MBOsxo/ydK4qgo69hNLSYbLTPVVJL1Qf4sx3JnMOQlQ7ZeW7g8z+ykjohvnDmP4c85xhyasLMI
5jnYLiEilGCzfedXxj0Z3wDEQs3cjKTvfOC66oIme3QwBry+duhNu8rN281gCUl080Csl4/114IH
taaI0Gyqajh3fDryIVmLaaj1VdPTHIo5PtlUc3sU6yM0kV3h0OVx40ntTw+iY9dZzEeBA/3YDZm/
KzGSj1dk49VU+GIXUU4jKmZMzyz5x97rYrvnZzkaMWWTJyjb6SLthoTkB1/bVn16TsJ6ZOZeKlcL
uoGNmBAndF0fbHHAWzeNys/xC47dwP+n7rx2JEeyLfsrjX5uJqgFMD0PdLoMrSPyhQiV1JpGM/Lr
Z3lm9b1ZMR2Zt/ppBigkUKHogm527Jy91/6w4BjupGru+nrXu6S44bR21jHw4cifmdr/+r345BIf
ZetF14yWKNEvkSl1TILzvXMYSRe+i9frP7vCh6onCWYBcK3kSRAUdUEYORKzpl8up6OH7deX+OSG
+oia19KMjDo7qHYJKa33caxDYVSFsXf1AUpvGY/7X1/nkw3A+rBQ8NB7JQor36GzvHGH9jzJB7Ic
G62MpjYOdZc4pF9f6bO35fj1n0qSxWVjkTPHCLtmHoAlbglzgpDpIqTBby7xmb7nI/wdfGc9+u1E
mDCpkVT1Kj5A2NPgCNbmVkq4L91xZGPSXlgTkTfCWLbNA2AQb116/m/r8s/evA+rgZ86tAVqjtFp
A2QplBBhhxVuDuNrDOirDc057/eTGQuwy714robG+OqIoW1Wk7CtVzA6UMwKpw5tqE0+0riSY4QP
uNf/XX/nkx3pIzW+0TKH4z2aXUt0IfFJ+s1sC2b3udqYfdGvR0W7Fekhol638VeDNQcr5shiEyRC
hnbp4J30vfk8K3kbZWnXTHu97kEkhr8dHdiX0zEYFO0ldOwYaG8OqDwURXrSy+G0mypyVY/GZQHi
SGdaeDrNifvgpv60rRKr2IikP+Ed7LYTUaogGhPzXOlDZBB4/eub8bPn/+FMW7ZdbrYGNwrzf3Of
G4pzCkBa4GY9h8XF/KYtLWf3vg9+s3Db372Y/6ZstD6sfCg1UyyZab6TS6AjeBaNf5J1lQ50iiJs
iRR511sC9txg1QKzPyPpbRI07unvraEaZhHHRyQpsJ8oMzN2WiP0FFhwwj1g7PbE7xwYvoFyd7TN
1B8NWXnNa3vEmcivR587Zp1Gi7cj7vE9wBiTyT892DcisHsgzOzal06nTRfImqyb0jLUpYAn+ZbC
HTOiQZ9gkI1D5p5JxtAAvMF4g4S1CJGrAs3Bo6kF8jphtHoMa3cbsdGSV6akNUSBOTbP69EAb86x
ixkEBOQDXioySoNlhPvoWIiVvFlHoZ4xPlRrIyuI0Jx9r9yJRTEV1DxtKaNgNgpvHQ+WTtCB5lfv
Lo2cSHnOkWqurOGpBwT47I8+Qkqt6wPmEbqjzzw0EJ+6IdR9o1fXBIvKgwNUbTMYwQXYR9LX4I4l
EK5IDMHQRtrrSg0e9FkyafSw1FN7CmNsm+2a55e9ibI0TuM8iUEzWyImD3Ou+40LmPbZ9HogYg4Q
XoEjryrTNWBV4xF+t3ko07pbp6k/dFu9qmlVYO4CgFhI2RtkWsfE92g8nUyKBv4fW1d6WbEakE0Y
C1w49MrVe6O343SNcrK7zr18YlTuB9Acj+DT1y4eSmiMTlDuEt22mqg23FhABJgrDbVW0svzMdDK
t7rtncdy5hQaahDSYjLz7Pzeh/EJW89MiweZpY63UuCH4wi0un83NiMmsGlJ2heQbXxUlqJcGtSK
87Q3VA5zWWeavkKT0JkbJDpwCMrFBPA7M4Uncg9s9+NsGE1yyIzJv2uBbn7TkD5l23qoqiLyqiHe
qbHOndXQ14zl7RkZRmhLK0fu4DtxCYRuFPYWOpu85cRRo2Ei4YZYc0W8IQrhylbbQtpZaFmTZa7b
PLHtlUNE75l0s8XgpCZ1AIPp4kGighScmUF6l1gGPwCZHHuE3ird2k/LohthMcO6AKUZoN7qBq1+
yUbbJTRIjMFX6QXYo+h7r1pVz5d+MEOhLMrA2046t+UqgeUJ/muYlpB07OFUlmAqN3S1uqd5ypLn
QV+yjTaV0N/gfeUr0x304ACaHmdih4d8DeG/RJmRATZdWXQ6roSXtP6O8o7Jl99rIIFE3/KGsnrb
L0GekoMcD5UK+VR4B/IMFHScmrxVgGR6fgGTTDzGoptOGDn2cWj6vZPDnEuCm4Tw6QK9LfNQRtug
R67pNDfbOtdAUrszUc/EFgFLjquFXl/RZXeijr23Rjhkyxp5pXhJggFDZzbWDSrpjkkBNMR2wfg7
xu1ZIrFEbiytHK4Sp9bnlU/fw8GXHsQsV34PqX/E6pCETbrAl9OFLG41gOlVSPemukMSrdlgC1P/
BQAnJ83CBcyPVeGozxkcG8q2fxTxN8XkllHujfEWsRyEYy2ICV/raCael5UqIHiygmRhESwkOTvt
pOEuKQfkZJAHtfVsaa0RlRaugXWz+OPG1uP2FssMcu9J904LSxb+Jg2q8W2a8BaHRDIvGxJYdcY8
BvnU2CeHMlxss/RDM+duCMaJPjlA9LPJHvyMDN/WX5kqTnZ9TLDuQRByYa956sgGCdEogVROEhCz
NMRmoOn4FNi9ztJVjDOvUDdN/t6y0UcRiOscs6hJiD9RS5H4kB1hjes64HGyuUe5rywFPNMPMueK
T32HhDANunxVcScTMp34ctUstei3CV38F8eZzvyqu090N+ujIzSNWHEtea/4fe4ExDyha9TZhV15
1muMa1bBAW5boM+u6ewT5PXexkpZp9akqzKBJVrVu2rVUGSbRj92PRWU0SN4pK/DtBUTiZn9yNyA
uLo5AqmcMHuvDPi1dGcIqZ+lWe7GKj5SDL2LypqM24wg7Oul0FOynMzW5VbMywCdAM2fGO1VbZ+W
TNu40VsZXyqd8OHQHlvjyWsCQfzAgNQILVV3McTmeKay+Q7B4lE2EeT1rVYs0L9p2Q5vpXIbiMYI
u8j4FkX1tQxKHlyTgUdd5bHdH+gwVsvK4JaN5rbRZKgyX9cicyzENYo0eZ3mgfqawHeENTpamrl2
C6cHDt9lcqb2hPkSsqXrjKca8kRqXoJwCsr6RWX9dEvIe3XeWuUImVNPljasa9kRF6vFGqkM3Dg7
vRlm68ijhK2qeyoVqywTmYVZ0/ZfUz67TxQGoPEr9MYtMrshRnE4Jf1y1OsW9QqzKQkohuvFe1vU
NPuY6BLjyysWIuSytnTPtRDB2mk29TCNlWMO1/8IJm4MqgZ/O9V59YBeh4eWanX78B9VYN9bvD8d
B4gfcQdBeNI291msjMx4tbFMXgSsXfsqiW2GW+w0UyGC3/QrPjl/fDR+snSSl3i8IPtRe1UgBP7G
Odfde2X2+uun9FlX8iNMTur2kNpkG289iBVhbVl61FRpsXEzY3gZj6G/wziVUVsN/Y6QCjcay0a9
/Obin5zbP+JGdFSirkYXbzsZ8jZxDB3eZYqZpYB8aSb6BFvNydZawr1tsirvy07qJ7KTJL/aRU1q
dqltCn16/vXD+aTA/gjpUYvZVu1EpKouG7adZHI3/VIP50GWNluEi5A99ExsEoqU31zxk0PX9zbV
TzcU2+ZYuHjvt76WF/cmPqHIqhQ1BwvWHtW++s/uo++t1J+uAwOapDNTeltnhMyVlmZ5Rm05Ra2Z
FVe/fvE+uVW/e0B/usRSxm0BaN3fLlAWzsbAvSjVjMQ1Jrj6P7vCh8P4kMPX1xgebV1fuxtzy7rM
S6NGxDLrv2ksfPZ2HG/Tn55DV8HENhybAUDWmWtJJttJoxoDdnLQbAnmUL85yn7SwPiu3fnpOnFv
2UObAkVLivSRQ+yeKAm0xlX6Bulr3hfu6P1GFfO9XftvTnDfuw4/XYoI9p78nTzdYSAHr0Wo0qUX
9NMFkyYXKv3g7iwQvWjA8/oMD5q1avrEWJtpqiKLzeM+KINvleypWbKxOJ1iZdznlbTw+FgyMjkZ
rQHDOiu70eYoESMsrZpKl5hR99KCZrHJPGatLn1pFGu1t5daDtl9tqu1xhRy0xkz8vXALC+Sxci2
ltcWZzEgyNUgZnk6aa1aE2JS7auyYDwMvIfdwV7WtcyrdYFUPfIEUglOoiN6wmH+zY322STq+9d/
etE6YJpI6Ept27n1sAe9l68bVZKIvZD0YxNaE9U+eYNjUWiHIRv169QwKMj8NP3NDfLBkv9fQ8Pv
q/VPj6Awk87sgWpvJzkEVuQbS3nBlNDqQ3jc/dYziBkggKIMDNSGw/A8mRO5J8oVW79pJ04Qc2FE
Mnec8yCnP/2bh/XJcv0xQNAiGny0NZmC/O2MbU2WzRVazr+W8fhfz9n8MBkWBXn0KubT5+ASWDUl
AH7HmscNh+DfyRy+b5z/5uPwEd8pMPimVroUu96ygog3dYbGSYMdmGXyGvfoc5t8kXhru2UNXit5
Ei6K41zpeWiay3woTQ52AP+S7SJHnJhDEJ/FJJeSTD7jyUyCy8Yuy6tibF57J8g2v175Pht5fRe+
/nQ7pE0Mo7lk3rPEy7iWyPZWFaT5zQ8b9jJ6l73lviq/s05LmIi7IGM0Y2a6zb7tB5eWEahzJLJ8
9GI7uLFTxwnNITBOfv3wPlk2zePXf3p0fqIWewl4UWO/9a4CVyC2oFe6MoMFf1vv2btfX+eTZfO7
fvun6xSJXhUJ/K1tGsyXYJ2abREMIoQhTRSsU2yXBFfDry/12VP6sBNU/iSMvjHjLSE60+mMLgzS
ii43pq/jO8Ts8eOl+0uAi4v2vb4Z+/f38ey5/V/HX30l/73PknT8Dl/47/+7mN77UfTvoCHa4W8b
Ub89A9GvP/7On/7E8L+/fzt5b44Z5n/6n3U9ZuN8Jd77+fp9AGb/L9bD8Sf/p9/82/v3v3I7t+//
/PtrI8gt5K+RJlb/jK2AvaYf6cE/vQvHi/zxy+fPFb988iyyPiv+/a/9YF54/hciywHsmDa+Wxic
1AIcbsd//p3v2A6cGg+CmAGr7ug5/IN4YZlfIEJDpiU21mQOcVwU/gBeWMYXEtBJPYB9pdvHfPK/
xLv4PoH4v5cXz/lQosRe7kkOPvGW/uUZcVFjqGsDs9mpfMG2u01MF8CYGSK44Tjk7TPKF+FWh6a4
6TQLHrxBw2fWQrpk/TrW42ecUcbOK82MDaco8pDcke1SDqEpKxOYb2MSNUG25FA/UkZuguAKO0/Y
p/6pZ/TbotNuF+hlRrHY5Ptc0rdUoeHn6corLqTGeCyVKakd88ryr00nfVMwbELHE3xtuCvy+rWr
rD1BrHlEC7g55WU9d43hdMx7ePx+30V5hQsYGPImsbyTXKBHWuCZR0Ry5pFOq9zAPrNKy3KNTIqw
nmR41/r2OiglEiw/RP9Dck6bnUg5PkzJchGTWdOlb16QrbRaN9e67t2w4JGl9Bin30ga2S61/yhT
Chl0lg+ZcdFZWIpsMT078WjgLb3rbfPNyY+kdMu8Ilp9PY81Jo0hvy0q3zzrEf8dlDNfzEmv4YaA
4RocJzv+PH41sknfEx5hrGdT3letc754ljy4rtM+ImlQBN8AFBirvv9KuBBefTVHxUjKzdrDNIXh
BtA/4wfXzkNFDk8e9+mWFCubxtMy+JcLvZNzAhn5QWO4rQo5HOzc3mSd7E4EYZrvM9bEu0ozszv8
XvnOaPRTSNde1CB/WU99/GMv+Usrzln2SpJp8238uHL8ae25bSr++/gj/w8uLubxQP45TOdGZMPw
/vOy8v0Xfqwohv7FDqCzQj6yIF1hTfzXiuJ8CYB54W6HzKazchy/88eKYntffHKbQckFjnuE9bNT
/bGi2M4X0FygEfhUMMYAnfhXVhQATOyh/72igHuHxwnuPeCRGT5/7sMkBiV40hmZaYamvaSPhR0U
KzjQCWNPO6fZpHc6GqICIfNkjkTn4ZmNDKl5lzigY5jwnb5u0wBVMSli58Ewtjeppb62g2j2I4a5
C/yUwUmhlckprN/pDHNZA9gcG8nZscoLs8W1zxjfrEk4NvdtEtAor6dhOqhs8fd+kQxrV2uPRRIH
+RPH0sRWQLw85EhyNgYRd0/EWxmRmohX3zdBM58kk+WcGLm6qbFQnSl+m+q/twL+LKcL0uD7xxHz
wJp8XCLZ2vaK8R2fZFX3kUeGl7/SSLDdejOBt+VgWVFhC+yQ/RwYLEgZESOmRWQrJjx1lbe6TZHA
jCoJGjMc7c7eWnbeHrxxlNsyqa1NZXrTqyxJmuRo9t6Td7PWgRBjlMaSbBZBfnBL7M0k4mLHtPrp
zBiS6WCUHZbZ2jA410wmaUySYSAuISsZQZQN6aNez9qLqQGPNPD7M18sGbEY2XxQiPfG0DOU9rT0
hvlSidzbjaNFK7Rxu+ApMcbiAC+kvRmElUSzPWEJH4oSDyXKyaKeNljQxtWQihlJZ13vqRBjUlhq
azv2Ol70qm3vZD8sK9E7yVliLd7JkDqdw3R2mHYNgc9LaGalc9J4DRbVtkeYUQTaucVEJSDMrdlC
wskjAo41EWZWhal90RA/EBMHz3tuh0g4zrcm6dwT6KMyXOJmuVom27kymZEgs6r8fSOsYOt3Wr8N
6LmfMDBwQmEV7gEUarlBB1LvPFn5YcKbemeWmiQXyig2oDjNLUF8x+EMTnnHh3nbWZpxSyGAxNHG
0m8iy2O9XeKwVd527lNwpNZSn8uq3RIR5b1Iz+OnmoZQI9Cvkae8B6B83UaO5HowPxrIyeu8g51I
+6weGIqBpUvD0ss4URIRFxaV4+1xTlck1nbjrg0c7LIy2FY4a+4tw/JvbTceN5LULm0V6DB7Srf0
iZJ1p3Xa5PZjUwpOSSOGI4xnZn0SY8E5Bi/OyIUgIACtH3LjESnjsp3zaXpFlTSzeVgmAxNpmtEA
BHXvE5HaYb3PUuqJ/lhUOBT/ZFGuzcVqII56TrwK5raEl1BYa4EmDDIV7+VEFKtpMBCXrghxknw1
e8aLGH3VS22mzu20yK8FAWnH+CFyt3qMa8mEGYNp/9YCHHYR2D1hW8watowuJvKpU31TV7xE4+Qa
Z12HgRkrebtzVcCZlxsN/9ngpKQ2t3Mp7jvJaSCMAY5ikBGPmjsudyZ92iiebLkZmmqjw7bZ1dpg
RJiI9ZVrFI+NT/6ntL34gY+qOM1zv7yqUnVPSq23E45mrV3zeDcuFRwbZefXZVYWSIcVw6msKC5j
IWJwpaOPOEAqcd6RDyIAMOY0IBj2FPf0pRXOdSkuRmvy3juVGiczIymY3C4xqzAHs5XV4ZFZGUof
TytbV9paJqRcmjQ2prBK5ABWyA3q87To8pM0rTh46EW/beyYMHmxvGAPns9SeC1vndeQH2lX7rxt
W1Kmle2qDXFexHwvZfCOa0CLQAp2W62Yx0NdVkReFrTT4apv2rK4KzTbaRms5vAqHYK55MEXDNAv
6A9BmtY6UTyQAqefN0Bj81Wu1ctVo9VnftLbNG4Sc89WhvHExBtYruTQcId6dn2rGtdu97qe1DBe
i6HFG6rW7DfHlCrtgBxMRmrOwBY4LHdlN7VLlE1muSbY874Uo3tClm9+awp3UwXSP00kwWQeB6Vo
NLl1iybNt1SRUcyBdTiO1xPmQKk4TWjMM9UlldiE6hsFxfRqdehLApFXe0vMwcaAoxCSUuiFqN7A
13hDsHLKksDcPl/OMjenBsqqbVMN2Qb81atb9E/lUO29ANNNWZ6T533jahlZa2mSi41buy49Y8MQ
8PFVuxuL9nkiR+QM605yio6EB2tZ/U7PymHN4IuYr0Qlxq5dWClpJZ3PgbAeMbIna6hP1YGhEXYs
xZityLz5KxoIfw0JQYHlF+TVClz0ob00T2bZPQbANAoZXPgjC1Q/9W9j3/WbkaBVsAvtmtWCRHFi
vs4XjYkvzYNpXzrDyUhG02q2/SurNJKNqcmXWmrxw0inMGLUlxGOuCxs25iHoF3BxPQZGZEqIux9
nLM3apYfXCexSYqTb9kRBgD/qiwJ+CIq4lQAr0LHyAaMwUCT1c5mGniDP7l4rpYmJwuRcMaVyrJ4
P8m62w6Zo1jtRPkwg4k99DSgtr47E3syZDG5mF7zKFrYQ1FO6ih29cbdG2ZrvcRG2wJJrjGgLyOH
AmcenLeGhvMFqFX9qm9JEAw1HuqFnRTIDN3hYPr5fJBeEt83E+bIk6zhrKLi+NWQsjwwf1xWbqOu
EvD6N5rF6Z+olWZDJ8qBs9J6+6Ag18sfnfSpmzOGnV1raU8AI9p9TUZIvdZrZ+917C6syz7/OM6W
G5NTSuOoE8dU7kWBjENCWDfaK1oZ3jPJVpcTjPRpQ1m1GNgthvqMtxj/8OjN9aVcZnFvFfrDQFqg
Uj4xVdkEpyBccFflIik3Td8ma6MS1h1IEpBJ3XRMBaP09MLCJgCx6ykijnSSMgIf5j62mc8+CPXk
hIF0fOaaZXue9vl03SeD2htD0ZHjzCR5rvyZCDgrZ/cOlPbKYywhNOjKZ19B3HSO8s44SVJfQ/Q0
j+Sjjmhreo6ISQUJP3WtbVpqloFooiTusAiqdCXIrtgg9IFc1ta7ZqrOpJ+jKPDIgz9MNqFQ2pQi
MQCl4IYF+qu1h+o4RIRXxGsZC/vrCKa2YEzP+a/OjQK5j+u9ISxXO78O5nOgECm9GX85qN7ob/PJ
F2whxkwutuErOCd6dzl1kC5AfblOpPiwO7s0d61ulZWx8ZWwjQLmqG/IlalV/rbJkmTjxb52A1iX
hauJXY2xvNveL33ePdEJ8zk6+TJ+L61OGDdpXCtc+YTAbmh/W/FqybyvMFcW5Cwqs80NwV4ayStd
vSVpzr+zm+Fbb2nfmhFRkQwAfPuViwWHbf8Ya99Wz4HVjnqkl3m3LZwxOO9tDs2DVfn3i8uMNuK7
2gGg99bw05KKJG1umLjTtuXIsOmmYrl2cm6VzkeINspplYux3+hzn6PyoHgMm8qsIhvr7GbkDb9w
NPfBppbcwBaLN0Rrp+sFut27Xy1e5PumtRczO6l39Duh0GjXvBPdTqEMucMGNa6n6ivcOEAjMcmw
cDrfKCGK0zqgEsNrQKnqbI3qySMNkHjU7NR2lpukd0dgndr0nI/Oec4593Ioi4QZun3V292mdNvz
vk/fkT6tEeRfd3qAhWm5zpT9ahXmljmNt5PNYp6CL7498pbL0rvEKmes1Wzs1YKazqsxAA0dqgY7
dfd94rL3qARGkEewZ+9Q00sdBgmn6LlcXlQepyybcqZEC8Y838SpO1zPqjOCXZw1st3noqm0q8Yj
yOxKK7JXjwr2ytSs8dYzbAQ/6UiOYG3OyZWWDB0vRIm4wEOYvyiruokrhE2IupdIdKN/KDD5rxF/
LhcBuis9dBmaUOZmsXviY/J22fUSeCyJJq8kIrh5E5SM11MXSUoi+JFYom8w5jNdttpuCHJU7e3C
aYEg5TGsdBviVlJql97SuBiVxbic2+WUvet2n3DkaqB1wKM5T+MESY2XOZeEMuAUaTOQ88pYdBZj
y90KqhyVqW1ZDuAUvVIb0Bh1FUrGo6iEPHFW4arFKCHjel3G+USYPW+wQ3CHxd5rdSf5aEpUAok6
q0Z7Ncvs0W2OEbdDrbR9PaPTMisyvmKhVpaoMG32c25ctjOba2761+Uy1lEtHusKcdHkiZsqW/Q1
QJtq51pxv/F94l0SxzvU1SgPKW7QrezL6SrtzNPS7i7dTizrwU26B13rreuumDGmmbh66pnAQrdb
0rUtu3rl5ZjS+9xL9o6JHLDRAzo7lOAXXkZXJzUUduxjqoNTIg1FLN9d5RW392JKuadvhPphVmeM
kq8IsjRO7VFqe9ku5Vk8Q2LU9TqAcJnOVUF621RdL6N6Ay9l7KTQZTQbGmGus5UQvpwJrT51+NjJ
MB4QBmWpyu48E1pQkyTBtTHL4kGoknwcKEyJvZZSH2571CkcH6qA2NeMF/EUwRX/FFmC39esaSy5
dbue+2CJUoMVQVsA4Cbk5a5Su35MLDs4NzSbu21KtOnUqTN/QK6oPfaNn4NDAtczxKV+QHG0HJZp
4cBaWrvCb+vLbuo9jpF5QvcpDtascNW14yzjJu31heTt1ltVtate+slYonzUuO0IyOneWmK1HgjF
IQKT8Apq+4QWg02+UrqSTmzdEzprbJvcLW6mbtYjSSN0My59uVfeUpzhA7rlZqD4EeOsHxZt6Kp1
39rVqlFatwd9lq09fW7Yn3PeX+yNIuT8YR+fS4o1QKmLah79mz5pqQnNbPAfkWB2J4OElBZSYJwJ
y9NXFunAt/7iHOOmlfYSLzOKGGCl34zR9R9djVSiQh/U7T8awo+xBPhmiIA4PX66hlXaxtbOCaSx
yjz9maaoPPmH8PIlp9HhhCRSThBvgzqcEyYnbe6e55lAdegGCdVChmbIy88NZcyX3xtSf6kp9+/b
bX/qyP3P+nbb9+bYUB/+f+jcHSddn3fu1kP7nNR/bt0df+NH687+QlYCTTG47JZnwKxGz/FjGKAZ
/hcD/DVkbIePCZ0DNNP/6t1ZX45pZobuBQT50PrjW3/07kzvCxME3fU9xzV0yzHcv9K7+8CYxolG
GIzlYGoNbGYWgLb/PB6TIPeStMtorZcTmbo1e8ay87SaMbdoWV2XpCBcJzhCEeCvaWhAlDstIqJA
jlG1i7hEwKYqvmLGDj04G/QMh5aK8Jd1hmDUXjWkpLcRW27VEn5GF+r6p1f78keb8W+1qC6bYzvt
n39nRvNnTQxPwkK2SzKdB33ew5/74UmQVj9kRTl9E5ydWL89e2pXQyApg9QYDDL0qoX2gDvD2zI0
xPExItctrQz7nczrMnmKUQRbW7evLLGiATIXD4nXwREczLpKI1JlwdVNliWeBZMbEfYd9Dv0w3Pj
rpzW6xXRPQ6nTtZHs78B0RrAWiqt5lLzEsPaqiqj8yJYq4btMsVsW4qW5wRrr9PLFVI4soiDUvOc
dU4/I8qqxae4NNoOhCF2mFVqIlmP9C6nKk/1XI3hklPZRl3cancp5556lVRZ3G8pdetvVj2kFsGJ
Zt6dZ0bWPflm4Rono0LIFKe9GlaurAPi0ZBKkc4T54RAA0BbxDpDoo2WqtGYbvBHTuM+sclSq+V8
LfW2OkbdtPMT+42eRGqYhHazdElTbHJnYjublZTzGo5DdpsZnCQTt8zkNq2To9IOXF0a9VqBHHsY
FeHx/LaWhaSqTfI2DRpXuwo61dLhjB0dtlHa6Nd51RnOGRrfat5Y4yCLaFoCdLodR50nwJv4UbRp
gAUIRq5/o7CIvZuUJiN7puO0y84X+qTIo1WSfHh4Z5vUn8luaRWq5UthGV3BhFoDLuh0RkIHMTMY
7djkdx0cOY0iFLXHkUW3OuvaW7opi+I841mM+ByejsHVwZ7KxbySAA4RBDAnPbTjsiRre5pStZmD
ubdXXTKp7nxMLTwqsRzsOfKTgA3Hcia925eu2zShpVcL9TgyTUqv0n8UA738aIJPVUaWI9KHtPZi
KI3ADu21E0tEH5SISoZTDiXqSWZV/o0eGM57jryJ8dY4vbrkFETxLPAnKDoNtf1sdGTEHijxMa7H
A5X7akQlMq+HQRA73vOZSukqO0l61zqFfDGbnKNzY0IGWQ3lQoZoVsRQBJ04FuYFbWH+WAKIKt7Y
7Fgg+Pq55nMPd64n1KTjifHqTnj00Sh1LCCdLX1jA1xBXdZBpxtR58lJuynt0bf3voY9LhoNYJCc
Lir+qJgNFC0gItUlAarFbK9+fBTHsZ9wPZA0wZ+AcDior6qJHXuHq2OhUYB+AgrnarSatHqzC6tc
KBICduA+pOhucPO3ThoE9wpKp7KjzFVcmLq6fYKDMJoXZVFN8ebH7YrtPnYehSF40yutYGn4cdMB
TqoCUHjTUQE4LHV9mqII5NPhlgUxPIP/7NnJ5GCy0Tpu+ilxHslkpAdR2zI3w4Qgm1Xr5MMVr4mV
hVk62/C54uIUof944TIY6UIkPvaL0iR9eGLU3vICvoBpmbT1ElbdaUAwLAYqBWqzsYwS35x2SVV/
SwQw2aU23WQDx704ZzhLpo1d6Dg+8qYXM3mQozWEC/L9dZ3H+oOajGMTlpqQ8mJ+Ui3HdLp29V0A
3fW4HSTNV8y2wQlW+ozAbwwVciUKYa7QrhOe3jTlPXpsdP2ObM4cMc+SVmSbX4I5awXWUB8anqH7
ZNHPXnpXKufGTzlp805lWbKy9Wkcr3xTCgE8XjZu2CdeTmS9M3gzlxCZQeNX44VuOPBHCI+zZUXc
SmaGR+AlVH9vvi6aXksjE5jkpQu4CcxKy3vAmOdWqKBbDfHgHHBn5Cu/9+lytaPEUOr02fXcpoXi
NeQUi4y7o2HYFGsyC2eW4/Gu8Mb8fDbnb3ou+wcKWNLIFydG5eyyzmr7qWriB1XkN2Lpk/0IwPKU
Z4/LD8rLkwok9fREx6oIZLEiP6bZtgW37jS21hB5WV4fFpsPdDaloww15RtMm4PWWhkB0K1Vbkyd
XC8FZT2meObLzVzdsGJXCcLnAMZo/n+4O6/kOJJsTa/Iy0K4h3icyEgBDRAgCOAlDBQID63lju46
ZmPzBdhlTbJvFadexq6N9UNXsUgiMzL9+DnnV/Ume/HjjF9wC30z+Y2f7aeGZZ6Kuy3PnZh2HEG5
E6wdLlrp5erLGERdd8MXBn+a/tVNava8zRi9Vqtvn8yitF6GogVEkcJtPuM34Bh7lJLLfTMRprxl
q4oAWaOPwmTpe2/ny9TaV7HjXBOXl2GezwKESjJcFlPm7spOxueW9JpTXrrry7iUPQtFi+iCRtcO
OJqRVp+5GtM2yBqU1WmV9qeiqtswXrWZB71XoiVMaF/cU16khN2PA59YgGnX+FVUs/yGt91bZKzt
FVh5HPZ0Ux8X6UfPnpG5L8KbpySUXf25LydsYtOF5WBL+G8RxDjJhgnfC35U5rNTxS/OvzByVEBS
LtglsvpJQlJ16m94hndvMMCbWyo8nnweZ+9a2U7/xTR7937Q4xC2k4nvboWDz+UAA7AOWzisO0wG
vLvaWtzXol2Y+YSTfKBgFvsuiddPmTmpi94jswORSHTl4Xv0BS2L+Wmg4zpYXdffAfyiXFt6YEcG
krBwkFY991FSUj+gSXbXGGeuD8zQdrrDlHdrx7q2Hk8ZiZj+c0VTGQcgV4wxaYZvJJRwRCJgSyMo
AGup5yxbOezWOqLBsFWJNzs5xi3ZDkP+5vWTlEE61d2j1zrc/ZQDKMZJsq7cJ9FaBRqz2kOpWcPu
rF5yGafI8OygdDCcPrACnucDt0H2Cb4oVGWcbcYLqcrRRRHob2unztM7LIpVSeZW1Rt3CxALKGOh
vsHbqM5XTXGHYmfPOE2bTr4etekSNrBaC5moPs2YZCXPZ+B9HH1zwT2VFhKMN3crylycKu/JanjR
u9lQqQoLNTvyFFkyzkNIL7oDquJrXEkOV4gbWA3fLirFN8sdQJMmD3O4MCbhZdwpYTXh6LPumpCc
rAxnm+9iu9TUblOw4UdoYxUGbQm4UK0IywmzqO1wN20sR3yYXKjq0CR8N9573JsESzhmbr5U+Be/
MCouqAJ9wjSKRcr6qBJaIe4AA1fkchpJ3wAvq4dbh04puTQhuGac/8Xqz2M1+IQ6UM6zSx/PzKdk
kfUdN7I3nstkqhDY0XWwzsbijzrc1vXXYWFoPhqV61vHbEYueXBnm+sDnqZ9stOpiI/p2APDa99F
trdiGBxMk2J/iRSKrlWiMDDv8kbiAZtg43erJhfpUKbN+gh06l9g0uR7e4sGDwS2nIzTss0dFJPE
uViiWhm7hPCzk41j8QdrmLlXZS3VG83RtVPgl8sztAA+TbubccdysOYI/NonnZyCL3BUj+b0Ysoq
+6LovFoeDaSCgDFoauVFVcx8/4Xhgaf5AF0gLfQZz24dR0RCrlNznXGHqt04V3cy0gUUoMHwdWDX
Bk3HPOK9EEaCViwohYRo7DHTcw0zuu2ZZ2jWV9qA17aM+/s8XbmW167NrlpzcL7FptsdsBYBIiX+
JNnPqSNIQynqF9+M0fGkOufPR83gmIEv6wkPnX7ETDgjtxhvYlh2VhCtCaa0ulN8ScuyGsZgGhPb
C1QxldmBRJamga4TW3YwrEpcGmXqNeEK7mieM/j0zq6GUPDojylrn9jfeEhFi5009s84oOvEe2xs
Qxe8aGrPDod59pGjts+t2vPqnV+4HN/WKXmZ2q6sR69Oy0u/nHn+i90DeLkwAC6dcZvvYmOQH+0+
q55Z4JGu1fvpi0xsmnkyp+evVm82d15TZTjVNTqSZ4Nw7LPSsrvpzMgxat+pYTBeIthNXTC9DwE6
Z0N2iY79MY1tL9qzamrWAyhw5Z16LLNtvkBSC0aVaFJIxKI3W03JhZEY8xn3v3fG6ru/9PHWI3BO
5EON37y92uHgC6Pcuj8WKqtlr5+02a6Pg7kMcm86hJKiKXHZSfqFfZGrLPlq2VHVBw2YyS3seg/y
RC7hbW3FQpmtbe3wXepOrRW397TfYyA4/pCz8Euvo20g1BU5vzz47Iq01+qs06Ld166rz3Stvyqn
rwO0ivMZh47NDpAWSH5rQDFQGPqcNNZ8B1yn9B2my+m3VhbybRiV+FD4SfuCuTn6QqJr2E1Zdmi5
ohA7Va4esD2Wy7cOx/dbNM1YxNeMLE/9EJdAMXrVdlgmU94cm3Zxn2GN2mOIQnIB5uIj87Bx598r
r1luRhScO5yYSfPJ3FKSPogbLyaCSBrt0h5PoyXL86VnoctlOYHhmxde7rr9LrJjSDiOMZM8GXdH
hI+fEjKPPrKZdC6sFopZgr7jtBbzie5tuZGisZ5UzYozKJpJX5gI1+09zUl7dBarvGUp3rYB3/Ys
Ps5yHs7mJe8OejHHj3Nuukc3poFvDPtQFWq86YAuNftO279cc8SUM7EAQRbhoM2+HN8dr0zSUz+u
nBGo0Fm68xPLO0+q2Trj9vmmpzj+6ohmPC1AKHuPolqGfiWcSyOF8RP6rkO8eY8kDEvvvNcfqJL5
VeEN8GnqxKdE1Hw7uet9SCiwtv3DtKTOU5X48W7o4jS0a/IQfMP2dgWD365Jx/a2SBJ0LvYEFX7N
v4HR+Idx6cVZ69j5hUyFdRrJV0i40OS+MUXxzUtre5+4XQNQCXGTDq9q1SFtC6z5dVb216BC3V0Z
RdnRrU1x3iJKyvfQv+ksBxfYminEUEHbN6hDyWC3D7ko6K8ROCM596r03GAlfGd15Sua5Pmc9qI/
ZYvTXuYDEgbP9uSNVXT541iglN7PpAVxN3PRf5rSeTlqFXW0F1bf77Z18nSw84TvEt/Ps6huE5t0
j8n/LNltfig7o+fDtyMAxlbn/YU55ZEIpgSMZt9b6fiWtw2Di0lXQ530CYto6yQ7TsLBa2uS+U1X
1/VwDuNtvO1cwSHS1kq5F2vafjVm5J+bdnqlme3tTy1QDCr0AWJq5rrz5ygrPbBCug5O7xJXIigE
Awpf45WevJWxEaCxHe6lV4gzmnFCFbUBjcWu42riRjTUvrZLjb3ZgGl1E1nPEqzwoiTtgV212R9U
M6UO6mTxYmAXeLRGt9yZaTpf6EjEZzPzBzbpoiaJatmYKWk/Bh4mjWdEmjIbmH25nFrXNj/OvUvQ
KnVBZXv0qWYwO6b5qfbKqN/1sz+zjvKz23iumhcVl8h1k6yrHpY5emi7uEfc5LjYtxF42B1cyGfp
Q1uOBRgb0SP9bnDS6TaRo4huFgVZbWxH/7E08nZPSsh0XLo4Ww9zPEmHaQW1fzOn+Qf6wfWAeyZE
CtdU7WfMNNpXgPuWjVkzfpmnPmtDjCf2SyLyI2QyeaTzFBBp/Umez2NT77tiFNdcgM3nwRTZrVZx
s2ujsWIEWyd4LIz+JFSxLTyb8nw6qxiS7uA0HaBLeWuIGVD+eU36mkV6m/lnJtF4me0tgdlG+mTK
gkIxrBh8VexQUKb3ww7/I+9bOxlLt1MuQ1sIQD7QAzibJ+FsOOudu47DUwOGdqoGEktvlzbDykj3
L1zHxX3qlfBPsiK/LRZ9NvBujwOSEqTimAV9k5MzqfM17VfjPHa9bto3xSxe1lY1T17Rs5i3in3F
/nY3A5I9JXFpfGjbtNipNbNYoBnJMylp9UnEA/tCV9xXkZyDlFXZcqJn9hfWGGRgBMzJVSCgOl2O
w5qdMU6WR3yDnRdBuEyYxba+SvmUeqwDiW5xonEO0H+XZ+x6+nDqrOVs0FJ86FJuInoexVGwP5ju
MJyz9COdnmvq0AohryLZL5dVgvcUFK6eaBa/swHVVs9caAHUkOAH75vP0UBnB2kHEtaQierChxnB
bq4uX1xt08Ply5tZzNOhQWf1CNoz0FhF6JGgqZ3DyGqvsnh1ri03/7gKuv9yLL+6lWc8qK7jBHXQ
GW5yH0uUae4eEQTq5FJ4Zf/YSSXOm9Lrnz1sxBNGg6yyblP6iPmlVICEOyA+Iw9hjKYDIk3PYd01
JbG5BjURIO2BVV/Z3CZrwTLVRaupQ43y+cEtHDpAu2V8CZZtE0TqgdEctT2yuGygJujQ7ytDBEku
jI9LI7GnGDVctliP8gIqOL+Bwd65XeRUPHDjtiMEn4ReqpoqAjRA9VkPjAwjeK/i3FVfkB4b6bDS
NFWB9rIp2avZnOtLOhM/DTfilNrP0mXo4jP1WD7pAtH93y/N/7uNOZJ+RUNpICx3NhXLD2qVBlLY
BNP4G3G3y7lXDIY6LavUmHkRYoNgbogqFvrtcu1mon76+5+9SaX+zRbetvVkuFq2owhQN1z4Fj//
bA+nsAY48JXUvvIq8e3hGC/Q+AkSHMKEIJBTZefDBxFlgHLw9o3v3PK/dHD7T8jDc7mxINhBafGk
865G/OG9a1dpAaeXlS+8Sr3HrhQRkMZecfkSFVKND7UnEftqw+cjmIVhfE7TVHZ4rLHd3E/k2ac7
ev4GBqpK5uwsGsSSXwwV9Kaj0lYhIPp1zXxbraYHJEjir/iNUvYX5R2PkL6DCGdQJejfZKr+AngI
7Zgss4FsLTPKHDxJNXtwUZaY744ovEF4M9PMaZUyMB2CAAFjYBBtUI2YJ9z/swK5QiswWTXfURsy
EJz8O1z418/5ZyHe+4skRRoKuu/zHeN1/vw52zbF1iXPBF4ZbKFjZJMVc1GMMa+Li/uu11Pyzc96
sJo0W3nI7yiST/xTu7ca1Ch7jacB6x63JZgIue7q/+YQbKjcT99Ez7QVUhsYQCbMebLlf36FLLaB
WhuYJf2AEcKH74eug1k+H82aHdU1dUMRaYM54hi6Vbs4Z/Hcrfk1hNl5Jr1r6U2m4zmjfcjBryP+
2eabQnKFuVwUSWNPMRwaIN/fuDfa27P78QzxgvnUFafIUgaR7L8w7utUQdTUDcQmYmXkyYau5r3k
JAiMe7FwsF+h1pukCAkts6sYt284U5WFzXW8OJW+UK4dq1Oe1xE4lkVWzwEIrIvDSXVyDVSrKZrp
hgaxCdBqR6iJ9ahU5LTwRmDXsAVLM3lo6JvnsCgYNeil8XoVXoUZQssReGNiSj9g4MKuNWnATHbz
6onXWsO2uZs67Tz4MzGSgd339e/yYN8lfT8/HOlyAKThI+aClfVLcVsBJgoXUCfAzWjW1wIyIkyy
PlmjXULPVO1LBY/kqmt7Bqo2SSy8BX0nzs6VAQPnQjK03bD975IjEUkGi0xTyfpEEc3SC8NZPHko
EGOgI+STweM1wzqCjMeYP2rNXpXQIZWGD+2vHVLvtXaKbD1j65I+seA3lod/UkxdC3kZ20hHbl8G
g7L0y1dYT+ayyCzaNE9TuXXQ8S5L5vysMIr6HCMS9gFG5dBLyN4iG8OH2vT3L+A9M/7fT5tXwEN2
0JHAO0BFRD73z4dohRK7lGnHPlmTCHBwYlPSRK4eO4XvkA6P2ZVnfiT1E648/Rzkut0qqxlbX5RW
dbnLa5XI0GI5G8EPYVd5KOxpeClTLkGmzyg6E1gnNnsUKNBohiyvQ3KNGGBLYuw28jNExr2SLCqP
v3lzP99VsOAM28aqxTSVY7vQlqyf35zSTmxETv+VyaS5YtNS5jtrIHUOn6jOv2KKHCJ8ifBpjUg8
fq2NknWi627kQ8PzIns/+fh0BRUuGTcLm9FwXNL0Hqp3v4ApmeoeI5n0whlKaooRqTLdgd6gIjGM
ybxKZs/dsRJmbe4tdpqFdVnip7VQkvaFX7cfZMQwtPv7d/yLrPz9HUNVcCxX8s9oDn+pLLmo3FxV
+dfe3nA1G9SDGaLqtt0ZrIRy57F6Gg98x6qrHPZyclQY2qf05Iw1fWPref/3L+gXcH97QR4KJkzY
gPcdy3Z/aRcKKROaiGUrpFznCDdqcZ+mfukG8WBGcN5tZ/k4NqMJktvn0HcmtXjRpe/DJmPbhK1a
MAFUE30VK/+t1F7aE/RlONeundnmYaiz4q1NFFClqpsCKm3Z5PcGZl3MVxvASaGpn626Uw9qYF8f
LHDamXa3XxWjqlnWG6Nw8WfFBDqMBR5Khw67uSioNiu2LcnbDFRXZTZeSQXNIiY9yEcmYOyYOF1M
bI9FNUN2b/CuZuNCU675KyckFwVVpH/C8Y2/LH9HIK1CElFUugPeZo40Dx6wP4OkioZoX3lMtMCc
xCjs7TRv8CtzoXVBlCNmKRiElSEVrs2Pnb+wEVYVsw9GhS1alLHwr3KjdnBGs8zc39t9QfsKwd0B
LePpimAxB+Cm9w/2/xmd6H+gxs/cvI7/mil0mXxefuIJvf/+7zwhS/2BwM+04fpIb1P4wfj5zhPy
/+AXKbI0UXiD+tZmCf+naNj+w3QgDPscEcM2LbqEf7GETB/FIFEFHi3+9//6T1hC2xH7scTb3DF8
n7DXoV+Gu/nLJYNZUtHpFtXMPLLwx6lwHvZeKZJbkuDae7d1/llehWs50DfQE+Ig63u0aO/tzw8t
uupKlTmjxsBpztMQT1EBF0d8Hss/laZ/2aUie/z5zdkos6SPTtLdhgGsFH7pFgzp5anX9wmZlZgW
mnso76wP72vfFvZS7GzOZbnTrgV/i0RLzBZWHXoFyprcPBQtwyNSmkT3GVB1ZKbxaXF6tn2uOXVf
7U7OO3i/JDA4JQyoy9yx62tXRAQBClJewq5S2f0ARivILweMCcXg5DYJeEnenGnGYLyOTVCVfSUK
s/oym205H1SFIOHouNC56f8MlkCnMulUfIDf3uVhkWVRDzXZQ84FIFvI68glo+62QnTCYCDwz7tK
63j+MtRJd9Emaw1Cmc6VvCIByr2NVRJdEZWdfMlnSL+7UplQVJXV1ctMYIy/kjedpXGHwmH1s7y6
yVMjuqrWOUMfmbgZlqq673mWoRO1CjYOHUrlwUtlnboTnY3DnKkFlpEIEhz89Lev95c4Hs38uRS6
x5dxEkXaXMzLkFPc0a5a6KAjquaFp+EILYGaNzUWYkHMphjDcfxTS2hgLMYamZGrxLoQoDxL66BP
vAwxSoMaZCJFJp2aK0jRZfngTdUyOSivMG1j+QIby3h0pznDpaW2bDLUsLKOmGv23qQmKKlMORUc
EmcWZdsTuSxsbSMVQ0pm7+Fxtqs8TwsBi/+m7xun6O7AqxoXMpVS8K93BrCvZ5ClIxc4NBVukCsM
nYZGh8hPfF6Lm3VgefEBL7em+BSnPiKfPewEIkHrVUzda16KqvE5eUQW321zng/9Je0G9idZAXkf
9UytkfXtGkPTJDEWqqX54NrQi9k2C3kT9Ups/pwwiLEJX9tPDTyU+Eh+6VIc6taqRMjn6OBalQy+
CtKk1QADCTZ+4QozvTgRY4pcfjbdKD4A+7VfVhgI6x6SB6PdatR2/Di0BWtp9rpciCBHjPPxjZhh
DSD7jchNFjxrtgplWuqgcb0hC8kYc5vAKScCyaWIPRhqvkpO9tStBYS3eIyDkrDbGzcb0bCjQOWB
lU4y2F8nU031+dQVqroGHfawFoFplV8kWHSRllcbC1eygRp5vk8hj3WnqGm235qTUQpr3CtwCxAZ
tpPksU6O2ktMMS0cETNSXtOlHqsgiV2n/mZUOZ6+oLpLfNE5KNAgIpnt524YGF4yxn9E+bU0zmtB
wmu9kSNwnDtvG3wshj17yg6qixf56zAeSGUVTnFA2EPIFBSGYjwiP3DhLUS6JnoIVAa4iojUGZvB
pT5ZS+dIcBb6kxDCIg2QRh4JL60WJZpq1XS0yeNg7Ngj4829TQnGIe5JmgrqZPKNvS36zL/NNgj1
VA/F9JDRccdXEQeZWI7GGsz7eIYc1O1FToTgY1VFM45LGCPNemfLUjXp81wKkYtd7Ztjf+WwfwZw
mhHbnkgvVSIc8DnhtTiJ4ezwFhX1JTmpZKAKywNzaqdIfy1tiCggcKqwAhhSzea8ouNrPA5yO5wr
Y73H13PUB+XU6A8br2wusnXGzQp9g0JXVwzM3iATqggzMxnme76VkxsuWmn5cRLWPGHlQO4MmwIJ
3Wcsny3Xq4vs2NbQU4jzZhFkfoi0uXphCSdkqV50OS6W9WyKMsb/PZhSTjPDb1ETy2gFDFlW5ewJ
NvWG6WvclGXXsCSXUVR1n8dGRahgcBIdhZy+EpBC+OfHf94Y/d+RqP/WlOV/YH9E3/DX3dH/yuP/
/V9t8lODxB/4lwOC+QfuAgBo8IUY6KH5/tkeCe8PWiCoMNwTFiJge9tl/tkfuX/Qsfjb/2z53iP9
u0Hy/mBUNeFdQ+jyDIee5k9jmdvvrQ+eNH/ZRaj3VdGPLZLrI/zFrlQxOFEsvF8GRXxyIuJFk/MK
+l6cPbRGJzElMJCLjqA3mHZAKILoY7bQU0nYadJjjAx53sXb2xWEivuT6O1rCy7Ic0ECnA0DFcYP
ll7u2LGFfmIvO/suOGmyGA0sHn6tfcWt1jTuQFs3hXgxLMlkvajvpwAkzN/IUt9PyPp+XACVODr5
+zHCl4UjNb0fr/n9qHmr784BIFNz0WsL7DB9P5jLdkaXrMvs0N5OroM1MYHNMuNAV++He6xG/RXs
niOPWpPjj+sDpcB8LwtYylAi1vdyYb6XDvLoKSPNe0lZvtcX+b3ayO+1J6bXdE6QEpz0UVYW7hH7
fCTk457ehdIF38OOr5qtouXvxU2+Fzq8QSl6+r0A8qlTDCck7+Wp8GqDncjYM6mVbH9YP5iUUavE
WDdo+iIvuIdoQuG9UHXnGuIDcZAFFuB1BdP7aCJ75R527XI8SrtznJ34Xsk9b3ao6/33Kt99r/nF
9xug+X4fpO+XQ77dE54juDLa7fbIMhMWZVO4XQFjttCgMkEPNo5XjZ074FzhIkyz7c5jS6Z5u5Ox
LOf7pTbc+BYumTAPUSzAilw/m1H+KlYEfLmYW4trw08qJmXu4OlQCCa9QA5ZVmMBbA6GIHxwdOE1
cPeAR5MSQfETUEBOmBcCTtOWQ4rOHIQy36Xpu4TA+TFcl66ZzkFtuusGjwxyeiCzZ9iYjmD6bDeV
d2eSWgX7GyPvMUQWRhZ5NwJAMeYWytz5FtnrjrM4GBdX6TPm2pAHteNZH53VmOEnZm59S3Y9wuci
rvpLEbXt1aJtdKdbH+aCRMklDQZVO0OIEbYkJJ389Uece7U8M3Qdv7naScvjYrqzF7RRLA0Mxa2s
2+UQ0arQ0F3u0GouPFsdFb5P570RreiqoJSkE727aNkpnKs610+Yvk50yknRIhcDzIAcg76IKb6c
uuhgFHP3JVtVbO5W0rOyTQ0lbs1a9fDwrXiAg8b6rzuQFWtarMBq58X0C6g+jRP7SCmg35cBYS6A
aqyIGgbtVPGZuXEyALUX2tG7CrttXpd26TlXiaEnftTd0zizV81YXziBnZpMDwYbWozmC6TIuxi7
EPz3EPHHhH+W6Qe/KiDVEjRZ2ZfVPOtngHUXBlKz9tOODIck3ttMFq9idrFjgZlvN2S1UTEhMlbt
kVVoVO3dccgfVZW5Jh7YHa5pdAPrRel0zStrICsmFQ7NC1+plucbT3tDr3I8z4iBMfYZRu04TAAr
Oc0Be4N0OK7QKzAl8Ovee8WNpPDPBZ3eCHfSqEz+T3LWJhAWSA4PcNeJaY7qqcvvvEUpoHK8McoC
q+OxL6p96+VD9DqN0zhHuzjqxZAF3Mwap6iGKsHBgka008iGVRz6jvCxdvY0BDQZKmwnoSUPsZV9
ggHhlScfkp9kdwKB8n4GglZ7HRFXfeGuQ5W96AwaM47Dc903yHptGvt2xN6TkivJbEZ4KkuqN/UC
7Yi3n32gbABeNrPTOWthhiTIBV2CvT/GATLZRyX82vPad6L6Ed2jI48esgMfuUZJGvdoQblaGCnr
ankqsNMr77xo82k2oUNMAxo0Vk9nswX99JObWL112kpvARrrCdR0QTq6Xvy1EBwtyF+EXhFhB/Lu
BEJbs426rqzLfeJJGLowedostKcCqN+YSNI468vSe+3TxHoeJ0uI+3FUWGX55iChzTnDdLvMhfmq
CVvywhWX/GQ/jHDI93ZmWvrJLEwDLhy6a7y/rClfAy3Q/IZ6UFN+7dVimY4DFv/ywUd35O0lMymN
npzie4d29CE3zGWDwAk2xR1+hvzMT4DB7nrNDEnYsmNIcr0bXebYiSew5EURh9KsC66T2oKShZy+
bjiQFcRmlMDZXS0tXQCXr9PHsVK6PRAu3yRnWboZOK5IENpgIBM82sMimrHPtDJcB3b4ZrmgtSpq
7LOIEG3JF6k16jHAhh0AvM1L75SOQuGR2nB6iFHOm/bYLbGRb+xkXBhz6PEAKY5cSfNAO1Mdhkj4
BOmVcBkCzaz2YeNgq1DJBHU1YHd8nHKGh12DlzwrPg2z5MzNKvNBQeSVoYkHm4OzD2algTnWnn20
UTe8wURqHPIRWvOF73ECDRZ7oDhE8qrjm4GdKLb5LNHTc39q6qvJzJePIp8RZ+Q8x+x6GT3A5sgF
IMENLtEmfDgtedYG3hPEXxStd4ibpiqPVpK2jN7stzfrG5sG6b7MLAX9PNVGe1M6vcQppZAYw0N3
HO9TJ4UONDXSfBs8BLIBtJDJDg3pdMueNfYMuxiu/22ejpDY6oLk00Mzx+PDUnSxHUIWKu9hhjsv
uoHgETTK0fOuT5eZWEa8WiEkzLUZ7WM89SyQB/7zPqMH/LClxPRBbhUF9c1r58+rFZXewRKRfQfI
PtjnTFgevq50Vc5+tNAmX9BXze2Njy1/14bwoU153iBHSl5zv+m6bA8BJyKvNU2dYvo4owZIj5lZ
RV/WipyOnYH71UOPmxzeBsR4l9cgms3wpZrd6U1GJh/pqC0n38GQFzrMB5hLwSCbjQ5II+PvUtWo
U9L2Cnugou0dBnu7RF4bF2Z+F8klEycGzcRFT1PR+a2Yh1Q3ZmwX4wG39tkNHLYGB0iEsG7xY8ft
pOQZ7OypnMmSTZbExSU9h7CQFdOAp53nxK9mMRrsh7O2bU9xWwn3jFSq7LnGRbS/MfParT9YyFzb
e6EF1gCmXbVvUM/WZi9LCzN0MjUQz2aTB3JYE3zi7nTSTs4ex0WwpsXvyGNIsM7wX5NyRmzW28RT
364p6vt9IgBVn8g77fJbHCvT4V6ldM8JYRlFO2ZECIiiphXQR+21dTUPR8JPkqXj7ApYrian0NBp
Ai2VAA27Q6am07dYKEiNcWq4myLfTHPu5tZCrgy3/LpGUAyXI0clEIjUdSO29zO79h7HrS1shysR
+XcLsRLma5KfWgbvK25YjadFh0UZ5DJHf1rzLLuju4rwxortwQwiuMXGmc03C+sp0snhTDuWfIYo
77W7WWHQucsMxvdghueT7boBWUoNK7sPvKqX1c6EgAbtgTQRtiVKTVfuOLY3wyabIObZHF/pWpb5
kGidk/KwyObFrZf2AWViZuyIoIjviGuw5rDCGXENkL6AQrcpdmZUxKYPRl8bxR4WI4KvcfN6Kmye
68FOtPsEJdQAFqklfoAIJMXmfWWkb/Ysx/pYkyZUYDUr28d5ttE0zdAlNeYARWYd8PBJ3rRPp3AY
GpTIeA94nncC/q/jcAUt/AyUNoEQD8jXSTQpl3sw4aykWLO22QRJDEAxekL0ynADdwg3GgyvXDjR
pAOxt4OQ5KyombDbR5qDt9gxM4SZcIdk7dNSWSxjt/mc3Oy2BI0bdCPxH52Nb2m0mWPBXxrafZqn
tKlSjAPqbaLpnMBn0PiXAfI/QjD+/xzUzW3F/9ej+k3x+rNx6vbbvw/qyv/DAz1kCjZZ3ltgp38O
6oqR+F9zueX8YXuO5SMsAFPYOED/nsudPxwYDRsrySELDWn0P5nLfwUPbRdEGpKMgQIbm8L/ABIS
eJT4gEL9MyF6kurhQBsjSAlGckg0p3k7Jqvoz7DsA94VlKoSExn8agJSar0yFHVr14iz7PoNVe+U
BYaoo+vUqkZupGKgkDS6w2+0H0zyIMo6Ul+8rp/ICYnH2ggj38vqC5UVZLPbpq/uRTmOj8bSQKlI
6ipd8OlAmxlKv6avY/gy7vpe6CeslBhQPbhhuCcgoZiDLSpoweSgtrITk6HKsYGqtBXMXTs/E0di
cm/NrS0xzXGJKUmQgZkHhTVLvu97k+wo9JzqXIF9RseiwSxyNw24SZ23dsuMQpA8wZEEzRQyWFVO
yAyhI4n94BMFc0E/A4FYxnbKP88pkHQSI24N+rhR7Da7YYXajdgIecjSYCxDxGmGOYq270eTN4n8
O8NswXTb3yS4/xJJ5wIEM0pDPfBtwwTkcn/hHWC+Qw1LHRniHoE30DgI1SCyRT96cqLcuUtp3EIk
GQX2X9q9NmAebznOiQMna3K9E39x+RvK069QElw2lP5KokSCXOca4HE/suq4OKELTr4XFiQA4ovh
UJybiV5Rz/05clLv8MOp+9ca6kfp+3/z82A8uKCC2AxBqfsFupoiHJasteHnwUo64NOTPEfcLWHR
V90X00rb49//vO31/7Dksj2TQ2Tw0zavT8v+lQ0x1F0GVo9RVR7z1rCxms5lNaW7KIny37w1Csh/
/ijKiCXZ3vEwqRA/Psqu8jtkULYXYpXh7UsxV18SJAPyN+yV//gxlB8fgNEw2ApvTqg//5gE5CFd
48QFuLe8PTd+c9Dx6v7mp1jvDgQ/PDkMjCxFF80aEi4D7+eXt5NNs5ySdZJ4nEfd6O+dGa1QaMaT
vZyPdp80HwcLfdJzLlGVHEvXSt4Y4q16H6VN5UW7/8PemSzHrVxb9F88hwNNohu+qkJVsSclUaQ0
QahF3yPRff1bkP3eJXGvLsM5doRntiEQlQfIPGfvtcu4ten45MLG4KRjW53uppFGFtK1UYSfUhEB
NQPITEOIPCECwXaziZEaBx80PfaPlfbDTx3kDX5kacMZaL3zJDizzsHSSxYQ4Dy48btSMOjblW1X
0NzobcLu0GstxafYEEDK9jFNngJ/yBTxujNLu02PDEnz96Ol8Y7ogW4RW5ibNbFzXReKhxKBWLwv
RhcU2C7EllMcFpsP+xU5atYY4q2TWm7uuoEXsL0P4Voa7KeL2J4vs1Cb0C5lDpF1Wsn041ji7WXT
VDpDcWssyO0RO0ss8DvZ0RhAfwkCmWsUmY5JyejT44C/NSeCYxjn8JoNr4PQtgGsdRuy/XAecTUO
A7lwfWp/pYVX5kHDkBPlr9d15ZUOYP+5MFutI1OvSuQzp3qPoZeeP9gZ6pdlh4g16e+XMtPSj4Uf
p+2DNTdy+LD2Q9Kzl2RVcrNkJafGLiedTu7pZTgJXGpUfcZRdOEsz8xJh+aaPjABKxEOvvRdY64m
DfgxcXK7yFIzr0iJlvNXOw9LbqX3Gv9ukE6ILB/KdXzkXwRjlJEgyIE8EfbXOcvzm1GLMGLHQ81Z
o9XSrv4eRqAZhl3aR54829qMVXOB9ezYtJxQfz9qKCDdx4yKg+6USA9MHIGpIhCtVfSPsFwr8X6A
ojF9zFOk7OCpSR87jUU+rEFO2jzcsY2GHoLDnB3zsxhonF3C7GBcitTWKD/zW8RRfsbtjGgA+789
mF/olrlaf6qNqWi+RdiJRkh3EaiHfbn6SPa0wQdtF1qJYdIG5wPal46G7k4bswjRtRjKq9wK6Rr6
rexmIrc1Hyif37injggQ51SLqpT0bSSqrJ4fl97xIBnE9kD+3AB1GmbutsRqemzaRZqgVPG1zSZr
EnNdhnZT9nSDDyTu9BzpuygMCTll6EpZrYNcd2zD/tLrxRChGkCfGghdS8adE3rzo4dbC6OegLyK
0hFyUs6fisfF6wwO7KNoL5bUrcUhBsnhHzR6Qu1e0jFE780EOjuRhodsJ/Fpee/KOJ5nZLSWHl0T
XTZFR90zhvkcm7UNJSsxy1OZNf7npCLbjg5Py1RRM820PjZN4joXTtFwvqeZ5eiXjIY5r/SuxqkD
oXR5Q8sDcBDT2tb+EMeTqaG/Bp2xNzK9vO0GNva8j+oqOyDaiz6Igb93HzVEpZxwOTBn3xukKRbL
zSzaGm5ohwu44JYXIrFc7jx3+XckspEYsEl5O2lpgfFrahPTP098N3gDiQUwKCFqHJ+i5rLBY2IW
EgdpnkfIIhLOtZq7IOI/JWMJ9PItxdvmGyBQgADbQSizjoocC7z+q08Nr5C+HLJwPMT0KNkB4u4I
BQA5q8kCiRWq/kjjdVwuTGgLyUnXIvMzCo/KvwbcOvTXTWbrxqnhtO3toTvN/m2c0jX/11Dw9xOm
199DQVObTSxfYJTKApTQRpZXEvfBETullzaW4g4ZCokqkhmNtRjaG5/erQTw179luXwQ1w89m/DN
x4rdZM2LwY0PejuUjCQWujfeONIdq+yPM8kh72qLKOPEM6NbSId6UE0+1vosri/+fr+x2d+sN8Kw
dT1EMK4xDWvzRwMK6azeZbhhitl1znxqoq+C9+G0S0IUU9deG6JG+ft/88+rgW2AYes2WzkmEFsg
UhqWqI2EQKXSjLhq6BXhgoQL8Z/+K2wSLccSbKkwYfibceEwcQyvB2M+VCNssaiO0tPg68sb+44/
/y3C9HCEcrZY96TbLOqmYt+TF8l8KONef2gBy5Bx1Lnf/v5vWXeZL/c2KDNxkJB1wSSV8ex2aVod
w80GGu5BNrmLRrchKbRGHIWUny8EzhzwoCL518/037P3P5Ag//7k/T9lVOVfXsYE8D//t4JQMOwm
fgrN3zoM52D0fydvw/inQzkTISI4W/NS57/590lcg0/GSQWp4Jo6YqFzZiX+W0O4Asr43uvgxUFu
rf/Vf3YWf316IHsGwRQiRg5u6P51Y80jeLmlr/DkWjC8jgBeev3U5otPZi/MgETmJ8/K9Xs2ZPb7
uVvb4ilo0ItJ821tbzb+/D3SHCimiHeLL+RKMhFk0zc9t0s8rh5G7XMPKhVt0RiPT5AYWYFdn463
gmhi7wo0dFvshc+gZWew2fk2CC3GyaClEBRkUaK6bqBvAXVIEcju80z671N7kgDP6E9Oe09Ua8gF
VhzrFLKe/Sc90ZAfL0xFPiDg09ujyOLwZ5TpESKVqJjmwMjl6MMjxgI3z2zh6Xqu+F92pOkHlzmi
uyfjmZDnipGpvptCKdPD0OoTaSZ25lFAqN6avVejTMMIbPQfOT5EGHMx/wEQ6UCk7mBv2WzDXbhb
0Y2GHPEEtwc35WGcoXmiu9PMNAlWOkj588WS+4tj5+vXCj8khxlsBxy+134J9qPXP+RY11A4HOci
wTl1l+nu+BSGk/+WEn27XHxaNuuxdu3a8Or3WbQvlwtxnr0cTONuHIBhH7RKNMW5rUhaPRPHkiRv
Hd3F+jH54zXmGXzq2HhjGTEEMg7f2nz1Str/YZjIr+g82vzQWFn+XPpu8SUhIKA6r4HC8aVflWYT
uJ1jlkzLCYNF2rG0YwBps76qoskqdwu+pk9pCzzjEPOjNd0PpGDQg54j2ibliRdjdD9lsiKKNuo9
WKn9HHpX9Md7No4dDd+dyemoRfnqt9bOaqycfg4grEurnUqazmAoAcXCWLrx0VH2BNkZ1ZMn5tWD
MvTk3i3C9QJAZLALcuJ//TVy2oZ5w5Db+xCOVg1LrBVWESzuYjF78gDukE9B5gLzzbY+5601zpcu
YJ6aBljBWcVOK/mdY5n7PLO2QDi0HoznchZDfO6QfpEpDg/l3CS2hrDMzu0fgG3syxGTf3wYM5kt
uzRDEOH3QdNNC9E0ZsMwFXJMZc5puU8RZNy17rrfbRdz6pj6LcVXUs447keQgQpsVQ4QKGGBtjz5
emHfT6iy/MsEZ9a6BeIRMIbKsq89ksHySL838SDFuBnpCjYegb0tKnagIRyCL0bM0QiEFTbQPUbg
ROwANYTFMZ+z0ny3LEiG9l4eA1Gd6kreAk7u7GunL4YOFMQYXnZ2GPk0wyXAk9bMPXPPMUk+xZZf
APxvXewsEH0m8htqC6OgTfVfL2RQFxdpC5KqRQwS7bTIB+3MRMF6WphBebuwxUS4N1PP6YO46OBa
436Ea5rSBGxp8zVjf9lrHo8CW+X0HqyJmTAiWiE0uuyJEJmt0ptOkwE9AnZIGhIJ5jUra6SdI/fS
KjP3mkNMUR7g3ELPRa/MXpJw3KQ+pY3DUM8lyzUB4tPoZSCNFJROg+bhY4aY4we5T9mPWHhy2Q2a
7GOqcXGayzpqi4vW1PBUZ15XOwdefcu5J7f4muPbSiRuARx2i31rpvTtL2s2sHgWsLJcLs3EvLCb
F/vJ8pYJIZ9XXxb62Af11I8/JsQ/TwlPkXOfaNN6zyQ1qQ60SzKTKPRCFiDCoFYHuTm09w60Fo8E
RlhsYH3m1NwZEmUIRz7buyOSVnxzeMZPuaZF9pVX+3D+zNbIvP08I+MDcdnGGhRA2dODSCJ+DTKt
PPegJ5DSUeyU4/sZtJU81jC2YWPBWCUhKyrLQ0jGNjkVgPSA89JTvOidpfmZ84LhiFiVxGY2vd0+
4nybjKC0zPaDQevmhy3x0e84oHYXOH+16ITJE6PWzPfwB79i5h7CmTiHnc/AEF72PFTAHmcnfCB2
0ErJqqyHeMe4Uuvorua0IiIn6VuEAxXR3tiTyBGYJ4Pgptr7ydnTuaMJVP+IF9BagdaAemJjn+ck
FDct1AFynEoo9paVPcaLbG/cepl+yoKXHuKxInyui4F8LJYHHYbIgJ7Gh2803/uiq9/N9cz/jCKi
t25Kn53mnCCCjnQyImkSjq17zDlqlkdvrqNvZSTqJyvOYB/07tIzZ9fM3D8snoUkxR7Ir90vXpGc
iUsZ4GLplf8uxOwNk8dNdB7YMIH6IEIQRn0Jiv4x5POYodoQ4Q9nseFnYx8ynV0F7XreQ6z2rnvT
qjz5DZQNYyytadJiF7Jc+d8gHfaumctWD3pH82SHtLxpzz45ABIyWbSI6mRVTLiXq9BcVrWS7FcZ
G7a/4bKRBkkFOZoR7WDT7yO2pxhcmuQFLLEsnxcN1U5bP5hzPZZ7i9fAcCCiIblbXFTLBAZo0Q3B
4pEb1EQ3fV6jA70zHuLyR+IwWsdCF8+PbaOFdKo9rTT3DEKTc1/Sl9pZDtlnB0gzBM+fyg47gT8P
0j0wBE5QH4AdNk6w0OuC2Xvl1Mw12QscwjgDkDaGCZI3GXv6x7HrjR9t2Hjf7cLmqfZzFN9hMdSe
pyE1WeShlvxMYXcuu9DJG3k5Zozo0a80Ykak2xWUkCftNTAmlj9LznCCFmoCUwrDAboTMSM52uUh
ER8BLG08WF6SNCWDjHAB/DPBlEDC5Qgw+yHNLIaV/trtmJfyA2ou7RtiLPHJX/r+jtGr+1S1rf4N
HyAhBz6SHnY91gL6ITfRPBzyzhj7vdHqQBeh3zD/8Hju3Z7JZ/oEWAE+C2hkGxbcMIzVnkFnqJO/
U9hNkAhhfY2dgugq25xHtnAzgItG0/s72pUVgq68Z48l4lToV3bB8TfS++R9z3pv9+FsZw9tZvLe
r3M9vIM1i7nB76FQ7LRk0oxDzID2E9Q2mzmltsTVAWkM7hFR1MWlPVFd0DFiQYQSwvb7Me3IKgLT
WjEdyuL+3iCTHrkTuLBvhVXW7c5gm/SzGSSBekMUfvcyHYiSk0beM4mQ/PhGqenOqm+L6M66lfM9
j21Y8sR+z2Jn+X0JzTWbnA/AsJ0vPfqnT0VP0e1KYolwqmFah2CiI+AkXhrl/J5JvQ6FxfPZywyo
/Z6LMnSeiVZc7CPaUt8FtYOie8qvsnGsRzTzoCrYHqAt+FkY8yoaE515O1Fln6ua1HvbHftV/aKB
f4HvFUeHtKDLciBB1x2ua8/NW77pY9zed56fIngDQ4GYPUsRKC5I98CtS1QxQwxHamqGlW4CAowE
vwzWKKBHwEUItxi6geJqcjSedbIYQP7JzTjBu9X6K3/BMvk0E7Qg9hhINUzfgMKGfTSO5XtifELz
lhPy1JxbgrFYkRAIJ0JuZLUA59gPtuiNYV87rW18LUMMCsjhzWjGhoFDBFXCzmnm0panrEnNeaXF
452tuQ1MAU9ZwpbyssEEOGN+7TzileFr4i85ynLguLArsnZJvgJNjsV5jnIL6xDBWfY1pj3HHNnz
AfNE2xkNYXEPDmeEhKKxjTD3FvFjMRN2BArpCIiGH8ZaJ12mdj8vMEOuwRppuA0nvVvi7ybjQ+1Y
lCJ177MW5cx30jL5e7wQw6QI8pk344XuDTqtMPq9mS73C7A8E90+5uZjHZpkJVXNxF9hJ+Cv3FVc
O9NydWWT4C5EjJMf0sZL5cdlbpbqEeFbYR7zLtPDD0Tq2BZedAvg2ZGtiIn+xO/SBggpWiPzIYkZ
LruMC+3WeZeAJYSjBMeevTcyTZevKOYXPnU47uk2IYVzqu5xJo505XzGDrwvYFSLG6C6Ed2NFldx
eV02hCPcdG7j4jKp8WcS8hJPHHwvQtE2+p1sBFqSgrbo+FDXQ2i+XzvFzg0Etdzczyj9P/raqqUz
aAsSMjIDyffWqcjeCFNhPY3xNP/skOsWe0xhwypZBX1yLiNrfO4wb4XgPfzhqnHmNe6GPiPbE6vl
a1gipf2gsbdek0n0xQmSEAoeG7zejK5Tx8XjNHK8WIPesvFUGAzk9rU3ms/gzGqYvZ0UxrmJRb4E
XgVq/sKHbWteGmMTA9ylW4h+EztPzPoi7g7uqdtxaBUzTBlgXJW8a/oc6m+PBDGD8M+WHPa0JupL
2rlREqQ+stoKwAOqNaJSgOuWXftOt0lRwP2BnSMQoc7WHlRvfz/RuhzN6iodikjw6XZD/hCN6ToY
Qzp25NPGhXWgA5u/G1FffzNT3/q+cO6NnjW9SZ7zuo0eImYu2S6qBhRcjtXB1V6Gafxu6oOZ3oeV
4IVNbpSLkqXEN82fXskAmiJfb5qv3Y+1AQlECQbf2WuX1d3aejaHCX3OOXl7YJEviB6Uj5Ow+o/M
wtnizktTIlgbEsdFOdKND15FHCdGEtqRpxizGlF+nHaRJqEsvDNSF9kj0NXog47X/NPCdgllCV8I
7YBm2MqPTQxwIWDQsXxd3NSDzYqIsdlVXUgfATdAIi5MO/W+NaEbPYROMoWHlOQNevttVnAuY9bN
RyktUBbgTYY5+evg/t+m2T/WHvbfdM3aaA0Afg3pX/8v/+qcabb1z7XTTNfMNIXzCtLvWv9cBwM4
US1vZUk41h+9M9Mg6NcXa39Md9Fh6EwO/q93Ztv/5JxDz811AaD8CgHe+En+zl/yuuOisXvCjs/g
cNMAF41EjB3GOfQW+bT489dQfnzxIN7s5fz/lddm4cvuSm6zkRGSKxss/TQhHLf1/qPu8x+X3sxT
YPz1zKgs3im+e69b2n1uWJritTc9xFq6Ju+IMAv00VpuKtuc2IblzkHtoazziBe249AA60MoWYY6
9AgMfR8l7X/U9//jmazNrhdXRsoOKM9DZbNA1bxcSl0e8mz236vd96YhB6iJLzTgs6DmxLVPsL0d
HE08qV2cAnh56y6xd6DgJmZhReaco7L/MuqZp/hc6D6/vPiCXFk0rp4HVkd/JlqukzY6q933pp9n
l4A8e73Pg9w/+VhoE8XK2dQkP1uNsxAwH5HR5m1nl/Ib0ai835Vu294UZugh3yfPJQ/kbF2w1/6Q
2a7ipTeF6TZjMzo5QofUk9MVhH/jhvHdrdp9byrT7l0hW05EQWx+WxUMTmSr1fwvA/+L2gkdJyTR
hpzHPEXNUXv4RDQmB2q3vSnMhODaTlRuFiR1cxeaQ3S26+kt5NhvXt+/Ws4v7pyhTJPCyU4Dtmrd
zpbi+wq+VLvxTc2zf61qtpd5wJE//7a02FC61PQv1K6+KXqB63mqhi4P7Oelhn+peNPm63IPmSzM
ScplR3w5u9ZoSCdYDLV3yVYyRoKh07iAI4JoSk9txD67GCbVO99U/ZAZfd0kbR4MbtQxEYYlP+K9
UHvcYlP0uELCJRr58Hiw0f3OS/YOfU+1h74ySl69Y4tiGSOoZQEWszW5D9ff7Pa94q1v6h7fjiSk
k6vX6XUnP1T1GzrP39XO5lsswA2nC02xIDGHmyIkSAzj0p3S6habonesJSakTaSBJ6yLChjel7iy
rc9qF98UZuOgH5tGKyXNx8k+t44OG9fv2vKodvlNZS6FnjSJcNIgJGwWSDa9Ao48J7WLb+ozr2Zp
RDoPxswxrQGkys6D0yt+f7a6khQSS1+mRXho6avjedqbw3el+7Y29VP2S6ph5EsCD9l1MdWfYyMd
1cpnDfB6WT4AEnFcWE0aGMhVmKd052KNslK78U319IPbz23LjaM2uywskrzzNHtQu/amgkCH0jIC
4hCkXFa3yseuKO7VLr0poBKirY9PPA1at8c7ZLmXeju5aivc2hQQDfRYtOA1g4KGmm1j5FO8603p
TB2klIJvTjATrhmbvGAdl4aL2iPZlE5Hvs6sOzHLpKHh3MW6CBx/flS7+GYvCyK7LjNZEASZ5iI/
hbjN7E8ugNlabfe2VVq5btXXcZ+nQbxAm9Oe4tZS+zXNTWnOrian0OLKlTZf9lFt7Ipu+aD0WMxN
aZLllEqyHAk4Kcavmiavw9X+qXbtTWXSwpKMMOiPDdbkvEv16VHYkfkGyHVdyn9oDv7/OPiLYPli
Ywj/AX+FL5MgWjMftZ5zjz52al9Oc1OcvtlrugArwGnwB+hh7M1qT2RTl51FK2vA4BCgn97rPj0v
maktv22AX9nnHCmNLGZ8G4xpvvM9xc2PuSlLExlEOjc54WaJNx2ssvzEgfbfRrDfijN/9zNuyjKs
M26bcO8g6bMy8LTO31VFq7ZJMTc7TmY5PsJnLl4DCmcOHMe62pbtFyD5xerT9DolakPErL6VllAb
Pu0C4y0M628eirEpSuZH6D6QvwRhVF9TQA9mX5lqL1ljU5R9O0ZYBijKKfrCRznbMf5R/DG3WGqE
xsYoUdcEem5WgReBHI98T612jE1NkubCjDHi4i7ctNQ+YSFTfCSbqpQ2VudlZpmMKfF8vj7uJCNi
tZegsfliklkq+njgeRdeo+/SojKJl9FGxXW4qc00RQw+k3EZkN2GK3SMyLGakkFtL/tL5fxildvD
IIfJ4+qVPt7m2fijWYAgKL0KjU1tpiG5BYAFiGfSPKJShAhAQIdqD13ffDFF5I1DAwYkcBozPSBc
Y7iNgF/t07P2rF9uZ82Wua8+c+ueVu+X+t55C+/+m7rXN7XZFt7SR2v8u5WAnEhHf3gYRs97Vnri
W6OWNpp1mjHPC8KZCTKe7MhT2yZvTXske5Rj1nDldCW6t+ccZIPaPW9Ks51DqAs+Vy7W+WVsfZ3w
Kylee1OZLiRp1H28ULKxRWiwjqBJ1HoDM/67n3JTmHWDHJdBGKWzhowNy3AYcCAq3vnmo7mSeIqY
aEwIa9fJfCoGtW3PFonumgTVD4tkoFnN1zUmqGUIVH5HXHyvS0ZvUah5fs8do7GIdp3SBx6zxevL
EgeKmLVr2T1404Vj9FcWsRBqd7ypRb/BtxDHA7W4OJfFeGPNyZXalTeHyny29HESfG7Aaabv4OY9
lrLMlN5NCKpfP5GJkXvmIvLiQYv3rXdTN6HS64Oh3ebKwnJ7RK8kus8fIhmUsdKi8/xNGRr4NVvY
R3FgCOPbTNbIgqZWqVDw976+5953IvIQWXZTHcpTSCIdUA8/Urz6pgyJsco6fVoXNWTTYDErYi+l
pvQJw3//+tatwiUcuym5ODlkX+AxGtcxqPa32PN//X7C3//68rnvwF8igyGQzeLtiFs+9QC11O59
BRi8/EDWUa8TYMf+1c7a5mkJK5K9LVfak1oFeZvajHQdx2hUs3fI04fM+MU7OisVp7cpzmpw43zo
qJ+iMM5xPpf7pMjUOuC4TF4/l6pxBrcd1+IsTq6Y7+apVvrceN6mOAlIAf+/BlCjYT5n5UKwrTWl
Sv0Hz9tUKPCFtHOw0wZzb9bz0Y2g2e3cVCIzV3vomzIlwm/mlMY/0GpiQf4pv6eNKd6pXXxTpUAa
asscdd5bgKDcbmdMarPuP3H+ZZibRLzy0MmY38cWgnHHJ8ZU6bbdTYG6SMc12DFxkI8V0YY3EGOV
dvV4mV6vQvT2Pa1MXlsozu9zksOPTjy7ap/NLQrcnRcDWpR0A6wKw7XU9fK6Yd6jto1wN9Xp6DVx
PP3iHEFpRRDkRHkxj42tePVNeWalkfIp6p0j6JHi5Lc94Xt9NCs+9k2Jum7dT0aPZs8Kx2FvEcYW
AFx8K+vhN+9zd1ujGty80W+dY+Z38txGi3GcOOarvdDdTYHqISDMtmycoyfr4ta3o+WQz4RAqC31
TYWW8IDnMIxQM2aDvrOtLj9pcBneeO7r2vhzo/BP3sqSD11pa2QKFqRjf3OXablPkcfvKrTsR5Rv
jtoreCsHcjIIJfBFbQS1rXHF11vfYYUI1epqGxFTzTGY5rniryC6/KERYPWy3M/UXjYr//flB1tn
z9hMS03ItJzkg43n6Yx/561Igt+sTWdTtaifgQyJ0jmO0nP2BCR7z4WQUvG5b6q2LdBZZzJ3juVs
pmcNuOT90PT9g9LadLZVCxmoN3tWT5WZFSniWXEzmramtpFZlXEvn7tWalajuzyZIpW4pGunWW50
OPOKN78tWwAi2qxxec80KrKmPONQeJGaSM1b4zZe3rxrzHjOExYNatmHRpuK63rwRrWTnbPZ/ubQ
xH2SCXmfJUVyaXX2dA51kGVKv+pWIQRtoCBtlvcZRJjmg40l8WcM9kzx6psPbDJECYAJHszUS4wj
uludJbs+tTWzjebyMfRDiOJtWXhzf5zGytkRoeG88bb8Ta1ulUIFTF34S6F9jKSMT5OXC2y7enah
9tw3tYrvy09bLMXHPgWE14HtCTpBfrPa1Te1mow05GWsce92Mx16fSyuQEWqidY8qGqvlruTNQ0B
oAVrxh7IYiYSDX/knKntsVcP+ctimpbG6TypU0xJJ+8IdgUFaBmV2hd2q+sh8gjiUDU6x3Ys3zWa
LS5lKRy1I5O9KVXg2OVKjnWOel99J47Vv7D6tFK7+FbWExUYSfXFs48yt3FHWpk8xQRvq62Yra7H
wm6xAOt2jnOpx58bkVsniDKJ0kgO7fPr3zQTaWvlheUcjd7TTkUo3EuN4Ci1aQvJO68vX8aaXxOq
yaepkfM+XPnKuTsVaqW6FfiQ2DYTI+fbRzMtdBwxs7P3Fth3SqUqNqVK0AeIVpNShYGvvQ8Rmh6M
2gNzqnb5Ta16rhTTYLEkW0bbV2mZTDCxpkFtNyw2tYrhsi+mjGpqErySOpkFxM7jOPr7e1/fhX+x
X91KfLzUTDDWmc5Rxl23+pa7q8yehousAjL29//Eb17yW1Hl5MbFEta8yoRhzs+1obcPfuHPyRtP
/zd/wVZKhCPQZTLPX9Bi9r9twxw/d1Sy+Bu3nt74N37zJ2wlRSSLkiw9OfYRQ7tz4cda9MxnfPym
9IC2VMByABjBf/CRejI510aCNwu+uNrj3zJlChc4uDYI+7gsXnqaWlEcIWuEal8Sa/ONNSNunM+e
DWcW4vEkQ/eELiBX6y9vlUW5DdqjkyydWGhOgDcxIWWpNtUqy9rUrR3rWtMLvJEz6VZBWYIZsKBy
KV59U7dwXWKnW11zWhcV5yoBio3na1HbbG/hF/HqYyEdxD3ONu9KFIXe2fUglautyM1H1uhD6CUp
uz69L+rvE3SpqxEy8Aelq28VRtDyw8GAvXrsLdMMTG30z22fuGo71q3GaNAbXnwau+20H7Cgwo9u
f9RRZaopAL012ObV3sl1WgIruT4EaVPsvMV1TyGEGsV3zVZqNGl1htOQekWO0T95epdcL3k1vPG+
X+/yL973W60RSle8c+uq7KxsiPY5E7i9D/jprrAS6xBmUEUko8q3mG2/eXH+yqJ9MdMfmFCkYD3c
o8U4+NBhsr+tRiO9V1tImwLm0LYQTUODLsqbZmemIt4bxDWqbWO3SiRnGp1Jr9kkE6gzPvJVb3co
N8R7tXvfnGdtFswsJvZTnT4OV0wV++PS9mryQKhorxcpkJ4W6KftHB0UMsSEthW+ct5BVqg2R9tK
kgyG7nnEq+fYFObyUXqh+Nn6nmIPZytJykprHAAZcj4Zpun9QDDJneiAUSo9+q0oqTArE/Kkx6Mn
k+N+0ADLuEVeqX0Rt7IkCH0w+MvOPfr9WIUXISih9z0LVVNblltlEuDWsdbNwj/arfR3IQa4ozaz
31F7NmshvyjYtBGStJLKP3Zdat2StaRf++Ban9WuvilYkdkeaEzPP5IHKQ+adP3HqK1Htd7cLwD1
i3vvdCyRhrT8oyua9KKeYyBK9TSovWy28iTSdRbpaY5/DJcM8ZNtFd/iyKp+qD2ZTcHO+AL8QZo8
d0ebPyII6wuCYaLindLltxIlx4X+kLizf9Qys+kPhNE7GSGd/qzWQNuKlAgf6qbYq8LjzEjmpsp6
n0SS1lJb8lulkm3JsYdHFB5z25hODemch8pOe7UN8lapVCW2X4Hg8o9EJ2jw5YjdqvvcV3zy9uuC
SjorIdqV/Tbt6Pxq7GPrEnFKr1au2zT5IsdWFmUkRsQ1e2NHF9ZtX0ryKNSWzaZekzj0Cy8ewmNT
6XqgWVr6pYC++lXt6ubrR9NaBPBIs9SOyYic0IFjc7QBvqi95fXNB9ad/ArcQ6cdY78wHh2rIt11
jLvvave+qdelzkB19oV2DIt5IsnJCE9jrxlKPyu0x9dPpigJN+v8PDxGXZ6TdDZn9y7h599U7h3j
x+urz9BRp3XIdsyt3LyJDa35wBE936tdfbM/XvS4gPM9a8ehGaZnc4qyy9DVF6VGESGOr+9duCmR
CrIOj2QumMexTm+BcFRKfSJ3K2cKi9FouooIedfW6oBoK7gvSxwrvcUAyby+9XAAR6xlg3YUpNAH
aP7T02i2auIjdytsMkNLRvZCLnVf5tFy0eR1894KQVAr3v2mWKOiZ1IKi/5ouJmF4AOAkLE3ZaIr
FRRQx9dPJ3VBKQN2AXRD7MOBFnL4ZIkkUSyoTblmtiynLuZVI+GmXAHnTi9ENL11qFp/wT8fqn7h
Wl9tmobIdGcCiY8xGdgXJubhj5kzAtX++4pa1/ZfXX5Tr3XNSW0mp/TokcsWkSQ06SdcbvKYNXGW
7JyKaHG14t1qnZCweXkhJu04dwAVq8gyMRhVneLVN8VL1pSeJ9HCK9marEudmMxdyxldafsHH+b1
CkrQUvnky0WnDkaTuNQB6T1WNEZapY29u1U9xX4195OnNyfSY8IjnNXxnNad4tthK3vqNRPkpVt1
pyqL8oOcByKYyDFYfv79GvrdEt2Ur5B2nBgY0E+uP7WHHs7YoSAmUe3l4G2LN541suoLEpwku0vC
8sZTQ0ya4rLZFG9IehUB7nZ4sucSkKKZas4PMbSRUsPI3WqfdEwHcZf10TkzNb081CVjcSdrJ8VV
v1VADV0DFoywjjPpAfpuMAd53ddZpLYqtxKoxfLdhHCm9tzJXmiHOo9qYCJxoWZfBpDzuqoyWVpF
RuTieczsFpwVvyokskVt4bibmiWd1tHDLLLPdQr1A/1A/ZABl1RqH7vu5otbZXJkXU7aOWlgyI12
+YPEiu6TUkVtNVCtN6RjkRT1xWCJ/LNtpPX3ui/fEm86v+Z2f/HW36qgMqmbszBlfRHPvRVd2XSL
QgMqngUP9Ho2Y0kIdVp0qX5Ve5UrbkD6QfMFyj+HP0YTojcDujJdgaF6V9Wk3MYa0Vk3mnDLodxr
2WxB9na0OP3alONcwM7Wp9naaXPhmJeQujKQlNYS+voxTQYr+7qmauELIx12ND656/9lYgOZNMs7
h2y+/LIM/aS4cWM3JZU38urokyxlIxNSVrupfa835C3X+2zuezLs+CPC6KtmjkYEOYt8uPS7RrrN
uOwnX07RYzjHYzPsxAr+3pOr2oZ3RFal03XRk4TT7juDWIuDIYosfFcPgCRuCL32Fu2QohlN37mN
zIwBGlukT0TP17PdfszbNo9PeA5KwGue9Oxd1JOrXB0GPc8L/v5YLs3F0gof04Cuxc2zWedWeeuB
VGuS/dgKp7+u/MEkeHkcJ8/7XojaaG7d2G7056LPB1M/DEaRcPoiv9dz231pxlHEH9vDu5UXA9ds
mkPXeML4uhAeFDe70WvSpAZaN/0vc2e2G7mSZdlfSeQ7L2icCXT2A0kfNY8hxQuhCCk4D0bjYOQf
1XfUj/Xym1noyovKzu4ECujHGCS5nE7jOXufs1dKbCozy8RARqFFqTgg7aRzv8vSJe1uy7Ud3Ych
Ix5SJoFrGJYb1Zco03WXMTzg3pWqrcrbEBhmfQzpTSBI+yk56PtRCfrOLYD8+FDqpl+shAd8tx2A
9rjqRk12LWtgn8wZPG1Eo451PIa+l8nI1UDMjjnsBeO9sceVMNOCqUI/jwAbA+ZGA9HuskQj6Z1q
SphntAcQMFND3vvVWtYzshp8WAIkU936bnkgVarOyDnelOFihrQBgWqxsElc/JhttSwvU2EF+Ysk
C3IeSAYg76aIHUjEBBoYdmbnJ2/qyF8tlFWXv0aTOMtyzyD5ZpFT6hl8Wezlc6mPAHjsWhzWJlWk
5pYkGAiTsE2fn7trQ8bkuCeWbgp+mSojoDcqSpmymygD+D1v5EhOLpiZfLO3n2Tsr8anY/pAx9mi
GGWcl33Y7Ox+kbq9atfqcoP5cszljn1yAApJ3nZzqK+IP7bFsAdw6Y3tzoDXapsxgKY8bROfXOjl
y0JvmB6DJlsLlYzdmHpxRcSnp4fO35UKclBkDiYfczjQxfhTKN6jT1kqq89488jrPLdmS7YhS+zK
egwkfqcgEh/8cuN5xXmBB3MfWmHtfMKsIOaTiK/tpwXYPbGhcxD7I7Lt2anEkn1mnmcDdPHD3Cec
2Na5TG903Y3V9TJWIJ6nWDtpWGVvU86HqrpxNoILizOJM7qo46UKh/yb4nRwwDyX2i/yxEq9pTvX
JNLOEJTgY5cycerVW755BqmWX9oY5v7FU6FBuuNI3uQG+9R2xu0hFymP46TmySDauF78iuxyTg9D
S7DT2Iz9fsbHH6yjb84kXB1YdfRUGjWkDslfLIf1kJTAcXtjzwg54SlBNDprYJFgOpWlfC/akemF
vaaYq8OYBKFq7iJFQCEp4ZvhSJCtEP98842Q+zV8vMRJe+/2aoyZFYVzMzi8NijWzq96HOyOAEwV
yDcNM1M05BA6/XSbmqWlPxbCRmui2lYTCE2dusC2dkr2JEWRAJ43hdgvmeczJlCtAynZ19UszFlA
DGulPSdDAEVJx7VlKPGmp2WFbO5UnvNrMmjC6pPqsrCr936F0L+HyaKGWzmXUwtaqtDztncxQvyn
nGQG8weXdQItFujAJY+cR8MS3k/tCBJyN3fMpPA1fquXHyXU2IxPc6lNMRB53mrrkozaQ6ol9af3
sjsvtw2ZwLvezJNZOCPPC9+biU005JJ+QrKa84fKr5fprkule0lkDDLnZx04jWDDMHCD7IUH/VRW
UR1UTTZHuWra5RRIh3xx5tkDgq8j/CE88BhKU2stsT/VU/bihKIbj+ZgKTI668VpjVi6RV4tu3rU
kjTqftHm/DBJzpkbVeb1JTzHhBIvfObJkgx2RUAqfdeJBz93xilq67Ww4BgDcq6/Genkbd0DtX1Z
r8nghl7ZX63kavu7RaheX+H0wauNLKtV04FxbUGocoo2VgdRY3ZrA+1LX4Lc2zBfECdzOTh9SXAz
qT1A4w2imksopxzZcBecD8LHAIwl21yOgjT8xh96L2otvsc3FfihumvIhQXhnJtk5AeHVsxDYO5E
JoziyupaU613SzBXIA1CtZL8e2NvG9cqkmKsyZ3ux9VMzaSzjKZsktbj4rax7C/NdTRuttE/gHNX
3HZsZpKevNsWRL42IlM2awOoYEv2nhqdS0mgh9HSX4LfHSKkb1vl/OksS8hQmlaiXUjU1u14BGmz
2HFmmOkC7Xgdl+DRnASjqwTFwhCI3Hqlpf9VpNu8yn2PcxS+cAKaVhHNThEae9Pypsk7DF4/A9Bs
29xafxBE2w9EeVdgi0vpb8tzW29qvnHMtRvNeJRV4ZKlzyUyAez13I9b/qIXxQckttToiyG2XTh9
Xbxqq9GvnOql8X3yV9+CgG01zClkRJrmXyXciuF5CCa7yw5OZ+eBiGXtyfDaNWWQefEEUR6WQCH6
rjiurS7MMAlnceHEgdjzq8fF8GeOZMeRTntve4s3ndJQj97DZlbmnJFZUrgkqlrjmBFyDVeeyFkD
HjRTHpSk0xJXedaxVuQTGFs/hW3HozyCfe6O3w29zNlXX6aO6hkHhgdN8jZufPkeVj1JMZGx1KX9
TcxhaeeRBAxNom5K7L9BFnxOzpPYqa3tK+63lYLQjebaWcsr15tJ68WctcOnYiN5GfiwYwmJCOvJ
okX+Cjy+n7dlVX8OnNQtX+sNjNpPMIe9Bde0tbWQpJ8OwvtZuATAAsEoCDD+lq1ZCpYwu6Sg5wAZ
ILKfGpWXaRE5NlPlr6qWBRnwxWzm8MykN458tFKY19mBcOLOt+KC2M6Sc3B2DcFeBxkwExXUQFsc
FU3dp6c8n4j8p4DV4pqawwle7Zqzcd9v4hL11W5ExAEetqtqr6W1DFXkqMZO35st7NQDL8XlkEun
ulFXi9kp6x4KemCAmtWeiPymnTpimqtR1HFJ9l762JEkPZyErmsIEA7Xh4J77sKX0c/1wMqjytb3
dPOHCgptbkDfI4XZ7JwbY+OeeDDXkuGzqJfhVhG4nXnwWjliiSnn11/JhXd5asxt01KSOIVT7exQ
Zf6Xqkgw68nCdUP+P7DH1Dm6lxjdb9ua+v4ZsGvnvmWC8wSsOW/YQwWRfL7Lu8aegbZRkZwZhfJZ
t6N9XoIzafTD+Ev0WzvvTJJLAdbOk8i7Yzrb5fRW9cRuPNkMJeaP8wK3uyNyfxDra1WoSh7xY/MF
eqzp+d0rwe3G+rk1gWjFzh5m7S2RhUm4PFehtCjo52zp3dMqy6Xwj00G3PkxL3JjaiKR9pP7Jaaq
dHm+Epf+unCI8P6gyBVAGExNRLS43M9SXumtqbcPk+G9h5VWy732J2NgvXmczHvikFk6sYuhCF+K
oiDGGHKHM7iAdcKqegcJmJd3pHq71n4ouQ8/MiW5J+PKTUOXrSwR2uxQCudrTjsjfFhJCNA0T4th
usfWJKjnhAkdjM9dbY35jzUcAn59jvpqvfOXtgYrIet1bG8ycKfklmdQ3t5sTRkZ9b3nm6eyz3p5
PZi5tg/zVFTVs+v2OcnzANOt5lhDOpScAsp+nZjG6u8m2JbVQZWQDmU0m21gkKsvM+urqsdlOvDk
k6ROM0AnIh6LPp9KUVoqMce5NK8HZ0rD17Zva4czO3D7RECE7F9066BH8i5v3ARq80eWCiaPkuzB
UMuI9DxVaVvuZlcaVQJSefQfjUxp6zzMmePDrVhqsJKVDutboHIVLIJm4/R51uEK67Nrh6njaZOl
CjQlYfhXprnk3iNZe81cxWnr12O2C0QwOY/IcK7al3quOAkXh7S1vQNcwTz0qgn8ndmrOVMJK8rO
siOogRRwik9/PvtBJrxdo6Ys25c2d+gZJqFHQjcZ1TS7fiHkdTpX5iWMdOqK6qpoHPjwEVeyGk/m
Csknseh369uZ4St1mojiDtlAg1sOWIFX6B39Niu8W+2yiXjdmFgiiesZkBhLzfqXTz55sJlX6eBV
3c/MawL1NvlCijtRU0XTwLGi5N1lvaqG3aDGYb72FsvrT04qR858Mc3mqXAGoa/ZICWBgvj/0Qm/
wxrt9T4otrl9rriLiXUoNyEPg01Tc+fNyukprYLSz2cUIytsbmpoN9vt7PFGXyjqhjat8gRm1TG2
hHG+oi3i1Fj9kNRNyzPsfyI9/wPZ0P+DsOc2UhiA5bOT5olIekvTSaZg8I2//2siyh+kPWml3Ffz
kJ9qbcor7HXztmq7f20BgGznv9eurGacfOqk7eR2ORALJeQzqK304V967X9ckvLdbZCt3S0n6RXi
bOV1+e1SMf8To+v3iaz/Qv/545ZUtoghWwHVnGooMn25c7yNTEXhDOnJZRaJ1TUCF7Nk9CyDj/3a
MMdokqn9VYQVvVbZZe4tSCg1IphSem06dvpwWCPDGVabB1HA+mHiTE3Af1C9k6UHS3ZhD/ipJ8+/
rplxvTFCv1XnbC5Ezsda4YmZUB3+WZLrRUH8r37BPyiLDEuvY1bq5QT+QC77eQhHfVSpWH515ihg
khOi8s+84H/wOfb+oDNqWUFRVqs6zeTeGee66MC5JXYhzC4Juw0ZJnLTzXFhomxGMMW5E6KfMSIn
DBdJbDPXiCfGonbCHY1hr+tUAZ9pbAvU1JwaVdy3bMxNO2esjHBCEBjqVt0WVn1BHIxjPwUjaclK
9cMdA4PLdEtEQE7zoPJAni/zZZ2R+GlFV02avDFV7g6GZekn1pCv8LoXzh3rUHmZpQ/gmMXy3HQK
byOqgSvnOkrrlEAuuln69/UAMUggxMgtU3lsQnm/gPZIHdo1maHVfHYC+Aa3TQDwtbqtFrXAZPn9
lvjvyK2fv6A9DF9/uvno1Z8gG3x+UJS3/+Pyo352/ToUWT7+z7//I0Hsf3slycf48Xd/2PEJH9eH
6WtYH7/UVPOlfw0Fu/zP/9t//NMle35cn9f+6y9//tnRCl++W8bL+s8cx8vI2z9OsI+6US0f7ccf
v+Jv6MfwNxtDk2QSum1gURdo6fKlxr/8WYS/hUAXaTF96n2Ee/7lP9CPwv/Nh7DnhL5jeqZJEf6/
4+st77eQTHsz5IsAlAYsmf3Hr37/15vt/xRfL+w/yM6uBz8x9AUcdNsTLi/zD9r5EoyZOTD9G7nD
ptEj7EGhAeeVTzldCwLlHK/ike2nrh3cGavZeWEUumwV3WPKF0VCTbGKpBNUfyzSmKF5A6tiIlk1
W7J0PwP2cwGnWfV0Tb5RFZ7NUdFNB5oT64XZDc882duQfSsmodXR46hIb8Ilqz/MZUOAxQcSYdQY
c/Bh202DuB1O96kOnA+fTmhXpbQAhd8xUr94lGpVXr0jJwDSctPmRxgugKs0eCwANuUtbLfiLUVc
pwMbzcQF6vANgnmNzli3OyL96/uhLtrYF2LcOaamiHMQvCMbuu89sK+0gAQWguVZPcOIuWokOJjA
8aJpMpxnS/fybmgg1iW17LIH1O3gqgkL97B5m771UQshrpXwqstJAUIhvesWPJKCdC6192lK9R5a
2UVKbTlCKMnvVbYgEvvIwvvO2drdmpaQrnDe9AFGVzPTHKfibLqk67Dj2QV3yk+LH6I1gRH69bPb
t/mpzXX2HGZ9XyPdBNmRtjXY8bQJXujM+LoBY2HnBumvIejfm6Gq4hUqYcSlnc7wsJ14WfUc2Xno
ngx4RwfwhhUzNsveWDr8P2dRUP4ymGAGhOnca919l07yauyL5sAFM1g3U+qlGimk8lTcFF31Uthu
BdYqGMLE0kUGi2ZIryAjgZzq0rn5HOa8SAwopEdhN7qIDFJcbrzF0JTf3tDFfunXUc5rA+siqKiV
mvVZ+VwtjeTgRF0f5qcpHej0HMt4Cj1I96ECg4WvUO361usOYZ5vIEEmGU+r6dI/WSOq1bwyGQaJ
aS5Cfp669TIIbgi5RaSrEtG0FydlE2kQzPZNO+BBeFW4XofSu3WpD67MnAhxdCUjztVgHcbaym5S
a+mfW/b7btNuLD8BantjtLLpcKpH8tQ08T+71Mnlq9fW5uPWyj6WYZD/VKrBQNjs8tC2nQvs2Cxv
pYdYRiobcENd3Bd2oE4K8lCM3SPPCNTFfmgakPVND+KGrt0JptKELgl6pbSqLJaV1XMRGjAtgcXO
a+mu084b1pZ7KlfPjhsIlvgW60AGoTxYxfpiFYTaOBwcFLNdviLVtuepccXVBv4uaS3xnd3I8jQ2
dvaYluGyIsfW9Au9VyVL3es7lmnIDkF5T0xjduM6NA/bZjZ3o+G2jA2V9k0qjPBOZe122xoyi4Gs
qautMAF19U2IoJ05dgzjbznR1RVXssh95lLUmxhEtutkFRCYvbY3pciAvtvea2YFnr7KsrDO4iUs
x2CvufTnzDTQkEK59icK6WcAUfRJYQ4ED86Nfhu3DpuiWHfNyr46PPS0/h5oq47Tki8bh3bgs6PH
uNsy7i1NyZKa7l2QayiOVb4k7WAxrYHog1oxDOWJJkImXprV39CI7LNchHNVaYoHoSr73Il0Z/rD
J4L0D8Qm/16uoIAawy1ihYFFjBXKEGTzkie8n0uT4TDHDysz4tIejaXNMiqNylimH4pgzvngCT6o
UIcyfUXHmookC9vbkNXgARKtK47jrLuPymHUv6YjiWXpeDc0obWZlEwVEn9WSPHoq9BHheA9RL2u
Zl9cb27G6WPZ6DJRhg2UP2iVkUopsjqL7EV0CXCsvd1NN/pCG+3M/mgN/QnW1Z2xoX2jTpVHEFzi
IAAMVcX6Cm/tLIUVe/yMa7OYd2Hq/3AuWCMn3/e+wyKHacVw7I5mnd9maHfx3NVPoz1qQLxb3NUy
MfGw+NeDEua+QYE1ZXesPR0F/vrTKZ7MlHMucN/lJmI8wb0Y5kM3WzeBNexJLYcfiqXTFFFXBld9
qaLGqa/mxr5KdXfoQBek23DYcnlCy0HTxhMcrMgfSD+cQ4oqe88Swh3gqV2LUxKGOcfHbMWGg5E4
glsEndqDFlZnTDYZCRv+UWWkj3apORysY8WDCOLT9UKCt+Gs9xSYkQYR+swBFwpEgjmNeIo5RPRZ
RQ73s6L59idvfbCbxabvZcbLaliKX8BpzkF7J237GmHpiSid/VAPh8Eoh0Q2pnV0zdq5rWs3/2Tc
ZNvORbWIB0Hk+Sk3KpVcHLkXFJwh3FWiemHDKIcuu3AI+rZgHMVbx3jmMN0PS9HsUaaM3Vj1YCEz
3925Y/jLamVzmJvQjLdWXLdO9rP3OFK8bgFEinUUz/DNTiFeQ6rL8SbNTRXDbSZdQubpnae7NpG+
jXFqd2cdhG2s83HaATeGX1c6Z45FVMlFWhiRagGKidDR5cesD+86f1jjaZzypDKCDhpw1u+61Je7
BZ752zjOn+nW3YhCn/ygmn5srZ0Mv2+9bNYxJcqEm6l7cs0UplyjYoqXD2IY0DuGmc7g92Fpz445
Q/dk6u6X0rgV2txuat9fUQmXB6yXc+i2dqxbDpNaZ9/Kec4SPfvnaaWFStWDmdnXcrE4JLFokV4x
ZIgi+rY0XZFQRSxHNO32Rrar/7E4oXuuQ9ke0pFGIwpDXeztCyBvYfboPcdA7z0OcWaLyUbzm5BS
aIYdCl7CuvYaKn1XFtVbPpnG++JvNzxJEBEnoGBR2oXOV8FL8lrTOo1ywpu0iyVuXYLygMZ/Jycz
2GUI+Dt3MWvCSf26PSx58C7YJ4kNP31a6tDCVOX082zTgaE7Ax7uBoVzwwjTPYABrOFpRK/hwVT0
2zeMkiWG0XxXkdTYo+t+HzfFGUjwGtf+el628lyr4YTu+C6KYo8PQwcWqH0Opj4mPuXB3RrrtikR
aCb4v40ljINREhcYWsYv1S/OTbYtj8jtj5NLC8tkIp/f/mok0MGYukTnYfWrZDY6prnzktQegZYV
26Gcw+5YzbOf5JSpmHurR1HH6PoozfVFFRJjrKYQ61cDl1vY74FofrkpY8oSQfbIJuKV5/ch3Zn8
5iFfxtncwZ8t/Tma0mbYewwJF8nswEtjdG/ob/pU1+et1iK5GBqWRQmF9vzBioiOAE9vJxJpdOLP
MjZm8Yh5dleWrg2LTYr1esh9da98f9hXYy52VMRAr1PDO1RB1X1mFpDIWJiASMkfDZfYG9Lsw1XM
EcxBTQBNkTXKjlpjvWY4YXzoeMeisHCkGSMlvVrwwCMXHycpN/SS1Zj580QLaRxFFTYdbqBTHVPl
Gsk4dX6/K7imZkS+NP4Mbskay6bJMwRw6QFBbjv7AdZp/d0xMn6gtQV3aVkNN6MLXVEuOr3NPJJx
Rswg+9gwcIWBV3vtDXaW/G7qhcBnat5T5bMlUtasI0PI44NmpW5EZRBcG+DfAf0CxL7xjcrGAu7l
nsIbXdwv38pmnAskwE0c1OyIKyUy502tkoKnrr2oGF25R6NUuyAv7rccFjVszx+07+JYlVq398T4
mX1CRlgwv5K4bJSHfkx9Dm3DW84b+YH6YM5ldzus03o1CTQCwK96xeyJVceYwaFkwEJ8andTRyME
h3gjRgHps+mCx5Sk7+UYFvUK2mPSwwtcO24Yd2zFxxzK/LW2Mcpio9bude/nOEyRM4/gBP0sGz5t
o/K8aKkMLv4q0Jx2UL1LZimnhmihruvaljAgMRgHjvHCSIwCkC68X1DS0Ro4DHds8wgRFYvbTEcs
N6c09xaUWBecHhIfChaw2Mc6B1AVY29o41GrEsi4I0KnYkEcKu7EzY5PtNOZMvzzNmEJvVW6F86R
NenCiAc39d1kylv1Xes+ILytaYohqeYyy08+jx3rfnaInkVMZqZkopmiP4skEvK02zwR9NywGUTE
tHLdHw6D6s/SYlrg5HmcNE9ybmB+0mjymPalVy3X7TrJLAr9tZIzj9lh/sDCaY2Lx+MUD3kTNv3Z
JqijY7jHDobjXNQCn3Iu9BmTpZ+uFvwnfIyG38sWDmC1FSfMzkYyv1oiEO2yK76YPMxImhDVjxr+
aIKMPD+kxuiegrX17vMmgPo4bazmV54Rl74KYua9UWaMLgyTQBv5vbbm+rnIgqT285iP5Ykxni2p
8s2LSkOZCStpL21t3NnNvLcq4Z1SW/lHCVzaLlV3x2Ojj8KWbrbJh7eyDvqdN0mmTho+PVU47X3k
zcepKMYudroQXWdu3rou+EiVCo6ON78CgZBxY/hDMjmduLdSmT+lpveEmaEJFW9eyGLtdk06xlUq
z2GThXE5Lfdj4SRL32O21MaVYNeEl2s/K0vEpcOUkVD16+L1/X4tQI5toRQx5tcD/tv70IRnuoQ0
DkLLjIy+O1jV+DV23k536ytG8u2ylt/SaXWcSE56RD8oX7nU76PM7wG80O4Z8qPu7vECTm47/izN
7th46/W2Ne5xLtW7V3IBdBiT0pY4uR/PHi4NxsupZAkYFrvxarXmo1TmPp/F3YRfCfm5PRPz+2WG
mO49QxS3jFg8weSEx2o295mzPFabvBESUp2ajYHI5flGp+oq9a37URsMd5njr9BCGJHVuUr1em3b
OVXoTDHf6V1hWBTGcn7YuvptDYPvdOfL0a7SkyftNfY9OiRuQ8LlDpeHYFscG/mrTC/Wa0o+Ho8y
22aoYdpz+M7xYnrf63G7yqdaRzKcE2jMzt5Iy8NGu5HVwY9x5f1w11Ng2e9rCKF2Xor3NVdw9pbi
tG7pex2UPx1Ch66E2X5H/zgxAh9lHJJJs2bbzuqaV51Z5m5y5sNk+h8G/MIEgGoeDV6BLosvCa2+
g7C78IaNt4yxzsAxre1jdPg4Fm3J68Z/W1g8Ok0a31ea2ObeZied4iVbFz6xat+Fie680rhGQVB/
DoWx78bcjGwOdIyS8krX5nXgM8KHFRkZsNDbqBH456b9uPjlS1u5D6qcD9J1h4cCdnrsB7zLgXfy
w+JkUd0GG+Rb/r7qHVIIxvqpN9RxLCCK+i1uv/VkUrqbOrstK/2qmVh5qadmVxdp4mOt2GH1Yptz
wnDEOce16XrjUGzD0d+84zDI+sJvjbQP2nFR7cG0lqt5TI9Dup6DaaS3r15qy4yZnydaNju1Yftk
Bb1CsqnPYigSwazDdWiK89iLA7MzJ1sZL2SVtnE/FV/aUUSSy80+mM54Ttd2l1nhI6Oc6shOQQcE
3ZNMKDo7KSo34saP63W4Z+AxuJs9eYeOckKyeStV8ZlSGG48opNgrNLbwnamazaMBfz57h012b4K
e6s9mpafDDknRjm3IilRmZNyMML7hfmpaC5bSKim8nb0Ua9aCzt2bHbdi0VXiZ2OzQPEVAu5oL8q
Bh6/w1ivEXDrO9ZFnzwld0HJ2J2nboIifXYroieWMHycshzdgg2YaO3NmAECdI6QOGk79lF5zlvv
nDHwoVFXO4dNvCMCjxnhv+4sx30aNz63DmQzXJFEGvJqY4xyX63oScgeD2y/sGXEua5RKC9xSXSG
BlL6fHSx1lkZ9PfW0qTR2Lk/Nid/U0Z49iu2cNaAG6XwRexU7a1d2vFghieZcVxVaowY0Dr7F1xv
w6wtc6NlEDJvWR8dbRo3xnA7dPK6WWQVLcSZVBcotyOCpApDZqTTz7ZglKwPIkJDAqqJMSlT2MRD
1iehzL6pzuYTqw6KR3ZHz0ho3T3ndQT+OFncMvHHi2Lv28aN5VaPTBvt69Zjou2x7v3TIIMX08L5
25pHizfcCYfTZNGttdTogpLUqvaeP02RuZlohZ0dwm13HXrzbdnTgnfUEPIjyLcdExvPw0IrXtTk
zglwDZFrAORWpjzOnfXVNsZxE9sviPZxPbFuUg5ezT2dXn5AN0Wjnp8Lf77JBC9dSSro2nvMEfaj
oAx2qgWXbZijjApffs6yhUu/fK/K/KZmzWoUOvHq7dvQ1+8iBESeQopnGAphpu3wOJf7ILN3rTte
ra28Wag5fGYI+s551Vs6RpUovpVNdTcz7ONM6qqVzi3uiX/jXuaZ3BQRY6iAp/lptvPg76yDc8cQ
+y3RfToSVojNZdZjPIwCC6967bsAiCil+NS9o6dheTaHdCrqqEoz+5Smy7UZKkDNHlKvZbA/qyfr
JUu7ZGwywPB8m8ir9E25TX4E5v4pMJv3oHLCpIBPqBaFhVSYTVzZ7nl0W7EXVkYAlGw+aoEZ7c4q
Ig5xCk4iL5FWhfPuaApK0IzLvnaQuNuCVnCd++HcE7FFJHabx8h7PyYuQVKEi39YPHWkHnyvlGHG
Ih92Xi3ThJK0j2cVPjRl/dKmU7i8QbJhjPtcOGu4kTtQ13jmfNeiS71EK19yMY8Mphq1+YRFRYLA
zgh6vRI37ZMhYMfThei+34KGVA2rB4O+XwyRPqo8WO09YzxFd8WOQJUz91g6LxvzqHQXqef6O2fx
xHPT13kTF05tkKUOrusXkzszj05OWEXLxShh56fLvK+q0f3FvKb/2G3z8ijNgEkmxlk09znVkx+p
oOeMyGp8zOutNza187Khf1/sTGDJDavBKA+KCE+6ZqmwQ3u8BSa4X6icQye2igCDzFrz9U37/Urj
mKUGM5XNlNPV55wTvMageLH0BcetUmX30Wgvvhdnut3SIxltXMZQly2fiN5xB3lo881XpzLsGGLh
stushlZqQtBnoOOg1675TkrF+LDAu74TusryuBXUvH9dlPnvsN/6r/ZpHL6+Rvy3v3fZ/r803awL
Ufkfu243XTv++7+1//5v2dD9Z+ft9y/7m/Vm/mYzGM92rheEpORc8lv+Zr0Fvzm27bH2yRgTodaX
VZq/WW/O71BpG7vORCYAFosrp1gVyP/yZ0f8FrjYbn4gUFQtwWr9/4Pxxv//Ozfct0RgI0b/bv4J
iuM/RlEaLqP9TK9XcW3PfKxUN4ATmeYRuTXPNTPQ5L7q7w4GpvW/2Duz5bi17Nr+isNP9gMc6Jsb
cV+w0WQmk32vF4QoUkCi77uP8k/cH7sDPBW2inVKDFdjR4VVLElHYjITwN57NXPNuZY/jDQhJZQb
yWrnErbNLlfU1PTrZe78sagJ6srYNo9d13ern56W/uStMAHvdHXNmOtlttZrxhx4RzBpzsmPsP8n
EHqjKLxGzSH99nr7ZukzVWcdLkBQwKemZha1FEgIEleA5Gm81NED1e68RHDYtuFN96SuWzfaBmYf
GcqahDCA7KAa124V+lRr9wWFuwZ7NgBkyuuaMtd9br/Qlds81+HbJMxft7p7TW8c+P88AcxOpFOf
ozGFlIocrTLaA6UYwEaNGngant0u1STtutJ0/c1s8koSECWqg95Ip1RIdNuEbmuf7Od+7qvSdTTo
9m6U0iXZKydJL9wJdtaRIl52sOGbDRdwu1Q7pC12stPaHCWnsxqqvNOh296BWcSHkzyss4s628oE
gtjiIqMrZisSHvezlPfGY9dpVI8ACKoziwLq4tZDVc1oK9K68Wun8hUmpACbpEvdi1ouTNK2SR2v
ZKAMknG9Ge8bycxVN4EFAqPSYKau60RdCm/JsrmJWl+y79lg6OezMWeX8ahrL9BJtSEsCtvoXZtZ
IKZXDYXTni9xAUOFoDlleYE5UMTnqBCc+brSoYH65UonP5LOFm0HFC4JPUjbXZXVHDTOAAbdxEl2
tCX99NgotfNgqr1s+EMkawdiDIYs5tB4uZe8lxa3MJwbK5PyB1VX8sQdICfNzK7JxtyXopLKUcfQ
N8fr26xtL7K5bK/Wvl3P1Hpl3pdzqsbB09l89l6isvZAhVhh+4NO0pp8MmOfbpsMBARQjWs4x/FX
2YyG1IPPptzrpjR+hZ6rr14391Ma5E2MTCUb6QEqqKCAGdWLw6ybpLbaZ1leocsh9pjP40zCEcSl
1q5uRvOKmyym3Dxt1H3GJ+nUfpnOAYapVqd8X5Rm3oqTleLTkAytBZWFIbvqnNKqhW3NZQdNkhiF
BoZoodxebfVZTDFDG1BgdXyCQWdcExDTNC/sEvmDrzR6f6mnYyX5NYRfsPpZPr0l6poAWciknw4t
xA4GFmhnqRLT1syqhz9eIRwoDpWu1agBrKIJDFj2cMLLWCtBAkeYpeugnS9Mf/N6R1Ov0aLIujtB
dYSpetILQxRJJ18XMG7Lfa1JqKu0dGITlzJFJ7VxFP2uL5jDgTbMGv8wiumXk/pnZdMC/nkndXGK
39ofvdP763/zTooB/cMkHIKsptrW5k3+4J3kf1PeHZZj2zaEPw3p1H+4JxX3pFiK5eg0dtIMS0fd
+wf3pCj/ZjqaKcPgsOCdbkNr/gvuCSbJH7snaBnobmwTjyfjBY2Pw5dObbOc4qZiVlyujmcUI6st
ZVozVEBNa7yqmp2mosM0WDupRvsjaDzVywetqCIp1BRNWQV915fsKpKcMT9Epmbor4SNp+ZqsjXp
AsnDmoVRWpcgOlMTPea1bU/ubM7lN2OGitvNqX3ugJbayOXyOhHkm9phkNsqfplUpY6PTHFcD4wd
AG7COJA1RaN1tsilnAeRUoAue04B+czwMfepAxqi11hIqJvdzjjBPqGua45u3kYtYpkUcNpfuySD
XxwT3X1f1nqxIH1BxFWRadQ7O2UoqU87UeYOzGYqTSuQNbKbcLFsk1qrYYzyW9ls5ZxgcPJRJ08a
Kpsi6jqVjr4rmO2s+X0KA+WL3atLhbAPBd2FWQ2aAoo4pCYEcDPJTHcdCb5dC/XcK6qE4bHJForr
zcJ4StDdUg6GcUSqMJn2eLNY8ZQJuVn02JOHKbnKhg7+izZI9bGqdADZWW0gc4I+RJHXy/JQi6jq
FK9Na/WG2LlAWhfrZxECXcQ4C2CWImmWC1s6vegXCcBTW8ziG7hXNol+LpNbp4O0Sq9SR3anVh3R
GRrpF0gASGGoGQ1gIPjhiJS4bfcROTy5kKMms0iYw1q6Cjz7iyxPuppkRtMUT0+HZ2WCCiNGe73s
VHo0oh6dw1OlakGbqObNqdbrb7pKgyq3baaTQkZYPi20ztytnK+SwcLW+rDmhfHKlHGHNmjJZFZM
b5KJ8jU9VgahpBEzvJVEvS00qLoTeG1FZD+pMc/KnKIevEND4HCXj71GSQBDOHyJm3bOjgWDyGxq
nL0912xFc9GicI3NTvs6pWWB05QVp1sv6jXJlqCFAxiL9mSysJK6oi3gXGRVIDPL/o5pgOmZ3kB8
MTLzOFbz+er034eKiesOUYO7RFS3k/y0j8d8EaWEmKI9GQNFbqf3Z3s45h21mDbJy5fUaO+WtkU9
GceyN9Qy/na27G9TWzeeNqN9cZq0chW6q+2yabWD1pjDWK3xTUyi2aVQW0QNbMp8z4dMj7Sw0vsO
+OZdQVLnIZW544z3VqZTFvTc827J61DtrAeCAb8CzUTBJCGUMhw3WzYcD74ls/bk124un9bFfGnM
/IxGEP46m3GgT7r9hht+lQgm0ThcQbVUb8tWtgiG1s6FF8TZjwo/qlXVQ46XigVxFwI86xV5F5Xl
hbAwUafYo1eflxl1Q7CpXKImS0USSZ2oYCfg5KfTy8h6n82RE5pFTE+zhk0zGepjWcWPfRUfHCf+
ojfW7QTrQEyn/Itj9JHX0C/cG6XhorbS+BkC/7Wq2vs1HbVdqqQtiEh7WC10zX0tXcZJtEuj/DGJ
iTGKeC09hfGOogMsuYfMat50dX1v1NOzVPSX05oJIKYzmb7zO2OjS0RVcY9VbwR4YvXdTBUA0qmK
SVMNjMVszcthqplsO60D6pix8pN4pht73CDEyodRtLkOVrYWM4LW0uhQEaykpSYNHqMZOgIgC2VI
s5KRmg31DgXKF+QTY5Aa5qudttl5s8r5Rem0VzEYMnilJiHXMJ0jFRWeiKVSQaLsciEz4wLM0rhp
O+Uxn5CHV5oMa0bPrnun36UpYa9WGftOdvx0jp4TU38pHQq5derIXq7Pj/0MeFPMdK2KV+JIU+uY
qXtCoJr1MPtNOd3FlJRdydC8oW3aA8T9LVnXzrWT057FjZoeBsp+4KEqRZBsPLOz7tYauqtaSjEh
NfLTwVq/QUy8KRSjOZgjJIjJmp7yPC5u20pDVzlBjaG+3XjkUepOifqdqowzxI5c82LrtMGfsnfS
mmM/636vFpXfMQXqma7vYavHLyix9DtEZyCenVdREoUSwzZNG8XZFQmEjqQf650xtffdPLwS3J9n
2ekMaWqKuR4eCqojnQ3ujbGRLuZ+sVy2HMprxHn5yaAarM73vTzPgaxD5ZvW82oz9FMeWkOkwhda
BJ3ELTfhRNGGOwrpghxmg1Lt0AIHfTWOALZQVwyHySmMjewb6WocxtdKLg5L3FxoSrPvVlna01rx
GvtWXFgr99zbVAZpF2y6pEOvaN3uaez2Xe2Wg8l4rQUoypur6jieFidEG5QHayld55vGzXJazvos
7YtGP9RwOF+ScfLrqJhFUU2xUFQk1TrZkkjW5ltVLVdoJysR1/03K9YXj0pseaZTE3DtibJ736lB
Jsc36+BontVROR2dV2leL/s+16+r1DiYk3W+Kna6gjNGdlHucO0ZeGuk5pg7Ati++S73cnbXV2xG
Epi8IvZNR+RYrgM9DYbSSiRdWbJUfZuVuddxKZbWCYTaq/KgJ8VCA1arV3o4hSp7Kuiqvpm/wU5Z
u5Ob96rSlv6qFPVKqdDSBkBdMszNj012blt35ATUJvuCToSqo0DjEiW68pN5rdpF5TSBLOFxqu8o
RKyqAHGmT+rqD7mTmFQ+qXMo4pTEU+qlXGxH5ISwUT07KVO8foFQgAzfj9pytpVwhvidq6FWSqDG
YaRV6lzSP5pSVZjEXblzWh3Ei8VjhO3FQqp8kJfEuZrhtF133Ul+aSAh1V6Nr1AF8YORzLetZWSV
sbOkxFTdAog+aFro5MZjhvbJFFqczQqlJp09dJ2rnEOJaeHaJPd7HeEBYhw8ryH55poWae0x3bqO
i6dogQzt2VV1z0AMZF+XJ7k9dcp+sDP5GfhiGmkdAzePihvorVqufeUtA7LK+Zimk003CjCFRL9R
FTPyTieDrDzLpLihOp9nm6ZPozITqs4GPArNUfLByyOtXc4LVR4aqnIKyEbj5UVN4Uiht0VpwJ4i
F1R8u9LKwjWyQjNEZ+cWdgGhUpJfJBHV/qsukluMbEt0fb0Uy2IJrYPoNCNfyEkQ7e70XCrtlx5H
cLpXYrKx21lJe0Z5q0AWLyeKAimlBnjE0pDiT1Y1gsYRtX18nnSSVnnk6ONk4XbWadOIpUmdlCPk
hb6BuKHmcY8+mLL68DZO8nK6mjJ77p/6qiBrj6CMbIpjwjIxzzx0na5ZmSdV+bze2bGhm8HYSVN6
uTIjdLEBWVvbCnqmvQLAjFESZlPBkFNIK+n8WBZqdxMVpMpu3JkKAHJTA0Gg4gVaT8Y5QTiCcHoK
S4p1gKFQKbsDdWFzFzl5Y4UJ0neZ460z4ZSQufAlqu+2tyoO2NBIBwExJUQ0HicdjKnWHAkqjmSq
DrrNpux6eDWuUSnJctku9HAPaIqR5XsFcYX+kMB9itxyQgnq1cXaOT6tKKqKhzba8Hm0FTEW+Tn2
de0B9SWzfQJrA6qfkxSgOMsPRa92wWAs8B5maEm0TKufhzzdAA66A7bOyZ87ROtTlkaoaFHCefVc
DJ6WzP3eSTtDkB1Ix9mxKrgImY5if5h2q46CRQIzv6nAiRAhSoPhdrDTeh73wVxX67gy1Xhnwbo7
yDZmi7uUfKi1tmdRYAXsgqy+M5sIP4bg9symKAnelXeoG80KEqDUU4yxc2FXNaLSsc6hplnDgep2
+kCzBfkoDXH7vVwaokSLGP8tp6r/va3XOYOHrkov9kATYFfllF/MZg7eUNA9pD5lqwfjjKxBqeyB
uOekBolVpEGmdfLLYpxonVFgRnbAICQgTX/hRDRjwa+81LZpu6gvIiExJuCqUczshZyVyeet1LtN
laW7ea4SXXT4yn17kufASJYXROXTvs2KZWe0Tgo3DIWskIY59U9I8K6lODP3sa3LwdKMtqAz5BNu
Jxc6gwuf9GWMfQd6qyhQzjwAmM2enfdnztD1npbLAC1ZTXoCLxJIfsDeUAnXxkeni1qvXU5wvEih
hL2Y+o6GAW+d3cRBZyTV9TQ1V0U5Fsf4xLZfJ80SmY0vz5BbMcfZQrWbF46KhKbR7+fTcB9NerKH
TiZRFmSoQWyVXhWPph/XVHeV2FnctDmdvhXtlshaRXVelErmKoOSeow2zG+bGBqCOukzfLmxfuRO
CFEXZ4CSWowLmWRKSTtS1oup6OqNsW5x4+Mcauoye9xJ/4cpML+QmH/eRqz8eSBGVN+qf/qXs7c3
1Bvxv/7Tv/y/f8/fun/9EZnZfv43YMZBXwPqgmIHUF4Bogd9+a1swHfA6xzDMEwTXc6m3/sPwQ61
AfIBx0HkqquEav8By0iK+m8qOIqOYsc2gG4oNvwXcJl3JeN/auhs07RUXdcByHV6ycp0qwW2+aH1
8aqn0OTA+EL0YJQSz9J4d2rPbPWyKPY9RM3CK8rbvJRBjalRy7u535namblSiy81t0kOwC2E6CeY
xolXn8S47shcNPPQ2oGOHED3bU5z7TXd7ZiGGvRLqA+ZX1pQZY8FRQjK3okZWOmhLffadIzM/cTo
70EYuWf2YTGf1ev+VAXRuDstdwUAZHeenFkP3V3xOn81vs9fy1DSL5bi+pQ+L/q+iD5r7vbHKsM/
fUIAaz8+IdWu4jZKdDWkEXf3ZXmzHqsvzRfVFMaj/DbS9eRFqT3rpfpSfRneyoTQwl1f4CQlt4VA
sDQsb8uJnhqurbnV4BnVbkrPhvSbmWku80/T9bxDkZDSK37fZ6ES74zhOZe+L1uZZaITQno1Lb+J
7H7Tq/1BtPVP5VBcVZQ4u//7z9rWs+8ni25/EM8SbXQapWk8lvVUt9fwEmT7zJDua/VKN92L9bt0
bT8Nx+JufcieNV+ikv3cnwQsuXIFB2BIjaDXVX1Db5glcrHtLWQ3fvCHM/WXXCan4Mcn/z90me8D
jH72NLen/cMR+gfYIJ9ZhY89Jf/3WYXfMQqA4zaNBmhsKisfJ+9QBWsKszC18FQ2Ns1RwOWYbQz/
0fSAGm3/5yfhs0/7YKT/yk9Tt3P1YUM7BtVq2wBVNKl1//GGbvUVmdR40sNBmOEiJl8XpJMeh144
PiZerHwR1HpxEHuxZ3xinih///wCttL9jyeqyLMVBCDRQz2cfNknPIWgp7dUTV2EQMbTIvqjnNOd
S4x39tf5NaJvw73aQINx+Z1IUpLd7FDfgidvGrA1bOFSvZwOhNla5NHSrbkv3uLrXhEFlAx4f/fS
BSFgf3a6B8nlv/g9ext3UER++wvkc4qoGuXe1J2po6au5RPetZGfdX7au30kzLv42H9PCk+6l87T
m2mrwLvaIb6Kn9ev9Qx1VpQXkzfexLqIcnGkxH1sH0zQrdw9Wq1rPikP3esYZpfL43QWe8VN45r0
17vJKKcblK3dO3qPVTBEBR23N2QCdXcSrM8pvB8P0vKJ2ZBu/L3+Vn6rvwGqTMgqEFbVrnnxKl9o
uN3RX9A3dEKr78nFU/RbWUjBuzXoUIfIwy2/ABR4iM6mEj6+O9z2YQSmnosEuZH7WZvvz5f5g33/
tcz/iMv8mTWxPrjHv7U12brG/4kxY2aWQe8p1cFo/7EtoZW8YidLroe1GtPeVL9a5gYNptWtAFwa
YjsNJdLPzfVnH7l9/4eA4G/xkcrvmkxTUUzDkFWbhnh//JmZoWaNo5V62PmLmL1O3D2ufnIhhk/u
7dMP+uAc/uIPeh9X9XHhaNxHUqKTnZCa/PEdndQqUe2u0cMxiiKh2dXkllZaCVVHBnoC4aa/Hq2R
nQ5YERllIK0nNFQmLOe2Ba4ylK3hYLnA/tWS+pBIOp0HTnlEc7KkCcwFy0vnw3qsYV5jkinnlUyx
uptVPQ/kDNXLz/fExg77k3344+18WKCyy0x6TqV66GiiEMlExyoBzwl9Y9NyCSIf4ZF4+cnDmY2u
LLny03wSc3OF40AHrsNGnc/LrzntWSFwiM+c7u8e0x+v78O6xkwEcQBd9XAhst/Dg673aF+ZiZje
0nrkydzZO/WpJjewL6cXhA1he376ZAbMZ0tufPD7/+BL/nGc7X/3km877icH7OMs3yopUHJKhHnN
V2RQMc0QvyJUoKL2G6n0z6abn22tjQP5oz38e2ytz+71Q1OSv/hele2NPj5US3FUVYYoyv8+WK1u
pJsTVW89fHqSxeUlpTH3+fn+9vYTVOJ9cX72OR/MSWyX5uhsn7Mc4pt+n4jGlQ9RGO/6/Uu9b/c0
2vBNQYC8R3vnhlBoROTWLrHdsb4o3a9fD54vhf4BKZMLv+Gidh91l2KBe9EL9J2fBvXvQ+9+dsEf
7Us72+hisS8VVLkb7F8Ui+HaCZIrhbYroqmEvG9XQTey8ro+0PlEFrIu6C0R3Vv7T2zxFnL85Fre
qbQ/OOj473gtn22Yd3/7w7X8pRvmd/32Dxvz44wzI4mBIgs2zBj0OMFD92WPk6lC3XHr3J+nzw79
Z8/4w6GfUsRzcst69978DczduczvmpMwYGMkHg1Z8HeQfnr6HO+0k3C0u2wEPBQN0mQ3J136bIjC
ZyfmfSF+eND/4yfm0xX70Hrsr12x9x3ws1PxIVLuTBpKZid2SFmIKpRJi0W002lz812Deofo1qOI
8leexA/m8u++Sz59CB/s6t/iIfwegIicgBb5YP7gSR8HUWtppqwTrfRCz/tSuV/qYArPvxRu7z0F
qee+xb7beZ1nXz6L687X3N3t7YUm6FTj7c4W8bTzdvepu/v5wmjvA3v+ZDf850V9HL6dD7R6rpDW
hXJoua2HoxHmteHOQXJnhls3YS8Z+Vt3qM6o5Lr9k3neBvJ19b3/xitrIe0Wjn4faO6DFLzSCPYZ
abdwdpFodnTM9+37iOTkOvKvH2g/cIVA7QBesttLQhK2Z+4B0sS8s71T2LuW4Jffu+EVLZiD+SwJ
3lYx+qug0Oq/tWe65up3V0BTkk/s/FadR55+1btvkgj3WWj5Iw/QdIX/jPSLt6ea92p7bznezhet
e+g8BjC94KpfGAEU0DWHFyvhSXy7Ms7d4nhFvdU3/L2Dh7IE0j/X9HLXhy7jyvtRWPyzziu6wBGn
MDqWjyc+0vSMG+tig8sQbe4fmTpwGILHUcwH7udbJr6Z3vF58h4vbPcReEs8Xt0UIqRFxbF0qz0t
gHDG4SPfOkIaMQ4H33Z5uXbIN+xNDqp96R4ubq+vC5feVwHKTv+s87evJ9pCu2ev8yXUxmAQrdf5
vXc2iNcHFdPPqAiceypeDX4O6bDfeuWxcMfg6Wxwz/O9wa7DQXiTeDo/S/cwyn3QocvkeFYetzer
vTZI9tNhfGq+o9RDKz2J5ZAe0z3dgWgdKDSXArOQgvlKBT5Mj8tBu9w+drvCSET8eshcja/Mfb14
NsLo0na/7r4P7sODfH3y0tmVXbc5Uo3nGdc+jWqf/Ods3/umO/rV/rnzBm/y1sMUWOc8ZknM7j52
w8Vd3F0pdrQd+SRx0343ovvhIHxAqephTUxlO51U5/2cO+UGzoN9FZ7cy/PZW4PyOPnelRXStOfw
3O195cAlBkvgC++TqO8zS7HRtX+MpP9bLMVnz+eDo2/7punn9v35bJsqOrcuJ/9cciFmiC+Kt3r0
mBGHr8tR+FrIGaBXcxBfHQ+H2+tPHs/nRutDmP/LaP0yWv87jdaH2PHveSg/sw8fwsq/p/2ELf47
mR9lLZPGpIRb5se6naT3EeIojNXmzFpPDjf/iOQxGIPBp4tMsPInbS2COaD2JLbvLYcGL9m/v26r
SG3fg0UbVF/LPVrswD6sHsxazwgYeSig//gnH12ZP+6sm3E37iRhegQ0nsOftNreGddUfNRBQOQr
HwaP6SXucfD80TcOo/819uj64m+e1AzT/eRLtyiKj6PH0Bf+tRaFR52GnJ2IISeqwZpeIEtz779q
4iuCxvcUn6AhfCuEfVXhHW+y8OpG9xjUwNdNJY7q4GZH56L5poWrOOJpS/d4dXx8NgEFEneXEz48
MErKXd+9Nm769ezBIFYAz7BcIsBFGO714L5uz+b7dkG333HffJ+RK+9BxevrK9XQg0j9LIgDWnwS
vNIIJBiC2t8eS+J19423BGYAky/cggJbWF4e/jyCZT0/WesPofzJnpMSuS/IP6s38PQGATmMr9bT
cOXbSp6N3lbh3JZRP0A73pd7O6z3sKV8LZApPaqAKHR0906+scuD2E+ClL+V4OuFT8c4FhyacZCw
/Nu/NWESSIAZaXDyO5HzfV4dVOLkr7sizPjuvMvOyXkRQsiXNMdiokKwEoJmQXNcnhD68X/9Uglb
fwq6/eovHpF+5KuuGsw+bcKIpiHcbjfDl8JV0e2T2zD5tfhEb55FxN34gyjOGl+7NEMlkAGC8v0Y
1F4k+EmA45YNlgVV0At1VwtRwqfxk53b3Ml7mplcV8dmrx77UCR+7CFgFKm7cjnKodydXJfw3Eet
HhR+MO37i/5CDmSvPPBO59fe4NoiOTA6RlRnNlt4Cz17TxY5gSSBoTg9jPw99+msxjuOVJN7F6Eu
+7j3ex7FGbgTAagaVr7tm/yyuCGC9u3wAAzsrKNzPAU7R9D+7G65HAIXacte0J4rTD7bPp+aig+A
1S9T8Q9rKpT3KfMfk90f3MLHZJd+XxLNNDEVY9BhKOgGEY4Y/DmIruc/OIaIs6RiI7bvGE9RuNkH
xZP9hRMYhbJYYEmUXhoUoSS+0Up527T+/qSJ6qkjHRi81S+8E/vZ4hDmIg8PXnnen09784meSK7u
RuCw62G5hHbgcSpivww0omfyC07vIij+85b6pexeqE/JTS/yg7Pvwz7k8AVaCPtqn1xUe4r6wn4/
OVi7z2go71M1f/acPuRC7ZjaSOFaPdSABLYTPQgy+XNkfDytwTe+rQF9kHCLzBF7yvcrVknHQmre
Zie3L1PQ60QMYe4VPL1O6H7u0fUuoF9tiFDbi7GUsR95kTfzJy15QxTzfh50YRMqL5vtZRaaKLGv
qVeFye32cwXslO21p+sTzhdKndec83PYXuVlewdllwYNP594rI1fiMiTeOBoUMPtVb+9snvbXoHw
BRu9/R4f8uB0UHZNyJ984slvRBcWXPeJdckD2ijxe8aVZX7h1wHXxD2WeIE8GLiCzepDruc+aAXj
Fedw/rmfDbmID6m37qrteoLtT66TO6l41fbJ778uNz+x/RzG9mLcFZjczexaBBAWgMJJXGX7gpjh
uIotfshd59o4dPv8Jr3Rn6o95hvf2l90d8ph8hgWEgLYvAc5M5n9FswYfCneECJ0ZH0SkeHlBh+P
gf02/Tys3m00/WkuVh/rLjbvorJe8W7bjzNrIHNKIh99kGiF7NHZ7cYQ9HoJMy/xpatTkAWJn/he
ek07YJdugrj3zXU1OAT0C/6yy8MYl7YEi0d787APQBK2gELnWsdgc9VJuOEUNvvL8lK/vFk8RRzt
oP5uEFhEIjmPCBoW17iitnuIvVv6Mkgh7SxEGdo3aXjycPMRfi0SBCV00BE+2nth8CQpyTigQHR4
ObdCQzghkqZjd7TC2/MGV0mXO/d8woeqXHgrMu9JCQxuuuMBdX7Ntt/OV+SfID9lAfPLIEKd7c6c
/eQ+bHdIA7/tkrl8bzfsqOficgcOCFfrtT49EIG2at+6drgCJ3R8F9c3ui79Xr1V3O8QsoHwHHdA
4fturx26oxKqT/o381vnLd9idmbn0VLhOO725NWVWLdE21UF4VfhngHleOdr8BSMvnTO0hJ5xiEs
tSvpMIe5L74zGFF8/56L61fK6eL2/uJr6t7fT+4rUV/Egolhl96bF97ZFu3R7dC92SCWzr3bPqXh
P9CrCRr2uwjP+MDX1wdnhyIYQ7VtM7rm7pyrmBW2eVJMiGPjmESyY0D7D17eBuBN4bSrzhgfxfrR
+5ynFbE0DftgcU8edSGiniPEK+C9KdAOye7ASm7hOEo6dt22maiWs4UikQqCZbYDncQxrqvPpEhX
WGG1t0KFB6cdzCcJaKgMuS1xoXqGWHgwR5HsNnjP9Z3Q1/ziMr78XvmIZ8KIvV/yBa+NW9gMtca/
Oiyh5Zl+wttIn0AW6Hx/HqV+hHT02j7V49xRJ3lH6xpffc9JtgO7RajboaCC8p6fzE9b7rEd6OoC
5xPEO9WnRZrX3hkBqmfBVDMM7HARn9HU3GOKkY+KJd4hgeTsmuJ8C1PpDRq8KO5wjxXzysv3SBWr
ttkxItagDLLDEDbYO6LX6+V+CNtbhoqfdyEaaf5ts4ZY4rMqxE5jmVMsMGo8LDYcND8D28w2liBf
pBlOLfTL+Vq9VW9PRyTZF8Z5doz3xsX4WIV0uOSnHH+DSEFWrxxyg80WbnaYIW7eu5XFM2Rhxrk1
sYW/vbfE3+Ij89/JmHRiWLbNLg5sDtm2ShvASGx9pviowx+mgFcB5478zHQ1CnM/n2GZw/wWSQif
2u8AbD2Au94ngi3vYw9VVgAu/Tg9tuHgNcSdJ+xbxvuzC/w0tDEvKYeYxk+c0iX42gpBWN2yPVkn
VpBO4i85SQ3tra7J4zj/WwrECNs9aCi7ELh0i275k2adrDQt2wg3BkKNnth3Cza2Nd8C9gYiTwsY
S3bKRiRmCE+XCxinxDuWIb3keZf3Lz/FaDds4M0pDzwMWuT7Cvj4QFiNJsZzwol0q/5+ARcysI4b
SGu9m7GY2J1veQxK4HfSjWCLxAcgVlpY8jsicX8lV3DIOTR3O8LbcUUayplwYH5yXnjmudCuikfM
3D4SBekMa8VOKDBtW8JL4gljdCtg9Lz/lu4Me9kVWHCOk/Xuit6fzE7iLa3n6UzaJxzm968gP4xh
L5w93RchS5YP48E4Z7k20N1NvkrXOHI/ujUpDrCVLiLP3vPrfSva0FV/c6izWz9mXMKWRBgXtqfx
a3Ou2X20l25wzGfF/bijyT+OmeAh2N5BIjWJ3oMKgpKg9E67LRlkPLp4IfNmTgLyBwSvWK7I31aD
kRdCDY5qYPnfto18IiiYwoQUkKCDR0CTsfPhsg53p6AUIn8bAKptVnegENKwfrR6Yyv3IdLIxhWv
7GMe0Pa09Zsk3Hb1liE3j9vTxiuS7LDX7zY3JN1tr93+1RbdbvtvY5+G6s3mObdsMAlJo8gGebVg
230SEH6aY+sfwN9fOfavHPs/dSjKJ2ic/gGup+9Mv+YTaFxK8Ls5jo4g7+tmJtXzz0iZzCH6xNNu
3/+BAPArefmVvPxKXn4lL7+Sl/n/xG/0Rs+XuCp/1BFuCOjP0KAPlR1FKmj1vplvqAZg0vvQIib+
RAT42Wd8IAj9RZ/xeRL2oVTwKwn7lYT9SsKIu34lYf/zSdinUfSHQtVfFUVbn9jjjxINWW6ywpmp
lExCf6970GgC+KI8apdbYXVjjlF/dAErqO4a7zVEBgqQoVJa93RfpY5hgDWt4DAbvv0bagRPz/a+
vW24bCb+P3tftts4smX7K4l+ZyKCweAA3L5AB6nBsmRLlucXwiPnMTj/QX9Kf8f5sbtCWeeUU5Vl
deFW9alCHzjhtK0pGNyx573WW+EI8no3rZDexrzkjC96pA1aJHEGND0WXoD2N5WQUTmPb3nWcxUf
n+r7OnmlR7WOv+6Vnix/HSrpHyKj/6XlL+r8UPgBLArQLLDoGsct5H3d6VQHojaEH9k65OtUzu32
9vV2dJ+RVC3QBXGLP5QesunnaBPs8Z2p1LrK9yEPdTZ5z1eTuKzwVOkiqX6tiUu0Eqzyy/xSLuxt
c6dv2QXbDDvjupyVSGiD99EDPY2QSC2J7Xb7kqJUuEVWMxVbpKKm1bQiZ+hJXU2LyuNI9bfzAtnR
cE7d4mxEM2vlqamPAcF1OBd4dSem1QPwfnbv7/tQ7FEGwFo17zXydu+oAQCHE39AAwH6PG5V26Y2
P789R+J73QrffX2NXfR+oPKH7P9t7d2itIG8IFcXjBZOdIW06n/1iLr63S324rBHeOdmjm94hmoq
2L1+3uzx4yz6hztzFNunUeKAzaw10Kusvs5R8nEf+9ngFeLeEvNrDOLcdSIQV4O4PsyyL9C8LGZr
gf6XNTpobjAjMwsE4MFQ8lBluw7FlTmYTJHki1CYwLXEyLnevqLVZjzs2jt6X+LZ+3ii3VRBu/zS
qf5wJUdONRhcNT7oqAeYj+W9/4Y260W/svbRk7kjO303bOXMysFW4ulosTRd4oA/FPR0wtrYIGQS
hg7IEDVNMzwXLyaKfB5Q/IB9Ln1MeLkYHNR35qzrRffw+R1gKtP3i2Dgw7qPHHXAKVld6eNsjBc0
Qp32TZVAM/eFombkBSLaRIF7k82zOdC8vWSf7MMNIMpRuYtQEVI5bdUf/PmaDgN2n63pyK1varC9
JsCAVDMoqI+gEoVSCJs3axt9XKqeh4YYIZeHXhO3wRg/nRXoBKJ3/XyF3iVMTKGyiSqgPBRlGGQ+
xlLRE4MaUY8SZrpBzQheU77gDxhRPSEKwAI6safq8Q96Oc5DYkUa1q+qBTbWq4q0qBtsVMsPWCvx
87f6UI7GpX4WXKn2pQ6VOP8WtR/0ozWXqhtN3oBBEWWbb0VmH+VnVU5X7Uyq/K2a7JW8R26G6vui
LmeB4bEdyF2c88oAIabIkXgelzHaryUqmNKL1gOydE/m5TRbqpYf2y1h7lH4xV20UTiVqPsBHlSV
05CEVitOzwAIj0ccL0H/mnGp+hW6Gdjn4CLkKBS/l4v+/PXVn72/36zfssXVNk9EngucP+ioyMO3
EGdw/+54Eh1qKjuuct7K7qvvPTLfqFujUNAu1e+qCqRy5SgvIrleH+rJKNn+f4qXfjSu2hp55I8M
Ip8JcuhBwLzuUm1vf8OWAFZG9SwSoAKBKoHiXa2gMfalO4rSvSHiJvNubvZA8JsfrhA6cff6mmP2
TunIz8/Bjz3En8/mYUDzgxyRAYB9rMVCq6v00jDhdaHTbAHYMNUFtqhxk6a1fnfiQ09Zy8NE4IdP
/Ze1/J+ylifl4ahq87vIwyllrB8l+/95p+WU2j10Bn4Q3H+p3T+X2j3ykP5kVv2Uo3QAivggXf8T
jtIpp1M/cpT+LE7nKbdfP3KQ/rxuv/VDt98CCwAQxTgGE460Iy+qAKAjcPXs3WOHzp3LYlieXeZ7
uaFLNHl7b+ikmKXiLdkE8OTQe+C1N2ijd6MV3ItltkJvj0CzD8K7F2DJLiR6yYBZtTDnQABHJiYW
aNTrNsmhryJ31ZRBeOPA8wZ6ergrF6AFind1JXYpIj0Ma55wZU9e3lF89he7PPOHpWWbWJQSxQxm
qyavD2fazmQWNcrBIqBZuG7RImPcWd69at1SvbCDB2fcra8RfiAASZbJuXnoFQUb1kb1gcZzNSbS
Ab1GNCNYmtBohb49NTzgxZdosppnGwchv2o5alEhVw2XaOVxQaCC76BhwARBQUVvLriCsJ197sid
vLgjb+EvdXFMabZfhIgf7tzRuRtJEgAjugNeh4Vkx/nuFnmN23vE0ei9I8iCLBZbAxmXzj1kJ7eL
7a7EuAx1EY+cCCeU2fpsJUdHpPKBZJRyrORyfrbaf34PT17mkc38Ay+Tqx397DqPEgWcgS+8rZGq
AQU1ekmTiwlJmnkE7fWski/PZxe6eHpYLwLMj0arswukbIBOg0cun9HsiKcVLnJoKq0wzh7ZQp4Z
82yrr82leW4vs33QiGL5+e6pFX224iPrOPkA7rYHrBjYtvNzJPQ+f3vjh2H+Bxk8smJNUhiFbkF7
1A7AoEB/4ia3z2qYjK4Nl+D/HB2YoF1Bh6bqRE89upzTc9U2riL4cB56VxIg9+81pvKRsejXzAVK
PbIXzE2vplkt0Jwmun7mX32+8BP74hzHv4NJtHDCvmS7B4yO7U4F2D+2Gj9vjHOUgi+rIWxYhQ84
bzBFPKErFGhZLnhtXKRQNXGtJGNC7P2MvOr8TCwwyZbjD3z+PCG794Z/b1tg3dzU4qGET1sLrBID
bSpDGCIKX9XiCrYQA0575PHeiSBoy3s/cXeZ2oVPpMc5sg1aOWkxCXER0CojFn/viPsKCWCVLX7c
qL90XqXaWWHgm9n6Qd08bVEL7/ObdercOUdq/M9/7hylST5Y1d967k6J75HCbX938T1Sun9N8T1S
13+U+J6wjmCj+04WfpN1PKWAD5msD4L2p1HAPwTMA+EsNcC/yID8eKSB80Sjkpu9sXgOMZ4kFwWA
e5BsvIOuc/dwUW6g7zzMUqgi1YnJBUqUwvilYvv5w4+0czo1OrhbBszXZm51EWOiaMIs7DjbHJC9
LrMZW+Zotlft/A6GqQaATaHPc88xCPV8Xu8DEPBUQlFsIJipMNOlNDwwNdiy8/wHtKTPLy5ATubq
3nuMq+gW9jlY3RHJZJjKKTzm7gl+HM+GhRo1ipGwj+ZgcwV+SIApEhRpVKI1nunLBPFPNo9n4KVz
8SCmP3Q40LpHPN17Un50hQc+V7bA3TyxOUdaf6xAlwICTWD6gBoC43vgv8PXOSjVYQSA4YhfCFT/
5pEcpmnUbA2mjfEXS9z/vYqlprAHzJazubIRhVCzAY8OXgkuX+z1t0kcNY+o3u2xEnjs21e4Vc8B
fjCCwmuMgKGJX7X5lyhmoGQ401EctAWmDd0B412qyg7ILfU72v0xkYSxcDCCo/KuBix6vAqzUyCU
W3zr3gdTBQwUiFnF51v2K/bpZ3E6sk9ZAF7eIoE4EURJlXgOxFnlXl0HcPXgGkqRe3P1ByUj2Sw/
e3y8G7075gK5roTT8/T0CgQb2PBYvO7eVxGkvnRDCEPmnbq3JwX/yC79bxL8H8JGfdRIR0a1qv28
KzPcxYM7rzIV6kvdNOW+xfPrs2vMEGGWCAPkB6c/wv29fn6u4Jjt3m9vAT3w9mYD+ylBPOyfKQ8P
87Tr1fv7O2YJ90v3XUM5Vt3clS7UeXb3GNGLMKJTYg4vX2DATdVr49UevGPihM47eXVHFv2vdXWn
ldaRrf+X0jqptI7ckn+a0jrpKRzFmL+rp/BDR9uhhILQhurskJz44F75vgnurwG2EFYKZGo40gUU
PKDuJrF6MudEpKsTOvqHkLOgNP7HRx5dbqRrjRmDKmkRWvR1IDZQKewaBCzNsxFi/LSj3SKLae0l
4Bqb5xMwUg0KqFEjEaAvvu97AO1XWS5djZTbrNOfy7Byu3ysF9xKJHgAO3JqxT90GH5esXHkymVx
knBfQnECiaTDHC5ackK3PGNi3CA/2GCwd1kCBuTmSTUlrC7AWneq4+2Q5f+FQ/dhCUcOHbiNDbBc
YQkIrJWKvgpmalBOwdmlQsHCqLnBAH1CO3hX+/cUvRCf+wC68oo+W8GR15QNrUzCCivYqOj4dbdR
gIiXc2D6NfBQ1jerWOxOfOSpfT92O37/fT8gmX921Uf+hCzbptc0XDWdV/Dk0BdWuch9IdVRoa2g
Wkw4LwoYAUg+nei9C8zxKdcwE7sc3QSRhwaJcYlborxfjrQ/shxoUnq//XynfqzrPojHkWkf7E7T
9BzLvIW1flYeJrwyuJ1IaSiX9t5bdC7wiEqxVSCLLwaAhRRs4+KiVnGIGuxeLq+VJ6CW3qt8jItB
9Nvb9/375ys9Kcjqnn9QOL+/IJ+8pUeW9J90S0+pScVa9nGj/vlq8tRpPdLrWZCwPikhg5nYbNfL
z+XmxJsf9zb/tjc/EE18csoP/REfhDIeGCd+D5OE0yJxgClgSgBM4iab+K4RazUFH7npRYGWqhaQ
Y8DXANxXKS4AzqA6nl5VxeFh9vkVnzrTx52//7wzTU84Eccg8r+HE3HCGh0278Md+x2s0UkhOdKx
2RSZVlkrISEuoMQCNPLCW4IFkK6CvlU2QROPg4eYf8HRRDciAZLM/Qv0Ii7Qy7jHbL57wjM5uaZj
bfpnWNORfv09D9MfwIb5H+AWrZ/S6Cn/Itr67an9Urx/2TdPDXhgoxf5f9RHvhTlWEdB2Pzf73+V
337HhJ731Dx998ssb6Jm3LVv9Xj1BhZVvPQbSYN65n/3wS9vh3e5Hsu3f/+3l6LNG/VuQVTkH/kt
D8iKv06QeV1HedT87b+0t0a7Lp6fguIXL/7GjqmZ5KvhmAaILomlfAsO6fpGj6mZ9KvDwPtiUQNB
A+jI4Bf9RJBJ6VcG1kpwk1HTdBydwg6A4b4J//3fKPlKDE4MkLIRk3IdnRR/34btN3WMHfxV7grl
ev2stDlgIi1QZKo3MkDgCd//ewNJLCsYqoCjeb7v20XXSTbrh6HxPlfDBz69Dx9jEsaoBaobnTOm
iCOO/N66j6hmDglocf3Yv45YGw6zVHYcKdK+Dh+S0NA0IE5olemBh3ygs6mLEiJoMwyXI8+jcT75
PCLCLEkH8LKpMOV8jNoY1NYmiBtlSPRhXTKjvcy6akxnk20Pz0bmN6teY1qyCIasuZ2kEVpzPWeE
e12lj6UrUyofJl7W23o0guBcmpNvCZ+PDGTzrQ7CtbStG9c2HWBBg3Any1xJghhAIGljt2exVXXb
mMk0FXVXDhedXTnmzKkSR1sM5gjem8o3AD+dB0kl4jwHtxto7UNTOGCfS1zSO9N7b/WgcNPjoLhM
tDC6jQg1YlcHTvttpadG79bowgVoopaP6za1YnY2gjv4TI8TYKn1kTUJM9O7aVZOvOpBRpx2mMaI
QBeFXnjwUrugKx/BkoGrER018utssifNK8B+fRGy1gfqUc/RIGNofSJA7OvPWZ6DLcUfDB/oHE1q
w6HFSFTnAkFOv9C6RH9OApslYJYb7NfPxeRIGBU9K9c5NS0TYTTh7Mg4JNnQ6NZYa2Agl85SDpMu
HBa2888/5cB+8Z0wqo8xwSFlWjbFQMuRbh1z327Qpaa5o8z7sySyrmRHda9oDHlusxIlaBAyndO4
ADwSY/F68OPoxBqUSTleAgNEKwfRtsPw/ftjF8SlPzhZqbkWD+UmHWq2jGSki8kIy1kbmfqJA6h2
7vjzoGRw4TiKUCpHn9cYbEgMEmsuUpcALZo4UCobmbh5btHF59ur/+AuWqD7JUxXrGSgKP/+2qoy
9CNpx747NnmkLSo9kvfa2Jk6OPc0DCEwlvMJNOwxT4TJ5bYICHnriywC2Fgas/UAlnrbHfKiu6w6
rHvhT07jCIN1aBHrG964PguqyCtxfGx3NGMb7B5TcV7qMtmFuWNtYrOov41p/wG277J7qxsYvS+b
p1J+mbf5K8xekX9v5P6UNk/FA79u8twiK+o3+dHOqRd8M3OG8ZUzi8FcKKnGsUKW4ZuVM9hXEJzD
zIAA2rHtAz30BxZoZsLC4WEHFo05ENufrJyigQYxtIOMmkMguAxoJ0dm7VMzpwT85wOA9ZjM5IRT
y4Blh345yj7VldRJlJjA6AtadKERjY/LhtrTVTtF5Io1AZ/7fcvpDGmy7oXkBEDvSZnt9VzyZhbX
ZDor8vwhTfMBvVNBjfSUY7Sh15E8LNxwMlHn67us2PqyzkLX4aG1yanvA7/ONptBcBm01z3n/m1K
e1Dbd6xJH8s6z9ZFXoM2OTc0obVgRvcCyxg2oC91Jg9aotykCZnux9Ay9m2aGJYIZOFFWXhTBaS4
03pWAKAwLXkrSEXNBfHjIXCLHgi4du/fRbzIXwanNrUTTvNh9uP7DeVMZzbuHzwb8GcfKdHQyeiY
ZiMXEU/p9VS09YobNojhq6S3d8Uo6WuT9ClstTFJt2/6gcAayurKoVlyNyZO/z5V6bSc/KYEE7Sf
mbkwpmhf69nQe0VudKs4TDlbJv0UnFj899pXCQNXlHsm19HQ6BjH/e+pNgVpNeZcsHwoZ73D/UUO
CvmZqUUYQoojckL7Hsd2v/hAtaAPgRbzSRhafQqUadMW6JYB+TjQUCX4QFpjNxrJvLZ4KYzBXpGW
zbUwX6dTepGm+qr2xzvd72bSrt0h6U8kBL5X1d82wiQc9SzmWI7NcGo/rkuvJbLWtOIiHnxfTH5W
rLRk8Dcf9MT2m1B8hNH44afAzIJtF9vOrSNRKTVZScsqISoab9Z1TetZxdruxE09QJsfSaRyZeHD
mrA//NCn9HGTWTJFRuwALC22tUxEhaF1oqR+cK6nvX8btiHVRaRX4x0xa3Jbc1PLRWuS+KlmU/Ue
Eg7MS3wCc1lQOIhGmyn0nCxL3qieSjCwTD78UnTVhLM2BPciMcKiWxInnfU+27RO0G4pG7J4FqdB
ue9Smd/DFpqrkWe1dLmfzgIQANaiytteikmXSL/nFJNjpNNRnY6H6YzlzAzFYff/CMtVvuX7pn57
a2C6/gL2CsHEB0FUMeBPsd3FU4bY7m//2Tw1X17fvqRPX1wVrH15bb/cwhi/PH0f6qm3+WbGlNHh
NiIhh9iGYekmDuo3M6YeMYCronw2+KdK3f1kxQxEccQybMdCJEUpU8nan4zY4SGwleL5NrUYjN9v
smHKRv0s4JZOOXQVWF4ZBa6/SawjLdKUmh70A0O3CdiK63YXGTu/efLBp2kBnjhfjmAyGvbEFLGz
vJxn5ZUTXeoM2JUhkEFZIrSsnLPAFJpTCbu+zqtbVt7y8Sbsb8h0EYKJs6kUrmuFXnl01sOBs3dm
8WJbF8GwtvwrTve/XTSviwz/jqXtu/zAJnqpCwlipeNnfZdG+JPkDXD3f92HEn/7rzz6Xvjw/G+y
x77aBqdK9piNhAHk7++yR74q0YKXZDmYnYCAquawvycK9K/w5/EKOPW6oUM0/yF95lcdkYVKKygG
dwte2W+RPnaIET6Kn2PhSCCC545NCMIWpeY/6Fd9TPzO1uDmlCEfogWCdxukrZRVNJ9Po27O5dD2
qCKGU2UmgvaGbc86vy/eem1Kga7ay+HFyGg/irCXIwA6Szg+Lh98FBylnUYYadXiPPX6vHJA9zhV
Op/Vtp1QkWd00MB1a9PrZuAqcK01cCr2AYjCy9Su9PN6qKE4+7ZN8k3SGxPQxvuiBHNVj7dcTqE/
Fi7v0wq85jztgc7Li2gQRlsH7ZmFwCvcxhUQ0kXZxEnmdmaQAB5YC22kCCwS3ulhkGDs14H5XkkU
Tx1R1rIFN1RTc/RvlN18oGWdegPF4lXsPJ4PgewyUehmnLg0jqL3yoriqzbmoznDWxjSbSu9BeUB
HeJwXjGjujZy6pSiMmr/xg9lBLJfPjhUVCkHNbwua7nXHQMx4xg04LA1Sqn5gpdF/xRVda2Lyqc1
mw2EYK64mqaUeZEhwW2nGzUGqe02YB6f4hTzGFpmFLMh1uDEGm072JdZ3sWA1+W+XYre53EL7mGr
enYS3RpEnkh9FHUyxpidKdvytqlYhrHqlpLSTY0uMGZ86oqL3NBj2w3g+nJPMzptcoPeznXXSkcf
8Nq1lPpCt8ckmjPNoNbcGXzrMa7afhPFevsGT1pPz3kdV82lItKU7qDXKWhENJ6OZ07VWc2y7bIW
jGtTX6MVxicE5UDbGHURt6EF/OwW7uoit1v/ffS1QV8M2NH7Ufcbvou6MHssOO+jSjhdnNuiJJU1
3PSDTMAzElsMPGx6A874KbKaZJ5E0o/drItqKRqjy7Z8sHxMchdO/ABhl52wEriYog27ngtLNuyx
GEvrKUZ+gy+GiVVbg9KOCL0xOUAWHHtCgbAtg0xUdlKgYS/qzLXd8TL1iOzQ1J/qSVoL3zamWiCF
VFiu1IIUBPetxfxL3vLmRcog3ZPAJ/scG2Thvbvwhsd9u287Vjjz0U4CtMplSZuBYhLpmbiTxl3c
F/3k6rXlR8Ivx/CZ0Fa7qILOR2teGwzAr+i6AaDXHc3vu0ln90kVh6FIK80mG60cGCKlyH/vgzQ8
N7o0eM2rUb9qQEf+1HTMBxBGnvvPjZaz9ygt6we97aqVjGrjBkWN/IGwUWLiKu4CimMTBuO84JUe
z2onH1bElNoYuHAbs0oYJBhtr+msFIKJAwlMkaCIHqzCHLW57g+0EFGth8DbCQjIRYqua4Gy3GdO
IiwSm6XryxgvtTV7GkVgVvAxKY3KUVROXC4sOP0ukk4MoDqcptuozlnn9YxloVdSM3wuQru7Z3bU
3PTQLfuwdaLMq8IaeUDfHts383CvG1rJiyDr9S1ubw7Zoc1ZFpb1cx3zJvP0waiftbjCRYENu6eQ
DdY5okYB3HFtafG3ACP1ANOvC5zwsBwcKZIuoo8NK5rzRpcVIOYTQxI3tAPfwoIDy5knlCeAeLba
9joiTea7piYZqPiGOrSFrKbO8Wgcm7ULnTVg85BnGS/tZmAZhrOgF9JZi7RiGLidtKJom3ODLbS4
SC4lMaNWWKkcq3kfyvqZGHBnhMZLaagcTVLPpyDAeFarGeZaBnjz2ihrsO+aOY2vosoBoAQfaVcu
zCLU2jNWTVCPWVFSNovHSq+AupWi7XFmyLyrvAZB4hwwM3Ey8wNq3mS0hK/tdjE1qxt7qjLiIWsX
gp87CodNJTsnXJSRbYeLzB9regcfiI4vo2PrD6yqSTlDjrQGKIJhFFunKHNMl2Cey3KLRvMnNwnT
9jIswYguEtlp6KPsNRN46ZoO1AfudM1TEBA9nyF3ynI86OuBgAEPySxAFfYm0hl5DJCxvtVT099C
1HFYfJ1myNqO4QVsbpS609BZdK2HHf/jUk5/McddFRp/3UlyCwlP/gpu+ne5Jrzmp5KKrX+FatVR
GaHwgx2gFf3dU9Js6ytxdBNuj2lRGzmjf/hJ9CtegAwVpZblWLYqBP/kpXMUaGx4UBbSTXgKegR+
Q6LpiF9VBQcISzjKHJxYyDfxo2BXy6aWpKOTzPsCHpuwSdfM+iKtV1qTDSBEyMYCOiXVL2pdB7y1
ZoZeikhVsCwunpNalg8f9u4HwTdVTU0/u22cW1RlvRA6GAzsq4Z9lFSfAjibSWdbs3GA/xRKm53V
psR4LC37bd528OTMyFkXOk/daiT+XY5c3g41h+n685WYR1TQ2BvHQUIYW2MjkLIZOcoMm0WVyrBq
ANviIF812Zkm+NCB6nMM6DlqYK9hnQ7uUNdIYdnmSBfDUCAlH3bWrIW1Wk88p1vuV+gKmhi7132N
L6p6ACZ7RMXY5qAmCZsGKMBZ5oCFKgDSvDmixX4iVxXMp69L4MGkXbs2ktje+EjUXRRyJCuHW40r
YQgAv1ZH9Va2g3ZlhUV+oWcWP3fashE+LcdYpI6pv2MkwFzAyPrnKYe/iZwH9E2bnhd9Ixc9mcCH
pWXtomfGS9b4qdsVySMWwpYaD8fXrplyd5Bwj6Biwa5hBVdGmp4PTmDcpo1ZzSOWDU8JNUCSEiIH
ZDduRdiLpSUPZkwu+rC86bvGmldI77h6Hm2SIkzv7bis3bSk4S7wm1BYAzbYkZSvaxIwQWg1znp4
kJupQu6d9f4wT0Iub/I+B1mskwPxPSnA/5lSduaME9rj4MMCGEcv4ckn7NLpC+PFbjrQhJWD2Yox
fskqeyjFaGvk0m+1ftfTWMP+MT+chE7Gtxx2Q/QZCVH0QtXIbSIu4c2FZm08pX0VpSuI7lqjYeQv
a4e6yPOtTbNYQk8TV+tuS07uTQu3rwwqGJRQwiqZ2bM21ismw3dTNx+LKmxmScqQi40bsgyalIiu
LOrzmEhzObZ27g1m+uLYfuw5lMPzK/qzchxGAcer2eQGaxYthxnuRgOuJO/PSeyEN3pkoz3baDQv
nlLQxU7UDQv2HDs+QhxKzkKdg+mo0SrRMz29tpzIFOjqW4dpWC61cnyNs8CclX1niKHX6oWu9cRF
fPJG43JZjPl9Iicq9NhvlmWZ9EImcbP0E74PhqIVRgoeMI1wMVl25qa9dcmmAgkizbarM9IQMkuG
8spva70XKLW6SACTbZmOI7gVbN+ZB8w0toEfoGNuap0bVUGG96zZ66kkGvorpB+tfFQZLwszGbYR
fBEw6Y1WeU5raW7zNO/WedPXSpLRpzEr4edyt9VLDTQZmjkBxVz24XkBbeJFug0i37wMFN/f+BQR
kuxQwl1oXMnglBiatZFBweistxLTPzedrgwvi87sYzfKTM2MhCxzfYLlHZ0BLaqE2XCJqoHuSMGH
aVkX9VjMLT5gOUZfprFo7eSy9+cDD5L7fCrOeJxdk6jk8BoDlIf8VpWdUh+lzF66E58InhqWK2b0
/GqMp8YNpiKf65WODKFW1aiFFfpTisr9ExResq15mBbCzywQHyPpE7pBMvLHzPC1NxJa7c6xW3Kt
dUG+YX7WADHOt6pXrYCrUehJNdeQZhVpPWLSnZThpqE90n3DoC+tXoJdwybFme9HoWelzbRgfZqp
+DeMlrYTT3djhoOFNLm8GSPTWdhOt9Sp7Jc6qrzvSQPz4RHay4cCftQ+zNFp4dZdZp73dRlh7qWk
/YUTd+GiQx4BZC9G2XkRz+HtkCJfDBXrXD5C0Gq97omwUY2/yiFh0GkQ12028OY2TKQGruYujPJ5
y7X4jHDLT24npzft65jRzF4M1K6bSdghr8u3ya4GX+RjTP2LyDDiuePIER/dxOZMtQGk0E8l35Q5
cdwsyxvz1ioIvfatfK2PvnGZRH6+tXlf16IOYlsYiaHitWmG+E9VvvO6felT2roIF9lZzPLe62OC
0Jc2wHYqnZLBYsU9SJV5P4tbiakfEhlnrLSiRZK3MWItORTzyvGHVeuzKRd90dLr1C+Qfq86OUqh
WQHHuEU9DNuAB49s8J3crUd7gp7I/XWVWOmNbXd+5LYooTM3L+L4ZbT4PqodE5NPvT3Am66HLURm
2FpN6KzzogwRxuehBiwxWdJrlMXotRbhSY6d8rMeJSK36qAw0ErQoJiUtPvQrvslkDMw3j1m6V43
tS3Oe38WYv83rdGOGPv1Sb0JuAUeMKnRWQCd6/Zxmi6jTIV7cR488aKNFkPdQcC7Kbsyza7zGFIL
yOellr120DxQ9oxEgiVdeV1PFXsYdcoAhog8Q7NH+4XhNnQEO1DRxQA8rBoT6BmFXWPCDl7/xgoN
866EHgJTW1vEmw5b7KogNRa5xeV11WQBZn3byL/CT9UCrR2ZG+WJs0YyJtmxvNGElRNwgzp9be5y
M6RAUm20moqhyu1ZUJXTZW5WmF7uEKBQU2MoICUsvdLyYKbbZXLDi4wHSz4idOm7obnORms9GB2b
QwjJ2QiOOxz9Lps5KfVxXrq+6FwNeaHrsY6TbRDX0y7vCiaciZFFZqbTGhGIdivLDMkNnSw030Ao
Xvt8RfsJiHNGUj2kU2V7o1+wB70pepe0yK8WvlZBOYT5tUTG4iGoiLkJMzTTj3baXcRa7czNwGgX
UMsO9hTnLrBtEz0rDXSwbrFOdw2sXYy03eR+zKC1ovi+Np3kqg3hExakr2fBVPvnU2I3e4LkAFhw
WoLMb5lq7CwsWjbO2rjtXSe0ZCWobZQPjhzstd9X1ySPy6fIaCGHg+UIHAb7KRl1mDpEfeG2S+Ck
er4hq/lAonQ59mFwY9K8m/BU3dyxGmkZMaVjdhdPAw1dM834ioea5nU+892pswrYfrOxa8+UE06T
3YUoAMoobzwmmXxthgDsYQ0wbK06mRta7G/rCaFfX3KJoJzlOwdVyw3RLf01RL8M8Q5nUJ9SCEuY
I4EoDZ6LsQmnZQxzdR77bYy4fyRLPa3AyFNRkJiGXboaIqd8OCiIIIradez8P+7OZDtuXFvTT8Sz
QJAEySkZEYoI9ZZky55wuUmx73u+QT1XvVh9VGadK4V8pOs7q5rkIDNtBEEQwP677QZfabrhIHBw
g6tKr3ODG5zgSwvSIj7MuhaRlKgZ5TYQ0wqWD8AOx2WEirsUZSbvmy53Nu0Qy/usb8049pjZiX5A
iWN0d0Gddb/iYWArUGpkm6HIvlmQ9ccPUTUrrBMJVO1+0BTfmhECLeDLYMFPXTCdtXnArU4Vcrp5
PpZr2ZJoObS1+1REoXvhlk77q2iFC7RohKZ+nyZiJQrHUgyeC3GGK9TWhwB8qAsKf2mzZNrlYTjf
NG3nbCpHHx8hMBxfDGFwE+UqdyG4uNxbRld9NcqlvQxcfeh8szanm+d/yU2DBZlYBv9UQWUYfC1j
9TVyrQZHZm85MeGaFg9QmjP7G9wAbYemSv2MrDx9UkZqHqas4I+ZKjcPTh5OIQIyfboRmqq+Oulc
PbYjBKDn2smib/RO8Z/UUH2dl0Hc4DgJz6qpZvAYHNfv+hrAs004h+7yIR/Pm3JY6BMm2JjCGcnO
nWP24Y2bQKg9T3/oDu61adV/lyp/xJn9/0ZMGFRb/7novv9eLN+L+K+XJbdc/8g/+g5UjCZ1rYA1
p1BW/6VilO6/oLwsHcQFv90q5fh3za2Jf7nOs7wDSsO2TXKZ+Qv/LfDQ/2WvnAWMhpTIM/6QHHtV
5TpU9QpSzkA4BgHsoo98TU4gp5Nhp60XRPCaaZsEudjHdTGFZy9m5Tfl9Fot/1c1vY5j6xLMwcWQ
7sJlr9X2CxJkdpH15WxFXpxUHJGJMfY/zWUpv6CzHDfvjwXC8WYsg8mGPlQot04DLVLZuGVdjji+
p4jLd947myXos4v3R1lZw9MnWmkd6dpw5gjvXj9R1BpuDqbCE82avLVa6GnPlXF0nToL9xinFfkH
z/VmDlc9KwtmXSymbp2KQVNptg5X7/WO2kactnE8bSIjMdkEknDav/94Hw0G1/vyhdViXsbZaFOv
1p2ZFpGyNB7SkEvQpp7Cevf+YG/emCsRO0HScVUDYnoOXnyxOiKqs6K3UGAaVa3dJpVdbMLRaj4Y
5TePJA0JvMWNAa3qKaKj5xy8MurReQJJnKeUcGdNatO2zZKm/+cPZKxjAbquOMb6U148kB5nRo+z
MfUiVDoHi4fx+aDHDz6q302bqTuCzQJNMyTj61Eog6B4ZiqHpjL1s7R3Ml+HhTq+/yzPapZXK523
AwaF9JMKCCHHCfwkNZtLuoDuSUOYvQ3iF5U5TGIVdWe5NfSYuZZuaC+rwaq/h42WzBdpX9TAUOg4
iGVY8qa5lxNfu1+0nIS7YOoDx4uHIrucC90ZPJ0CVPeG0glDv5tgfs4URTbX3bpsIBFsUWowAXr4
NLaxEWw6KnsShIfE/a4yu569pTDixS+svP3kJqKuD3G8LM6m6Ev7awh7/JEjcn3i0xlhoQpeMIgp
BcvriWc3CNtIW02hc+o4Htyk4KAus9uy6dJParA1rue9DuwhwJMsLXav338nv3nzhi0MncreXDVZ
Jz+gawfkZSNC0EkAHsmxmcA0xo/Ear/5YLgXCaHzcRJtf7rFhcuiDbaw14qmn305SOvc6MSwodeD
+vn+A73ZTdnShAXdzmNJkNWT7SZRFjgXIAK1bFP8sqch7bzCMpbKU40R3xVWIP/hCf6bEn6OpHVI
vk5jdQwArp7MIQRdXMYOQ+r6WrSZ07CLY2f+4Jg4fVMSuMNEfgKAbLiuKU5GiY2iiQ0dsq+pND3d
AJu1k9fY4+Bs3p/BtwOtomy0mhxIcl0Wr9dkk6oWIonaHUooOuqLBYVmttPdn4/y94XBgQBH7f56
lHIq6ggRV+457kTaf18lG8NBYPzHo0gHdaRpMorBCnw9Sj7qZldIyvN5VPl5WaoQdCXTbt4fZZ36
l1+x1NF0c9zANiBq162TGUvcuK/DmNB8t12q21jP843Wy/mXnv+SPc7vIpLb90eEbjkdkzsbqhKO
unVY9E2vn6yYVGiNinv9mDeawhVRQL1FeaH1W6fS4+Lg9K76Yg5DEGxkUOfSZ6fpCh9NJn7fvOpN
TxeZzPYRxxfyBKG3zqZWoaN5CcVnvo1NAxFrOybd4Dd9Pv9oXX20fT2XTe6nZZMiHx0zczOorpEb
pzSbZKeMJZmwDHQtZakoQiDmFEE9SpNkGFGqLA5AQyK1a5ktReUXi212/mwY453lTuY3lLUq3PVz
BOGbhdAD3uQaI4BZgW647Jp89AutCZot8HX71wx/slAtSTX72B4R9sH/G2S068MYexOHpvChXjFl
VEEWPVLeqGWLwCNJfNOpK1qQ1zrCjNaJ8slLIr2cvVmOq664MfT0uPTh6PpZwTn2LZt0gJhycCqx
y4fJqn0YzWgHztKIS2cx7R9mNWv1gyt6xwZ+G00w/6As7LL0G71ITPrOF6qnk4Y7l/iaLVHaaFrA
GfiFE3uuvRQx8SKzblVnUVGPpRdm03i/cBDl4BQUur4a5jGA7R4Lp93I3nG0TVA1gpA+d5jsfdga
UeG7VWH8NFgE2UZzBvWji/Jo/KwBt323qeRoQKDxaXsQRPMnN1ParynVUZj0eV7fAyaZ2o9KieXe
5EoCmNvWTr6HRRvvQscawkOFkgHxdRLlZP4hYtMeaqeYLPj+WH/sVBt90+ZKlH7lyuprHRJeT1uR
zm7DTTICQO9MmVYIiwq7BQaR+Wj6gAihs1MIjaPIl3VfG8d0mIdkZ/ba8K0rBlF9s9O8M7faYAbk
mGaUBmf9UhnzTlOZGQEwDoa209pQFl7eLsEMwDIm8syM6gH3itDsb1qpt71XqGShJUcUss7d1DA+
ZSKKSUlNVN39MmNNzufAA4Z2cKw6HrxaZGHna67o6Fxdp8sN864nX2jbooufTYb/6GFGNNfu+1oH
GQKeL3Qwqtl+DKciUJtwqJK7XJtjA3YNd8+Pws3q4ZDPQWp6ST6EYmeJMV0B1DRHn4LcyH5SuchT
5swwk5+tnU3a1VCKVWcSl0Z8dEAdkou670PdNyNq+B+t1uYJjHnTL1A0gwKrsfjiq1+1qOLC47rY
qM3cL9MSegohxu3sgu1sgyKn4B/VLC1vQC3Ub1I9U7lX9CZIYEQeYrup57x+0GVo0vQlq/Li3J0G
J/AqdwEAtYzYdLBchdyBS7OK80sEk7K9jOI4zYuta9pjSP8LIx+VtWkpaLXJL+MSngCRSzbN2xj/
U7FhptP06JpunmwAVnUsqN1SfpuHUB7yxJ76G7acqAVMbfQIHD2qrA7lZBJYzdfWpt9A91cT9xQy
kDlWYpX2dlJu6KT7qCniJf2coF0jvnac4uthyBIc0VViLqXwbD0JQ3e7LGk90qlENpHenS8K8MSb
EH5/D5hWx8Mn20/bqpLuvRtK4Xhh3E90pZ+7+jO+ZkxaYz6F8ESlkZFDNmYDEbmmalK/yU2t8cm6
WG0zmqGjrLcabqpu1OAXa3VNjL6TUi7sNZhYWhtmmep/jUszA6wNdd+edymaOK/glirO5gk06dIM
uaduqzSeSWCoRQQDtuQ1YpshEeZ+UpqIt3jzkittKjmyLWNcMXl8FdUhRvZS0LLFIUdNjoZ7k5nh
Um3qTufXJ9xa6BzUJvkd2j5n/CRUSBlTl0GNBhWyt/V6aXbs01VaT76qKnGrZWIJjlUxBuCbogpv
EvDJaypyreA2HcRoYEM1IQecxLJJm7hNz8vMYW/W57YEqzTUSMOixIn0w9LSLGCHCMW5Y6Zk7hno
iR7LObQDXy9V9ldXI9zzilFaVKokNtJwyCmK+GiUTvADPcLcbyoqCcMzEhuXRYXK5IcmezvxuiRK
7w2g3343xUMtDp2u15BLljZcamNQyLOujcOBasQJ1o8ld7Odza7yubM7UW1E0sj7aSqoISt9iKCU
6pBSos2ViQx9XtT3iqOz8nIhY8RCmiy/5WWHRGox9BrGLy5rT7ZUQp6t9ezWWCGWz5rNbXwnuyga
/Vh1I5ScDS+aiKK6NBOkQeiKRU8ncBm0NDcTNXLhslrtflOTo4E3Oit86JMWSjAvxqb2xVSa0V9x
yTfywM+0ykOTo99iAQEbPi7RrKrzLhd2f441OK/8XLdrxEhNXxR+X8go+Gbyxwh9bmu7OuitPqKb
ahDLbVzVm5Y/RF1k+UktZHjXT6ZF6/c8dArfhv5E0hngjrlsU82macuATNYvHW1oWaCpLI9OVpRI
QKu6T7elrLX+zAVRoUM7lPNymEGKoTrT0kjOHTaeeDtJc6YJTOBC+VkyxjCHMstKx0PecCbvAD/n
+HMvzDrYImLgn2OdW0DM2BZh0Y20aMSF29qEunpI21rn1oLQaH4EUamapxEAuzsrjNTK9yGnA2mB
bMzxfmn12fFQG0kJxZsE+t516+ihScOg5q2qcQbndYJym8WJZnpW4GqZH4dzzJY6RnPnLXPXEyUM
/gpHHDdWe0yyitPI7qQ7+lEfh6hEC1VwoHJ3MtCPGT3CgamASigyav99YZpuzNE8LIafS6uXh2QU
DrOrpSN0Ds7gM6c02ENjwG9a4amUM4wiueQOE5chPevdku0+nriUYfGzFh8X3mh5NfjfVRNbQbId
uLY03rRwbp31aZnEfjLZ5dPMNkt7nRj2wda1hjXJThFgwrQbtePbT2lOJBCIbTjp3MsQDyFhhgBF
tT/qYOkbHfffQwQramwWo7WQamZpHm+ruV/nFwHj5zxf+EacLNM55CycPzvOhgWpBF6UM7Pp6gsj
1AL4omgejG2JvL73B8uYP/foEK7bunbURuKfenJ4acKz6iUrt51SgUDbLIOYsCJAg+lJV5IWSRrQ
9v0UTZOGEYv75yrHmwktDq2m2Y5c/b4YaWD9jC1RFRdp1bPLL6Jw2NYMY5qPxlj08EIFhuVSQVV6
uRVjEnHxj6a+lUXW6PdV6z4kTRYVaFGimBZZUywek95GXWhzlHL/nLBQ7bSit0EcIK3uzDw3mgOd
omx6QTV6bm+yxqaot/PMCL12WCzL61rsQV6p9XzpVhlZ95lCjmTawZic1WGwgDCxoxLomC6d6TmW
puwtEp/JubULcB24rqG1r6wi4QzU0ynbGn2ckuucyfq4xFPUIwwp9XvVlRWRD0tafEfCUjA/3eQ+
H8SYflNZo2ImIQqwrmmadMIh5RQxV4Ta+NXXjS3R5mWr5DzKdcNDf109NmM64YDOlhzwEKJx9mOn
obWSrhaL4D0RcRRR/qf2Fq67ve0NFvlGDv0sfKeI9GSTtTpuiIE1KT1Ltebnqheh63Nby84Hahtn
Z7UVlDMa4InqpYzn2/dLqdP0CTAJIAns8QKJv8DdcVIjCvS7o76Qf6V1XHqOJh9H5IsuCOaLMmwC
tYujTiOcsgpM4kdjlDNeny7zzYI5nrt82pQptCKbySYqssU6c6bcDD1TVV15k6FQKz6ZQzs4fkTF
tuycUEvkIRwS+bUrtWLYLugPgltKbeQT+UzogWeUSn1VRIrZ9/oC7251haLRFNrlzyi8p8/JYgTu
9ZzFujhDHxqi9wgCzfUAkqDt8mbsh6/vz9EpqAJsJx1lrQYIYBXrOa/yBQoZ1VEVhAV0oFPo+gMi
lGAfuIlMPStPxENmzv39+wOeAkbPA+KzsW0H26qxsh0vYc9hTmyRzjgSp0xkPxetyTcUHdyTy6XT
P8AIfjOWCYADQ2LaDGie4O94UocuM+PSsxphbmt48F22LOFhUWnxQdn+tmjHu+GsIKilA7eeejbd
AmO2lYfIYJ3q0Y3T+XJ24uaDuXs7CDEP5jNPtLI+9vrfX7yspHbzWg1Iw/KoT57yBG9Fk1fj4f03
9LtRnpuJrN8Mos2TNwSpSmlDkeNFbjbs9Rh1tC6K/Oz9UU4bSfFxrn8/kIrtQJy+sVzhpk9dq20q
JPIdG3+7qjy4Iuqq9FXbWJqPHqitb4JYX+RDOmnacJdQyi1bSvaO/Np5NuUFJ1OtDnOvz/Yh0sPU
9gMbxcXm/d/6uxlxdEVYMj5q/nEy74Zbra6Kdd7t7pNR6dqh1Ur7Azblt4PgmjXBUUHST1FAfXAH
2VUzaGZLGcK9tmqQRlSV81GbyDdfhQEezSqFZINwc0/xpbSwh7rpQlLwVdfttDHqUnIoHM1fzJHm
j+9P3dvBIDfREoPVOSzeU0KKiH+AKwvfBQBSs10yrfWz3vncyPIjJ/AbqI79C1+hpQvSGIhxOVm2
WHHsGEqq91i8SP1m9IicZvRAicrwkhhJ1+t6V/zpZ79umlKgxxUrhWOdYHWh0/SydSAP4rwKNmac
lztpspqfJ/GPOPP/6NR75ee7/n9Mrr6yEv+ZOf/f/yucq+6vl8T5+gf+MfWpf7Fx4JCHHQegB8/+
v1J1af6LBW5CqxEAwum/orb/ePoM/V8set7TirBCIq7+1H9Yc4nZ1OXjdjgq/la5/4lYfX3x/wUc
29Lk73h2GqKVJ63j1JjtaHOpN6YK/dHhUofPJy+zY0VRn9S40bN2V8f3L6bm5u+/+z9bwf8Zkb1D
x99oQDmd0OdVHjlRA4Tjp7ZzbgjC3FHWvT/EGo309qng5kkfYY9Caf76AFISEi9wndCvNslh6f1M
btRTcIz3ZK/TMYMnRRTzs/GOoEEfnEon0TLPz7ee47wzy+FrW2MwXh5+c6ZXWVOQDx80P6P2OgsM
L6ICrlTlhaG2McVVLukaOz998MzrJfHVm8SPySpb9Rm0Q8eM/HrcuAe1TgXjFp2xSYPyDE3dVRk6
58oALQsx+1W3MuNyqL69P/LrDY0Hxl262jAMTPe8ztPJ7hytDOdZgk6bICvT0BSeYVfbbBjuS4B1
UIfA+uAFv1m1DLleY5hieEsUBCfPOljIjHqGbCtYgWkajhj+Oy/qtRs0uw8NgB7tYqDC3n/S3wzL
FYBLqGNxvOrPUZMv7jViGmq7jJPIL5cwAWnTCUIK+nYbTOkBv9jGcI/maGs/3x/19YH7PL+M6prw
YNJ237xYRAtanc5hgjfWbA2/17vsy5w5+bR7f5z14Hm9gNaIMonSxIDOgb18PakqzFSD9CPBQpd5
NZ6uiet1KYrzcQ4/mEg2tpOh4Ee5UwtcONS1p0uGUpGwFwyAfmF3XrxcTZLNZvlgkLfztg5CFgQR
JWLdBl4/T7VkWalr9IWOm3gXd6B57TgNfx95/5F5/e2TQH4hX8K1jXHw9SA5YQ8Nzks68EZlsNPW
S++0VN8N2uFs3n89vxsJEpGTBCGQSZjA65HChHKHb5xlEFG5arPfIRzg4/vggX43ayahVJbB9YQT
6GT7ssvEMWVVJn4oo3vbau7qrPpgiBMT0LqiifrhK5IciojATydNG/W+EhNvZmj1xk8DQ95kQV3u
h6a8W9AahcXopht0sWiXNTfFGzLTI6PoxSfZDLpESUkgz4Sh+4Mf9ptnXzUIVODsK6gOTqaYq2y7
CBQBfroUduhhshx3OSDvpz9+k6i5WJfSJm9FiZPdK9d0I2xDJ8GcgBAYum+V3Jso4N8f5u0pCE/P
PYHjnQylNUfw9YoBQdaBlztwyWn80bj2tAu75J60EmsjUkvbSlH+hdRDfaUgpEtJqQiZgwFrj4BT
6UVNwNbeRFd/qM3K7+3eeOp6o/FGzDabBYT41/s/d53c19vPc5oQF32uxeQZnCw8ZYdmBm3DrMx3
2fTLJvDTl7ez8fD+MM/n75txuOuDkduIp04FWrqLUzadVpBrUMe+GsYdGO505ZQB2WhF0w6137RU
6VCx06g8Y2r2fSp76MYwPJu1tFRbkX2kGnt7snA1xGKyXvocBM8nryqvWvxSBIP7pYbvrZnDm8kd
vqfY3a1Dl4/aHg3Sn0linr9CAx0Ha3CVxZC/9Xp5KC1HepvoqV+bNrCnk3mYPo5B2X0gujr9qkgX
4oxmi+TkRC1weiFKdPy6fc6LreZQu3YjVE/9KNsPRjk9vU5HWX/Fi7N5ScvAyIuIb7esJVrC0Paz
clHncjDqbZY3H0UIWifL9XS89b+/GC8SLsTNwFNZzaWpny/1Z/1P94nnIQjLXFWZOK6fWzq9GEKV
om86RNO+m12oYvFyh8aAZv7RNrGurZcfBMOYhPXxPaw5WM/pbC+fRKZpnyaknfkWbO1Fa2jqLAuq
6etgR8OVEE37vW1bsYsXWvLk0w2OQhqdlD0NBd7/Mk83gOffgUDGXr8DHGon63HKZr1oCYdYZSJn
A44azwl69iVhbTsphm3ilh+smZNQLnS166NzEWGXJGIOydbrl+hYI3rnYkh90+6nM7PKg9u8n7CB
KwMTVDwkd0HrWhtiT8wN7qmNMjS5m9LoBla38kVytRTEGti3yKLr+64O/rZ//7cvF88/DzjHYd8j
+UecrDFrIb40Nkd+XjC2PzU4uF3p4hySQTCpD2b/N+vZJCXm32Ot39eLxVY7RmnJhG2RDin+LIxf
anYBd8oPHml9iW8W24thTmZcqHyMxoWb+xi6zkVYVEccYCQJmNezG3+aZUTHm7L/bjdltnl/ef1m
G4LEWitn7mrc3U9GXuK0szQDapzQr94jLCY9b6Tz0WZ34rVmSXGsoP/VKYbWx7RP5pHDUXSEfHGt
ySM8tHm+nyn7PKsUvlWpXZOED+UY7t2gOA59dAaDs3v/Od8UoFzdWdiAWGDloNdrpPDLNxlqeTMt
0JkkZ4S/aLl5lRlEhiB9QGQTXetNdy96uYHX92QTHN4f/M0qOhn7ZMV25eAKYhYavzF+jgOeUFQe
E7LS90d5Vmu+WkUnw5xMMrKrsh6BEfx6nLe23eOWjb93QCyektURFcUWDc+hzsiisGFMh6KIoJeH
s/d/xrpi3vwKgi7R3SHuww/weqJTu25F3PKquzS5qaPhGGvaVtOTOyMLthgM/3iD5KnXfQA5ITuD
OpVFOnYwp8ZkNfA4yHVNG298sVGsKWXt8ND/TybZJoEAFSbYFYXU68eLtGEgbYZ3WY/uPqriY2QN
t60bHwuzvtUT97JSoOLwQxdVHEivmh3iXZuP9ujTm9G6msnyI0p2JRLk6c2IaN6xHzu99peoMPv7
rpXsUYvW2tdaSk7S58Lox+ouM40SLDobKuvT+y/5zbZBIeyAtQHekQpn2ifX0qKdtKXruBRiJ75g
lmk/rqI/RFDWYpsDCIoBQAM48OT2B92Xl3ISjV9N2VfL6v2wim4IKP6kRPnYBbP/P3ikF8PJ1y92
TCNjifBB+olG8AsKpOM09Hfvj7F+gSffxqtHOpm2yTEjwAZYdk5WC5lCQ6aXDV/O18ie8MED6RzV
p+NRGBtcXoC+DFC3028DRQ3y5zxCW69qRJctptaN1SMoeOoXRVSWnmkIYFqlpcHW7YLyrqT0hPRW
vUUg7EIoEr3b2sRSvkOOwjW5O330JUJ0mF3FiV7YxwpNIPqtbraWO7nY01U26trjXAj73FjEQrxD
WwfRRnVmeT2WVBNeXAVlRExCkjB86/T7tKmbG+RCOeC4E8vrQAxN+uDqS6izbfTLBalin+yEMOPW
1uwHiMn8dpTR6FzEsh0dLJqu9lV347Y8a8e2vG1ESSNdvVWBp5Zh+ixGOXAlWZz52hR5fpiUYW1F
LYOnmIP1EZNudSlL3b5K1qhRLe2qvZmmT5bVLibhD5OLTnXQ9dkPoyWsN1OJOLRrTJFu5yyE450l
JSJ5lUTnnAWFQYXUuOn3LHWaXYyp6EiTcXvcDpYgZChoo+FRIMPsvDYoLgKpQswFTrU0x6GLjZu0
S3YZIqTz0QqCY62nw45o25b6s1FfhJYuDQ5fXVwIvTBv3Sk3Nlj371Radlc1DtPDuEStRNjl7No+
2gV1UgRIh1x4NVlG23Esom6PKb8cf7QYS3JsheW4G3qz2+RGbF83QydvOuJ9+21u5cau540iJdGW
/i5ElvVgdVM7rmG0xApMjuXmh8EplnM9rRAE1TJn4vIt7Hkfe1qD0MRoRXQz5vNxNJPOX/BP1Y6o
z/IqtR9VmbVPjeiM7Tw0lzo6Ud+ulk0k5hrPfQXr71D/T9n05Cg0DGWU5qknooJotzo/q6z5KMmw
w4prql9VPkeYgIvQSwmm2GjxqLb2YhNYLhH8XtW5TG90DJ23vK/ueooJebh06+WHJRaaSPPSQi8O
M+bZLBQ2aW7Uhls8GcM0c5t1bpBO0axZIyIBhS1OeVP6RS3ML6RV/LCNWH1NMqO40NuxQsG5/sA4
rQ5DqRD4lTYZGSrUDrKST5VhNhZxHlHt5SliHFSNPSo0LUsfyCbOPFWVB1otEQPYm5+C6C93Rubh
Ef2lPU5WeT2XvGM2JoLvZuN+MZrSH5e5OtoVIfT8T9o+t+fxiEhaeNoSOOer/tIKql5ex8QPUJ2U
SKb6qNwWk9B3iT5ck9kjfRJY9P2YU9tn43k21fB84j4ziAHw+OqIIAtX2GtAemtM8bei5fICWY5z
N6h/GqJJtkSWVJcuKrojV6f0OuML+zVOvVh8QlvNY9B8W7LkHGBOx5PdFaH7aJM0Mgb5NWkPD7n1
WKEY6/XxoWR5FLfSiaZy64x9sStoNrCPWhfVlpYW6d2oQdh4Qq/lXS+ezEWSEef0GxW5GyeLvi5S
fg8R+HiEkTSo+1qx4dV39ynQ1nmbtNlDG5jxRq+JYQAjj9Jjx9ZWD8RO91q96zUlf7axhrKkbt1D
HrIrbGmQ4IlUv8SBtQ2zjqj2MfPI8vvLHuLzNrOOGJR341xtl67lA0rNbeSoKd8OmdWFnpDL4Bt6
SZJIV34Oh6zaKGw4no4+TR+TZhuvQnI3c/jz44I4OtqbTrstFvcQ5aZnCvcbsjM8/NkGf7yfLfFu
MAtSwfovk02D3yRmOMQ6OubrPkenT5Gyb3W17cxqq6Z+X/X7xEAwZJHJKEhUGYINBwFOLDJ59kOl
jC/1iGG8KNpH9jG0hZkYjmIOjxS7+BbE8qTI2THjimarmf25qyZM/IptIVRWQpoikSs7HZDthy5W
xa6S1xrr4mg25nIpUmNN7cEKStzTQuGELrn92Sb1Tye0bhdBRIOTKIL/uiCvryuzC7aDlhCCrArn
zgh5061lRtdJv2gl7TCWZdc3Qf1pSruF921U5OfMUtxIPct8k7DoH8tiB4dhDn45rY4tDVnc59Xs
sF+M6NIktKKLtM8kvD0mZB9UTkIUnuPcKLKut3Zr7MN5qW+sdKg/1ZpNEAL+l81caEj8w3qqWU9h
72L1w5yQH5t5Mm9zF4BQn4ImQmxRm95scz7QKeJLV5TSD5w+ybY5poHpGFDYnLlDeBZMfN7BovVP
JlYPQRBcPEf3RVfMN4ZIpzNNy7WLUGWBOlvQVJyjn4xoe+qQ5x+3uXmZmfLIJxdeOE6pbZoGLq8F
745QCo+dk3uLrv9s++mLGCZVHSEUzG0/jMFP156nNX9TLGeo2m4yg8TbiR11g77yKjbKee1wstGm
CeudvsGdfsRXRdxDte3Qo8o4p1PGHK0iu2kf21J0mDECC/ivRw5JurX4kqApNY8iKxrzUxsaxl+N
Tny2qsZ+yx12Kxp1aYjoEojkrA3a7WKPPuL3oL6KhysUsPu+cpVPSGF5yAiuIxgd3IX8SlV/auam
P2ZRg3BSGHHOd+Mkj04YzdmxjaZZR8ON5BuzSOI1pOUQ1jXwiSKSlM2hsQ5JaDSf3SklpgGJr9eT
plmjcSsylyhSJJk1CIXHYhYJxgrS7YsZJAecVHkRsv0IUeS9M/QlD1jV3cPSjGRB5A2j+a2j0NSH
9rIPwh7x4Kj/DIVR/GzLBaltqVeP7FTfAaErQHN6aGzcyZ1vQ1KP9mja66tMGxJ705K2QKOWYDau
SPUgvVEPJ5qqhC4h8ZtmTiXOHGcNlcBjRtmolZeTPQsalRjJg4bIjd4mQzLtM7cnbAsgYbUMWk28
l7Xdt34TuuFVQk7HN4zF49nkWovLkWJN4QbpA3Hbo17o/WaI3dryM6v8gkDXJzDxsbUrtTEyzR49
OUwXndQOVlXfEZVWfottqzvLzKXeVUrTbWZvHLddPI5XJCvMN1FhkzIu3C9G0tWXla3t6VkxRpuJ
aIQzuyLyiv8rvNansox9m52aTjSJR3xDTkBWuVQ79EoPrZXAdtRjJTYzKZWXXY4SDHdA+BjKkgtK
gJOvo63Lvvo/1J3JstzGdkW/CC/QN1MUqu9u33CCuCQv0Sf6BBJf71WyIyxSsugXHnmiUIQoogoF
ZJ48Z++1B4EH1XSWd1upy01enO/cxNrdGLWalWQlA3xZ3w2TP5zgFMLnUpaIdIS4Pi2j+T62460n
66OBh+GhRu0XKQ7r0ZDaxa4a0/QkwM0MqQ5euvIJY1yq9y4f95Mou3TdFvdV7D+JRvTXIPZe8W8k
YSKszQInks7g7DDwpjmJlVRWbwmRCsGReJ9i27A/rFjT4ktPdsHOXuQ1qNJHv3DqqFI4bvlDEsSX
cKsHy5CSVE7epbCmBNbCoLQfckJw0ABp+gGxTHf0zbR/I2v1ISmNeyueXzVlbSdwSsmuLFlyymHt
WKIG5CsS9wOkmCXXcQfZLSx0I7/DNxKy/u5Bkci7bKj7GFGwFgNI8UX3FW9K+zrEfvcA4FK/tr0Y
VhOWuicMP0elyaqL6ql5yLJARuYwbK1i8KIass2PJdW3Y9zNb02Dqjb0Mpq1bWm/pE4+R9hvP7wx
+0SKPJ9Sc06adYAo+tB54418O22NmS9RC1PfpEX2YlnoqjsQrtE0a+AmAa6G41QeE6d2rkmJt8hx
CrRDUPtWvcouia6fhs5cB4vBxub102O7pHC8sxlYpdYAO62zD7eD4SKx+HSeS7NgaJIrOIGDmxXr
BiwNh9OVyyzbHmttO+TUA2Vr1acJTstOYvDauH7a74iVgYDrw3wJNA/fz8QyEGkN7Cu3WtWpewfr
JgT11p690gWMqeDIAvirhm1QcL6F38XGbTL6lUfLkTXmsy7eurNrrkpj+DHnNQ1fXXU4PupZr7aF
NQBR9TiUfBuxY4QYShBHI0f/0sVUQk6WfHXNWYZjDGiuTvuHIKi/gKZNcRMmS3Vqu24KWUPUwAuQ
FvtuNMZze5PGAwmcr0EnEixADYAoQgNuRCNdErRd6AkDMvqFYRCnct0Y7qa1GQPZGeupB5uwXSFj
Fz9MK9X23dwEa5kjSWfb9IDR5RarahV0NKYwYKzNotIZCQ/52sj6r0Ix8Bzi7LUIcKblMHcQ7mJi
BB4nm03ZjfbO9JIiYpCBA6wu5hdhQ/Kyaw0Ae/GjNsfuPncHMIfWFJTXDDG0uRtYRtNVNsIdXBkD
bZjIRSCH5a01xccyYSY4cGomBEEuZiNOM0EXN/86vNNqVzhZ8BDEN4kGR8xkjkZM7LgL4qEqdsE0
dvPK8lrRemHAnjmcccJ5jKmILhqioCn4bMoICveho3tjbZi4SCPKlB7s59kiu6JpbKWDQXYFuV8A
y6adtCvfCbsctF6KOWA9lspSr5CCcfwkzsQHyDV4uMxvkrAZ8DIWgwgqUL66Fb+aNTjmrU6+cbs1
0G53IWjk5qN1446whqJATg4XpHxWPQYUIDRKPdPfL6xt26jgMzELCcvP9pqTzK30zuvL4TFwk/F9
NB3IzsmiUiLEMIoe+JOG9mVK/KTa5mnnv6D9lWql6nK2vmZZE9xx7KhZlZvcsq4UJN5EugQY2TjJ
AjOMM035L1JLRAx7VvYYt5rZy04AytzkUluK+DGWp4YlqQI9mAXDqalTYzd308Mk6mWviRYWp919
YsKfV6kjhj5sKg5aIbPvzjpUBYT0VzBw43ikHV0KsNxWsCVfOdhm1GPDbl6yIaLBI0KzgZS3ZvOO
XZ7G4KLsYcJ9ZHyAazwKzRiiWIAhCg2NnLyQla34NnVJ95zhfDs1N0NYwmSGZXDE7OgQkTU/Z9Jy
Jrlt4icteMyy7pC5NQdxDE8sBQ2xAewkGza+RoLXhCOd259Z0j7iz7Xig4s8+cTRPDmwm8oosTnF
6ltDv3cKjsVzopfzuuosr9qlS4TLKMkmDmxab0SkGCDQdEY96gE0nmIFfW4jBgO0OWQ3/Cj9BYb8
0cqcdaOro9W92t4XtQSrBW/PJrZUfUmyzirvu8504x3ksmlcLUDKnQsWo/q+EU7kLXdcsH6bTKPZ
TDL/UiDOx0CAbdg4L/ErYlewRit7Pqp+jKMUi9MQ5127SXP7Kw0PbTWBksQu1olT02entNWH88Cp
jtiXRuMuuRPQQCPuoCrNwxQWmb6V86J/9kwN0Gc6xM+ROUY4Q8lZwCl48RQDKdkddaTxD5h12pfJ
bJ8bLDJud/LGumS3bPjbuxyTVFhpg30ycYWVWDVEHyUVtEjTuLhtngiWczfQNk08pcam1Iv4StqJ
wtxJjBEndtA5FHup9tWEpO+KeQjdYVnpLLJiGUmva1aqIPDYAOYohcvqXuIYxjGvT1SH3CG8z/C9
GVHunYBkn3XWuZXGWC0LbsANEPWYKtJ7pVf4Ze2uTodz5WiH1DS/BIuav0HnLqLa1MDCJJPlpyse
SA43nnA/yHan6SJqmjId/Xhx8ots6DbaXKZrk3cukoEJDRzsLmDuoo1p6Fgxgp9U5wNTuOE3az37
aVDzsRhBf8Cga97nQt97XTxRwtnjPK3rhCf+oikDWviYPrWIzIgG8uzPHhJd5fWvuDNMfVdVQ+rR
skrdyGNceTGEAJPK3rwueE+eqEmThyFoNk7p2rfkjdjZmwYtqGXSrauv+r7blFrS+qHVYol6st3a
Dml9kYZt+PEU9V6/1pPhaXZF436FsB+f8sL36IBkzspiZ16Zi2NaNl5j1juxSbFLaXtYjeei6I1N
DYRtquVFdurWeQsOo9Y0FyxrawF4ESuu3xeRMyyySYB5OmjRw3qycOdUmlOcPMtahmhINB6pRTjn
pu1Gxg2y+TDwAc0rRaV98ERl0k+Ae3ZrJszaCgbbfJV4b+4WP1s4h+HrKsu0zO+Fv+iPQcxcaGX0
S5+Feqm91kWenmbN08W1ELqiyhvmeD8CBDLjEFJaCyIwxlB8kE6vn255Ov4aG1MPMxebLKTyBEun
pMDFFt0HxIRjJnqCIDftF/zsrzUgIXHqU7NGm1+UrblOXLOYriqWSb5dTOWpg9EkT5RPSlsH2oQp
3Z5n+wd+j2pa9wXnQ6mZOZ7YpNkHwgQbbLvTE2GE8fdS7wptSwhGdb+U3kBhKmMjKjCmcnro7fm2
1FSIZhe0JGlSbgNHJd+KadCPAY7fXQw2j/C6YqgtF9w/XFYfMuRagfhw/E3ee0AQN/Sum8p5aAYv
xZrPDx+w34X12HAafZ8yy+bkpdlz33CC6j3W+FAfE1RAxiaNF/4K5raFhtVxcWOm2mkDnHVHgGZ6
Rw1lP9MTv7P6ReyKyrKOSu+d61xxMDJwRkXsoVN+gKJbPuWSJ4u+hFH3q0qXvs35rMqdtdkquvA7
bDHNBAuk6Myl1T6mCfWMptvxjWY3T05ZhKwAavfvTRV4/P5QNLnox9BNeb+MpECJAT2op27VD12U
0f5SrOFu8BTPv5n6/Dp1ul2IoZ6LZ0/3EV3+MmA053YgoJPxBVOFYeXl5s22mr8WqfvKoXWKGEYN
CIjs39kQfp02/XFdB704Y2roqL/q9FME4YlWonaTVVVu9S4pLtDCm9/oHn4dXN6u4qBvc5ExOfzj
l9sIJQ33b8ltTG13ZQljlVRmuwE2vBGVK/eD1MVvhom/zoX/uOJtdul5DNEQz/48chpSqax6YpYo
qqumjkEPfzF1fnORX2dOt4swGAXVzdwdceHtR/2ThIHKUqCou0kFsz1tZ05d60BagLDz38yb/u5C
UE/+iIhyrL/E4DSlaVfmTYhh00PGO7rNRdFdbqCohyzOfzNS/5uLOQgWmIFi2CLe5xdZTD5rtumX
AxeTnA4pPaizexL/eHt/c//+ol3gBkJoRwaCEcC+IfJ/voG6l6sEiTlP31twFfHG7Z7xxTZsDqKj
X55tfGfvGr975v/mC7LI8RWROuEK+PULQtElgSHmXAQZnlCMvtVf59gEtFKUdRTXufabG/o37xiC
SMwORADe3rNfvmVKk7aDNdatggJqLRsUeAH89P+8Uv39RYAhYvThdv7KuXd06oUp4xXzDFoRQ1s4
kZXav7NI/c2tI3gMqQciPvemnPr5BxuZsPaTxa0TBPjIBzF9t9OHrnz55+/yl9gnngsuwyqIG4Us
qV+Hq7obV0WTz+3KLBmV5cVLn00Qs2mNuOXByvM7RD0bWM91WI5x6HX+rsjdk+ndIL/+sym4zVpv
q1VQB3ceUO5//nh/exN8BKOMzzHq+b+sLelQ9e1I1UD/yah2jaBlL1Uj9h0qnZWFzmj3z9e7vXB/
Hm3fBsy3IAloCQjm+W1/vukgiKzabHhL/J6ktEStSt+/5F3AWVTtQHNsVNp9HYry7Z8v+9evCeIL
Ne/N7sAb7/yyDmTs/qCoO178ptqyc0TzkK6c3n2IB/83D+/fXsp2MDnwVgZYD37+hoCxClPeOhUV
beGCqRB6E6PjmP2bfej2pv18J9kQUIay0WH049f7+ToQ9FhFG9ZRq81hvKhoGEEyGcsaanSkBuNW
If9ujbsJD366JoWDBWkQzY6DdOeWo/bnTcKfXJLDPHZ20nCsUM3GdkiN4nYEYlSuP/dG8d7X/S5h
rtHqnFcLunbW8JDnzDL/+Qf9y7cnfdRDBI4AHkzcX3YRqRmQ0m+qDwccvLLuayICGBWGVscxrdyJ
35lm/vLc3q7nsEpgI/Eoo355bh3mXHpHjMAKPewdsJmwjVD7vQ7bf/5afykuuMxtdb0JzwMr8H55
HQWEfxq4nPVoh4OgcFpvhXDpoXG0J4rQbOWbMvq/XdH8+ScNhOVXJkM8ENXfO0hI4NWYnzCE0IZN
Xv12l7zdpz89QcgH4SSwYeHygl8KS/nnyyFVaofEZwdu6vFguPHF6quo4YxKe6ROduZCAEOjbdLG
/s8H5t+yV/4vkMTbz/qWftn/P4hK/GPz/Z99laePuv+zqfKPP/6frkpD9/51W/I5BeDPx03BGvZf
MZ26/i9Cxw00zTbv1Z8TgExSg/h5kFoF6FHQorOw/Zer0rD+xdyeKTM/LXp1LCD/jqvy590fPbtN
/YRm97b4/KkCbWrwmFBYgr29XBM7QjX9z0+6wab+09P333/1Lw95kWKK6Uat3DezoBdojhXRAwhQ
d7EoYKFZqflQ4+y4GLDDzwSBmcchE+Z3ojWyZFdlCzFVGceBIWzRUt/otEbJCLeDYuZ5xGGQQ92i
EJkd+6DSuPy0gkHd9QZ1UtgrP2UmEvhr3QrkFTVcc4f9bnq+5Xx9AbDVved0ul/oiDDWaf3hExq8
GU2N1yQrRMvNfQ5j6tEfFvUASXh6G/xlvhK3AjlqGeP3dpLj3qf7kIezAssb0iktfpCOQzUNpJ2s
KMN6RBVHGGFVGlGdDQzz6orNPQsyXeFDZ0rDEFCKwwJrQNGwdbo94EWRMyIBRLIgMWK+4HRFVBHm
8DpQ6IZ6z+wPZXfFaRn86N2AjOaraIKRjkCsb+pxzNp9rsEEQjVSXU0vnsO+d9T3eWGYPMZzdlRi
UEc7qAvu0eLQuccFsWshnd+xMhoRAjP7XJl5fgxopSQRrePkM+m76QP2FQHhMgi6tSiQkt0q1QS0
VB5f8gG2flFJNwLNwUSHke25b+0utDPPurrEZxcrcIPztwlQ4PuY2fObHPLlTlRxsU6JKsL3yISW
n895z5rMfPTyNBhXBGn6u0DJ+FosNFlVMEgaUq2X7EdNV+s5Qw2GJqhFLWD4tO+w1tKDMQ2UdGI4
zFPs7eAAV37YYin6YQLZIwSu740nb6n8Z92ASRKSkAweg18QTNNInnZsFu6OWZAelrqt7XWPOd+m
4gV5skbURytVSesOLh0jsIZuENCqvN5Ae+kfEX1qDIB8/Lrkmhw7q9BP49hDwF6ckgH92GQTHdtM
vzoAkdjEGp8qRYOoBaOHAsyv4ZLYkg7WJuuBsY1+qtY8mNN957tdlATEU95oiCEQMFL28qaMn5da
gRQSszpbriN2LgmeLxkRfnf1aGZfcmNJz05v+1dzGtM+dGRf0AJBsBKrySe9plXxs+vO/tep70d6
pMw6opaG9jlRRfpDOpkd1V1eL+Hc4HDbWG3t3SkypvaKoW4Uj+gpVAZ+ro9L93vV2+n9CEHu2qRV
tq0dEWwTv2q/9sRvHHMy4bGOOSOInLK9lwEfvIIbta7tgswdM9CCHGJX3IGr6o0daavIc8AMq++I
wvs9g9sJYbqvA7Lr0BtHDUaxnoZoqzGfJgWIgKcll8BQBUGmY1XmkVqy6YvKluRNH5v41EjlHO3W
qJ8zvaU7EmvVFfutxiNb0SQ1hf2MCothfLaMH5CUCmMnyUXYuNyZg1wS/ZEBoHPHEND6sKRHBFim
wIUOrWzWrGjWobbSYN0Guv6YNJK5mpiNq60qqz02JZzBcPQZYGtDU9NjHbXz6CcBUxS9ImQxFTJA
nwKKL135QLDuGKd4Rx4F6DcN7xcZXPM9lTQt4L4IrHdYSGaFvkGYXEFW/bp04pFeZMIrFSC3pEU4
P8e3bhpYqPlpZLi7sZpUrgp6nm44jsu8JhCi3dqZ8lcq08eL7DWdcXlhvenapN7IDzG2WTf3NMY6
VBpj7xHI6KZFxFfvj/ZceRunQfKxwKDEx6y1TArz6S1oAwRcS2OAI20NN5SLNh3RV2csjfkoH4Yl
zk8NIwRWOcjHjwuxr0/Kcil8fIRJZDQZ0LBqb/b2ZYpWlxw6b77LpdHQG+34NImjJZ+p0vIfVuzP
Q1RC4FtrsXubLM/UxUmFY3zOFpr3+sJE3BeOE7WZmWzpo/ZXfF39fRF49ItGNezEuIjv/BoZ3UTp
nKVLGeQiIX8dCeII1ZI06t6CNU1fkGFWQ2YiaI1VQqCGIaOgj+ONZA3lyFHHdAKSBh2I79T5h2OY
tI0Mgodvw/DxyqSQoWAlckZBleWqTy2r3W3cQGjY4vFoiEwr8+5+gYG1b2fbeZzzWTJ1JP2qYzxw
p7e2+Wq3UmWrYq5Kcj51eVrsmgdcKxcckkSPSUNZV5JBbto9mSyngIXgfrBKQLpx1m34acMWuOsD
xceXLEPOorxC7VqoSDijBun8cDVSORgmFhsjr2hPwktjhJyTGcy/HfFucL4JRpaZRnb5N+jj6C4S
W27iIa/ekfsEz+bk9odkzHWCDFKx0N4upjsoSP2ezKLlq9XnWoQiKThjV8p2idBvaCR4sYgbaL8e
jRpIKQzVmQU4C3hZE8r9ZO42Qednr5wvmVm3Xfs4OV7wlQEMiwmPU/pc0eVFNagt7orFLDkNqpYn
va2WT2nDB0NPEy/npPOCaHQ9LdKnWL7Xs6Vt86pq3jV/IGMO2fIMqHLRjlqe29vGyidBjrE+osDI
kuoC6nC6Bgh2KWOmJiB/D6Rr4Er9BKjW2pPSq/iDjVybgFU3YJmNi6VP+VELUvfdKJlSFcGSuBDV
Qa26uiJBGsDGhCPYWmaiyyv/vvGzjE2sKB6zZkz3/tSZe0vryseJKNuza6PfsnyDZNVK3TAXbDxb
I0gH+F8+hF4vEUa8IsZOO9EPTd96ZikP1uQtdajipKhZZERxNMRkxeGCmuvBGaz83iY794m1ud0i
Lx8wKbcZMTe0I5soNgISitNFFl4EMk8/AhYOzrCGrEMPzO+EJHx4QBqv1tRDQkTxMATn2B5hHGaa
Rc6wU8dX84bDd/p8+NaZ+rJDX7JupdExaSwL6A7B6L6mcy6/KaSO57i37dNClfvFYsgtEU6BPqYG
iued4ap+n5vVZ6XKaVXe+AVaUaSRz//yEBRk9K5m8BGPuuYHD8Ko8o2Wjs66aLx2X6Pau7Zd5R0U
+Q0Gv6rlrbIscb/Yid+cxnkwds1UoVcsXB8HJmf716Jy800NdOfIi7tsaQZlVGgqPQx5YPyoDbQu
TJUDCJuGx+hzBnl6ksh1gRs6k/4uZjt/hyzBdAQ/PzM6lZzL0ot3HtAvdHy9dZ6NoEe3JMEW2MnN
LmlPeOYo2xiHtl1cHkrH0XjfGKCEFmXM4QaZfVEY1E9WZ8wPbT5Z+6Lp7VenS83rTHfnHs2fswtq
+mtbp9G112CxB0oObVy2DHCDbcracTeTEfwAs7PY6PkkGXOLuH10oKxFEDHzFdsq3A20ZDZQDgdh
a4zyE129Kz+GyYBbWslLR4mxZQWL94uKR2Sri2VvYizie5bo+BV57/Qyisx/0vsgeZriKTuJxh++
lN7SrgngdUiTG6t2UzTuZ+xLihK7f239ab00McfRmIynJitRd1Boeg+4lRz0j4Y4EHEMnErvxuBC
nhoIQ0UgtO/wOqxRQLPE9068AlA0PudLUHE302p6QuBPjDYZuN8cslY+9L5CC1osRXzSEnO5tygG
1wBp/YtviuBHARy25T/3/RyqskLD5LgDhH9Lc+qVN7HbI9mp3AOcu/I2H17Qx7piUhsnmeWLyRDx
RSdTk/XPBO3FkS7oOPHkzTdo4/G5JPbtBgl0BbTi2FQ7zATuHX7M6qT7SKRXs0TPXA+9FOvKADse
CE3sRKYIlo8Rxq0zI2l3yzjCvhW5fzGSfDomBDZgrfISbZuaiGIQACEfjT0JLtOyUvfJr315RCbg
H5vu9o28tgJIrjjuxAgNvwZ62t3Zt2Pgap7d73k52o/pHPe7uZqgVBdWWmtr4hDxdSRFdinsxQN/
kPM4+U7yokh1lyEESO+JuqrY6+UynyG3A40uLac/TSPKbCFNuBl4huWW7IoB9Zpe64SzURKvTf+m
eyswI3y3jdhftRrM2dAD/LlRE3KoxmEcrxkiPaA4YYAv4sVdB6O1POEqSfYIIac7R90UwZmJvQQ8
9oUMl5zMPH2qIivuhq0hW7i9cuzbA+p7b6elQ3askUlmocfAdUcPtn4qF019wiBHGuqg4A00hNwm
I9UfaOB6uJZW+4axQh7rYemjpojN7w0j4IfWFs4F/Lm7UBB2ENSgaVQnr5inLRTa8RVw0MxW3SWH
qTG9u27sm8fO7bKTjaAxDfHyzlFh5/Yd62Ly3axz68VcEAlFszIRz5Zk6GxanyTZtELBuvL8uYtE
K1wkiCIO1jeY25menJmFKf3Po5+b1hnQbbC1S+DDZCQqseqXAD587nAEZZqBFUMbrDfDoN0lbKei
3W9jPeiZs266WBbvXW3UL0HPkx3kAABDw66h6bqOhpSiNZw1u56/CpbK+0wKd976DTbsrE7FBU/Q
cuyIrOBXnpt1jUiwQpVZlE+LX47dmnOrs118Gfxo7NoZUJh1ZMYnvv1qwhUeQw0BWoTAVzx1ksH4
GMTBc1ybiHChEatV62e4IGoo0zQpZIoseHDGH6Y7VcxUmRveqV73vrVtikoYMjeYRSrdi4mMawkn
t6nuyt7bFwlhcFPLLUODvGAW8hH6vVhV5n8lmjDvjoj3gLhLs+UI7CPGJPIbEaNnmHc+ylnE4Hmc
h3FK4HvBp6hQbbOkQ1AfMTwVxTnvBwoLbc75QYYlOZtamu45OjonZ/QopNnLo4Log8sylu57Mcr8
w0CgtWHY4j7oSMIicuFJBnCSxNlbvV/e1a3Ut0Wsie++geunMSkzIErKtzFpMAYtIyjmbrBGdnjl
rURmxs9BnbRnF8D+edRq/dLMGEr6afGupkPC+qqANXRV1pisFG3lCLS38bygJN2iWnDXsz/2j26u
AQWO0/kVb1jerrRsDs7MoMTBROPU2JKTM1rmUsvLTW3ynOZ7p24wtHRz8Om5ffEF2+eC4r1fkk3H
oekpDvp+rydV8ehPFc50J8D35hhys+h18WKhx/zRBHO/HRAkXtSEVd312iGcfKf6MgFQZuuh9mcm
01RHlx0+8uPlhv4syxMq2Px682hnyCoC58jPQoZ6EngfKOp9ydFbBQoJUFIcTT7K1p71cRNkgfVC
j6kLjSxBA63PTxNeqkdftPYuHsZ+I6RozwjxkBU507jpOupFdh8P9xDSn3VCWblWKHVXiWFmF8wP
bIU6GIyvft6900N23LWNMuQ91Q0Wh1bT3+g2cFwVw+3Z9+cR6bQn3sY+fqxHTyK9NNQZHTWnPva8
nNpLECvsauTKaMD/i5U7YG8JE0PD2OQVz8jh67VmkXO4GdxRuzfGQjvXdd+8SsvoP3NN2N/T4vah
W3kz4Nd6jHYb87G6Acd13Zdh0yyMfm4+wgrVzWwAMVhqlgyqgtv3tivZHCtXCfaCgLhF5WpnxxMU
7IkIbmG1QMGUWbtfusWIr3OBiQHwPDBV2VXbWqN0T1DEX4bWLbd5Po7nvpLlRQbtOEfWpKdQxfV6
2Sxti7srqybLXPl629z1cDpbei1+v6MyMdDU3Aout0yBrVtF8p5iqTsgd5DYJT3xUEov+I4u0yVQ
IG3Sk0uqfULgS5p9pStnzatOlgRsulgOaBBJkomxrm6p8ZozWrV2rTfGa6IrhIJdIyJNDgh9a0Hy
UV73c7KZaUEBztKVeTCUTclU1HJmymvU7QNODehkiHSogij6EKQO3FZj1nwENYnVIj+xzVRtOOWw
Fpo222E0TF6+63O9+2rqxrzVBeNFEtma1A5hyLM1D8ZwDw3XD27rHFrvrLb9O06uwTHoUvENnJrA
1oMx82INmnsa0GjplF7WhCYnJ5XAo8xcSc2qXFKishHdLbkn1WFBMvOjyYry1V5AVG6zpNCGsMvi
/tP1CJQgRrtpz9Nc+ncWwZAGjoChWoDaQO3FCoFakgUAP0EbV5xnJINi4h6Bx4tVniEfGz2DHg46
r2zby7wB9LzU9ouN0m8vSBSrwxnry9qFi/lK1h1GEcTyR8coqkPTWumGPdTPw6YN5AWUH36czNZk
OCAgkxvB/oEry9Cr10wWtHdNvanIMUViuhFt7BhEyAj32bJZIu5iRy5bhC8OylW6FevBIu25Worp
vpDmvBrdqf9uM4I+9pYfkwLRdzo10eCIjevK6Xl2Rm3FMdJ+ntDvf/czidi7abqzWxl4HCnAhqcm
yLytZ1f1FULX9C6IXgg41WkkZ6hquW8MW947xC1j1eLMSP3ui32Vw50Gkm3LhzapGdCZrbEuFg+F
kukuxiZoFhf9vBYE+8xw3A+f2IZqXXuZ10aVqBNUqH7HUuMtj2nTD5tuzhCplkLTfrQscCWc/UAc
HHxnm6Diza/gwO8GRUG7Ssh2Z1iYLseaJK8LIjRjD5m03oxeT9ixwmfzxZ9T3juPZp/PDkYRKoqE
tynALOrcYoURuMWPs1bW76NtZp+0KL0315bJbsBT9H0ZNRtDWa6+LMliT6Hb4NrQpzcHvqyLH85q
TwK32Jfa7NUDIwEDoflYWYey08rXflHjNvZFEcEyGVY40gxO3U2f9M9x3rqEF5dtfc0Hu/sGqZkt
dzbM4Tr0AfbCmJo0XGRmb6yyrllCTf/FN+syDArPPk+a6aylXmjHVGW7ok+usTnSHynKSMTpzmAy
MaTxmzlk2fe89m0g6758jF3tFoSCFYYEeJ0mV+OV2Trr3YHTUekjBVSJzcpVoesjVBhGBQ4W/61G
VPZDYtd7VpUYD+6Mx4T+qRi2SUA+K7dxSm6u2BGCHBvIx9glLDl2ZU7rwItdnkwCb870SQGt82Ki
pB+nGP9RIZBiGvExh8W0zd15QUauOKOvMBOV6xJTco0WCiMXpz2msZpeMSP2lhkEWqUG/0jQMetL
FkwkSks7eQdAjkfGS7CE04Z5CHjaaE6I5JylWGsrWkPbadC0bcPJBwGtwZmAkxOHmVa55LKmM5Fd
i+uNT6PHrBnLnHvoqRtpl2l0S6QY2wOqxerJWVj9sPTKDYcLsc1sqdal3rvQ6ecBRtair0y9SENP
Am9BeWxuBlaZNezJ6d6lWljj6NZ2JKJYm6ozOPvEcrxpyOvLRFf0NdeHkXp41MS+uEndKFLTF5HQ
BKuE6XWboTa6jTvWcx+WqrY/xjxrdwPq+nVhD0QOp5YfOWnfrVHbYsQohQGb3h7zNuKGVTtjIYS6
sGOk4lNWXvQSleuUjHM4AJG+mEnXkR00ZWs2BPtETkaHLF7pL6VDngiehKoL8dWITcfoBBVSVd2X
9aDvprRIOAtb87ow/Jr4Fkvzv5aK0+gKRHLfbkGn59sxYR5Ve7p/HlISOSJTDMkY+axxH1NaAv8S
IjfeSkNibeow7x5EPddqn0BD05knexnjed13X5TnTSeScSSw3kmekLOUGl6DXtlvvZgmoiQlGPuN
YdaT2NNWks+L1PRzHrv9E14UNJoNrTWKuMZizkVuQIVHxSMrANm2RfK80sYXOpX/wd6ZLcdtpG36
Vv6YczgAJNbTKtTGIinulHSCECURiX1NbHcw1zU3Ng9k9/xkiSbDPpyZ7o6O6LZlFBK5fPl+79Kg
T5sg/PZp85g4oX3R9JYEiQ6JmtDhQoHTo++nNyMQfq7RgsPZwwMwk8uNqfMDzSbK2WxrSmaOHY0e
ONact4kyQmdtEU2oBU7bDXcxGcCXcz5rXwtLaEQYdTNAo1NbAzkLiCT37MpKsb/PzWMz5vaw8gyT
v6OFFWLt9BHwY6PZVXpH5lZIFBA77Xd8KpBxdaOTSi4ubWmjLYGHw/4lcLCAE48NAvIcdEKj05Is
I4G+rgtfltkWWZfo9+xl4a7MUj868vdWw7fJIuHhqx1OXb9v0TkRUiy1mRsuM8tv+zUBOwRYEFxD
soKTL7u1Ndj5txjJV3MpNVvKnfRRTt90sqPPMeNhj8rBNVoUwsQm/9SaheXLDa6tNrbXcEmz/Fn4
B/LF43KtpVpNREzVDuOhi72cnKSS/QVX3lguHvrtTY4/FWpAGF71rqIfDMrpRY2xK2cz2SqdPtI6
Ql+x03UWyawRi+wgB5R7VCDcUgZ0E+e4xohsD16Y35SJ36yJCdPu45h8MgNtDcJRry8fyS1I5uOQ
d9VNU2XJj7lR5S5L5uYKTn9FK3MRqcQiAzuAN22QNOeOR1szsawnq37GgF0rx1Uauh1IsZLGl1ZM
/ryq4pK6TMfEnN6kU7r3dlTk7gbzIFeHzw6Rd5rnexeWf7GqCTIV65a4ir07NDUQpYrVMUN7dUcs
4BIT0zgHvZgTe4tlDAECpFN8R+VC/S2RySGVURdzEZrn7HPqce6mZpuYM+LavPWTYxvJ+jHv4vnA
ui0uKzeS+7LxsmsartEZimNAmQzi4l2VFdazwtviSzcsVixIsyW9LSCptUp9ZIhkspgXplNnW5mN
SbKC/d387Nglkcn6fnasJ6O9jQ0z2RBMm8Nxtwd6SHZ3u9D1SBxVlobgwFG3zaTimy6BtAbsW96Y
cjSOLCvUYIS1XUROna9F2PV3mVv1t1OXOhinmdNhtGcadGNvrtN0zra6rMS6ryr72SYS8tKPiGgg
oU/Qf4vxeNkmCFgeJqdPtyKu07NeFyZ0VTw+9S5FZRanxfDQxTlEe9KDkgP0TLogBnqIhNYDLsZE
V2xHQiOuYtHWzoaVoj12KeFaNCQVhCUZRf1W6C3WF6WVgHsM1kPUNSoNWmJTPoV09i88dIzI94eI
7BPLqS/1RcALNqk0AjMyH3iilpFYdbivBIPujZ/qOFHnk0LR5aI/2nh5S/eAnCviUAY1r6EiIIAF
nv6SpgQBrNoy678mWBd5G9o/3pnBP64hf0xldPpt4ls+qS40Bu6/tfGjKQg4N4Sc7xCD9H95m/4/
TKBZyKt/z59ZKUKUfsQvKTTLH/jLl1z/A0Mj/uPqur8wwiCx/MmgIc9b58q65D6BI+IPDo3lL19y
zfxD8P/xl8lF0F2kwPy1/8R5W39A3hVLDLgO9wa/efefcGhgVL2iukBQd/lhC9eR/8b4yVhYNi/Y
NEmjYk0X1cNkW/p1W9ubHLHGKtVi/Qzt854+mXUmHSRCA5FX9fBFeDvir9bCHLeqSzeOfduL21FM
K1LYgo6uGsRwfEG4WQ0sUE+jhXpbTeNWx+agzI91F56XqocVMEbGo4jOhHljaN+yzgFbDjeicbpA
qV57KI0f+OQE3XyszX3Bvmi3T1rdHBXMkAOuAFngcqNcl5RV2wZiAtFuG7bwdeiEgXC8nyEO2QUz
HnCIJiTGe0hNFvPRxuckjj7hseJvrFYdMitZ+bm9dpLLkf6rPd/EItbQekW3sIFWETrFutfOLE/C
ffCRI1AkGin5wnnXBbUiqwu0xKLA0HH27HdhUxP2pnaNmQdIH3fS1o81CEPYf+3dHloEQmfiBtFl
OtGPMidzuEsuBuui1E1qyoOgn9BEuknoUBatZ6HO2p7f3yoAenttoKQlJWpVJS4CMo3TzQs45ta6
SUewe9ZKGkz5s5JiQ/zdrmzuPf+HRAMzO3W6QuFy01vGZWcAV7eqkxgndOskVRcgeffz6Dh77jHQ
g3Qv2vpcmP3CXtmI7ISSPyWaMASmAVUKhaObPCRDjQCnXVHZ7b3Jw6KM3DjSHt36Qke6uSSMn2n5
uWl9S0f7M+nM7co3tS9z/pT4Y6C5F4NfHnqCETei6jIwLfMppLm9y3SOPBwg2kvFHZBT70EZPVaR
9tonuRDOEahavpaRrd/VA9qwKHwwiiwwYtvcSPvRiecd+rXLXPVkwFpue4aV1JXfzXIXe8eiNBAE
+ocMi3g7i+zjaI3GoiAXF6K3cA4aKG6sYDTGjZzrY0mUQ5Son3WYMaPL5gy12EYvq4NgktayeV5y
gH0v35FsuOas3hI7t5SgcHo1e6Q9i56PS/CFQ8U7wF+qSYVwyYXMADRpEcDczhcrXl+PQPyntTbV
QVd4excjD74yxmHVxsiGYAkOxXQ9wKcimNNr5QOTSPBBOFL4aE07rfI2phV/Ct1k4y7sn964Ni2x
1onaixeEDzl31FC2theeJQ76UKwbz96bEY0jVzuLe2udiCDT4m2BnUp514Ld6w9AqcA/42EKM46s
0L+i/0fRbYg1OOl6mrRj5RkUiWQ4qa9jFdNVulaEEJqyY57qG5J4K3Arwl0LOYFWDjdqtHfGXH6y
KoNyH1WxFS/gImR2T78Zykf0vGdL2ZhgnWxJ+AqY2Wz1EbYWJqU6sdgspTbBXGV41uZH0rjMARy3
CuvrAbIY0t4OidawNWkoU0zaN1yf5TrPLbXt1LWRqJUOJ8gEh7OGW8VBP7fXnNcc+k0XOIjZkjHf
xxJzA2DnPtrEKGzVkoNGd2M1pU8gJys5OD2y7Ahwoto0kuWeOAeBs02Valdl+sWR5jNCyfWSWKpI
KAvjz6HNavAQzo7GE8AZPTmmiMB5oKNhNz51ZDUWsMpyyUqDd7+GfbAKzft8gETIMq90Ss16QAv/
M9SeSdFbLU4PGPDhjYODwHWShGwRl3Cf/OMsjM9cTZjaWPoY0ZMxwTLJ2ntaIWVQu/rG1tLzHCx3
Ts4kScFjjf9UQ5PYs4YrgsDWIdMl70ilRUXurlyZQOmwttmEgBh/4xHlGxvgHCJgTVcdLWzsKrr5
0fe++Zh9DgMjLAnIpEZh3vmbSO93NfmS/HjI9mv89Slm8v7Zbeaz2dPO5/FWlwcy4XVledeWqO7a
Lg6oW75Q5+8kGHdqcE0v88I5ZGXNHk+Y53zuwfgLTEteNnZMt5hbO1GmcfbU2vIK+AQ2tF9fubn/
tWfVxkV3jY0o5aujU5GbN4SWjV+bIU6AqH3jPEpbGvzRzhcUuo5lUtyW8lOe29dm4xAobqMm4eJ5
bJL0sqGj+ZW4eIAF4xDm7cUAAFbZJOhVHa4zGFQApJYo+1JTbeuZ23NtGWpDZB+IT9Te1OAvNDAI
2IEbmR1qUFB/nbS9fQ6UOj7SY2tBXrLmfhGLiZhDVne09mc/+OajoUOFa7jTrXrC04iOM9PPTQHu
je/PWWjrGCgV5NyHmbXp2zbctUuPiRfcWmW/t2rve14Z0VHjFnJwPL1aJ4NPpB4I9xlYtLoPba8L
vAZqDzmjmJOBYQb0rpnwvfcoBZmDcnDxkIkf8MRbwxYat747XNuY3rSJvKhHA/oWnn+2jgqljJA0
esaDD+45LPY9sRPt0ma+6mesT7LZDEgyfSwkTmnwZDF8GrtjFFXPlj4iGSYL4cmoK/cswskGcM8B
NOESm+B+YfC/01JH0U+i6D1uAoQIq+Nkyf3oz49d0wThPH7Hi93jfm1bWzNGS2s7B58OiNF5cdDi
1bMCxwvqIt5YHEprQX+JNkUWbyOpAhqcjzQcPmPS+1iZNOnJNAVY7DHPwkWuQgpdto+NO+xkA7cI
U4wmgADtbSMMisvo09jlAcGNO7hny/GyqvQlj9euB8nlHTs1vGNkgko9jrVuPwPi9rM6cpf3nnPP
R/uF60ugl13xUIWat52mcKTr1IqNobQWlU/mc9GPO8JIdxYAw3WnCfppVmt9ylww720aSzsOSLRT
d4WFP5+VxNFX+hLSZpdtGmMNYD+Vq9bBR6mkaqjMCAPmamLTrjAADeyKdpwDf+OqCEkEdeKkvSiG
1N01uGFde02KWVJFxOBDWDmWPDidVV2HNDog5oqEw3/qxYJZxvTrhmKXzkTm0XSLXLQQMwpPQgVD
sOVQK/0zV6uoKF2FvQYQCoh6WrOOSDJbEPYY57PU91wMeLQaoDzvzq3coPtUu639lTjNEnMkb46f
4JaAmNWa+lwyGTa96jo9kHVo0Dz2K3AS8nndM49EsXNLWdgZJWl3YE+0N+DA0zadJX41HQ0MD4eq
XY4f4rETUXS9pIOvO2MqLjTgfGTj3xv/LnWHo015AVEknQ6dNVTbCYNq2BWOQD4dDrca9lFfLH79
pSMXK6wkFIGf+O7Ga1vnupwn78Jvx/KanxIe4mS8cTP4dqh92aWS5gFdu39I8G5b4YbH5ZAfMH9X
gxnvMsM9gLJmgQ8YcsVhrG9bCQMxGXF5l4N+TCuhXSqjLJ6KWC8eJHnk5/bQOSy9xFypyeN5xTzB
mAFc4E5NuCvE8PvWjYfzGC6Vb1RB5otNqmX5FthWWwnbq8+WrHnArvQ+yprHyUCC6Yfk1HoO9vl4
zWGpZHzFZLE8izIz3jSFPd1pWMR/Q7ZpP8RWG27KMh32rU6lTC5oC54xhVtz8px7F0yKtLHS3PsO
2FZdD1jwNDm11eRpcoto8NpPwHlnTxGJ3NTqWIo+ubEy53tcYulTdI9DT+CIdz3X7RcZ3dXlPADe
9elFKqvDkGAKI2fD3Yf2cAijUH6CW59urAEoZWmi1E2rWKO+PLdG644eMyiQXl9o4cAFKPQIubPD
VdHH8c960VzDaIH9kbrnZj3eNiVtkaUgoTbcuymDWxlNex5HFOxZ/D2K4dxUWF4Zyn1Iet1eN2O3
7RP7KrSG9swBfk3S54xvGZDteBPSgL/SFyfIMImLoIEkvkmi+RFo6bGwR0rbJMLtUNI9AvbnPuLf
ZLgosg0ewZdoWi3os60/Fn131Ym2PetanLtkjaugQfSxX7f3U299KZd7i8klJXLTM8PEfw40dO04
QwqLdOQa4oNo43eMZZt0mSiOf0aadHbLZkpR3BjzFt7xtMpHZW9B9B6ieGzo/Vrmoeukn1zBgq6C
mXn7M7FxRRIyxP1J09zNYGjeBTEi0GOgJNUHDlloLE3oDxgL2O1Fmil1mcYxKHKf4/2a12XKysj9
IEamH0CDVHQlMoQYWR3l7Key79c03YzNgmVxj/Jy83yaO6Rkpd42P3oIrDDuKiLlcuZ3QNNPPrVd
zWgLicGs1rbnXZ/BIS0souHQue8rjVb4tkp1Oz468Kgs4tVFNX/WcJzdQO/Z4Wj5M9GrXYO/RZBK
LGmwK/rCpRjJ5Tx+iwBf1oMW/ZVy9Y+QlP87k94WafrfIyp33+W3Hy/xlOVv/xNPMVEQ8S+PbCh7
MczWgTP+UiSJP4jkAi9Bc0dg4vJH/oJT+DMWNE/+mMVfdRDy/h80xf2DZAKd1BYdEZMjgGP+CZjC
H30FppBryM9C080/1OffqLhfgylEYSgo+w52IGmtUaYYYT6wDKRfHbyQ6s+jO6Eh1fAwfroTfimv
SchmKno+rVFFDvMaOvPs3/kktlt7x2kxs49zMaXHWeGyeiyLpL4x6U4MuMCSq71N6CCHNK5nrZvw
Fc3jatvSmWrupaF8HGY1YFguoj3IdRBVkc3W1GXOlE4c9HF5tJMGKcXBhp+dcwmcGw3ipE7FSJg1
trRZnZKXW1lcWaRXFleSGMpdkeuK3ril73C3F3JHzxL7owiYQVkgr06KnNTI2Z8ux0Yr9EvLJpsM
Rxl8184LR0s/zzid4YmVdYbz2Ssy+S3C0AiSaYcTol4X5pVjWu3Gn8gQb4Cp7TlokI4orpGVt8pD
t2kpaGbb0B4F/wjYA3jT3Qwqn5tLLgml9hm+ItkSa6wKb5KctItmzQ+txnRddKrOzvXSzW34iVEu
PhUNfLcbXZsUzRJCwYvqxxjbyc8a9gsHM1xPC6GzzlZxG0nkPje21ljFlypqymk7UUCs6Y0NPygC
of7ilFw+ydqdnrtsslB6ZYoErg3tBAfdQ4aTalihx3JEmMdbUHd14WGmkHwCdKfpp7Wm+alu41Db
Q/PSZICVkDHde6U+/ExMTJGvsfGUDbY98DG48VMy39Wxz2GIniTQOVX3utXH18U8pCikQU3sbprQ
UyXtSC/SlOJ2GvJWr1bYR5BrFsdQsGMu0L7jW2uDm7qPi7H0YYsVULpagOPCbENuV7QD8WCJpKtb
HMP4lfVrLisRVBo6AXD+UHE23H38ufIBDXRNdNjbYJhTMb5RblPi2VZGYLVVmt6xi7BFClB/jjQA
DYEPT1UOjnZUMcHquzF0vCszhB4E+wM58JkTVvhp1vCb+qCVCjui0HNVtnebtC4ObTnYD/iwReuY
jRiPQPhYfefrlJJcIXqIMk51PuU5hkM5YEJn4wO0Un6TXyoRcXsaw1m7CKk6m22fiekWQiSFTWlP
zX40yv46ktX0KSHrMzDTaYS729bqeigLWO1ja0IAyPH7fiD/rNibsrQZq4IlsWmnxZGph0m6skII
8Wa50BIkh/ihqk3rejTxU4twTvwSMrXQuLvajP9nNmA2M2EijXVmEeHsSga6qA4YLVJOeuR8U5fh
JI27dJumGmyRtHukfSnvxqm2LvF6hFMBDzBsqXLxb8zr+05RCY0/MENMwhkQsoMlgBKo7jRW09KK
GeAkfWdXsAQWmFNdoz4YcW0TbQS3YVTMT3hEqZ9RSDQFZp07AWl2BCAyMDL9ahpYpptH2Vo6Hm8t
spd1R01FU7da4q9nMvsa6FkHukaFKp+rZqCIW0zRQ7CFAA0d9ac+FguFAEcrj1DDTeHDaIWgkHE5
zo+hp9DCUXHWYw5Vyxg7a9sUDUTV1SgGa1v5Q+Fn69Fl8BGF6OldGHGLNC7E0NrD8JCH5MILqrUG
PuTKrmSm70h6x+YKrzgrqvFqNImObOmxyPsSP2YEMQUETfnN8qO2ePA7mJBfMAUv0zsPAiGYt6HK
5sJPuxiCTdjO8cZPZWPgHYzBtLpq5AipLkGE1qy6FD5v0WBlQGsdgowCuaQHlNbuPocstOOuYa4Q
KuRfJR+X1tmorQZGP5B2Vp0JBNa33oR9aoHnPvAaSYtbZ2RfmAA50NLzD7qY7bo581LHu5FFHQVT
D9W4iUWD07nnKW3nY0+7d8eh/SIEKGDemNC7NSiYAZ62+TZWPWn0elsYMCn97EFOtvsp6qYC1LDU
/Y1ZYnktIDhyM3OtQ9Fl2ieFb+gaqUe6D50Cu/oq8g56NeBTWk+j/bWfqD67IZdBroY50Lm+7QHK
ynOf7VxbjfU83aWNLUfus+TLcfsRAeSLDGMnczR3ZtG6yDAn099aAmZBbHLTt9P8hjbmDLKQq7MK
q27H0ow7txKwqBNCEHBOacTBl1XxkE2Jkx8nxnoXCvepM9K6+YpHlEKQkPR9/SPMRFte0JYdYTMl
Lh/ccd32YTR7xARpyWH7Jc4dr4wxsS4LcuPs3Aovxiazoh9p3KKVchxT+4wZNswI0CRixMMk0cKA
BWJCEmTKrFpYcf3aj2I8Ya24La6x2K2QpyGNgiTjFJdOipAsgFtloOj03GLaxlaIF6WhR95FFs9t
ERgpe2kNIWaXwEFaE9KMOV7kcxmh3zddgXtZ80YQ1+cHYwtB90A/NnPSDddMsdVy1D6aQctg9vt6
l4nKw/h71oN6sCBqQpVIrjH0cM/DJHVuOpJiIQLCCVhA2WJ8yjTBxVCk1TeKaWgvCkxlG6Kzw1bc
nlLaPcjF1yqU3bfe0fn2+0JyzKwSAKT5eyshBVyGaTS42ymn8t6F6LeOInPMc9iHtovvLhbpk6vJ
52m2ommHUVbDopedUvnVr8rx/9fQ/8M0adX9fRH9v/5nHjffuva/vjXfnn62/4V+pX1ZU//6438W
1bbzBx8MTb5rChT95Bn+p6i2jT9sWs6kJ+N+w5nsYjn1n6ra+YPC2abkxcPIoNrl1/wnPNnENQD+
Om1PupuY4fv/qKp+XVPzTMJpDET6tkO8tn7ql+T4eV5nZgLD3PT6bWr5xSFG6/en7cPfpoCd+Hb8
eoolsM3CTANVmsEQvGyDegLLt6ohssnUbdo3uPV91ZQq97LT43Mk/RyaParmuZPiIRuS8s9p+reP
P7HuWh5vCZ5quObimnTq54ERP5JMZ7KCgRzBjZbrJRpxKQLRUPO+mAZXf3povIyGPnFE+etRGM/w
GExhzJM3FXgGmqY2WkFWs8nm8x3+Qvaaq3e9ml1WYb8kHnRm/OX9xy595JeGHr/eEFMyl4/IQIul
D/2iz9z0jYasXOMNZRJSxv9yyAw/Sos6MdX59XI4uzGWpk5P3T95udQUzuyhKgt0Tcbn05gVXzWe
C2U+t851Qvi+v/9Wv+bFyWuxXjBsopMO+8g78SnxKzJ81eCC9HX9CGrU5QctwfBxPZOR0gScmKFa
OynyY2WazjMCoa+xvlhBFEZ1/8FvWYbw999iWfgmEaPEter1ELcx/DlDYomR99zzTMcNppG2YO4E
UdgjNJtnoP2wvbD5zQcPA3KugM5XJFlRoOlYO73/c96Y0ozMf/+aEy8NGCs6NgSaCECycjwF2m/k
ZutnOjWF/GBKvzG3bOyGcBwhfM5k+b5+8Q5J/oDudlk9BG2MdXqLzNo8/ov3YVQsw2BLdJbs+ZcT
OHOJyi0Kky/NSj3DWFBQdyZyn5Jr9IG7z5tD9+JRJ5PKwmxqdBJLBLor5Rp9iQ9WXl10CLs377/U
myPnC4aN7dXHMeP1SwkMvK2WHSmoRpilUDjr4yCU94+nAjHirA72NU+HC76874u1j9yVXoHrlYEd
Qvwv8nk69GmWH0L8Jv7Fo8hKh1MjMEE0Fr7Ny0dJPlNYWC6NEah8D3lCF3EGIXygm9Rc/NOxA4Zi
xnEyYVNkn+41hB0lNfZnVQAVsNrJsulRfDTjB1/oxOmJHY1PI8jr/XU0cDa8fiEozKMuSgB6Tm/j
p0Or5bydHZ/eYKvvBtMxnhKzD/fvv9rvE/D1Q5ed5sUHU+MiuQwH0mVCA366hmWJk+j42hiZ73ww
2X+fgsunMmx8rCzb/FWWvHxWWS8GAo3T8sVCskdGjNRrsgPO33+j3w8GbLLsX7MPPAPlxes3EoaX
5WFvtwHJWsZetJW71zlHVmLIGUZDsz+I4Hzjs9EG9TGSw/3TxAnp9fPsjDspumcVzG2NaXIxl8M6
dMfqCIF5OiMxCAucMPooTvCN74az5DKILoATsYKvn+qSN8G1mU4mrht08Ao4V1kJvcFLjOaDF3xj
QDFehMBJli2xrt7JgEoJFxsJMS+oq/5TaTfqVp/hI5XVWG+XXLrxg03+jaOWU9am0qRuAcg9tQRr
6dWPZh03QaonxGq2xOJwyNWgLtkguGPHNVcbp2zsb5VLcti66VR37RtDfU0aCaq69yfUMpSvD1uK
W8aYLc0lR9c92TljonSIoMAh187g+OAYnxnFxug6eD6yiOqbNpnoWUyjY8wEoBjJXz5lf1sxvjHB
2JfZs2EDMiD2yb7QF62JkTbPB+cNEUxptPCGlkZbayAd8OWhVkP3wTv/Nr0WE0yQkmXf003n1B1x
8AYDYyo6Zya2T/DU44J+vKfh2F/8fH90f//YPIpUVaA13o2N/GR4K8ARzwEhItHQaDJaOWa48/TQ
P0AQFDqC2MHaTaSJc99tae0SPOHiQGGpMzcb6jh4/9e88d70BlxBmCIUfO+UI0k2y9wpE6J/lxNn
iAysvrFpaN7VeKd8cKj8tqwc6J5ceLg4LdPcPNl558KbQs3Ou6DSaeE38UIB0iLccXCp3kaT8j6/
/2q/7b48j1DHxYYZWNR2T5axs2QGEfOhgkYiL0jHRdjVNR+5wf4aoVerhcfQM/YWf112+dPPmfRh
GEMD57VQoh+N1id7qEyJH+602DTOJgt1QToqIIQRad1URwuVbYzRoHvdFZ35iPAbFeG24XXx5p+P
ANxWLONcc7HjPRlxx4QC7RSChYwq8azHzmU7l5n8oHpc5uvJALAxLyUQj3CM05TpWIWodGyU+BOu
KxIz9zk9R1oRhUFVK3MnaDdgQdaPgVnSAIDNBUX0/ff85Yv3208QcJC5ILFt+yc7RkT+o1GG+K5H
KO83hgtRtg4LUv9gTxxVhnY5z2QL398b3XvmqH/V0lXZeCle9ubcYDqi28kHx/Kbw4KNIKOy1O6n
OwrZS6abFnR4sXOBUmdVOneFadA7/CzJaNwLBK37MMTNH02RjxAYFsIHm9pvG6mDzTlHNfdSh8px
QVVe1h9N5tna6C5TMzGIjWM0Vk46pdhT6f7zrHlkmGmz8cEy/xWE/fpj4AKNNIPLhDCWq/jrpzpK
HzX6xkMQuuLRai6LsrvwUA4VZLcSgL7GwhmaabQe5XRM5i2+/wfh/uhbJLYDmGTUrfNo/vT+DPl9
JCBGU/ix1Xn0gOyTlSB9Y1wkJlNgN0Kdp0NrXraVUV/hBtEFGlKYTy7OZU/vP/T3DY8p6cMdpkYS
Oi3U1wMx1cWgPIduPchvcpyeIeRZOFJsONo+sqV94/04MpcceoGZJZvd60ehyyiUN6eQs5K4uRZ5
ogBQi+I2zRp7H2aEneALY35gv/v7DOfYEKBkQB6cH2J5/xeltGFJgl88BjX2GEVpFjj/z227z6YK
rmJORu0+hOcvYHyr6bIzq/nw/gD/fnjx3KXzvegIQClOBjiqCKPr0hgsHunXWnJTPoZu2X4Zmsz8
4FG/HyaCihD8m0/JCJ+CaFVSLfXYPAUjBm8/8iKMHwolvvzT9yGoGnSH5YctvOeffMVqUKS2kf+I
TkY1t/h7VBuI7+J7Cifvg5Lz97nJo7gF6LoF7EaV9/rbDXhMY1aQTIGhmuwA8bIyQNVj9uw2E5ge
TNh1vv9yv4/gckIi/HCWswJ50ckTea9S6d0UhJAL9qKptQtz6D8yKX77Kb+uWxaqTHuZMi/m5KBH
jSLvkoWupSTyJjbB30mebv/Fu1AfE9cJJPVbUgA+H3ggxu0E94vaJW8T56iSaPxgzr3xjQxOD/gd
2PbTqjlZX+mSJpa7HoUi/aNDWdbOIdeI9bQIPw0M2CIfHBe/Lyd8rcGjQRitBRo/KZjGVCV5bPO8
3IOvLhJEISvUKPCl83H86Hh86+VIKneXr0S57Z3MdVzFQJ1bTQVa2EEIIP0u0aNnXYdvZcG6+Mff
i3sVN4llp1rOptezwoi8xqkniMB1U/vcmTqLJNBa7d9/yhvjt6wlWDemRa/hl/Xui7mH9geIUrNV
kFjRzzyMLYod8aVjS9r9mwdxSeN+CkB7Osk1RU/QqAStTlUXN/VQRGsm/nwezuqf70jMBmIxlnPc
Abd7PXCaR16aF+qKbqdRXQmiNDcaDNfbEe+cD76RuUyv13XDgm3/97PM18+aLWlGHlZZAfyG6LyH
W4KxuzvDdI7x07sWWHE5W5zNcDnt/WbG3I4LeberC5fCT0xt6WMlKnLopXbZo+MYECauC5TZPXQP
BOB3g1ZUPxu7N01EDznMknwucdR7/9ucEqVw2bCECdXPYr7R09FPh6yRiey1Ej+UKULtIkWLx2LX
EfXeNRuSwP2NG4akeObWrJ2bkGL2k2tV/2IqLoNpCaIxKP5P6h2FqewwmU2PkZxR7yKTOrfSHQUd
1rA/eNQbC3mp86h0vGVnt092jamrStthJw9wMU0vIIlYITYWWnWOTgw9lxS188E+9eYTaSksWQ06
E+ZkotgFn6BPcZyxgE0OsXDUngwQCx6PCuFH4OF59f43feNQWQSJ9HcokujXnW4fc4tXvTkNAa4M
JeJ/qOaR6SQfzJw3XouEBjpI3q8iwF/++ovto8ssFPCDNQSIpfUgGTJ1VqdJA50+bj5pLcyG99/q
rZnKhu/ZwK9ciezTmgav68Qxyw6BBTKYVTTVajtHZgGhNynvpjrTvuUCinCA8nK4jhvff/IURdC/
WPfUcGD0nATATvYy+i/eO4pKJ4OyNAa6QxRfQwrjQQNTj9bCkup8tDL5SRTY5kH8gQjrYIDWJSNR
BxraRCNT1VVm5joI5GTBNizzrRxaucYGpgwyLEn7Fa40pPR5pvrgeH5ju1/6UTq3Cjhw9q/97MXv
nri/4PqkDUHlTTGKd0cb9z624VcFhg7f3/9Wb81AZjxL2heUu97JlPeHSEPilTNGsgk3sqxwphzt
aPsvnsJi9mj26Q75Fq+/xKD53kzCJyHnRhXuszYpzyq/lx/Nu+VoP9no2R6JPuAqBifCP90xCoj9
lCBDYOSR82PIaiQg+Yxls5mGjn/Q8wjHcRNg934K8yVU27F0XJH17OAL51kfcD2zqUi2uOZGV7bV
lxiegHLAa9P7h/dH5M2fSrlPjWKZghyl1yMCYdIas5JxB+SYD1MV5+cZtiDraA7D3ZCZRP8YlfX0
/kPfnFholwkSALgiS+D1Q2syI+CRlmOQd+ljozwTg7AaszF8/jbvP+nNafXiSSev14JwYv/Ik/BX
w8twSrILOWfDB0jI2+8Dc3iRgnvO6YmoOgeTKbeBxOh5eIFFGDAg9sGVsjB9ZKb/4pXIvAP6oFMM
Xfr14CVpqGptYFNLh9TAGQRSaAMz9INXemvgFtzUhVkNXH9avdYuJGHcW8bAQhu4MSYirtJqnD44
6N4auJdPOVmPWCK0tQG9FymUrt+qEulah7vMg0UA50dRUG/A0hZxPZSvTDoi1k67HoNB0m4CAZdp
oAZSVb0eCQCJu2d9lHuPQ+MbZ5Cjms9jRUCumdraOczV+Gjl0HM/2iGWGul0h6Bzxvz3dLqQzsm8
7EnuwPSzHSAEGhk7/Rhvcl3iZus2O+kUz8ixgkLF0RmSpBm9fUwMMsqWfz6TAHCA7lwKbdc9uaEk
kMD0cSasr/Hram/3sDXLus0/OEWMZes+fVf6WgbKb+GBip9MWLeyvNLFXypAwege5zxKr1Nq10vO
2tYLzNDpzmIMQTcJ2alPOGSjxzZc77MJpPdt6oGEPlhAb026l7/npH61KuRg1jgMmDoSTKAaBoB+
BhaiJi4q/3yE8Y9wbSB6E5LDyQinKWUJrRAOgklgLxni3plXmFG//5RllZwOMFSvBZPktmn74vWO
0CiMxGwcKYOEmp2EXFwWLExI6T1dW+gKiqD3s+pcx7FUoGn/3+yd2XLdyHqlX8Xh68YJzEOEoy+A
PZAURVGcJPIGoRFIjJkJIDG8kZ/DL9Yfqiq6SzyyFH2u7YtynLBPcQ/Ymf+w1reqvv4XniP2PC5T
YApIrpIf/z47W7KTi2A+9GXSXilTkfxTt/ru1+/yJ3sIfinIrKil+B9sxz/+GRfW6jTGDD3IZCk/
NW5Aqm0EDO5hNXA4HfTjkJMqM9yIvisBMCdLiXsCcczlNmI4mN3BZxORWyx2RQvh9jefws9uUj7T
XVEQMRR/nZqnamUvtbFxLeF8uWgLglfseYxutzhuL8I+6FPfb4OHX38o+znx+qvf60oftQTdwutN
YlFMgGCxfR8I3gYbVw63QFgruFTBszNaT7/+Yz+7EyCbIAOjgmId9OrQcpG/LvbKz4WFsXvlkReS
YrSY/oWbB71i7DHUj1C57T/fv1WdxqmDqBV8jt4SHouxa29JDND3v34rP/vJ4Djad2es2xP/1SMr
sHRQYrMfaCJveMpHaF9tvA1XnaXHF0DzyREHKNgLe3Z+8/Z+9o1FqBiSMNqtS6/nkizoTNWjETqQ
Y1owh9TllZLIfY9tWDtl2tpt/fjr9/rTry0Kmboyx0as8eq8A8oFmhIpymEm6f5A2ogPdlRUp1//
lZ+dqrwjlHQB4y7GoD9+baLUbjwLZznkeUsewbAkV6xixktATctvfmk/+/JidE8IWxkRITD98U81
2g/JZa7XQ1x4801NVuwj6C64sbqwjsCp3Eu8U/PHDnvAv/BRMnK197Eo1+br1FtpRwMbUot6xVvE
k+iBV7XwL3+zy/nZF8ZMg3kUndAepPbj+wOyFwosLRx0Q9kf2mQmom3Gh/KvnNtk9+4bvF1z+DrF
UHIJdyF8nwNZIM4xmZMVt6RUh18/GD87F1laUkii4OFDe3VqqIInUu/e1MDP57eTgOB2nCeHyaud
aCik+G0OUPjn32hcftr8J1xH/GliHJhh//gpSjiGo+1QW86Tb89p0KnoNh/X4ZHDMbzIzWIuBySg
MIgr825Oyu622dTLr9/7T2tOkhtRFNJiwYN6VQD4G1AUZ+FX0cy5e2qcxJxR3ctP1ZCL84qN9avt
bt4zfcKQLQ0MDYzJY3BbAK/7F0qRv7+SVyde1YWhrEuMVn4oJ7I5SvcET0/9ZlX+k0cXzTh3AzMD
RvuvS4FAjn4hgp7ymiyPMjWFt+FnaaTzm2/3J3+HmpXqmXk+VcHrxa9sHVe2w+jsVM32eql6c9Zs
d37zmf3k0WXJ67IY43ZlNfbqKursThHggeXNjy3c9CZcv7RAQc942meWgEVAmBR6h/OvH5qEB/PV
nc7j6jOOI/kzYJ/744NbuaXCu0KQ26xK9/1UR3jqXWfJardzMW6s+mrbo2ZtuPDZVktp/+Zd/+Qk
RybD1BFR+y4ZevWudalLwvQK55A4k33b0ggdo06v99Fsff/1O/3pX2IoRsn4h7/31a8jTpytgAaB
JGiI1zfKn9Rxw3x7b3vj7+6MnzwwKGViriYuwRjV4o8fqpgrOecidg4r8rJ0icIZRnmZ/+as+8nN
FNO5IbAImaUw//nxr8Q6yLUOfOdQqAglUxIO5YeiiuFw5x0ZMkzlx/KmdIPBhzuC/+g3F+PPSuQf
/v7+aP2tdoLUBe6NbIoDKDP93W6n6Z3x3fG44TU1Wd/63dmb5vboWxEsyC0mxCrJQ//JFdabOB/h
3cSwCvxi+PLrL/qnn35i75o7il8aoR9f19yZreoZ0h7KHi/guqwQ4NbQ/c3b/1MG8+NPh7p7z+Nl
K4Ep5rUkxY6gklgD/NrO2qL5Ilo39XEDGek727NHOEXdgEI5ByZmP9aBUHroI9nDenRweZ9LooVu
CouFSjb2uWddAJofg4dJaKt4x2nUvV2mDfb6pI1P2pgqYvtKtaQipWu8xOFl4bmVPAkN7vgQFgV2
7r5WyUsOYIskLp1jcxwtguFq8FzrxbZNK039OLjFdVuW8HZ4DVh+526FhdtiDK7PbY6iik+qwNay
B6QlB7uinT44bjGgcRkIPVt0PCRHZ8Z4ljqd38SYr/Pieg3k9jj3W8VUrdv4+0uswPrFxp+LI2lP
+XhVYwkDgI3FomOJUYMAcuYer7A7R8zL7InonnSd8tY9qKTun7XeJmB+gSe60+AwVtvj4gJoqAax
TTq4g4yBnZDlx0am310o5eyFZzNX0bmKrKS5ivU0rBc1gksyb3rWVW8GopeKA/od6BvGl+F9vmBv
OfjLOJNuGCdiznom4TUBlwKSiQe3Inis42F77wbzCneuWTYvpe+y1KnEj7qmlIXRjg51xQeXYQNm
IM+otz1+/o8BNB7YX5GGI4HsH0OqkH3WzFirO0YXNfr2VVlXlqFeAlwzbQRP7LD3qtjzHFiDx6Rh
FV5lgLpOuCqFGYa7gdjC8eDENePqgowr69xMYV1lbZ5H13iPybz2881dsNsv9geXwDiiIYLauxHg
uKH0lZz1lwx+Ki+LRndwsxDgtbpWWIrcU4usvz3k3qTeJB4pVGldNtseiwZnCfuvidSFgQc1Eb3Z
WYB9jPmoIeTUYMrYGryJsb9+XnliP4UxeWIaf/ybuN1a1s/27KZ0OnZ4qk01P9h+m4Bu8/V8FfUx
Dg80Ng4kuKInZotfa7sIHvEivrHHIYGSLZJieZ7ieAzSanU9Ak/G0eB/HRuSMhpje9+XzgeaDJuy
Ohsgwt/Jv5l9EGn4VU6zItb6aHfNesdh2STHrdvaD0HbEUqMrRrKLAPB8oWgsPjSE6L91g9a3OIf
NvBYi8j/UAtVjUhufMclAaIs7UPsE73DE9Oi1G2T0SOnshgakhyjddCAcVcBYsUGksbvIe9vF3ez
MGVPbIDwWAr9NcCD3Kd103USgpw0LyPMLHmhxritj1FVBB9Kq5nN2XHD3CWXZvLe4fBMAhadJOaU
6GmsI+bpbUihNO1JhF3bTke/TqR9jHQEDdK1tuRdXTRWnFo5L0QEUQAHnC+tIYlmhetKq3PTJZ75
XGjbsjJ3DsA5B3HtfxCo+Ys0htYD27OsRH1Y0KDoI1opJ75MCCa1DyKJKei6xIKdMOBsvnX5LQN5
K/bwN2DaIfyKfOms1Kma7jLxhe+nQnYe6yg9SWbWIelQabMAZ4EHUTXD+8lyWSAvpZjITwFbLmEY
BqZ6i4F2hnq06QSakFXqPUnHaBzEg1fqA61LB9vPHoC3m7avzmui+XW6NqgXZN8mh4Q2hxMkSPLE
mwNDeVwkostHhF2Jh9l2iYN7q5yVe1LNpluW3CGkwK2swcG0hCoBoUKDC7ZqVyCnqPSJIgkgFZ2X
kDSUfRUWbletwRZdHVo1J2h+p2CICFOwFit3hs/I5LrFem9bEOA2aG4AQ5vHfqnjEJ7Ckrus1v5X
p/DZxaikDgA8uxtmX8l9wFH0ELhgMQ4GuPYxFGFzVammgtUDY8ONLJVpFbmPa+lU/J+TQT9GeSd5
ohqSan9TI/6TIDRG68FmCbcAA3oENK96xAJxo+mWxD9UwE75uHbLMGl/NT7lQ28gkbpkipBIVX/l
VqrB/VswtBDkggnisJHT8PjHDf8/Xt1/9ylm/nur7t1//aecPjdCTd/+7et//Wfbf8G4++d/mv4t
w2Te/924u/+7/oILO3CCccUyhEWVzhaML/AvGI77j71nTVDIsbNG2k3j+pdvN/gHRl/Km5ClImsz
hnD/17drkc9NCw9ZAZUgKjTkTf8/xl3Wrj+2IXQgqGHYYTJwpQ2gm9trur/VkobUJ8taIO4KRn5Y
5AskJekwiVX236E1TWU6rODG095rG2q6ZHZyZIqu+ywhH5JdEnKto0pOOKtRZ9c5NWlYXpoxIZ27
Jaga4l+7beLMlCy6pWtUn8JpAtxbW6TDerXY+VM5FRdEhqbcqVPowVLjSfsyCDD/ZwKyBJpzhyAC
AK82PrgiJPzPp4FWqUkmUnmmdXE/kK2mvVT3TfM4REVfHHvPln4W5gX0Ds8sm3UiikkTnDWbcSRz
onW3rAi38EuJbv+ZD51ci74OawgIXd98zXVUwwTr+/LtZIPpgxVBWBAEFUqL3qs21nFruDWZjud+
PXZM3Q0oRZU/wibuvgR+sE0XJogFYFLRJw4Ih7F5AIaSW6nlC/x782B1L5O/rSF0AMc926MLP2FZ
JQkPywhiIQlGiHX1IikmxiRSKWxS9UF5iZZHkMQggp2B/jx1Rq8rjjs7fIVRHqzruW83MljccZFT
yuE4f5yJr6hTv4bIDuhUNC+x37fOwbiavxM1xv+OBGB717rsZgCl+sXd0iBLuBhFIr9HVgwQqa2F
WS6V3ACpEAwuthN5y0UHk23iuEFHBlofDGzgEjVtNXwiboXdaOnYW8LItB9kVQcvIjKNTGH8xU+B
KQdz/iOcDsPr8KVmt8KgOQKhtOmm+ubpwjwZEDQxT0bOncuq1H1f9r7/NZqMcnZyPFsQzkZ4PYih
HKDU0ltxmxgCplN3muIwdQwqmPflmCsKBFgOVk4eekxgQ8ZFI8a39dDYDoDOgiDXtld2fDR5bJ/C
1pbe2bSB9QJKZb2xqfG2/OzIruwuQk3GLnf6WF1pr+B6FIaUDqThTCNBN1KJgfxsphyGgluQ4WHA
yUL7yDtY3e/zIVLsK/waQsq1ahcsSjBe2yC/0YB6ACTaPv+ME7Wiy9WJ9k6NCer5MnQF2TupzJM1
eFldn/eZgHwTRxwaXvVmAzRFPm0Jquoyh+Jhn6QLdJFXrKb6mDRkPwPwq110ELFlhqxiMxlnY01/
iH+wqe23Fhl57kev88EobV4nAijdE4jJQcfbjGoALMujgV6xZaZzy/ylcWH/Pk0KxdSNXa6hfENS
WBV8JHiReIFuhpHlpnJSMvm8FZWs7pod4HJaEk6gO7t1mWxQe+VqD9GY5xspSSt7I2vonwf0mxHQ
SeznFifBFM/ecR4wHNz7CuJKRpA8U7OuyvW7ii+RP+NEBLFAzvGC54b7vjgSBOpgI4Rq+rmFvloe
bI/Qi+eiEaWbViiSniBiMRogHJCaF6mjzihC1vh6pS5NK4KbbJJwGme8dLph/IZIq43fzlENjggi
le8Dh+4X611iMfMgtEf68M3z0ps+raW/3QMJjEbEHnElUFknUrx1FICSY2hUO9zZJB8DvyMZ6H00
93F9Audk3oeL6zZ874RcZoGLWom3EwD4yMN5/k6m6Hhyc8OvWTQV5Bfh8ZWmYHj6Kc3xbt9zP1Xt
PfW8uBO1JpGq7rYCwpRNAl+mTYGgk4ZkI6vNdYL39bAOXzACTh99SIxfRFSRXTcHy/y5ptm1q3Sc
dQuFrBLQMpXrDWNasHWrLrw6dIlSSTxNexwKXkkxNpF1BNZLKZl0QssUCFoNPm3qxjwbVwrQzJps
SORF7gAq8zu1vuMZGPwzFSfollr57dvSTVZxsMJyI2wQMEtH99MQhMVkcM+YJsBr/e4SAV+fK/oR
dJRFvsSZwS/anAaGGfJsjN1c1bKicOTz9PObuhvrR4xDnT4uocuhm+R2eNvUYYTTs1k8AaPF8gje
LoX4iITXe8aWvLtAQ0c++2EVBsd57SiZEXUN6k6RYHEdbGBoM8dpCVZqeuLdsw2+WHJo+Dk/OQpz
wNExpbbSyRUkeBVVdG+NoR4OpVcRw+fIor4R5FF93xvdKO0IV3/oi3GYz8rhwbsIPbNn/MRlYdNE
TS2kpKhji7lMi041dw5dWuQsUeY7Rs5p55n+7CnMhWlU7S+1boZGZPBrxXrygyLi4egSHqUAT2+X
lblszLHOoUscTRuv79mNrs8K4C6BGHW1s0vH3uPh8i27uIrB3IfgPgfJpMhbgoEAkyl6ZFAxyYyW
wQCdhyJW0sq63kVPkBzX88J5RuG+j56Q5I/8k6hIgDJ4hVJSvztA5C6ZV9mIVym8qOeFLYSQtulQ
sM4W+TlmCCUw9SY6L7sF5jDSHT64PUmV6TSvYDWhWMHSq0T1mWiussvmjU0wffjW32K2zFFsVo73
SMy9F6f13ECplZX9UkGxJA1eCkIJBz6Nz1Q0AWz+aFyeG0hqnzGQRiU3sjvzEXsq2R9jz3qAmlV+
ZFSZfG1cgLl7CVCHWesVvIhAreCfo6S1uTbL+LIKydFj8gTt79rWiq8QDlVNZrUdtpQN8bzx3NNj
09IkLlG8AkPzfcxvBlkCOVFbahUSYvGwIM24joCL4Y5tHetbXQyk5Eni7Rkmjpa83IqYvh49LNHf
uD2Tjyap+nfwvoHuYwQjbLuCyvfOLZo6ziqua3GELTbd5lGuxvMC2JxQ3pHiCpgekYtHVzTIDuuC
s0kzEFNHwnkn5i2W06rDZDrCp3zp8f+OPRCLbtdPaJ2EktQp9bKU+algYHE9A4SUF0M9UaDNIR/0
mdQ2Bm2bsNZno73WMI8z23dPRxiB/UHEyzFQc95eDwzVlv3Z265D7cmvwSKsD2ThFg9EXEu6z3FO
PsuuR+zAGbl+a+0o3z3bUj0TFJa0p3mzvGvwoAPRfrgUfTrVVlyYZdg+eajOAgjHlj9mmlkfz2hs
QzgeVls+TQ4o/nR1h+imMZOcMrFwmGRzM5PjAj66euMtanSPSqj8yiZVwjsqbUbofZv4OhfgutNN
DO39oBv1kpil+lpgja8PNgmBSLXR9ryouZibFApQ9zgRpfqtl6u8rWZBqgPz8ORBR0l9pZBefaJ8
zfn+nFl/4VbW73sZLjozvRMZ6h9ZPYlAON9d0oDvk15tFzP8KF6xstwXY1vt3UScMaOyvoGGvpYw
bv1hBILqD0XyWTWm+LBGTfApmgCEZ5g4u8+SoNyGtKA1uR4hskC0L/MS2nai4+eWJ+XtEk0g4fuy
ovetvBm9DnAxok0X222mnSQYX88Etm/pWrCnALlhzW1mt5H8HMIK1tlKUjpxOcwdHgprmS/acoFJ
3xVLfKvxYUKjd4G1QnLdkvu1awKRRaT2XToc+cWeVDJ/4EyzLa6eRq+cy1FfZNbmRRRM3mD6I8l2
gT7K/Wlxa0P2hwpFwxyn1bT4ECVJNNKMPr9Jd9AvvlUNXRbOux15LlVfpczLrQ/50s5fUOLaDxUn
hsR6hdmVXLsteiRVWxOIvFVTj9023Jjk5h7FQtMnKHqLAZNjPi7hegyC0USo5iBvpnlua0LDAH8l
DFhXBp7C0TXIPKY3ycVYaY+CWUHvg+NDPZ3BrA8563tfkoqy+gxPqI+th5zYD9B/qIev+K/kTyQN
WUxsqbMQMXcdsm2nZimObEKt/tulIegI5fgGNVwxwKK8DE34gd324KQe5EDBQJiKPTNjK92UZFsu
dwNN6NuymDA55jP17sGNtU/JuibcLIyXqk8jTwlkUW/h8pGjsV+A9tIBGpIiQ04H0o7SmH18nEmb
P3oU8+J95HuWt04tgmcdW16RTZOeb7DfNB/z0Z3IdNqSMT6OJLU8lW2h4lO0WXuEJOGpLZOh0d/I
Z8/nb5td5SQIsFGqMjmosTjxc5nIB0sgg+dQ/gAvdgEoRrew0a5qWj307ItPAwmokA1A2zgx4GXV
hOUJEVi7HkyOBJHDtx14jMbGlRex3eoy64PRHrGTdvCj/Imz5jQETQXzTRQLXw1GmPLQBE4rz8O6
ECrmOGN8qgjEWlLCDBe6DibHMPl9SxEJ426TvrGCkdi9Bq7e2wilEhvYInb6TDGZAp4ccJQdxmll
gt0Ysk1OU4cZIYuM0wzHOsyBR0IjFeF941UNuDqLSNU0mjcQbr3Xc00B4BxlOvehqc5kkOagGPud
PmIIZ+0ux7iJO/LWalqEyqxc6PYWEBUptzyBp83N4qWBt3TdmWJmeLDCuq+v8tCOG8LKZM2RUTsy
PDRScsqaIiCta2vJNeyK2bpbWkrb86AnKNBrONXJ22ntV6BKRcxbqxGefK20JaE/kwK6s/JcmZ8k
3UaTlUE4rFd17ihx0fijeVRNDf5Qhiiz0z6BrHrllnZSPNqJGu0jmbKzSkOimClgSyC46do4Yjjw
ewG1sw1rrA4RPKEahh/XUDookfRn1fBonXRoiAdqTFxRdnoNz69PFpdzGBqnsQ60hCo/mCBnOqAn
AxDTlM1EZJIzNPkVNheQfEPb1PKiUcCDLt2oLCKCGRfV3+RzoytoNYVs37o4owRCeVsU/L7HsDxi
6UYJg6y0Jx89XyME/iR50povS0dUHgE4xFMGFjBxyux5xz8lyv0KA1HKkwztrr0pCh8/kI0PXd0s
pcdN6TTtVp2rAFzjhTRh6Rx5gXV/qnWhPVB/LY3+OAVYcmpCJeShoEH8Xtnz5pyj/Xo/jL2VeGTH
udQ+49YH8buJXr25sSKky4dlUxLA/rpqcZkEqz+x0oRIdbQ24t9PsNiRrRuXp//9YFxbHOqmzoOT
jCtyBK2EJMazb7MEmQ5JRzGYClfp+GS8aZgv56WP5nerXG1zA7Vzat84nBHN+6SXWjzkkWpkNhLA
OT+boOB5TIWzbdEdgQt5eZ14TeAT4Icx5mRWjvhVGv1HRE+FjtYFUXjyiMfIHyZphBNTS08V1zE2
svWkaHE1bTqTkyMPlNp5qbx/cr3LDc/0qFh6tMrb+mOz+EUMhDiU1UG14VheuBUG0qPbjMQJJqxh
FERb4TDnDbuk+lxL0MVxBO3uSvbDFrOhi1mirXzE7SkmyGS81t6wjtyooNvPxL5763FDRSDPodfS
Zcb+hmrSk4b4ELwsCZxYX0CTm2eAvDj43Qoy7ThIkYVqCeWlqBmGX3LBTzxpgdbhncJMUt2RUO0o
zvZNtueo9pRzCmYxLUTKCAiX5IwW3NweH+XZSxbvGof8tB5GMYYw68JCrKlxPX1XkXr0CdNdQJbW
IJspWydN6auHzSKsd2LmcAhlM9zEYRfd2kvRkoRomuklHh193pbBxGdkzRbx7nrT/YFAaNkf+y6g
JAT2irOl81dCBm3YKzlaBh8VdKP4ZrZYPoR2nyyMAJzRZmQPcOeITZNSU9dRF2eiJ8qUiJqtuWU8
QCwfsJ7wktEbiJ61ZxaerUPVPsfL0uepBdDzRuwZ4yeLRvej0HHylJhulaRq8dSS+9RHL47w688r
gQ1gAqsY9mvOkpYrwghzBVCM3Wnt8jlzWjJD5Dpv6WVJ0iAjxNcYwQ9umyQvjQWtNN0wCBA/QLHF
VVKFrNg1bu2v/PiRjySRVuuVMYOzftCC/uByZY/2BDbTCD58rekawTdQitbEBMI2rQr8qm/5Me10
/9WwFb1pJKmSzZlcyoFCqrfpnL0MunYRktJJRsmSWjKkbzvnk7Poi5GnZL5hulUVD+ySKS1utRP2
3s1goUSyisPU+rU81Ukrx5MdTpjNWaEWg7yHG4xwJ2CgFB4DQKPzF9z37o7z9QNiYw8lSyoKd7g9
tJHdtNjdg0MqqDrGqDYxOIa1Lw5FzLyILfiqbVYTA/IOkqOH0pW+dfLDnFFnaUqSIAzBCRM3QNKE
F+gxc/ZCqg/lFb2g2Vij0cCVJJkxFT/7HWYFfa7GaHM+mWZNzF1T2G18gVU/8PmywyK662pUqt8G
4+dUqLqZ6CrfzCIK+jODAZsWplVFwM1Dg1xyXNRyjqcvZVKa+a0tNZ2dRptqHPJsHBtALVV74aLA
m12XZNoJrqv6nFd6zV9GFOPTQ52D2Cbdxc7pEtKpDxmMpV0/jCx7ycoIfKDmwDkegmIj424DylR+
RXAxk+3C4b2E95FMKL6TFopGk/q7foMZps+6s+DR6O+4kHJASa2uJDoSR40kxDXqqsJS9qhLZ2HH
SkQemSzxFN3YLICYhKG1SH2LMARafxUelGtNQcYXB7cN0L26mixC5A5jucBtn9k5f7PXXH2TvXCe
Rqdi0iNmZXdHT/mUh0KFpeRwXSp5Lsa6YgftdJt16deiI/XCGqPrSI7auYJHvhAdK+N8yLBbiADS
cxcv59gTLNWBnlMnO/ThnGKWXO8HKyaWZh7UPF7BNSZJDrNESQ2r6piqSHVOixcxqV3aMoflOJm7
zcB4yFYfMeuWXy3SxhJmSbV1L0v8RCwDZOse8aHmW5bU/LAvu6Uvb43LvynLZ2t8y5gIBcdMZAn/
7OHRMNBcgtsOlgmRPuP4h33HywmDLefmax93y9OwJbN1EE0MzdNYMKI5Vwa58dPOxXeHKShvISqJ
QIEvtDAEcKGLH9heFPh04WJ/UR6aOPadHjE7aGwcB6PDrD/23Z49FjfGvatw85iDM67OF9q04iSi
pr6ru6UE1hwDDt/GUMGSr6o2m7YgwiODVoDeAXMRVDckFvHBlgT/gZBi8cfTTDe+eI5ask1u0Uu/
zAHg+IKgVxNNe/wdtvv3a2SPSEG2iMfM2Ju8qHn+73KidIfjyoj9jii8uj/Q5JXfRkrEO8YhfDpm
1PP9mKwTw0CiN2o+kiG4tQhr7XhxS86pi0MpyageKnGSmi076XKiJJ8WMOuHNrBDegzpb2+TSJA2
QJguBaYlcyrRzVR0jcRWKzCYXH/1UdQN4w48ovEni1DxhSNPtt932Pc3gxzkkDMkOqyKg+LaQqyB
nEW3OT06g2iuMrGy8G7buH72qYbXg+oLpv2ztc4POauX8jJprAKKSysIUXEdVc1kPUXz24U1es+U
06++0UcJgKSyj8m2rmYSX3M7OFQGu0emO2ktl67w0UwR+Si+B50dioyUKNY1AYQQ5iNeRZ1czaRf
HfC8RpwpTe1XB+GHyj9aTEn2Bbywyis9FT0l8p7b1cNsp8G0a2INFGejnW4KZHZB3qud9pUgNJMA
miFPE44lPwUxRaXPLqyr9wkN66Aw1rScUlsMPmh60dXMnv0Uk6KzndrNK997UNh5iqptDwBm0vS1
5nBnHDLHo2SOY2jHGWP49pWWUn1JFrU8OvySfGK5neFGTq2rsijsrffNVuyh01G/kqgzjGy9psbN
H7RPUDADW89ZM09bNPMqYQlyQ0kYv5dLj6Rgwa+wj+aHBOUMc9/oYgvb0D7AMio/JmoprKw1Xnix
EbwjT7g5McXbrlKMcsK1rTPi26f2kt7Pvadzi65ywCL+cfCrAO1SLsG36YW9XOqaaoe4hd0WZp7y
dPU8bP34vVIGSYDdNuZr5OOXuQvHgXRw194HwIxhWATFcT/dkW6RWG/CqPNuxiRYohS8YfWRtAP7
PaExNWle0tfieuD1XauYwKh0nvLtyWftJDOuOo8kBtORjyb7bcrQ3VBlDJatlxQTSXln2qH/hJRQ
1YfVVsOTSvqCFAbZ9H8K8P5nPf/vzm5D+e/38xd993XSn4a/b+H/+K/8uYa3Yu8fDuhoxw7YdrNq
3kXwf+7hrTj5h4fzGYMq23TIp7v8969FvEP4DGQPf3ch7agXhx39XwBtx/0HzCAchhguErhp/Av/
93/8QAYcXv3nvwOfnV0d//8UjXi6qPYjOIEIgdnG/xNyA5vM1JR1GJ6WdV6PHqWrH3TBm9Gu3nvW
4KcNI9KJLh2pkED98iGfVXi1Fa17aRYLjVBeEOveeqfWEb/xY/0hZv3hpSFxxQuE2hsDI0ix15La
aABAQRrbeWP1/8ysKbczq61Z/UrPq89yHgoCPwMMhVHP2vlaUs3XZOqJ8tKmxr7fkBIcFS3hg1Ua
hkZDP/gHwgGYkznzduuOo3M9S/Ywt1W/MdgYdO4bVv2t+1lANGXA0uf5N3h1iSZhl4M/zZkiXFu+
ry//9sjc/vmefvgW9rfy6q0i/4ZyyjeANDt+JYkeSubUZbHkp9K2woelYxx0ytF+ZcyOootQTIJ2
Bv90bNUWQvRJPLeBtAx1SxlPgKIiQRydW70TXFLnOE/ir1i5nGwq5PE3r3R/Ja9eaRTgkeOp2f/X
a55JGSvX2Ikoz9W8LbdVG7WPLMvIO+WxwLw8vzN6jR+XctGnTRv/3ZYgs6u2qD/UCMYmWiKXAFaA
bm/CbZ1Pv3l1uwnoh1fHCwIBgRIY5ys2vlefY9gvYRMvFYMCOYz3/aiWA6woJA9MM8hYrM2Tvdbv
/Ia5OhpT5zoYfuu/it1/+kntjByckMj6MWTgSuFF/k3Y0sFR8UNdeKdoCK3mbbcUhXeFBVgyOa4/
FjT6h9Ujf3RoKhodtNpZbPc1BdQjMzwmHbpz3tRqc49DNNvX4HDOmNdRLRpCj4fC9Hfz0Mkg7a0V
219D8EcXuLeeCNCo0U5msnpBlehkurerJ+JqaIlkVz8NTFqyNjLnZnaZP1nzQ0nV/VbN3FP+6m4A
ip1JPJTeTEUYFq7pzqaPPlVB4TCHrN2GkAc36ElFYWtGc1U+trZqzvQD11gEtzidjY80g9iKLvXW
wlz2OmF+WKyjnVVDEH+YyPBN14ptOS9jz45ujExOibGPiVM9RCAdD4Pl0VfUlv+FyTBaEQI6LtiB
MFV3xvAA8s6m492WiN+yYvI7NwGRwLKc22+W1ZAUiLUvEw2f7zzqPI1kxUzdJEo82RURWOQTzhcb
YTEvSah9Un+a9U0BeuLMhDg/ypxJVBks/YXlq+FTHrPOakV3HcfswNVq2qsJGQMLiYEU06DRl1yt
N0tXt/vmLLjuKBjOrGzDOyeo2oM0BDSvoSnP5ep01xCZym/JyJbAjZW5dAAAecEIulQbbGSePsVo
MM/2tG4f/w9759UjuZGm679ysPcU6A1w9ibJ9JVZ3t4QXY7eBIMu+Ov3ydbOjtSYHc1cHuAAQgsN
qTIrmWTEF6/1yqZdV40bXJPB30UZVYaA9hIMoJ/iV9+fbhaALRGOg2M9NFORMEhQXAilWdJ3p4IH
pkj/OylpkzrCUrlny6ooVJEGs6GJXGfUFop74EiCjUI1fE5oAypDjayZe8xZY6RQK2+drsm2kKr3
qmqB/DxqlgyZCIBnm9GRdImHNM2DKEGQDXjjjyDKlGutg4wvccb3sBGYkvYxbT1fhlT0cyPHXTeT
/6pwQ63KZnot00D70qgOD6tZpjdUhb4xrMKUNFzkpdCnNVR4vLXt4ENT/VrEM+Ht5dRdx6p/N4RJ
Q3HQUsLlkYfYjMSa5MlIh3HqrEu3x+aR05eacSNV5AIfx0W7TUVOSZYjbwrpR3bn0u5eLFbI0xhv
7CHuP4vSuXGMeNliizlXbTJtYLP8L4T+H9rYQ2JM6GuQaTubPGNAHJCPb3Uz6/B5YKuCxAJEMEmW
n1FHwjYqeWat0YOVNqTm67SAJTVG4W6MmNZd8CWqUBuCM6OUkpN9N3XOWmuDL7ZqCVNMhCP35HR9
kZJvijzrH1SJ1jtphH0jLAfV14KhLi/HqO2cqgHBVNaVIzoUdBwL9DW7xvxWod98typh7/MxdV/g
Vuw3JLmgm+hzrygp1sF2yoKMoSwJ0p0jl7vGDJbzbFBbXhLlce2L+gMc9TmRErMxwWBXZD4mO9MD
adPaxn7qrEXeI2M7LHG5HJqqim+L2Vuu+mqywiZwdyCCnFhixaTcGWa+Kyipoc4o97OAVqd0+C54
Rt9I9EO4zBGtui6TOdkFeJc2JWmEIbqqvWommi4T0Oi+s4KY0rK5fR7q3Nrn1cTjVtqHoVTDt+4s
07mxSYt1lq5e1k1M4c8qQS9/E0ipcaIwX/JWwdhO3h4NWE1xNRVmuITFIXWrcV0VVnFUUivO/pK4
zxneqToUE06CJvbtjW9nrzKgCIjSvjuK1cXZ5sy0W0Am8dVO9cHwOFh6/hQ8TPUCb83FupNm32D/
l3LjulQ5rfQ5DoIVYZpthL/8mmZha9N42XODNT2LDDRSxNOPw3Kb2xJ8PBk13CXEHG/zRbjbxuu7
g25JqnwzyBbuiQolgEk/Nci9iwyuvBUww5HwqnRfceJ8mXIje0RerX+3yTKdArN6p0QwO3pO0O5t
4oQf5rwsIVkCc29M+XfgivuhDKaVEQwvy8+JKuXsvUnBnk+Jyut9ASOKKLP1TsIzKJLuxpgatOq2
Wvqn3G78lWW492xT6cGysH1O3TDvS+oIdbNpD2434VuQhIUShDYp69xmSBQ12TgI47pu77XEOs+2
MHakUnpHO1kO8ajf1gPMb+ZDXTQuYMaq63rtFn0aWgtX0V4xZ5zKuiylbil+r1XsRSkGSMB2t9xB
5sMHju0z2ojmhyFE+5iZebnObKoKEcSTGY7ebJt55kipmp0fa9eeQ9Bua+dSe8QDapvrmRSfvU1/
363d+2mULqLcVGWtVmY1VHQ2dvb1UKHWDoXN/c3ON+60eiwgGF3nUQX1PSWu3udsaqeuzx6hDKCu
VHwjxpGu+KLMv5VdDafadqtTHnvZzp8d4tn6izB/JEPnC0lZ+e0loK0CY1DUXSqS6woqcDRq/WbO
gxYKT4Oaj0xBkN2KiLnc26OH56hNJgnLF2p+qG+fWHb/imingcLqgf7DY5eNNbCDn7g0bo9Kt1Hq
jJqxpbKkIWZmkHNp3avM61I4g7is4+0iRBpNGoD/yhl6pPmwlEG5RQRZfdAkrJcnIhom7+hWljBD
6NBFflaWl7dR5gidivQLpb6rA6DQbUt9YHHf1l51ZcQg/C1ds+A3rtP3596zGneXCEnbHX5MPdnr
+izcjTkhA7sdaiWoi8tmPlvrSeu4IDU+GfiPvodOXfDONJ1o12O+OnObDxxgOqjUOa2vHKqWz141
cz1MWhCxzQ0xdKWX5OMVAc2XRhJTyWfbKI3HoWsL6vrG8tzWPouucrTIy6rgh1701g743VrXue/h
zBgX6fHAYnVa1w5K49WoJwikCiAba0jt9bAoMKhRJqoNAYDnbWxUcxtq+jhbUWc20EKpkkm3WqCv
qrDv+/zRK+xSu6loqIZicpObIc0KaClkTqwy6FUH3TphFTSuSgQGr16GcHPdo7iFk/VG1MEp9go0
QB1t3cncEvAW9218oEKIenTTE3rk2rLet7U73VujLQ6IVztwGoQkK9gnc9fZg3rnCjCnDXQ2MoPm
7l0jaFlOs5HZbKkmpqfZ2MRLPb7Tq5IdhkUzYE6hKG9MDPLPTatbb8zacIa49N41AgnXMe2SAQNs
431ZdZ+S55xJ+96rpnu6fyXnrvqpEhA7cZA9Z1y3MKYxwDXzc6E5z3JJ/XCxLQbWcUxD3TFncq/k
3YiW7qqpIcGWyVvoJSPxqa91IHXTJeQxZpXNdxQP+i2HWPqwd+2l+MYQSRkhchi7EP4I9WnfOPmh
Qrmbr230vtVVS8D7yokpNNsZxWBopxRUybzNlgCHFda34nMKbOgbxstPAgLEUfeJYKwNs9p3rVm+
pEEdNq5E3b14YN2O2z5ojauhqExg88aA9Z2AqWvC1rM9c6sX5qqdUKUvaphXRjdTMWwJ1NZ5a2MF
pKenvuiR6h/TNMl3P5DqJaX6em97Ql7JolOfZZ6/khQiD42xmNRONvjQMtmlb27WcABeuiKJ9KU3
f+QxPSvKFMmpd/myoUQfEwzJj5bslg1RuidZz+2LMTIcoCHWLUi5ofmh9Snp4LaGLrf2WdZC6aa0
CWSde1HHuumcryyzzD+rtrrRSy2HDFLVqZ2Rz4Lg0jS+asE1IlReFtcvcZhtLi33ReDS8tEfxnbc
VkVBGdCMb22NUNY6Ud3UrVNH9NfCqKo1VwLRoA1YkSA0hCxdzdJvPzOCTFZtZdNkbiF3sCBHL5qT
6S2AlYl0v7+1YnpuV3XhjxFirPi5gJDOQ632+60DUQWvP1TXqml3tbkwjnhsqakncH7lZYyUZdTC
JAuqK190TJ++FgkrMUKjCxBwtNoXWq75upD5nn2XVS6u++8Maz6F0N7oB7vBtXvvwma4xMjUfbPr
0Ujl67KcAiP0VEHKpNEvct/arTxxzb8RwCEogVa/JJ3rIbrAdafZzconWmbCDbXXEK7cBnp1O/VZ
GRWF/5wIsYS2FAyTVvcjkXARWs7zhRYnfojhwIu8ME5z5dWPvrkAj9tOoV6SjKfyYniLYZ8glN2y
nN9ZUZbtSOwlUZj6ivMi71cCOuJzdlaByxlVDn66xzPZR4i01UDgiA9whNafm99yGLw09tcgBUNi
2glpK8hpR6NI0RGMnAzf41XTIC5gpCuOdoduEcn79OA69r6c4bMNUd4rtESo6Cq1jluXw1zeNfUj
rfIUkc/eiEAtlY67KmmSuu/nInueqgGnUm0jsMG5anZH/HIs8oLVHBOcc55zmosTVLhraVrJKzsO
XBNCmW1HEOqmyUaKFxvX+0F69BNaGI8yxjh/r4pKHivsDAgHi5SRVe4JULi3NZD/OB2pk9TLPNkj
ms8/6GGSz+lMMXqGQeWJwVY7Ih4yrtpqnH4Mi+yuFyUkwvCMDZffrEj3bZ9ZYMu1xfiwNOaHPiVj
ujJU62+A12mL1NkM9tTkGleYtcyIyI3mmBE++fUTPvm3QNyHpuKf/3v5mQ9EgVT1pv1PPPHvf/vX
ase3X835R/Ulf32pP70yUOV//3bRj/7Hn/6CkyTr1e3w1am7LzmUv/8WyVdz+T//1f/4f75+vsqD
ar/+8z8+moGEWF4tIaDpj3jtpdnqf0d4Qz5Fx4/++hO/A7yG+xs2KaxSZJxcwuwu1V+/47v+b3aA
hy8A17Mw85Hl/3d41/pNx0eP3hZrHeimyS/wN3j3NzxZhLaR9M0phxzTfwve/TNa51k6fngHtc7P
SDrA5F/wsKaQRkyYdzTqA/4RKmmPwppGFA+L+gvo7c+g19/eiTfiahDxbv8C1vacHXzW4qisfZMK
CwEIsoLbLTaVp79TL2L+VfTZr1EIl4/m2lhfiffGqfhrEghinSm1gzxKsW5uu36GnMuxzHwrH7dk
KS/OF3c07RRVd/BXQVX/6LK65C8QbcdWRQ7AnxE+xoesSV0S9PQMO6SEolFb26B0KALIS8q/uLT/
6N18onossnMhCn7t5kDp3NfwO1HLKI3dLO5qpA/ThS6e8LmMN3+4uf8BFv2Prit0Fx+NyHS6T7hr
/4hegiSkU1M2Uefl1daGT4r6wsOvkTtQ+x5K4Ta3bgqTP/75+/4ZAv95A11gftshCMUA7v8FNWXk
L1po+Wh0LwWJQoRO0bsQa9YHLdkyxEKX/EUOyT/4pDYRSNxGBICbrmP++ZOatY/HCAe8gYZgAULx
gl0h4vZUeFSxlE5hXEGrIo5KpuEvGj6IV+W1/w5U8+lIyoJ0JAOFPwkO+eUOooelsefC3Iy9JkHj
0DExNdkmmu2B5eRzotLolDZaHOy82HTExmDo2qfxoD9os57A23uSuUQ4rrpTmlnSkGH41hfzw/jo
5BaQK5kQRHijXdARh1KwfWVJSrLCgp7C96kjrmsVNKZ9A0DYzdvZlEb1aJcFcxMDk8R6KeekWTu+
4BjqzmQBRIoD17U95eNdir57JtM4r28Hbgv8Bh2VDusyaduDZjaZFRXMS8ZKzzxOVaW9OAqhlozN
aCm8wQxxq7UkkAujaY5+Qitwvpk7TBsbs3eclMy9KiiUETYqz8etam23jlKr0tEcoGnlOEvuAO6G
cao+eyr1XtB9Zu42M7LiDvmzdG9HgMHNZHeijtoUoVCUTosZlqIOMCxbAtocjxzi3VRlyPUY0Xue
ZL8uL112Rb7RSm95GxtopNADlEGYk7fWazMS5rtJY61Efdw1xVvi4gZddTY3WBQgJXmcWoP4E5Am
F1SC1qByk/sl0n1pIjPErZj0Zwe/qB2W0rf3OpaeL0CoXq17P8g/rcZQ0NixzJe1SRDsgWYOqvvy
xh7tJytNapRBc0KycxXIFkAYjYh6zZsMSfZ0CbF8CawUHROSEMzoZwfzhlp1WFsUevVZ1ukTM0yj
E1BhcpSJ5r5N2lt4aV07KoHMBUXcgLAtXhWjXYgXSpUoaEa9RFnz2JhazEm7HkSB2GvubXFd0IhN
5ojd2Pkm7ek8iIBKF1IjIGAm1sKf1dNKJ03xTidnID1U+oRgPKXsGyMMEStUUBO5oXn2Suh5lVwh
9HS0l7TietRgZFp/8VP9XrXtM7ipVzPJSnXle52J5UNYWJf6n5XdouGch/cI7xewR+f2o1XzBfG9
nA1qs5MPncBC497259ja+GgCsCm0QvOcyEEbNb0swFIuJxKcM5HpdHb8yvPVockbdDOJFHgbwpu+
8b6H0uYwRVtKEYTKWCYex8AfEmYzzBz4eafxofIEygw9sRDmWVmCLLVwbY5nYzA9qHl28lBiwppC
khZSHzCl1u6x1EwvyJbE3WCzU4fGIlMD/Ghs8Z0ieT2VXue+ovqPUVwbThHqQwNHqzQaElb0sttn
vZUDtrdm5jTK2U6jqQlfQXqF1K/h6cuVcZ/SM/dYQTl9aMDyPwIAp1faPacPYQbIjQS/E9E8uV7e
JHWqv3fSDz4LFdPwbcYO02fZDf2GgBdQgXJQMUndlavduiKNrVXjOdZHAllorkzKNe/rIW3FCqk0
1xP5x/QUz5d1x0dQBPogi+LbMlOnDdFL4wrB15GEyEAbiQVLV9WbyCxHEVbiQDnX+9Gu81eDrnhe
0fPsTzVbSYvdIl/SddHEBCClNgRIUVfO6xKIJg3FUKDSrpw81nCF6e1TqzuIRNyef61SSd9ONOGE
eyqSJpMraEFNIAY0ORWmtVv7aMiWvltphKqgDrXaGEEiSb054jkTMa6KreYwBXV/MQUb2QPRNmhx
Yxt5bwiO5ry0PpHDxK54CCa7WIu52UXg3fVI+vHB+SLmfrft6k2O+SWjBAlZtbHzJhlWLhKvfu1Y
JLOsKvwPzTHOlahOfrDECMA0woNA0BN1imXlAsabXnKH6alYVhUfa096R5teZ4RMTOtKBilKf36u
DBBG10rdtB3M4t4yhrY7zJyRltVik4tzuJix3e3FfYYAgGL7mGyHFlNBp12UP6Yos5PVF6idCe/T
lg16hbJidccAeF9ldnlRBLjd5XSooIUqDqVJZOdTp0JNuDMQa+rYPTSd5uPklGjvkq+gHZPgMSGd
PrlKIUimzZIuoIee1zjDsc9L/O1mO5fpJy6SsbvqhK+qlZf5tuJcjas3mi01iZui7Vv7yJrrwdqh
7EZglQxBtSsKTbYfgWqLq4t8T1vHzIMTnnbi3+ujssEHTnyuZXnh+IrPok/iRLGd2E7W3xU59PT1
SHSKXPuZBHVnUunGoytNXR1SfcnLjdCCjEyRZLJE8o4WdjTWLAS2RD8wKGfaj9NoNdjXZJVFLTbh
exJvFmvXsvRBfIzmI5Gq8jtt0/RumrLsiOE+w9TaaNqnFIPcQb7glVcG/qdtPqf0FxrwiDx5dibL
FUkonsLiy1ttCsdBZRj4SXdsfPT4OEQqNFRyKZyJTBYxyy1EO0XTCBW9j9EXrQjnJJBbI+s1Zz1X
Tv8qp9J+4iQap6E2df6HVHXD+pNJ8T6lbOXrIpDCWtmJkVS7BAzF3sCHxE9uqWiLWzVJ7OPgzeP5
BRgSqMNwteJooYK8fN/TUmJKwLZzrRboIXZ/ImFWsQuaF7l5N1wFA2L205TXhnFvzan/hKKDQAi/
9fxlLVOkgmG9TKOJIDVHV0hkzdTcj45u+/vFprUtAn3ASSeIQa4Oo2eP1ampDaQeg6Bs+znrksV9
YfEeCnbkZkAc2sZ+F05z4H0mpN2+iKUPfji9q52Tyaj5JgHCznjRsQ0JmIWdo19CnBbcUy74E8rm
TZ80U7+a3ZkQiAV3NqHvsZZlYcPGtIQW4Fi1KnSKp3Y2qzyNGjw+E7yCulxW5PAjcJkwyb9vxuSN
nm51wmKFFHocGX4Q1qfam9m65gnLCOJL4aT2zJ5eNJDqJM98oiWTV01BhsRJkN89hYWdetoGvHyu
EMckfvc8Ib3VNtgxLfd9hhCut56m4nKHlMTFGgAEByeJdrw/SMKOi8Os+SycDBgC+UkBAr3R+ouf
CSOJcI6iwwX6kDnoTK4wNozpUUfNiNENgXVrrasBww8wDKPEJdeNBwPbB0cjtH7Y2CI8N/aLzVpF
q/vc50FIOKws0aJ5tcRbX8Ypg5pMDiSIelbYB2n77hmL8ui1NhUDaaBOixr9bt3FbEVMOsCEG+Im
VBrBG7AM53OG0Y3+RwuHWtvHA3UIbmYIPEEwgWaIPiOJv3OrGbut6c48k3qWZvlzFSCXBRnn8vkf
AXKfck20UP9EvF/zrgUOkTaJqQhRMHWPPGv0HvqPhsjl5YAv38uoW0rN73Eus3NPctQruUHV3ZIS
MTTdZbguoWFwZgShrDPOT/3UOxucOGq7QC9oOy+X6bnOivzNda36mUwxUN/MRoEeDdnIru2PSfaG
It9Mwpj2DqTNutWeZ5pqvl36J28DzWiLDWbbDpe8yrFcFBOGRQBGu7rCy6Gu025kAGT9TdBcqCIp
ItL1edyljZLcNEah1tmg0BeOIGpyxWhsY1xqpPljyfLluXR9jNua8rJPX+SjvTZqYfId6s50SoWQ
ZP0Uwv8xpIG4D2yhgfYNUt/1RpM3JFXFy01WIVZlw+/03aKTEYC3MQEllrGhvaeTI/YjVM8czhPJ
NaHG+R5nhSrKH4Mcght7wq1kh1alRqFt2cvTvSUJZkNEyxGFkQsn4wrnRPW4YGMWa/zNpLm4HC6g
TF2B0Y44yOom1uEvMRtL66WBkX5uKRR8tsu4ODORGcTMWX5yiru8e1XeEOQbVOTFlWMRl4I/aqlW
kEmOCnNs4XAILfnkqNa15I3lymrXMIfpywSH06/MoPMOGWWlnJuIm3828kHeymlZHvqkYJOkFgeS
CjPGOEE1KfNIGJmTIl42+mJF2ZH1QLwGCuYWC3d9zNPZ9iJXxLioZRYMAdpuJHLbmI38tmxRFoe2
zc5YmRCT4WCZZKjVSYm6x2Z0euingWNAwEB91gNV1RujcTnEAS72V0RD0Iss43xW0b8PHf5ruOB1
+1Xf993XV3/60f4/AA76IF3/Ozi4/VG9Z19/hAYv//9/az+JTCJmybb4Rzctl5yYv2GDGrAhE+IF
rbXBvi7FBX8EB8mc9S+dOOYFYnL/oP0EN7wgFiQOM1C7JEX/W9rPnym2f0chHAzvum3qaGg82F+H
ZxqU4g9KtVbOhprL8tacs4kTnsr9txqXAfWXHrctGB75YtdoyvrgwRsDGYcz4+yDjsP5c6EiULIu
+fkBQzaAviz98tki+GOO4J6DfSkb63mMM1MnKkK3GdUz9CUue2ZIbslEKnmnedoVSgU9JzBkgBXv
dfHWGZQNbIk0nPqN08VSnFCv6zrxJ9BlYeeQCriqdXJLqCkxo1kI/y3IfLbHMUsmEWZeazGzDw32
mnxE8h3a2VTJEC5aTYi10YxivYht8tNwzYV+p3UW7jPiykkgDEpkYEvdoX/nNAtPJSy9XjGB2iu/
0eMPuZR4Zyez8DCC5kyz66SmNTfKLR7SQPlGsgpmmwOsy+Q+bqTbU1ofAx8RtFdINFuaOXl4D8cx
r9fkK40Prd7b537wFs4FAusF5rfRDmA3L6mfndNZHD7xWVAy2Qst3yNKUGuyX1S/svqgei7wKZE/
XdnieWoLaieNQGjZ2sX2OYZtR8riegHfqIE9UA2sPL/zzpm2WMjW49YnH2liiaQ9LS9IHcQvxFhC
fum808qG7N8YbjJE1Gd+OgYqpU1gM5czcnXIDoTFEIJziVNjCF2pybWDRpCdi5AEYgGLAUIKrxkr
oMqVbjxJM82s1dAWEBsj2hi41A5wkQM7+vnV5A0lFHYOB+PFKHzDQUcIsi4rMd+NGaEg2DoMsGWd
JZTzTrD4a9n04MwF8VwDw/OEu+b/L2i92n/+53+waPyTBe2PeXMfsCfdj+8u+/iRXUra+SuUzN9e
4/dFzkSpjnQZXTvLmUmX4v/o2w0bDTv1BwFueetnYtzflzjjtwu18bOWk7xkEPz/4T/M30wTXoR0
OoLuwaFZTn+Rs/8zeTvI2C+4MltjQPMiKWo4f4gOv6ymf1zjQLVAZbqLp7GqEtwdEzmt2q5vGUA1
zbV3dqe/udJqt3obDG/2ostITG5/3QJSPRveOF93Scv8AlhVX7KEgiesh++WaLo4WlqKE/F8u1vP
xZcMjpLVEOG68+VZuTo4HK7h23nFWSBQ0obyXRWEFCvZg551nt/AFFZ9tld23e71oZ2fEqftrwQd
Cnc2ksArl8BbfHfUNEZaTiTuIrr8umkXl873VD0RWephwpafpILyitIx0710cm9HbIJ1mtzUCjOD
n8WuWK8DxDunElmkjMv+OkXDeJ05w2fOGnL2Shq6KJEz97iI6JYtUewksfac1VV/zeyEKMHwmmdt
xgHITFlvh1Qb9xWyoPPQt/Kb4ed9rC5jGj+p0Upy1gvLedCG6VN0sToCKpQgUvzK08Sbz7PmfLNS
ebssK7ydv+TvXsIFXDyruMbxhi7z58dIKSrk5Mx1+vlb+tiyrzHpeOdJtZ8TWTxeAVSP7c+IMklR
eDOTvF/TtBklWu9821RzPQeD3S1hak799WBUOjLHtLh2ghh/vZHS330B+1EUf/OtzgK9BR+CfNQL
XiEMY1sS5/1okYqMGDgln60fIXbJIjiDW3u73uT3VTGFclhPi+sJqJqAHO648+KafBKNX9/xWv04
MB0XISrIwll1JJrtcP7P65oibySlwqOLJE7Nz2rgNScSjC1cDGSawUnw5QkU1MQLesX2cnHz1Me0
NFcklLUqxnHvle+iLnlHa/rEwgl6p5mhKZxmf7msmOM95JR85JoEp8gSFaloOtZ6fGiR1ybut++r
7tshH3FPPo9H6nzq7RA5f1qkPZwv8oCz0jr7DQMjV9EfzwXxYDe10oEYAA8ueugnPdZvjBJdK6B+
Y+49ym/JRpzg7zvR07uUTt61loniaPS0EoDcX874g+E/AYChvos7/drplb9uGcivqgBbeuIGdNJx
mmo2NBxpkcZjexZ4a9d6O8dHXBSIQuqgijxz6F5RHU8hoj2SBKwiDR3HGqPUQxCAsNBLPhdGml3t
1XMcOWYT77zBtz4tvcF62yP2MFfAm826ijsnsppFntBwtaHf+P1XPjkl+RhBgox0DlBWdKShUKgh
r5G/vfuNx9RAtUW7qhbL2Xp24d4KfbKeW7Lj7nLba9Yd8mqxKi+FQsnIg7Asbnf0EcwBpqjpTiVe
fuauH567VDPWNcrHMSwg9SIyAZOzJBPs4C2TvjEqQCIXB4tFHKwr6JKazLOmRHwXkMzBrdUHNwN0
K9WXaOBdXZgnAnaWc9ISQkE1hEXV50gUEZ7/ULFspGHXjU2Y9MG4Y7yaBEKaxN9m1pKvvSl3z71L
CLFex9O93nBKF/6ghwwoCR7ciuMQSIZ7mobCeq942w1TpLMfCC8dPFfeGSyVnHTG2TmUleOsyd86
u5lFgX2ChccQ8sEgiRj9PmGEa0uPrbUVE8h1ySbcWCOPhEVlb2Rmpr3XcFpiQK8oUdPspwb/2k06
GMY5d5vssdDj7mDWmv0u4WAZ7EwCVTRyOgwc2H1xqKTpclDDJr43WuNR4p58DkrPeR5aF0MwOQ9L
P6UPXlY3a1frfW444ODFqBTKtgnt8FSn/cGuZfzkmFoaZkWvdjHs183gplSmVtiiV3Hl4Cm1ij6E
JyqOuJu1k4t3945cywAVUMvc1+kI+ByChgXiZXDUdliAjFo/Kz9JO/nqetKhU8ovqYKAaHOX7H7g
5LcbMDHrzKioftl+ckL0ZiAPM+3cZ5nX6HUpLwonfIi7bk69NTxAd+b6MxABsgQhadnXcFz1xhe+
eGQ6vhS9Gc4hhQe6SZJZI5mt9yP6BObX2fKyY7rEDk/1EKxlgRzHmUn6hKQs16mJlm7oIN/0xuy8
VeIlPxaIypXTAXeRvdEjKNNeiD0nL33uGo1HZSbdZcG8fCIEJonMzjT3JPQBi2ek8XV1TYTrhLRs
TRZlsHaGdJfYLY933I8foz2cuhzJH/ngIO2acyxnQhwCWY573VUByj0UQjyiTnMsq8pad4PqToVo
+DoMoHbiKkfLOJKg3V06Ty/IaGdyQxmOuEv1Nt2B8uA70GcVqiCe9p1OalE36tVam/zpQ1OJzwzQ
PiARz/Zd01aPsg2WJwTw/lHNiX55JKwz6Sy49lu8M4ceeMTBNONiBHAnzbnNqDbfOYvm7MnZqa9i
1Sw7C2f1GklkiSUJSnPQYm9tLkZ5JkSJ+O2U5B5ITndNhyhrq97wQEAc77vRO8hFWAd3jINrE8nX
ehagOthv0z37Xb43Uzu/1ZLkrhwGdU6cKTiSsFJ8DqgcV03skBna1A+wAazPhjnhnjOrr8RQ9cmt
AgJsCNxdxSi3N91Aml1VyvsqUejzGzf2NtUlFYlI1CpY+bPKMcVAJO+CuDKPPoWtt3rl5sjGtNY7
uLwhLt1RXAdtoX/mvusd5SVxCeDtVVPSPuowlcS52UO9CZysui3BFq9UwqLmNuLCfpL42TlEElzO
zUnYGeRkmG0WX/eNuJ0h1LeEMZ501xa3mceZT8QadzsBpjuH1984WkU92VxHSJrHe3jsC1ehTds4
ra7b1HkqiD660fR4jLqeXPRYJGOYohmEeYM6sxApgouFieAmhqI9TF5Hwl/bVtdeJ26kxQaQVeZD
muN/qpZ3JlgVxTOi8yZw3oLY4DbtfWvdEl3BQ0s4gUF+BNrk8t7KPGPTUbG8bpxZP1QKwIwxTQv1
oKcdbEq9IytNTUGCZWxwL8OrcFJ6X5Bgv+EKJ/Uh9qkwXhxj3mtVbF/LWoMks+fgLiPbYSubiWC0
IF2+EQAfukkf7w1HxteEoGtnh+rftS3MZENbDv2AKDwjd/KtbS6IOnEyglHMBivnqJXWOp0stcmV
a21aao0+LFwG6zL1lFgrshhXZS8fXTa3U0XyGqljyiClwRxgJOuGwy1PjYknp3JFpFStP/pz5X4o
Yy43NYNv6HiSlJmApEVFaN52UL3YZL43b6yGk58/+t6F3qyisZjJDcIfxckOwg2nFKWqGErGoXTX
0tWdQ57X1Rb14Km0YasEtO82IJOdxC/WCZgb99EC/887c1ovhinWvWdre7fq263jzKRfpAoFdena
4X9xdyZLchvblv2VsppDBgfgaAb1BtG32becwDKZJHo4Okf39bVCUtUjU7qi3TurGkoihUAE4O7n
nL3XTnO7wQguw4VrDLeQlugCBhjH2RwucCkvWxk1S1yk5IwT2Jg2s1PAbZrI94BwyosGX+QIoA8n
vTPonQ+ja1tNabLFRGZ+TDhrt0z6mNe1AHm4p5D6Wc9HybDgZuRQUGZ1/TVyC5oiSfOlDQBYODB2
b2fOK1sQOs5JTQ6n4d6/qmR8bcyc3TCPwIptS/Oeyvq6c+OYHFiaI0pP/paNgQHmhJlh3QdGi7l+
dl5zdrevxPkE+7LqebqUOYs9Icu+2EBOqVjHM8M+M6lAYimk9IF/9Xo4BtBq9p6T2ze8sdVezI48
+1WDqKMWXfJiei3tUjOGTtWHQFenSY4PCFrqt6RCNlThA9sFM0uKxnyGNKBPz0U+zEffL8jHaKrE
ZUCGW36he1HfSacpbwvQu6/Chv6Crhv712BfgHvsKsD3HCaZN31UG3eaV7RA12yH76D5wx1nwvZJ
hib4PvdC8jNQkz+iAZTXSeB2eEJkvQWVnuYwF3LcI2nl+zdDUJk7zyAYjN2oq297dNrewnZD9Mtt
2ev9fCEK2i62DTaKeS+TvrdWJPHGN+jK5m1HXtoiFr7e5vXgPQ1jijwUy4FamL0S5wjR8b4Mg/Qm
sUtIVxbxy/BjfTs9x5k8CwPkpgt38BAXdRxT7oAs9IhmWo2USncGUGkARckGFLK/iKviLUuraFW0
bX/0RxQsXtyhQXbx6UR9Ei5IcHkZ22Qi6VU8FhfEcun1HyS6JOuoMDkzqolFmn36pMPMWY8G1Ukx
4xmpPf8N5NS8rpte76Im7gGc46Xuo+4t04Xgl9bGZuw5jUfo+lnvpvijR+S7hB1z583V1s+QavBZ
n6bJwws3ZIdIu8O614w//Lg2YEngsxl7eR7TNjnT9IH2CyPrKo8n57sIKnELyD05BRbUYl2iCJkn
0GWjbRY7jj+3Xjl9mQQYNjvpI5CDdoOuQA/raQjdgydkdCjrzlhnqKdWia5P44UPaFKUrprIUdsK
zN8V4++MNlcvnoAWN8zaJ5RlBuQvaXWnPps+WDuhK5Wxvys8Z6MIqALgVWxyI3gKm+IhG6f7opPF
pnPbbJkm00Op0Po1LVKIfnhET31p1afOazVcoIJF6t3YU1g+GiPGScuzn2bdv0KjL280USDUgSJc
whKcz1WVspvrj6SSap0V4n0sYECNOuhX2mewZuJTXA4FY+fUnptH01DFKeXe9orz7qae03taDHsv
ZsDpENf8kifpsk/H+ZoOgr0ak+Z9Ssx3DCqE1hj2QzOySyK3Jtq5jA9pkTEQltkXIyvTZSckHA+D
aBWewVldK3N8VYPqN+443BQS3U7ptdMpDF3j4HZ+uJlde5Xb4P/mEENGW0JEwR3xDC+GBcaYT4P2
U+REGU1Ns0bI32bW2U6rfl3PjjpkEafJzqzkwch8GhZOlW/9KL3iWErn1nSY26RjuDbRCKwhh0Gf
tS6I4U6fbLK9v44KxfxFpIMGXIoZChya/i4Yxwcj8vyjP/fBlyDAS9L7Es9rHh1q06LaD+yveIiq
w5D7C0uaKILUOZOFvEbC1W9TzsJL2kDfp87Te+xp9aIzoCzBNLLw40MAGjUDGjf4gizrfm4c+I2B
dU6S4AjN6/sg9Vc7cjdlnR3wSIIh5EyRdDLAlhIeE8W+SSfnCk70NqcNZMBPT2vih5CrF2ssDGpD
++2JnJqjEaSPbVINZ6eajLsqTP2lsNR3rIwb3dCPBQUQkciyygSVHIE/V1pXwwpCMvTTNu7XnRDP
tRk8J5xvl51FkA9Mhypjm/M17Dflt4ccjk2L+/My03LvezbJjAdiwdHyNfNHYGzMRrcRCqnBhJJs
gLrD+3OFzgl5DOQwbK1qGzretQLotQA5xfA6xbuXE9Kz8i1QOrWfdJT083cecCDDuFrYA8xtWIxP
VSSLW8YmemsE5cFnuEkDIH80RbQtcIzAKHYg3NVPRhecKp2PB8vU3+jPwbevJsDJDm6auLUfEKY9
F7Yx38JaflWY3gkdaF+EUd8qKb4VTvFcB8H7MEXfUwfXG9CWyNZU4wH+aLH3K87dVm5ZDBfAawPx
vJt19xarejgyvONpq2yNGQK1f+c2L5WBtgpSR3bdmbbNWdEMTx4RNLiObW+VR3HGQZPhdpa71sJo
6mDHjlcR9VQgiMvxGUCGNmvdL1GlbPuqOIytvW2UcyhKUE6W4e7qaP4oYVkv+TikMdXzMQ3rV77M
+66Md6pQV6Ufj+s47zfaztlW9T6JGpBQsUFHIGvy3QUcuAG6716X2ljm1GmLdBD3SH0j+kz9BjlD
uZhNE2haEjBkr+4yzuYRI1h6npRNuXfD9HariFn2e3ffJGrhUlUsiAhlWO4iHoqTp4tEx5hiUjY0
2U8pcGIPJ7GPFYxmU/jodUPOKFJuwoFxbN971Y5z/K0xG2fehy3/lzt3Tq9xTrfreZZXTpjuu7GB
r+fnz2mEkatiowzVkQmZQa6EXql0xvRB9sEUM06PcAOtWie+Ldi3Fkk2PVljfDDz8NrRADMi29zm
sKaWQRbs4ygLl36id4RTRg92GXRL09WvKOGP1MMwZcuCpA4lQFyylKGDRahQtR5PbxzTEsa7FuK4
yr23prGowTMUDB2pFO3SyKzqrq2AiQq6hG1uiEMc5eay801nm5XgCdZhmbZPULAJB9GxooERAOPl
IJ/ifPZYFdF7zWflW/5eK5BLfaKB+xAiurLoIsPvoTW0BtsiiLntgm+51fv7EGXSCr3X+N4pDHRd
UqiDE7T9mZNq+TFhFnyeg6jZt2JODp1HZ5geAUgMWEVFee81cfwV+Zh4pcXm7FAFWzcMGdvHpk01
1hrQQVaXmpTlXXjICR04RPjFdND+/pHUEycTnHqK8kfUlHstB1UIlN23WRj5kddWbnqPmZo5RdMm
BK1940OLvKwT7V1rxJemUedSysUC3IE592tkD/N1NlfheWKUDfsyiG8gJM8oZ0TwkmntLhPT7QPI
v/WT18flQxvn2Rs5MfV29FWHP59dCUC0dTCRut7CXuXTx9BRtpbQhHXaVdq+pg0pjPByfVRtFtg3
cKI5oyzKMBPKyjZvvP5EtU7DoQW8WPPCIYag61D1OCeZESYrmcjw3kMAsAqGGqtWMda7VmIA7mNP
7uq0cG79af4GjTo8c0vhPlVtvwkVHiTXjCh4RWQme4QK3YEdpT2WuV9vESVhifAaW7y46dCfKTrK
dXzBtU5gBbHXWrRJ7Ci7i4Npuic+LNp7kEs/tO68u1i2L7aURCJ42jgXFIMrQIgOhIt6PlSldeuS
CrEsQeSuUNPzcpMluGr4QG9EVE73lWzJ6eigatLqGrccY/TrJV/96Cp/gpRfNDuH6eySNHQOrp5o
j/ga80d0H9TDghUbw2h8ilVunjT73wnMCb5CFDyHKJv2aZDSudGy3ftlpfdZ0/hLKEbGdWymX5Bl
c1p1E6I+KFuKqr7umOqdKrNikOGXD4nTWXdw5S16zaWKF7oryGoARUvzy5Q4zSwc0dLBhp4XAQK7
bM5OjYuyDsZdvvOI3yCsDWgyU8KyR3xWqa9z1usjOjgCEJU21jq6/LBNmTaHCAovcxW+B57MdRS6
4jxA3kM8MtxHhd2tdWrW7OZjCJ66kHtcyqDVAiQuqKtz+Mt4n0mQhZ9Q6HLljH10SNJcvI2CGrGz
mnQdXVYVq3Or8zhyVYpK6Np+5K3R2aabEM7PNgmshtADtptolPI6n3rQstN0B8k1Rl9njns1lYBs
Y5yKXh7edpP0N3Ii460ADnGooa2v4O7jikwAcNeog7fEkw5rZPLjkuiKmFC6OLnjye0+ylxYC9dl
FJynzEwY2HirxGrExsv1fQjR9r5TbraeGd4s83gon8E1aBC0o3cAvBwvaFnD8fGaCndIjKvItuot
vRbGJgRmX2HYAywepvUtlCL3HI5QIvg8Z4Xqlz6ia58RjhYny8++OM0Qb2Dm53sd9vW2Mj0aKNRc
BVNkVscAooNIrJteDASMQsheWhV6u1gOGRqjON/ISL9qFxfBkLn+Cd1xuUsQw26JknrvoYGuFLwM
wL7WHB07HBNXXZ/1H1EKv21RIKQ+TP1QbmPHJFIJ5feZUVS64YC6oce17vua1BNHC87bJf6PvBQr
ZD7+xoiQTZYDikAX3vp2pAtxpGlprhmPJ5tUZt/6pLARscbj3h6rYR2ZqXgnishfN5K47TiC9VPK
iz3apT+LNNLf+HM94nkljccd0BJ3rA2bERECYsGadT3W/pkejPfY205+jsLKWg1x264rZkGIztu7
psqzZV007UM2pN06QCewLGH44ln1m8M02QG8lULn+1Tmbwwbc1DV5nDu+dNLG3suXjDPIj7BlA8J
Qo5Fl+fhBsXQKS7g6LA/a8KqshoOY4QSMXSx1zqe0XKTvUuOZTOaS/Yn99bybZcoxKoFAFwRv3Lf
QwYlD0qiQfeCZAtgQ7RY26vyFlM7kyjbdh9Fz9RMtMG8I76w+2p2urqqoXh8MzSTTGAYCC3GnKFY
yMTwPFVzjYE/pwyjp3IzJyXdCs8z6PwmvAOitPeumu0XMV/aq21ePBEoWNB3dfInl8oH/QD9Zz5m
cDMlTLlGQn0OBWZK8sn7/rGv+48kKaKrouUsQ1/fHZ7A+IwgKtJ5aQIxQMJymeLyP9Fuaaws7QGm
Vm7vvEDQrG7MyQtZ7kTzgjI6uLENp7CW4BxRboesMhzN7cx8Jpnholtx+9diQMi8rNQg5VLDLeCB
SBX4fs1ni2L/+8ihiH5rwif3YbmsWlFhjy5BhqZN165SDoQwc1LjuQIsuoPg0B206/evqN6KW9F5
kqkV5sMru/K/D6VEKGswi38tfNGevQA2l1cJ84CnPQJej6kMHZvJ+ubR5miYQp6bqFPPPZLvJ4Zz
34OGiW8zTSHlJgNOZ+QbwOKAb2kilWs5D6P4cCSXS92RYCwZpe+1Hwy3tV0Oe6RrtL8Mx9zWwIqv
SUgjzQdY3k3WDCEe4hgxPrJJ/R03akuw4tTDlB0Djlcwi3IMTKQi5jMdjZhHx/KZukskI+GyEhTW
AMeIYpmIKyROckpXZtHyt9MyAjna1TeoMtF0Y27eA8VRXzRr8t42G+eltppszZvHNzvbFZqWy/0G
aFqeZ6GblzJkKLqAjsdnU3lrrEaozzWeOxDss1VQJk9yLi6S7Py9JyVlxUwoxMuPI74C+ygVDwsx
dHz8rFfVnjF7dVCDAQ3L0dEu8gr7mkU1uClxndBLC4t+aTWNeida1+4+tFvUlXHLZbojvhTW8igx
/ScB/nilGFrrhW3PIPEv30rJvd6ELWvXqir470lv09nt8mm+cQafmZz9Xs8ZAgEF7VZv8YS1EiRa
4uzo9UErtmuSqubRF2s0szzqdv5umYg65lVtj8NHSGt3GZTQTujlQOZ9ZczeyLvErKLx3OQlkqYk
JMgNbA1c1qmLa1jnHfEyYR5z0VCAo70Kxir9NpddMW5kCvP7mgwNg8hP5YljOiWzs56pJOM7K/es
6yo07ZYkU1PAR+KQ22OOhvXFbjLn1MusC6DGCDgen0K6KOF9gy1Nrww/uksTH2z+gumpq1bFANeB
zKDmwxKiYiLLGzRSwhdzc6XTOBPwmtrmxQS/XF863/nTTNXDbgqH/LkAl+M9w4JJCwBYdjZw1gXo
QvwSpw2wWC4PIvEcKdtVGrwMMrOaM2OaR23xX+YBy9RbEbXlfOX0QvrbUfn64CcKxScyZVM8JaMi
eIjYO7PeY6iNptUAD24p+VkeoeVTMgtgvGuv0umLKVv51su+uzKG3rB3RRJZFeNYQLYouaLcWyAb
julD1OWtH0XmklmTQHY+RSykO1g71RG+D9R46tMI5x5jz9Wlp7cBBLtra+M4my6JxTkIcoKOqYsY
QYJujTHJbKe88G9obrNGyAkkkY6Hjnkz5wz/4FwUYc9DC2Vm6wyZWcAZi1OCThh/5HpL66NkIKq6
+mTVdUOzEvB7nSwz/IYNkzvhgCwDe2GvfFQLwwIaQIGlrtQ9TjFdI3KLCKc50Svxu6WMXfdb2Oct
7ftBUcjl9H6xX3lB/p5LgO9LZVn1Ryw91762MgUm0rXi6rucI3FtoEAECMfF7oLJpUaGQjIzCUP0
foc1mui/FIFgdmR6Wrl0eqrkunIcgK96IH32UPKpKbfwBCxLs+PgmoYzjfpAxbdObwEbcnjcF2Rk
APUvItvIMf2xMBNb3QTmsvdmD3kPgTzDvoCvYDAtyWZylOH7wkVqR0Yd30cFWapsmFd7EPVXvH/L
IIQpTKZssbfnCU2iYbrXdETaraG68iSIQ7o49KIlzYHtHFfdA6dkxI92l36jPEHVPbahXgce8ARd
udC48/yJM9p5pm+AspC2ceJOe0eMzcrAkw6OzCXDvR7LW75NAmcgixhq8ldeON16qjdB69FC5wjS
kaxmf2UeyfFXdc+kSZcnh4F4PMXOJnWNL1rNktm6uO1oYHw0msWiYunsAqfYiqFFuJBSmdC9Po40
QVb94IanyrXvi4ZEXnjHeyfCLZpJKiRZlvQlFOkx+F5isPzU0sB9PaxaJiequltOtNKajCI7wrfK
UWUzVzpA0V1iMhPmRUxJdc3vZz/Mkk0WU+HDHDkA9Go66irCiGewjDGfWntj363NqPSfMe+XoL8E
FWFKGPIyBedTqQkkY5MRZ6EKVsQyoQvUqLm8SpImecYrxvdhVS0g0rqsH2QvyZebokcAbMnGm6qn
gA7tEC4DORgkqf3u0KzSSRZXpNn4JHxaoGHoEIUivcyrq0XWEvgzZ0quHSXGG5oG/WFWjCI5/iTb
rpPrmDi6hRT5kVz6W1mAHUzljQNrm47xHsOTWtcO7oDWNG5ojmF8UZwviqK5DUOcWn7mAXgKuhE8
DJCPC03srsyZ5rbQKzobrAoD0xO0zWRpxOJao/VdBKULz9/BtVeC62folb3PaettSiSn92C/60UF
6WU5hJO1ZdxnLukEH/VoZtsSvDhEAAr/hdtxdESlT4xYPHMipwQyVwSWW/yGUXpTB7Q846bbRmaV
3ha5e4xqgUPFmvaRyNfkEDh7hYcDI91q6Gp4dBxAqg0pc/khSH06fEKrJ2alw5uVKJpoHSB0y0+e
DdhMx9LOvoDCigkatV5HRUxh12ITCwaSGSCdtFvQnWs76DdVPVv7yYcvYil2JzO8Q5s8rk1csLvW
6ectRnj9LfDCD5HFdKTAcZHlwWAwt6snIIPOfmglmeYu/VEMiwhcy8y4DByrld1G+9ywx4uhzsJ2
yoQxENb8wcqU0AhGXeHWSpwK2ZibnPZLQ5NnEdWJuwav80KQ3pMeY3WCwUOnI3qjjnoJiQNYaoEM
RTrDo5SCmMuODAnsMxChTc+/dhIGzp0zvfkjRTOOJgqA1PlmWwXiWVuV176YGVz7sdrws7rrsEVY
0o8j6SZ++uYh076MY5l5WRqFjkSDbHG+W3q+c8/Y6CM3Gg4V4+jTZEy7lTfNpCuW/r6avEfD8UY2
fGSEaHAYRZi2/6oyy9s6NlMMADd0P8A4js4XQvXibdIYlA/fyeQ8NWXw1ddIVVxrxkzJKr0oorJ5
SDVDJSyYu0AYa9FEG212dL2Nw1S4N1bAr95afg460Laupji8Laz+PU3vlZteZ/id1jXJ1rTZjoRO
Xjl2B/YyNW6sqDJ2RQcxRtvFu9dgVKqAILUqfKl69ZyRKzgloLXrgXF7bXqrtgnDr4DCNwlREQ+N
tJhHTneN79PW8r2DaJorcjXVGnzd0vCyLxTCK7+Kv5tdikXDo20DYGI9NLTf/MzYJOFwmHIbXGZp
B1vbkZzQXXWd4hzeoE6ZDqKIFO3MKFy3qf8yOhXmd7gXCa4qZ2GmTrEwnfE0NiafsQ827oBKpvWs
CFeMJc+SoqTQ43Btucm1K/NHP/L3cUqQhlGBOqchRRnSU2v170GKxzxAab1WAJyIpaJB7TWPqosP
GKJXYVa92Rz+stoghKAtv7Zgh3uo+QvwjYQqmWV8HXZ47q30KfLqLa5dVIQdrCJ1bEV57SWAWP1g
RbdkZyfdVaoq99iaLUl7SEw4+fSkT6YovqMyOTgFQj3SDJY9YtmVB0YSsYF6jIE24dQLb5scHJqa
jM3cOodOZ9/g+Vxlqj5S4gCT9csUvhfEALPkqc+Ri+fgdimPx3cxZpwaaGev8fXKL3aGcqgHmYbp
CjQcCqR8maaXANvCci/zOmvTkDNGO88b7gId2Xg9ASAGokPuKOoC0VDvyXJVW87J1Z24ah32LYsn
IMTjHOphWorud8IBDllwB94f7AP9OwjBKnjRgthBC2PC58R+Wu5FHF43iGyuhzyj4kEgEmR8MIBR
7apii5l7eQen4snnuL+M0erufCoQg3hQdiWUSKyezlxjoXWQ8bODsavkxlIQrLf04PiNfqz3zC/7
a6excVtRSt9oTRpXWw5M9rJq6WlZn8rC908EkxHEmQ23iQMAkFE4tQT+PhN04pYWjn/QxANsh3Y8
dnZzlQj5xNZ2NEssDVbDWSnJTQcRq3B3YKB5CAanuO3swb6p+4LEX/x5REiGpzQS65rIIYoTRpN0
hrKw2sY1qa9j9U5zmllD2omlqfylMwPgSmSz77zhZHQNXaDojNN2r7r8iZ0Ivdq4It7tscoHFL56
oGtDHHa0mMLQ/yBTAVMUYRWWXiOVkd8Gx07OJIWmJ6aTwTliHArjrgZR1nMmXIW9dD5cm3NcUhff
s4DtEuVJsSrKhJO7R8AykALaURM55OhygxWbjn81MDI7Fb4qlv++OeH/NR+VRJj/r31Uy7fKeELo
+JPJgL/xp5PKsn5zXd8jzd6DHuoHDh6GPyhLhiV/s+kUYJhyLdeyTP7Sf0P0BU0E+KfSESiCL0H3
/4ey5PzGVBF0O9QmywIWLv4dl4Fz8RD86KMC7u9ZwJ4sF58qhoZPPqqocK1B4mMlohLJX+YQ9Yf1
MXBfSQp0Dj2c4S+0dCMWxMa21tXl1JoEmW1v0NwWb0qkB9AuqHoNwIAreKzUOCRA5Ndu1Tlvjq+s
o/ZNshP9ZGCMEUL1mxeoYfyXkO3vOtUZFUM2qeIZNaM+GQidib8gS6K3BIxKERjPulasEamatrF2
5DsDduPNKSabcZcY1g5a1aV00b3leT/tPdMfViQuJ48//KR/gxayLt/DT98TDlUHV5uDIw5ym41X
5EcvBkSXvM5K+7vE3YaqnqZnm9fjsJW6CZdOlDMxKQVIuEiWdbKIXf1VTgFlY+54SBmROI73RpJC
WCB/CJS7mxVATnriSlMjPgMtqnLamSYpJl3TMMkTWhPAw2n19B/ch4epX+LduyQx4Ov78T7svo2o
0tR3+ibxXUFIQGxn0xbkNosznXCsnuoDopzDMhvZW2Bu7l1QoDbtJgbXk3fJ3Owi8R7mYX8IZUcf
tTBPMFOtvR/FzTEre+fGLuOU865KDv/84S+f7dNvAJ7Lp9zntWEUcqEi/eD5a2j62hQW38uCCNzS
9J0THQOqqK63Thd37R/G0J8CJ36KNviZdHQBcwXCFdhveDEkwyJQZz9ebx5yRAiW942JNVgZ+Rjn
UFRllXY7Zpj5MRygC2qFb4a+Os/+WGz++X7tv7ycfICLadL1Hc8lTOPTj1Wk7QgeTH2DuW2CGk4l
zV1cQfWHCkvr+5yHNUFtbb9HIyeTdQ2GhOx2OgfLOZHT2yBq9BQFWu9TPlrXsvQwWmvysb70NCPW
MyVSvKLCxEYwFwZaQPICyjXpucaTSox175qZJAuyw89HbuIdaS+G3hV5Ez2XZRndGaGPlkIT/nT8
59v+nJ7hmQGrEg5R6QYCvpX56bYdvBNRHHdf7b7p64Wy3OkwYfp4acaaOdFsJmqj7MT8Hpsj4GMn
HGmQVCJsr/BxuiBjYtocI7YVjlCDmrD5oCJakGurn13D7K5il/zczSj9WybI8onAh+GKf9UwOKcp
xTKk0BrGzVnQB33AuX7r0Xv+RWzGXx5liiKeYI+X0BKuIz4vuwCkor6R71WNakxCIF/nmQE4MSKC
oCLH9Q9L4L98lO2/ux6XFCxg4vI4f7KSQfX0LHuq3zVCoxcZRnI9ZVguyrwrUtwPgfVmZ4G3g7B/
hB9bTcssbO8IUriUnz3rERwEmJcItznGUkjvOAqDYm0cx9gyzfSo2P0aD6fnd5p8ZMpusjDb2wTw
zoPlWRb5gV00PIixwrXkdkcRmt7RVJ7doGPgtN0Ydk/EKgpgZKT6O2+/uJZuj70+bQL3F1/Gz/A0
XusA5KHjOqZLyoXr+Bfb3Q/LSOEkzjgW89eBud0qixpisvjGCLxs4iN8okXL7vKLS7LH/7xyXS7p
mmzlvu+aaGx+vmScJF4nq/ErPCJ/H2SX3Mrci1aSOLBfLVp/WTN4Z1gk+ZmxIvLyfLo7tmo6PE37
lfy/F7dRDEyrrs1fRRkSbB4AhHCjgew7DIcMf30v/5IQqHyeHCquX3yUv3i0TZ5tHjgwxmBNHDTz
P9812YmeH1vBO7w485XmE7wBHTjNjZU2mGzGHqE49CuK7DQcUHoaTgRHq2yHFyt1aTHmQ3092lpB
0Df1zFM6lt+kH0p/QfB1j6CpD/WOVljTIkZoyqMVJnaFRCpOmQch9uOShdf84pe8HNc+/ZS2+MPm
GWBx59n9+abMZPZr8jvf8AzDrnfJ2PwwgQ5jlLGCa9TVnVpAZOOUA4hCrCvenm9j4weLNnEcGpIR
AJW6ERlKmgQmGTzYbi0YIvkrWQrIyJzJv1+gOXTHjXnkJDFb91hi2qssmhjWMfh7gmFtXbMW9xap
frssrJNbpkWKwGOmSYjilM8XQIIdkWpNCCzaAtzwSkS25awrw7gHX+sdjNmSDICVPoncu6gpkF5i
BJeYk3BpYcoAAMCgLkBfXv7iG7T++oTagorMdPgCHI9n4+dv0O67Fi+79dZYsfnq6MZFFx47Qwt6
q8C63pZT461EMBaIOtyRmR09FEh7OarPJkpXaLxNZlmM0PIif/Yg793VCLJAStHeXlaVjQFyjFx9
DMaIytHoWnX7+wb1J8715o8jxx9e3f+Ljv30j//1/ycxgkP1D3v1BVf7p3P6wsP9X//zPvnWNG//
4/RN/eyp/v2v/VnvCPM3VvQLPII1jwPzZVX4s94BKoH7hfeAoscl9s1jl/qz4Al+Q9IauNRClsNM
5IIl/bPecX9jFaGH70seGl45Xsh/w1X9+e2Fa4t9mzQnR8rL5/t0tKB5weFxRreWB+JtKhykNVmn
iWUhXPMXW/zlMf7xtMqlOL3Yvi08i3gy+/JRfthmMA6kdV2Pe4S5VNcIWxaogPxfvEx/fxGP6s3l
GzI/H5WsCmH8nIz7SrgzFlEQakZa/7u71+93cjGhc3gA4uF8+tIgFCH1KIY9f677oPtm7pRlYzlx
6vDqh8fpzxfrxyP359uRJJZQ8fIGi8seH3w64bulOcThoFB8+PJSNeWMyapMtav/5DI+Ai9h4tP/
/bT0w0/TuTgovIiGSNjZDzqmgoOw1u3++SKfj1x8X9CTTZ5qSS8cNcfPv38aMOSdBgbViCW2euig
/ttwNVDZ8qn2k13VvyiP/vrluRAL2JtoHQgq+k/litUGTcPAHMFoSAYDPuelUTX++t+/K15t+hmU
RBzRP7FuvU4h4insXU809NKSmATMwRkI1EVPAoDjV7/U332J/305Dms/f4mU1XNPKsPOKAK5MVMs
Wl1VgACYtbNhHan/WNn/5TnZuhzEfnxp+dHk7/hginxObJ+RC7PbulqNJV7yofzCKD55x/Aapcy8
RNqR80LyyQJ0WnYzur2LNzS8HE9hC2BwiPxoXk2OhLwV4Wp/rQrodytPhbWxKzNkyKDUlPvYFnXR
otSN251Wmdm/gVmSxm0zEoywy9u2Fr/4xT4veRwBWexAdsO6oNIwP509uwDXXVJfRpwtRu9gaM4F
5IkdDZTkF82Fv/5YHKslyzv9JM8FKf7zjxW6PgnLU7sro85cG6iAl7qZ+m+TIiKn72YEDP/8LP7d
nXEZkwqKhgZM8p+vl9eTaKuo2ZWJ16Jb6Ket74/DDq1U9vDPV/rrq8WdBYzfL30A6tJPjyH2n9SN
dE0M+zzjF1EGsPCkX/7bF7ms4Gx+7BjsB59+KE06ERlzamePnrFFqUY21lCIzT9f5G++Myn4vizX
tqXrfF6VLDsxhPaKXd+pCjUDsrk0ilA31LL+RRn/t1fiAtIUpsl6dPlOf1hkJS4P2yCTDjFfckqZ
NGyUKqs1OQr29T/f09/8OpQYoLfJkAdtHnx67uoJf4wwit1kGfDmCqqKBF/RL7bzv7sdcDAwYWnL
+kJ+uh2Qv7XZetlu4HS/GKTbbuNOsIWU2rn5D26HowkmHugv/ufbGbAw1+GU76B1Tls12Al1NvPH
f77IZff5eaG73IkF2ostwyeU7OdfxzVnxfAw3SkPiiRArHPl6eo8MC66Aww6fSA3qr78B5fE6cwB
wqan/RnZFSMot0AT7LK5jpdpFJcbcxDFzm2mcjdNXYU1gxSoX9wnR62/3OkFZOayNwp2LArSn+/U
83QXOVB0IFJEPl2twfxKGL0L8I6XDaVXdqmjuqmzFoGuulfbhEQSkMYH25zwkmbNSda8qlQ5XMNw
mXFUuao5uCO2Gor9tIQqTwthEfP5oS44bbjpcwHlKUYDQRulCYjZqyu68LdtbDngrb1G36QomJKN
YKze3rlJScx3V5tMZfMZoMIiCK0CzTCyx/hNIg41/zd7Z5IcN5Zt26mkZR9hqIvG6wBe0FlIrERR
6sAkSkQNXFzUGMSfxxtHTuwvuJSRdCeDbvHaaWGWjVAo4aguzj1n77VvSdJWpiDhocHzAc7woy61
9DmxkPufk1BHrB7I3grAuiLEptcbtVixuzxTZ4ZEPnhS9UrVAVOtm5qLETgaUApDnx3Uz25XROum
CPE0eBkYElRK7gfa+uEXGx8gkmOt14mKz8Ln2rQaczsCknjMO9NpyT8njYafk0Y/FXR8q7DpoHQX
VuJkmyjS+myVYIG7xO4AQFR36DkGVTlCioywIdRnnqjRdQrEVTKIYmchtzuZq2Fin1jEQTdOdPJn
2oQAl50pDVLHTghLdK0hJoVpNh97aBn8J01fPMfNlH0A/yWAlhlteFfXsJ6RHYZiw/ACr6BSLhrP
qIc+gHMfoWmkiXmtmfoIrrRFyEF41/RDmQAbIp9tUJB1cREqTKbz+oL0+QWBQ06VhfO+bEn2mgh6
WiHlSku/RPuXr2Y0hoCw7e6LN2TtdxjQwHkqDKm2X5Mme59OTnUbCwzzcJzg1xpn9ahMyarVBy2G
A0ti32XvpOQ8oVTLbpjkVcbVHBOrbseaVm2lOxITOtuOu5WiviegJg/P3IlvnqhboW5qa7AHH6hT
t43DkeCVmnftFpBfJAOjLY1zgObZAwL8+Su58doVgtDoM/nAY7Y2iaXHz1QX4BYkwJL7yG5h9Fhz
7TwWk1t1K2YBUCAxvbOTEQ5NwI2e0lvjgWyb71MYOT3yVS1PVkZqJ6A1U+tH0yaA8D0IxQA1BCAK
ZGoZrzjCEOLZUaPkz5FoFllFniNDS9si/jYD7tegaxJm9UkoDVd7JiWArIi2zZKVmcv0zhowNwRo
zzw8Ta3hVAGzaUb8kTqU8EbiSJmA/6nzFRRWJCQ1JpGdiPBBkAStjahaTang/UsiZdX1sfJgOEWk
rULYLxkijpqUs0i207xxEUF+hX6e8CKpHaMn1rRmHTuamvug2FXtZgYHqhJbasvPNtDW6sweF67W
NOXuQw4ZBKVcPM3mxjPnLl7bfeY9TJ1KA9SoCZ1d7BGmCCyVoHQiAvLiE7AFQo1aTyOkNXU6c1xj
ri6e8O8md3kyWyC8B170D8JxinzloGZ/hsyL0XYmUpf/LYScAO1adQWvUOPc7cLFSdODd6kB1pfh
k90k6JYm2mMoCtoqzzcCOjSDMyKv4FTbcd8SIaSPTwiR2nEjkFPT1pr0KcEaES0Oo9jKB8hdgukS
cl2CBvBa9AjloIQYTodmM9ZtX2Iri69svWl/fYH/23b5J5LIF5/S122Xn9NT/DPPfzYvZ8z7v/Sr
6WLZf+h4MDHoLSU+uySKk189F5M/YVpMrLTBbpreCu3K3y0XBcSnRg9cVemv7MdqfDl/N12UpYuj
MpqEBEKrxOFv/9+7Li4bMYpADYgo/VJKDe2oQCsnnL+hB4WXJAJlM1UuW6RwMFbtNHonvveHteDv
QzlQcBjM4Q3Vjsq00hwKRmAubuEQ0rKjeAKVMwPlF9f/ZJ9iOYpDGUiUPdWT47ja0S64rkhVTmgD
+7wqxcqWjbkuFSBUf/sozMEQei4hL9yFo/0NqsUQ+rVEJjuN81kRGlrQtE2yef8o+7Hpf0rB/cmw
03VcFSsbew/j6GRMVbfAnZcxicTTj7q7rEuo1CT1dWkXpJCSIvrFi98YY9IljpBVRySdFVUr7Edo
Pkkera51oV45c3z3/i87rFGXH+bRAyIVnfnYsqPk2X25g2jjxipcsiwA2EEdqNviroqsFt9aPKx4
kkDYNPBO3j/m/gE5vBoAlhFXaB6NO2rwowcIr+ZAgGIIh5mp4Q6le7VrVR2Txug0W8stSOi262Ht
ArfZ9R7SYqnZH8rYHrcAseNdbKe1H1lUmu//rn2sztHvsqDeMtUxaLtwUQ4vhhz0CeJOmQQ4SqaJ
2mPamAjKiPRMO2JAuj28ADSSdovR4M4mypqERziQbkrlqDJTvXTTUG5n2E84eR1qtiSKqDiNKEG8
KqroK5p95cKFcnHb6z0oIiXs0RAriYmeUtGLQBoJruj3T+v167pkj9En5ibrBhvFw7MabCzXDWmJ
weTMJNcaCSavyBxW7x/lcAuwf5AsxyUtiY0o38hXg/zMmGwrMQgKoDRY04UZVzPKl5WojDrQMxCJ
7x/vcK/463g8mOzkXf5hg3V4Vib9FuGMFm9UnDvBUKNjRQNpUxzAKn7/UG9dQJewNOLbTCQqS//+
5TsicywxYtEYOzbOO3ZfPe+tXp56+pal5ujpo1lABwTFEbdqiZ17eRjSN9o4VbmC8H1RjQ/q+JFZ
r1xnpFtsW+GoG1VLjE3XQbvJc9f5GKaaDmeDchfHXriOe2fYiewOeqggvagtrmMAXmR7KtYZmQJf
XdBFKNqVbmOSY77WCV25sDA3gLanbwo6R6BidO2dCwr0xPq39G6OT81ePkuISnhAzKMXHr1dhcF1
BEaBcJDOARZ5fc4osbx8YZS79koB6pZlTXLiKXnj1mEUQILDZpgxyXEXWpeGTTA9UJV4MsAN1SSn
KtiqTjz7byyifHbZ+domBFkS3w7v3DA62En1pRJkWMP3Ctc0U8RwVfYeIvZhIniaBe3EQd+6pg5F
B6Nuuk1Meg4PKqxW7fk8xvAdzII0m5RIE8/N7vIeoIck8OpzZ0z5hpDy5FeR+Jcd3DcuKt9lSgyH
YEPaNEeduox3ZB4mEIUMPTu2fQqUOKfuTrwPb7zg6KcsBjx8JCiijl5wtyXfAUI5izHd1yDT9fGM
SGI8bKkSnXg898XRy+eT+o2+looH3eQZoSl9eC11qKawuYTpZ1L7KoBTxx3AW0VJt4PUAXZXzV3k
tM1GcUVyPcnyPgZVRTnv6tsycXP2h0a3G0EUsHcu0795uX/9OITy9N00g9Xh8Md5oVkzAOPHzZ0V
34AeKUj5YfLw/iJ3pCRg5d5fg/8c5uiuVigs7blVTfZU3rTWpk4LYvaJAWGQ83dYmgs7OGwu1aqf
7mt4Jj4mfnZuXdzdJONkrVoZPo0EIvpJYho76WndhmRf+CS6uyb1PrrBtz/Qo0iLtTFkyabAWb/W
Ou/nifM4/hBRU1MH03VDDUG8pnd0uViYMXcDEfJb113jTql/gLjwHnhxExX7ave9DVHlUnVli87b
SbElNNqEymyizmJmkH8RKLY1EqcYATGod6J1lhUOe97K0O4gJGPcmgDI1EHntWDgsmQYukAzIcwv
tK3cXOl0qHwLkgCo8xlA8/snuP/cHD6sFE8MvZZqjTX7OF6yJrlpcJrJ8usOsXuVVMMXTitfwxr0
zqk62JwaNI1oHsg1GxwiRywU1iiK1mGhBPCvzBMr0RtX3Fkaqd6C+qZ6Ovo+NkREQwOaHGqeanzI
LeNZqS2UjPUcrW0z/x0m8ZfLj3YoblieVJOeLWNqmn80HY8XdaJdTPB2kBkHSCxjr11mNhysbsQ/
03WF3GYUlGzZQzuQbp2BvilMH1jeiddSX+qmw/vAK8GiT/3K6ksf+fC9nFC4LzsK18cjI9YDfLn7
Fsk4lH2tu+xi2ACjNltXOlEHF8oMQmjwSIZuiwqU8YhVEm649k3oBcuHKLLzRGJpzBXTuwdGUK9a
azHfeCfGR8eLKttQ1YN1xiti88IfD3+R2xliDlvCYORkb0DOPOURhIqsJBHs/cf0zSNZ6K4dtABs
e46qmbZGNNTXg0LDuXwuigKMg1UOgReryokjLdf54D5o1hIIisQa7Cfq6uWXvBiCACgkAhB6ZpDU
mnX2dTcyLd5UxYCJNUHq9/5pvXrWGTIjrODxWyppQMOHB9NmnKeYwahkmlnfmjER815uggICGAne
9f2DvT4zus1A6pjWc79etdXp3sKlQa4UkO0EhNTtK7kmUaL2VezRN5mbzxdanKUnvgT7nfXBBeUF
4xVjP4ycnrr36EswwqRvWwX59QgO3lW7+74Yr6reBALkXcAROc8ccwu2+5K67sRL9eqp4XXSYTuw
L6WhgZzv8PLmk9VN3jDHgRH3e+4zijpyqKi8h1N38tXF5VA2haFlckhaJ8sq8+KxSUOYIY5OFZNH
pb7qAZr58ShgrwjM/ASXEuVB23fz/h3di04Pry2TYsS37PgpbszjwVOvywKvDxbphE3Ztu5y7Eda
CX9uGKItprdgLr3ASUGeiag1L8Hjtx81out2Mso+nfgtr9ZRRl9cA86efhFhs0fPspv09TxyD4Ox
HeFVOM3Y+AC1VB9UL+7Y0BFbEfbqRzzPQITiQIU71aqn0m5ff89cA50Q2wPERzzm9tHPQNtgquA4
RKBQXV+zlAg6mwLeMNutleFFPzKSXraxXHzP6ah9JFmM6LpBm7AxKNbTWBjb/YX5bxP0n/vN/1/b
bLZdUv7rf3++7IDu/8Zv2ZnzB2hQk8JD40ZgaHH50P9bdmbto4cManWT7atKsf5vmw3eHIf/nGds
eeqZ7f/ZAXX+YPjBv13WUbixkC7/TgP06NXCV7P8P9lIjTR+GxvNo+cobdEiGkV8pchBfhvzvuSL
4Lr9zxRZhE2wW2FeW1qjgygCAdQxkHP66iLBePzdYkI37QiMG8oT36bDTdqv30TNTk8YFSsdwOVz
8mKRKYpyAUtiqp8mcQe80IIBOuXeyjbDDAJlNHzyhtx7tKwOBu77r/fhl+r3odkwcC2oiNF8HR4a
PyLNJSe9KtkwbSKvtC6HIkx8RU/Ua6Zt8fe/fziWUYeNGvtgPhyHhzOK0UDpnF65Zp5Cr4tl8ZTW
SfmVmpAMVQdO7vvHW37+fxbSX6f38ng8cS+vrIFpU7J6XmGMjukUqmJn1426dZfw1/ePZL51JDLk
LXr/usVn//BIcSLx9s/ZlZKX7VWqZMUujaf+hL7irQeFz5HneuhS8A4cHURpUq9jeATxD3Dm1Kfa
s0Rxe8ncLd/pYYuroLaHlQQeeeLsljrs1XVchPMWR6UVfnQdmwxmdBnFV5GOzBLkhWlsoJlEt+5s
ubeMkvuLMff6oMhs5TZMq/rvtfl/30dPWx5R+D/0Dw+vrufAVoASfRVllboWMhm2oBfl338XNBOF
1tIuNC33WFuUWW6btgsCxU2sp06dlC3Z7enNmGXxlS5ke/3+E3O0Q9mfFLJrg07oUl1QyhyelE7Z
xrYhuiIcsLqQo1Aeq0RPrivVCG9cXRm/EL3XbBEVpL7awdvZsC2ni8mAdTpRcLzxmvA6Lv/wWjK+
Orq9kO5ZNcPoqu0YbbeC3Sls9dLvPCy175/0G0eiUbd0pJb8Ddacw3PuJJzgInQue72NHo0xSekB
zPZmqNP07P0jHRWo+8uLBIkdp4ZadkmQOjxUUbOSUSNdJmqi3bdcyq+OyNzvRBPP3flAuvKDE8ap
CNAXZN9CpaMLOqViOKG1eePNwd/C2TILJMXPOLq0I+DHEs7PpS66KfetBgKJwD55JeZMrAt1nq8m
YnEfZhA5uyI3mxParzfWdxqqSLL4ruA03JsoXn5aZjhbvWFcVlHm4j/w2k0Gin+VZpPchJSUJyrz
ty46Cltj8YsxL+Mze3jRcZXEfHj1S9Lna9cvJFzkoHO8iqZZ7XSPQ2+Ml5Ic2M+J4iImDUvjs0zb
zn//3r910V/+iqOnjIU+REQF+WFsxUcd4ckHLw0XD5Nu38BBUm/KdOq3U+WJbWt48Ykn741PAXux
RdvOQ0d372iVtsssToZZuyROdz7PWt060/pIP7Xte+NNIndR05gFUJezMh5e6XaQAEuEdgm3pF0T
sa5vW1JKAvxg7Qk5s/bWoQyLZhnbAGzOx7t0J5p7xaKD4pVEKINQANIOByluN5jFXBo6cSSvJrUZ
dok+6SvIyiD9U3BJZLxb9b0DMeaDZdbGh5F4vgVRI93pxA1f3uWj7xMUOuZWhsOem2b34cVwywYw
nDVeamgvLodlCkw6UH6NDN/eIoYYb2dHRj/DCu/9+0/a0b5kWWXoOtMOprVA+aTt//zFC0bGokK+
rH2BhCj7GMJOJ5zBhHeJ43+rotIIYmcyCWiFm5KWyXTDb4Dpb+vVxrFliV2S3tuJKuGNlxA1vcZ9
IhPUoKQ8WvmMBVSArfOCXN58E05ZdxUViXeXFJAfbcaOtxItHtSTqSeoaNA2SWf1Dyeuy+G2cX9d
NKJlkJ3Se9Ox3B/ekTSu8biVzoViJM1Vpc3OJVzk8IPVQGyTllPeKqZAxJam+vlo9uRnlEZ5bVfA
DE/8kNcP7/5KLO2YvdD26G1MO5xaWmdeLGKyH6FtiVVkjTsNje+q66dcBBOp0tuolfUZGaPJsyA6
7dGUHt3a2Jh3sWrbAPpN+YERjXnqzVquwuFzq7HD3++UkIS86n/BJy24gMYFhpEITnUXW6tumsyd
3o3dVV18C9U5X1Nk7cmw4XpixQ2iDq51WLVx7VdGP307cb2WD9Krn7RM3Plo0ltxjq5XZLLNzyb1
wugSQCDIsgSUzEauREvtEQmR305eI+mhNt9ifax81628XdhX000so9g4UZm89SzTgrTYGXIbqT+X
Bs2L90sMTQpn07iICKDeEolFt12OGpoIDNng/lpxb5pTdTv2ilyZgvQWg2/N+5fk9eLCTYJiiJFz
WQGPrQ8dTVanGfQLtW+dTZJAqHG1Ts1WbW1kX7rJlrtBa77Q7jJPfEjeWlyQU+M6RwVB5/z4a5qU
ZqfmC9wQGPiZqbQJgJzK2Tg4f24gbWlftdGVP2HssCBnahLS1cx3TkrWrM7lWRWF155YW15fC4si
goEJ+m7K1uOlBcnDGMo5JYigmr+pUuNRnacIwnsWIUk0WnuKfYcS78wOZbd6/z68/q5aTDCX1YRL
QSvu6FFQ4sHMQNFeuJpIbwldm7Zlrmff3z/IkexkWbg4imlwAAYHUIKX9eTFA2cl2PDrOb6Ynan6
MNmY+mWhZAEO+ITzI9kj53HYpnmYoFgeTXSUgvRfJ4bNm3fG/KVqzUXF6tbR+v1f9sal51ODBonC
mY/+8QAlh01mS34YV0c/Gyut+FCYXrIJl4R3tyRUeAJGAIUtPLGUL5f1cEHAnkX9ypO4GLWP59aI
O924LJRz16aXTDfNlW0gBhiy67irRLLKhzDigRui8dSub7+tOz40Sn92u8zLaQ0dfURazIjmPMYX
0rGqS6NmplYMCXSyVHtoKtwFLYLPdTGPN1Ff2xfDIC3yu4gnUdhO+EKR2bWsi2U2HLZ3jkmmmFbO
NzNzgKui7lHm9tGTpHPdDalxjuMjpa1be4EEJLkmkezUiPZ1LY7j3WD8tVQLFGxHVamz8CwB9J/r
9fJ+5DDNV3Mckt9gEUm4RgYe3bz/xLx+YZYDujwybECYcx69MDwuhT6b9vnokBoWdVChs6wuT3xg
3zgr3kra1Mxvlh3O0UEAtRHUlFrnxHuE19ili9CvS4xak0Z0mU+XXrl7/6xef9AhJDDvt3lBl/X4
6AUts0FSdcjzdqoT8vzGnnAxzd4oVqmfODVKlaNnnx4VJS/tQu4bJ3jsBCIUtQOlY5Oxl5kAIPFN
AP8n+/SzikUIx0HSW8LH5Td/1gUrlz/z0MGAHIy+3NnMFq/0gXQV31Ia40zFtAAle9Il4p2xjrt1
h83oIyxLtM1p6dpbINdjuCuaqfoB/bL4CXS8qe8mU4esY3YiFAGZEMbDIPPssie8+6mpm0VbqcXi
mzbiBADRZregeEhSIRkzdPMnKfAY+SKMO6yBtpZ+ENwuxqAgkr2N3ulFFpDrQLymOStRUKEBf2oj
fb4kMRziVekakniMqiHCohsxcTLtyLNrR51BCNkkmzzx8svnOp/Hi6xy+p7/dsgk6tIuf25EOS6S
6sn+yQA9vWWHqj435ajfGMmALDoWkgTFSNe072WLTnqlZPMsfJB59re0sgGK9OTsfSUrjaxwMC+5
sYJOkF4A48luuhx7hA8PRLmnCaDH2zDPEbWnSQk+jFz1aggk/ubEb/QRVksUep0/KmHKxauIpW8F
bJG088pAT2vlp2Tz86klzDVkumN7PMFi0vq1A5VDY2o3pfYmj+VnvevKfuVp7VBv0jiqa9CYYQxG
yUi93p/a1EkC3ZYw94uOWF0jBg2v9rn9KMsMWq7BhxI4Ojhm6J/N7JnktZF35muExRKI4xrDRaWY
MwlWdHuboFVzZN95H9aoZ23RsXEq48GPy4noW0hphrci6xaOJC5Q9OqI1JUVNBaMO1ZthR8L2ZMo
h1wjqVeZkujXJoP9eCvTfjhvU9lDyJumOgpANNmunwnJ76kZsUTr0I4sWHBZJuAsExsE3x+BFEaM
JoZ3T9TSk5XigwnKsuXZaowEXJ+Xl/0DLwMz9VG1iD31sBe0a0Oa085ojOILZZUOjjSrw+8IVJYb
UyIyA9g9ZbtOd+QDSyOpNdE0GvdFqcWPZFmOyNqa0fhhl3xtfQsozK0kX9pZhW2VdKtinsaJK6nO
S78KODnP6GTdDXCpvrgx9IF1l8V1Ggg7Hy5g4ufWtk/YNfskN9bZGdgXLzlHDkE0IvNRcngJggQQ
GbaO4vgq2SVPwk4aIiUBcOsQYSptmwwZWmPhzKhw0QMn3iqqZkEerRKXlk+MgtldmGkC8jhKHQp0
T6/qcjtUI6mik7QItSEKjHKpGLwUxLfj2jnwhKLrloTmsOQ2VF7ulxHBjXbaO6rPBDb+6syW0XK7
jFzdeLKPLs1BnbfeCBfIr6w2/BJ6RQbMtozyj4KSkJTZqtBsn7BsE1whiSMr2O1RvdMwCpyNDPUJ
67TUxF3PkwJzgnQBeVGRg7Hk/zWgihJXDb+bdpSKNbh5N1tFsqms1VAXSkvQI+asEMdV+9GBJXNL
GKKeB3W4kEAMLmREW8ANH/BCJENQA1FEZDOowl3lJnnhAVifOlvJGtcrLit3hJ0rAJOt2qTvMmot
tTL8vrGdYs0H03sS5BOa63xGKbvGKw5CKZsEppiprobJJymDkn9OWXnMULjfo9qMKYRojT/NTqaf
F2rt3kMohfKBwh53WJVlCvxg8GdyLQHoN0GWRboToKts7mw7ceQqJytX+K3mpgbNspJ1Oq+7krJW
LGV2kujdp6TLrCzQhorMs4J4UHRBWjl9AN40fzJckjSDqNeLsyitZhDM8J+fncS0SNYz7UQjl3tU
btJwZHtFEC22qhRY40zyMCE83aQgJatFVd3gc5GJ74ze8Bkx6fDF0qV+xZWyiN+I3fQTN6C/jUJH
vdMTQLCEJ5X9BDq6BNkL1t9M166deoQyG2NDBIKn4fPTo8S5Q11hO4jFmSUEjZHqlyh15y8etjT4
1N6S6WX0HvEnGaFoqu9KocI4Toba9vvenQus1XxZgmEIjR+waxIC2Ur0URNnKMhQRXyOxFJ8bpJZ
/96r1fg0OkW3UGeV4pPThSxEKAQeFNscPkRGCDs+Ym5sr0uwriQImdFCeix6siDzqbbEBiq2eqPG
WCPJlfC4Mx6CXkQ7wvS4GxExRdCqoU6SgtTyAWzz4QxOc/pZh5n+k4ZseJ0zTJuI0RntW4xjIdiX
eXaYrlFpw6Tkzq0g1ifOluIeF24/zHwr0fSE0YqUq/p5UKkRz1h7+8ofdK1L1wK6VbdK2obks56H
slqJTmbVeWNZw6M3NLa1JsrNyXcq/aDHOvUyoviauGt3k6WR3T25sXIPSMtaK3VnxFvgoxGqntkj
1kkvy/xTpvXkxMV1aH9UlTrPg64QUbFgpAFXkibpdkHhFikPfTdpl5QutO1TZSS5bSAWlg+AFUuL
2LlQkuk3DtXPkcFNGVgV390AL5TsAkdaHuE2Y1aez4hCe3gT2cdkYLTy07KJcdT44nR+CY6hOx9b
Q8+AgxpVHZha5X6UZpXkvmpELOkwPo2vpkIO4IqSaK6CujQm0gFTzH2ZtJPdoBOF6dd7GjY6LAU+
dAEMadL17IfLtGwKAH95HTF6JjIpaWpQIMh46W7Zc8/pioMDHBXICJ/wC47DxnRk31wNkzUZuyj3
7LOyzhvNZ75qGixoufVEBnX0oZ1t8TQkEpw0JNjsBueu8r1CKdDTUCnBPjdAGaTfdh49ICjyJvy6
mCBVMXnpnWG344eCVZ6ZFlU7H4WulST+hBHwvZn0E9KiHGs+D0NnAPNfWcDrET963S4coKr6ZSnD
BnNyqJgElqUmleHEtuLaNDWMCsDdwc77qhfinxh5ovqAyFWSczOBwwFUNI+mP+Ypbs0YIbdH6Ovc
PdhVSGXR14mglcZQap3blnxsaiyiq8hxonTRQsSfE/Ief9ghYOKg7Cl+/HFM9B9m5ww3FsNCkkD1
HIKpaUn7pg8JZgqyIsrI6psKFZVayRUMQvKyCbYkgYD+zjwJkLZOpFEWuYb1GCtJTOCy7d7N5Knd
TTRe7w24QdZOKQVJMWy+UN0VpJYna7cdewtTaS8uWjWVycox6PibUzb9tOTQAiHrDet+bOLx3nMj
gmtpZrL+zXro9L6jipDAp0QblvzPNrytLYlDPrMsPJC6bYV1MBhzs1DmXdGTVpp62mYpr68wgqJT
H9Ny+fZUsr9xkFd/LRQyxltvNq9cHRef0PI23lLRs6YMQwOY3MSn/UHxhn7ehLWXqUHGv/mqVxUU
2HhU3XGdsvxeWV3fw4FXi3qXqmYjzuphIofaqpwti0xSbokpNOclC4pGQKjH5FCalRn+DGO1uCUe
L14Ls6w7v43Qba3UYeY7abB8DuR/KoUdmCmiSPwejvA2oLqUeGPmg6Yh08yymUK38561phZuMBLE
lq2ItuD2TV7RalcoLMloFp6Jv7BEHI2ioZuxJk6kst+VeZ9/EjF/a5PxyQfoqzTtl56QAembaLOL
C3fvEpV7xyjNUetHOlXptzYZi4TGMfeEKDC3+U65i+fUa4ao3ODXpvHTC4N7ku89quhdnccKU4vp
K/Zc3Kt7P2vVU7GvrZ529JqgiOizSAaNXHdssGSiZA/mYo11cxgwgdAxzHqFRJ5aLTZae8wciMli
ril/FqMt9uMiPIOged9XKZBrRZKVlWQUW1tD6sq6pPQyrlBPsk/YO3nFYurle4sSD3C4Q4kdN21H
LZQiWot9hhvVrZgxB5d7nzDbaTzD7mIfBkzUf5kWS3GxdxeT/ofTGM4IrmPiPnEgs7zij22mxZkM
GwuT8t6v7O29y+Hex5yO5vhD7t3NwJnHK9Ik8DyLpum/GHsndKpF+o9x748eRkOAjV9c095ioFYm
q8qDaLFVM5HOn505VYeVt9iuK93q47WSaCSdAfksLZLDxnGAxL34tuUvD7de4+eu6sXb7e593kq+
eL5Nb2zJMRKjNAlisGyikBeLOIq/jieqD62MZLEQCBhsy2JlLdZyWlq4mfn22i0Jncr4aMMcN7fO
oIbPuYY53dr71MvFsr4MJT7E7TQlO+7CsGZ9L6N1jDz/wZO82nDUio9ulHcEtM8mIkHDVfK7JYXE
Q7/vjvEKer59NWeq5wbUfg1p9vVksinpou+xbNQowMus2zhsEXT4jRlZTeBpeYeRooSgasPeu+50
c25J5GFXs2KTMzzPmcTXIieyBnGWxAOE89JzvpT8m6tpqJvbBmLAdR5yafxSXwTBtR16j03HIrER
TQvHrR8r4npIwkAkPUed8oheaSJVrGbgvRnIG37OnFK5r1M35dp1Di6BCT47/08WeU4UoRo6RY9g
o8Vjlc9AtFNqtTU61K7fKIVVnluSCe1GWh0Vc1ER3MQeyZFLzWdSZjdlbPVXUlgkRdvVOJMl2cXe
V1OXZbOm94IBWfWU6mMkI68KJPmpIEVUKT7MrPEKMM6EPWWF4f1LKw1AkURZExk7EPR1L7EEyY0W
69GnfcPmv0q5f2LXXXqWf62V+9f/y3/+48fPf1x9Kw/0cr/+3m/FnPkHejj6zoxxHWCksED+VMyB
mDZUHB34fpeZOkqCPyVzlvkHk3bPxU5nYGLAWvynZI4/WjrYiJGYOSD/B1r9N0htR8N0E6Eeaj4b
v86CvqX9f9gQlwQ463MLr6Fw0vCsDb+N5MWxv6daYBtu3VB5bN3Ri9eVENaJ0cueYvWiA7wcXMNz
CnDOonPKGObw4KqueIU+gJiuBKE/3VIXnJWzKoMSDtCuqQER+3Kw2/MijvobpYOFlXSJtiWfrjlv
XCOLg6rImoJEC4KlGjvLL9qBf4ka/bGfimgForZm2EXZsRIoTymMs/A60YrxaaD6GVehyjypoAG2
jqTVfpaqnky+mxbtWTFRVyXszEb6ZkYfE+DQU1fRaqmQeU/MWjOG0SFV4U0xFcnXloUOpqOSEYvQ
RMP4AOVtYyu59U1RS8rp1Gg7vqFGQYyLV5s4/nWnIkVas65AbbCE/PetbKfdj//552IC++tXcpUm
36uuTV6+j8vf+PUymsbyVjH7YbOggalZ8OK/DfzaH7yeBkMh5HcI/Vwm3v9Rr6LFMww8+jyiNKZ5
gf8NiVf/QLWKfR8oIJJYXuG/8yoeNvQd3AQsAjAdsSHBYmMic/g2eJUSdWTA6X6tDdEZvT3YL07h
bV9cj+tfb9dfs/9+H4V1hwkwiCD3mEhUp8nsDRNHcfHrXEZREz/kGl+g94/CynbQXMdFx/kAyUPT
RzmAxfzo3c57dpT6YAN+7FpT9/n8TNpKiNC9drvORfnGSHVVZ8Ds/BE9McNnAiMBh/TttfBstnxt
35X35TSQaVOgW6nwt7LPPa8z1QTxF8mRTCFi14Z1UlYJ0e5t6M1LNNhIloOldzsz1cLkbJ7HbqtR
UAGPiVosbcIPCYfip/S0sCmgQ6Kn4lytyT9DHMDuLaVFIYj2QsxRWuWZ2vVAeJyktLW1HY7Gk+nN
jXtmjjSPndCQS1oINQae0iz9GFYEZfiVPYwXg2NYt5aD3PAjbRL1gR1xmPk0bbJPfV946joay+qD
qZNKu2kjelAbEiBH/ABtiClu6FRikJbdPaHE3gIRzgiYcFfpDM6ZEsNVxVrKWDOBjozwKs7GMKYr
N7Q9Ubo68N4tajgcKUnuhem2K2yZr70wKfsLxUpobLRgHdhCllO0k/owt5eDVZgkCVSWB2iBVmf5
UEpTXMh0NrGSVs50HSYq9H1NMv7wc2/C6eLALLF8CfflWypC71sjvPFTSUvpuS8Mik7iIfOv9MqA
H6ud9UTXxHjG82yVXxQnpB0pcjoGaHmweJ95MelAPsIisj00dCvDunUHkZ4JXZFEstktkd+Wnvck
VtZuU1+o6CqRoGmjyFbI0Tr9aysVE1iQPuqwf/TWjNamBpB9q3o1QasTm5rUp6jzdHAwUOR30g6B
Q0EPx1pqRGlLuzXDCPXodm7L1tzKSvZ+gjgg8uH6Xx6s/xZN/7QpMP56ef7tLvjHv/637r6xN0++
5T8Plmr+9q+lWtNYqjVcIXTJKYOok/69VFt/sA3VaZKwGKPPYoL051INamX5r/kjnGDAQ1T+6E/U
yh+AkJcRN8s/NlfKjr+zVu+xsv8pXfg9BgxL5pPULmAYPWupq14ICZLRMwUIZdifZeauCeTu7S0Z
zcL2SSgsH5VOSb8SukxPjR53Afa8q8txy+yjlVe5iJxhVSwYRMY+A23Y0bH+P3tnkhw5ku73u7w9
2jAPWwARweCYHDKT5AaWTCYxOCZ3OMaVtjqCjqC9btA30Un0A6ueXlWZVGa9700tupNTBML9+/5j
ERyyyRfP7RBggfew/tdIdI3xZ9mZxg9IH7O+cs1i6OPNMYlqJVnaGA888+GT2a4YHSNcNPqInkbd
ZUDidowqeYyDrN3Gg1FbPQ504POz2zt2ez1SLSVjowcsPP/hDf1/3C9/FjLwwkA0Ogy13KWMOBiL
/vzC5FD6HjlscUDTyCUdAuOzZY3Neam3AjzWsE60f3sF6V9d/v3vf/Jfb5z9J7OIcTHiSucd3une
P7wlBTowh7+LfCTwkZFmlNt1sfqbv/8h4X5v/fGNZ3jgofN4MndRN5Pkn38Km+SqRmKshpG9PnEC
XFtxuQnv3jSsVThnuks5ZQPtSXFvTOZ0XxltAS9A6/woDsO8QSFSNkTcbgNp1M9dPGy5oqltYIMU
tIgPsVHncH5jbU/9sVldHcRWS1RVXMwDOKbryeCrFU0dGJPSso43Y6FIxF28icZxPWuP+8QhTWxa
3UcoJ/d97WviqkDZI2d+IJa8fhhna3lRhCLciqKwP1S3+GXa5+a6XaK1Nn8g1yDCvrDXScU2Yayp
xNROUt8q+zeuv/pX307UoLNaOPKyoYSzSo11MaqDqjezulkQz26EXDVUKg0KFw5UqilfyHJx5YHb
U/0KfTLck4XgOfsgtqyU1G0NQR0HeZ3ppFtH36Rhvh6QVPK0f4nyulgpC+um6uD2tvUMm5JlCbpu
q4AmmLpfzWhvy8U0y+WRDlnTPTV9ZEswtwriFEnJTuaBOIorkfnlkpDEM3VpECpr5bLvcro5CNVb
yPV6c728XhM7KijR/vtn5y+KL2YtpE2ftlsc0uw+f7UCGVtX0nn93tGgd+lJZdxPi0ZiUITWQrcr
ET+ylzTLmd3LXIiFwcK5bdrahJoDA6ytIr/4/IX+fQ39R8CQ/v+/hv7533VRol76092zf8nva0Lw
D0K89pPdomQc1xpn3G9rgmMToE4cBTb3PezrU57yn2sC2zxyHB9LOt43oH6Op9/vHvLYI3Z1jG78
HyjreC7+hY2dzMq/HEG78Z0jLvLQlrLI/FW3UtUrVJEPtJkLqwsup0Z5X+zek8Sygu+oSzT3OX2B
ddsxhAniZIi8pGLKeBkUNAW1dQBKz7JQLot25Oc2qTbTaKurEvPWizNHU3FZLE4Bnr+oEpCZNg1B
g33vh2ctq7q8VGNHk2nRVBYm4C0AEfT67MvQbaIh50dYPXWxe5TCZlvNu+aGfBWNsAghFIPKUddZ
22MpbbmmpeIISUQresDnsA/o7F3m8h7sSn8BLyyM2EOusKC1VvQa8k24OTY5M/PRnqauqFfOvctq
5UijV9BU3km2Xm995VM/92dJqNIa12tU4z4Tbc6o2+koS5H75vlxaQgFvHRMsL072mwNdWq8QOZH
kbWQzFtuE1DjB6qF87CAoEkvBbx1oruq0xun8xyaJQRrJvesIb/yybUgP1FBPPibWfRpG1CCfvA6
1ZMXGbSWu1BXXvFhJy9F5NsjyGAOwi1My9vOZecVQ/hmm+WyjFftYmhzvJ/I6qR9gVSjoopux9n0
h/nBNpqWybkZim6/VKfFGxA1lKPbyO1h80m0GJOJPwoMRwytmpJpQo8DNjJ2uUXBoYqCIzfPgIbd
6gREji+d/grAsdFX5ViLV8uQHRDrAsgefoFXsbhf6EwfAR5VOz1SjW6aB5fkxC5GGmC1D51EKHuD
HmMQp6CeZtgOWqqN1G/DrUgtOdooalWU+WgsaK1OSbcK7POmySv1k0zMfZCgC4/Ki3Vf2obP/Q06
iF2u+tzrVOXZiJ4+9z1/zdn9GMdN55LAFrO76T73w6Us26eobdgaFwpOv+QTu0ZqOTxz8bbvmYNR
BxiG8y38wrG+WCn1gg6o6z7Z8w5Vd+QOM+5Hn6O/QPPyHAQVcQ50GM77c/u5KkD/sDZMlH3aSemP
lPCGbCJIschQtU+Lpz1WDrqqaUWqQ0Tds0fa+KttaBQRlDWiaELRPdI6udisMWtICDCNixnyoHsL
3PwhooG8vFgmcyDXY8vodo4nhQr3KxuQ2ZxsfCfeseRZp1+3NroRfjQr7HMWwfzArQ+bV914K2Jm
+nKpW/efTVQtOGAdv6jsQ6URjj2TKxHou7UmIP+EH652Aa64F9Hf1J5Bv6iODGROehFddrct0+zc
4OcQ020hmzwjV1Z73U+ragkRk3mBU1tOeNUdKNnDOAm3gLhr1K0lpLw1QDHcxJqs8F5umNwv6qUn
oMvtBuOqgOGY6Bp2KLouxdijTSKnYWe2hXlv5xDeB9MoCJSh+mqhcMWExDwEMAWPY7h3wS4Ra/do
4cM5wAgX9/niiBM/tSGFKNoYCUa4IHg5IuA1TnYX+M5sxvKMSnT3KonQb9OKAirYJ9/v3wDs1+hA
t+qyMQZEFf3xlUGOymjRgdzyjNz7axY8kOhZ+AdO0xKthDXAZbnIVL2YpjfhHhqv08R7dmH+teoQ
7g+4xsQhbGiJj+dysJYjcjI+C0qU9S+0RezSwljDt2WzpEvInzRfyYM1rVRaWXh2GdaYUhxLwEKb
YZlICwlZDGvntDE5hXKkkaxgeOpIMWYfFwgbYtsvzEuGyZ4Hx3Saj8CgPk1p5X6d6CcvzubWZAUt
tWRgPfrefo6szJG/yJoPYJecwRJxTibCU1ms7m1vmXI5+BN1FYkz0zQPl12tt/4SchnYo9ns5gB/
CE8FB91Avbyv7jfVIBANC+2rWDmKDEVusmJD1DOKL4A1wjs4W8sHKrenCWEG7SAvvqEhhCy0DvfK
63PjgKErcyvwIHsM71aDT7KkdDDLZYyNgDJuygMi3SV9ZC7ekgbC4S1QzUAvulk3LjddSO/E977K
yYbNNIcXOIWxtAjxGLvialUU0CZyjmB63ELRurYavn9fVlGpnaPr14JWa9PbqD8aKvO7MmpDXyLl
LJHB29oOkzkKydONWtd6t01ltAcvKIb2EjADLSjwP7df3SpZHxjcozopfMd6R/6yqZON7ySIiU/W
I03S1Kvro7PUyk8ao82uUGihLZibcCzTVgjnRtptIejJYj6d0JL4xH9A8TvjV+Di8THb8HdAtdXy
Cx8B/lZ4TRqXI2VM56bM+LMx6nffN5tnI86XghYla2hYQSo7j8Yrf9wEXLxXSk98sKAE4Zlno9+A
VDwqnHvM8/svuSrhxVFU0HWOqaT+FogBzmoi8Sl/Irzb6G/NUrvyrRrMilcXNr3BXJ95UOcHvSkR
Uoweyq5Mmxpq89gX6E8PEPpLgyiiJ9l3qDimk2azKp/a2qAiwq/PMH90xL6vyUbRwRfBiyfiZied
YyPTZFR6U1SIgzBE/YN/t34LJh090M+88YzUy/o0m1NwOw/U+MbRLOWzZyE2iWkgD5zLbbZDooHU
HH3guN7yVIixvWV5Lh8jdq0vdoTUDJFetH2PdOa+8qtOL5Do200p8g7dgir7+9ov1JPDCkTek7OI
8YhYX2GpLSOl90cM1K61Sypmm6KL/HiBqHPiIhoilJFAs4wyTgez4FEDOcT10rjFYW6W7TobZgqZ
rbbJL7hR9UwS9SSOiDzz5kSfnr5s+VMGWAyhHgxvIXSqZFu4pvRXdYeCMpdvQzirW6rk7IEOQpwU
YdUP7/MweA9CZI2bWmZv5YeVkEqJtFky++nCyE41thCdTO3cnjboygC6l0AC3pEepWG5eA0p8k7d
fUVX2F8aKlcqtYe5f9db4Tmwl4t6ZkKjH7qNCucnB+zCVex6hYjlHmUek7Gq7oqgJ/402iYJqdJ0
NX1YUWbsHt1xvtBtVjbJbGEvXJ3eZuAMe/OnLwthxBPSpShG00SNcriuAHmN9NsnVjanvVoa1Jhx
1YTMPG3baScefYU/LyrC1YgLNfkvpiUGJJpO57fXBR/QXVABssnmPKL7QVrh9tS3C7RiJF7nYToE
uqFZzIXCh2aunivHknzbplh3xYwvRELke0gcdjQ2YzoZFvWYY7AZ72oMS7pH3aYUMUYSv45VuWZ4
ddoBwYSv1/Dr/vPnwwBei1K5dqQ2k5quZZb8Htg24sZANRbPuVFEnHGOtC466KTmKPrNv1syp7BT
bSMjwHW4IMYuusa4GYNOWSeDabA8+RH6qB3A9oc0L0bzYoHpJyN9aMJDV6ssPDaNMT/MGW20p9Vj
WDQ4sV1eMVDTzanh3kbvV8efZD7OyzCmgAdL+61zra2O4ozQzeg0NdXeBhfZm/mAu8oKnjBlkizp
d2K4zrp6ImNM6/7e0FbU8OfN6nskazRQpxIh0HBcN0NxIpcB4S1R7M99udzI2e5rNHhtBoBP2uYm
NEJrErmPIpTRvdqiEN675RkpSeZ7yPyhJ7vNQRFLIyxugthkjLRSw+4ah5PddFXG8d8wLUi3mVIa
d1Gh5VO/fkOZUPYIzQ2rODTF3NZkePsDctOuz3+USNZ4PFaqYunty+qTvczCT0WLkIswbiDtfzN1
5W9MHSUef7eE35b5P/8nCPAf8d/PL/kdAHYJjcF1C5DIWh181jb/toTvaTIQWGznn0s1bPv/BYCp
PsP6CroEEEgASfgH2tylLw0iYU/X+A0atv+VJZzohL8s4cR9s8yDKYc7QxB8Lul/QBsDKpjdCpEv
lETZL6eV5YBidLszozM1smtIgjzd9NQvlgRMjDrQOnV0rYYzgwkqEbaO1k8WDAVPwdiW1LWTuDHf
RWyC3HJcy1jK81Ga4WWvrRbpKFCrXXd8BQt9ag39ViBdN43yKNDXVxf4kJHp9ibeihuXckczwY+A
wE/t1AtHnLFa8FKjJqB02dXwi4GmKGY2cZmZESzSGTkwc3BkG6+bUfp7tOBskmngBeuNSx3wq2C1
qRKnARRMWr/p+X6Nm2E8IcmRbTPMg353MRZN7Iq52ZIqsytMdXMVqXT1F42OpgpmRLxlIQkYmWgd
PPhcJ11iSOGvF27r1s8Ruu5bt3A766DzOr9Tm45+FOSEPXe5Dt/7zEbqRPDhiKpfDVyw6zha/nNm
8yO/55bUHqcvx+XNShJnczlPAlit7VAWpCPiBwZr1F7do4PVXadbzzBwEMGGHyNArr8dzKnIirjy
xvBbB+1vPXpdMW43XqXG68jPQvritVH3HF2YCS5rmcnhbhgyk4AW5hwd974trugEWjTOhXl5bvMs
HI9yj9JmauIk/tYV1eQeZ5pPmoshK2ALc6o9aK3Hi/BGRQuq0E2Gwc/CbwmTNe3V/TY3nn5hzDK8
g1ULfWKg6mVS9G34c8iQL7LKlPNwUoDQc2JaiMMxKHoN4u4wV1eV5xno6/xx9Y6q8kmoEG45oO/d
6y/jdmycIFksfq2TN/h4PZQcB4qXDeO9mAz0ReAxJUWyQ/GAQ3X4AJH6qsscJVIx4BtDYhRyndZV
WD7iS2/pptBCHuvaWkhk2JQiZnCzne92twh6gl3ymeNg9bwHlrLKjqeKLhMO9BprEFaayEBROQ+w
xUuzPC8tTruEVaf9aWujROLmaITrm+9t9xJ5LL+bZZWUZDiA0zEWlU0kZMmrXwUCwp/Z3LR30NTW
W0nOS30c8m6h1jmQmHz8XQLHf8v5FROaLWNzNG11ysiE4tRfI/wc49JuP1zD6+/QsNJvKaViOxRT
F+rUVBnXVljIbgNwK6vu0tbKYQcy7a5MEKs5c2xm82rGdrlZ2zP1etnPZkYmdOqbzm6vCJvKuWTQ
fQ+PbW67uLyyiIz1SdviiwXg8YC0UFxbREZmaaGE+S7lZG/HvPSR/A5TFT5XXu7fa19Hz10Q1G08
9VZQnrva0d25mOvmTtYd+EVT2xkq2TIgCiXSYf7LHlaAbg/tGHbLet7sZJDh2sQeAykhg8tSf52L
vIg4ymh/Y5Wt85ex2t+fqK5KFx8UpEjqrzNH31LWmMZqGjnquHC4pWPXyuVNhIDmq2nz0yiQqVbS
T2anuJuaQYEBEdMpHtTC7ZwyefgizcItv6BNW84n+DZPo8Txl/qABE6tyci+nqcoqhs+UNLH4tGW
LnNTlDX5gLKAESQ2otHpU5da+Cbtp6owjyVhRmOcdzjyEkZuoyNaumOLbOqpvCFj3XHjDi2GiCkQ
6jP69JzMP66BMb0Y8B4vjSvtEdGw0U/Ine18TvVSOsyDgA8V/831EvvB4N/VQzu/DeRzX/VLvtWM
g15LX8pKp1M6ECvxwAO7WIc1a5icchcl5KFcpV+nNArZZtrzgWtjx9mY8zN3RMK/+iHKvyDo++IO
PXFxVmIUjKnUQj+UEtsEDMU2Hlug0xtXurwF4VobTdzkciARePPb7ko3e82IXKt8hCoJAIIFwFBz
DLNGRygYmvaVvmgeirFEgZBoGQUPQ2ZkW+whfPQRf3Lf8Vgv5UtJuM6YKIJWQ3xxVokZ39dDTA5l
d5k1tjUcRB56rOpun2nckRgqYu6MfW+UpDpjUWg0pIpVGzKt864cIHns5ls5FFmbBhpRRyz5D7n5
i9l/s8suMhKFqyti4DfZFGoSRl4KXdBOWSOPT5W/J3tJqMw+Rm3nvi9RaUrgIat6wdHhm+3ZnQdv
nr9lfsMHmr1EWe8znrxbrF+M5DZJFWcPY8d0ymiH+ajIa771Ft/7ahvl9lKPtvpZGJyFCWV6/rs1
jEaG8do0vy1Ikel9GVT3gRq1OC1b0F2BY2+vpWWPN1FGN01cZDgQ4l5WqkulrEvUarKzHla9Wd99
jyouRHYdZiVwpuA5k/Svx7Bt24Moje1DGHq6RBJIGqUqXX2a6worZzEF0Z1rY6RD6AlWDCJoS2AG
WbCK6mKyzh4i6PkwMqRyNPKhKXEzEMTDB2Xyn0RuIFwWahfc15mr5dGt8n5M3UXNuFuA224KkKGf
A6kQYbzI3nETr0bpfZ87m4UgtfQd55ZNtM8TijfmFbFO1TaRxR0/lc4PEZm64As3bY1Xs503yxey
qT3QCNufx/A6j+inuvZzY8LOwgGatU9+XWqRzmGFWCMQwZJdjMJQ5hxHeWNaZxwuxB+oVYZWEtAn
1qRUpUZtKnynvyFHLqyvWl2ALyGVtn4GYT7P71gdc3lNU1NNhGVXAkGRVwaKQpFY5uxfSTlSvRbO
W14bFfi0CclKORIBfDqVY5ll6bZoMzsPYPPFdxKwDfcwGENbESw1tV1aZ5VZXWTlnPtl7HPKWwkl
TrwwkbbZCIsNMvJ1dN3BORDfFbkX3diFQYd7qJ5cUF9ZIyZH9OtN5i8pOMZ2O6htEv5VGfOWTijP
9Bx7YeOG16BQ2fpBfbwpbgcOCHXUThOqT/BB3WSmqKJzEQlShQ8NswWCcMLbzPpYzHiBr3JROYin
t7zLr+3JrfO3ThkqSguNwYG3zmt0UroZv6hdjNmMagjOfImbJXfc93EhIewSd+IqvkBgmmgUGaeN
E/EU2rykrX6SiUlFSnBRS+Coo2RHw+BYbR0I4Yb37RtAjY05UgaMwjzI3vI1nPA+xy3WKSjeypYy
oLjLsp6XzECaA9aVfZgjSY6nFkvRyikhVjtuMpMV3954mLGQYA45UnAf6Iu2VmI985pDcqzmVELQ
qErqO0RRiCMAucdfBmM0pVtZ8BrQzBocrRCc7WipYbBPJGKTaj63JVbyLcAlmHQ7u5TiFytDXrSp
u+3DwXAO6whKknS+l+fXBn8YOm7DgSgOGbWXWPWBfONMKMejNwFlcaqY+GVzZ57COx2MfMytsHa6
g7sbBpjWxtzhfrdJx0eHa35IcGEm+KiEUPdxZToH1EuSFG/QvgwLRoDwo1wnAHoGBFehLcfdF2eR
x6nXc29+ZdPe63YcVz51LtP0cVyRGyRqnvFqNPRv+Yc+KKuHXq3FR2ujOMNn7I9NHC3ueqX7rJHx
wEitUyJ8XApnFOxQPEh/BmOJGj+8hGnmJVaBWXw3rD4AofFzDDPaUfhaW28UjCro8Iovzqjy8dx6
Xbkw3tLWduXOtYTcKLK1S3AYVe0FUclwPKJFSQZwSP3mDdZfegE7TLv2lYjou+HFU0ZxmMaAGA6M
UbORGibvAjlUPpixi9GySATfrEawJ4ss0S4duHHVr+2Y5POwBinZUzhGzSGaf07GVjNFQ5H9ygny
jw4ya2X11te9u6pU5gbLxTqU/ZZuvgVpmcgumDDdOTm4NZTPpMdF0okW9NZ0ZO2IPFoqvNz2MiBE
xyCoZ3W0jbUUju8u5MzPLpEcVOo2UM1SfQ+8GTNK0iqnsnpE+kgCnhg9K1AJoPlGb8nn1vxvEv8/
wr/XkhU/2j+BB/s//x072FNl9xgO5Ecu0tM9i/b3lFrnH0weMPhod0he/i1Z7T8ZfOsfIAoh5SQm
kXoIvPiq3xl89x9ADXtdNhcwayJa4H8FPHA/Uyz+S0QEMO8Q9oJEKWC8QRbw1/oMD767Llhs+w5j
WtGbLg7WzrcTwPDS+KqkbVyDV5lBjHmy51kaTBz9ayQ9nJVr15+bwvEYSzloV5AE03mx+XRUF6pg
dr20NlWRR8YGyRqzSprvdFZ2zhc+9950ORhbBN/XEJ1l4a0tq/ZqwFgE6kofahm3UojpKkO0iSAI
vIByya6LkjHq+W4OSbnmufaDaLp02HOShf9FPxngOPcFRIdOB23+sv2+5+BcNfURmVzYLLEjye9c
TaPJwGMF+sqGahAXG9i096Net9W83eRm9xdhhGst9vOe/qfFcsaOjgZr+qDwOJCHiEY989xVJXEb
Y8YLQ+szIg4yemofbzmc36mLinpKg0i5pz6YpvEQblRpx2CParioSDjID4w3vR331siFZOeTf72A
zQ8x3jXvV2u1xpXnEeCGBotoC9bJSkLfm5v3NRwoPONUsfrLjo2d/a/HxntBXy31ORAi8pWbovlB
eTYFnGEo/VOesZrEXr42D9E2b/iZa1SunI2u+MrZUP1yc9ICUgOhyk1vhs09gz/7p7mZLjeAicv3
etlyQx5z9H2/RsAGI6FV0/gKCQJIVEJvYIvCwMxzY9eBdyo6+i0TjKfqZPiWsI5tFmXy4GtXv7mV
i+ms76rgkXF5wZ9a2pmRZuwASAc7e2oOGwm92cW0RoEdM3Po1KNjwY3d3FVvunHgLjfeF400yhAv
69Y1r31g4LlDrAGGLMvVwXO4sGS3JvGBLCUKRqhto+nYGtZ8zpZqXlOnxatBa2pr3Nme2owE7r4w
EbhV1dUsKMkCmSjK4ix6t4RYmEZ+1coYePWswjDQxo94DUHSB5oeNqKo2LfDsWDqjKo3ZyrL4Zxj
Afg10Xm2JUgK9Jufre2zcvxxOBg77JLOZpGJw8LGedUPW/fGUA4Ao9uyuyc1gZYqXHnlLwSE/q0T
qrw+CAwjFCM17kLz+BQq0GSVN++GDhClTWjpWf3rZgF9cObga4D6Eu1WPQ0F+oZQd1cww9b32gvq
W8qAt470AZfNC930yG2TjeKxV4OHd7Hwu/7kjNmVP3n4MNF+F0ku3OzZrPLZT0PtrxtDXE8bwAzg
8GGaGIvj0CyCfclz2c4XNENVLPxqLE6zWar3Mpq4KKGlJmC+tc5UMgmtg2TKBhAIUKH8Q5kCxxwy
7QoMcGs+TZSDxNribeYpR8hXnOdSZCgeZQcF6efRtKYwTpF3wnyrHrcOQwZoyGCHx2xyzTKW4BL0
naLrQ/0fle91BV6I91vMJLrrnngBodz5oGRH2vw8Zcal5c7tR0aR7JQQIWu/Z4FTiUei4eaPICjn
D1w8A4nSwqBJ2IvcDLNQG1rPWBiCZ491BzOcsMJvqlSTd5jNoH51vaojcVDBg26k9HyUjIfEaW12
9GP19R74QFLLSNyAG934eZb/cga3h1bobV4Xn0eyTgzHay4bptztMObIEDKDt+WMwmYPsoBk11jA
ox0tpVe+D+1o/ZYzwT+rtTaJXpx2Xrd12SWHDXVukAf57CRaR0V5qqNlaS7apvfVA+57f30hCEbI
S1Dv4MypseehMJP4ePo7hwVi64LvTJBhfesEI1OtUWfhhxggzgHwNH2yPZqkG4s9cjqFoozeLHsO
22PuFwS2RWSh31l9lJdMd1V7zIoeAwC/H0YFFzop3pjfAjSsJORwuxj6SwiD5CQ44AcEAR4e4ESQ
vYJZwhPhcoGgs5/TYQn8J69bsi6ZtMzvyimbw8QhP+6hNWqKYDYlve1A/k5HM1Vdu/d91S77Zk8V
Q1JoQE5w1qElfiY0mTBhh+Ais9luGqI0lX4imUZECQoDAeg0WPktOV/z5/veXY9+iLZA6Ua+cxkE
bVpaXo4LrCP5lgOX2TAhEcHbjhT8rSOSLA41UoECyJtuVYAcmCjJW6Kl3YJ+pQo2eLZD/ONvGPkM
fbNiai3OOc/nfIZl2vi4dU3lJELC6KUDvvNvMjPs/jBWM3jv7K7T9wBObl/XzTo8CppZEaSZffXT
p7oDSBc6Nu+vJ6gt69siGiy9C+5PQhxqUijve8WCuTN0LjhJOenvW4XH99RE3TZTMBt5tGsFxpwR
x2AiWKJomWPZcfLitWpIaeMv6O37XM/rB8xCgyylgB7N4omu4de8qu0Ly1LleNtahiWegVoq56kG
WxQ8FdgT09ZbxvXQ5aHzS/aLFwez559AGqt7fwsY2sPZGzFMC/e6+d5qxyXFCTbsaQhWDhWHR6K8
Jtch6FOEdkUL6RZmEQDbtnxktcOv7lZ7m4ftZLuinTErOod0gtfQ3FnxvTPz+m0oCMFG7fcahGv7
RWkFlYDQUD1mheyNa6O39iMvC9tnCRdKCsU65eTJpcDS4/xR2dv6AlPqvTd50xHII13/Ot+Jpbhp
WbP4oSr7PVr/31P3f5DE+Xe0XfLP/6Vxvf7v//Y/zlNXqj9JaD+/9LcR3LD/gYeNiEV8cabFGObw
XX+fwcN/+MT6YMWIUNHvprv/8r1SiBvgkWUCx/NluwQi/mEGd3xEuaBc7u/s3r8yg3ufPUd/msFt
DwcETSxM8z7lVch//2gXqGoOq1qCMTdZrp+WLI/28u0Nkuxp0IHZlPHa+4Z68U2ifV9H0o3shyEf
7VWdzVxajU7nKNdV+L5IQ2TZscAg271TnB2N482yP6xbpioKTj+f4bJd1KP8fLKZytovkz0RaIQl
/c3cPwZhEfCJmD4/HWNJpA1WqP1Ts/fScrzvHybgez5X/Mp8xobPz5v7+dkTboPXPdw/ktO4VcDc
0hpBNRCUuMhfOnGPAlhRz83nG63ftB5ARV0n5UWxxN36eRx0n0eD/XlM5F1kXZCh37x6v50j3Fkc
KsV+vhStRcBbvXHobIxdr6409glxP5XCzwPKR5G7xpkQNieXKHxvup63ypOp5ZPbnS5DCXmz/nb2
DTldN4FGZvfNHkuCT8reYfmPmc+dgpKjoAmP/uexCpA1fx9Lkp6uVlEg1jA5hqj/3o9jlArCYQn6
PKZzr5/P2+fxjXuao5zkAY715vOIp/aU476XBZKT/vMa8Dqi8mKCorge/M+rghwbrg3/8wqxeofr
pPq8WlbiU9p0QgfCbJKP5XF06v6aHh+uJHYCIsg/LyqnJpArMSyHpejzKgMXkyLptdlttwbRH0+B
uxC5AM9iuj+5M3J3rzkiOC4itiVHGFkwNngEO4p0VBUrSgDcO5wqAvspH3dJNo8DPVa85p7FNwZ9
He940+eGijOzyRKxgJqBqo8aMQyciH+orLF9UWFtt0mw9aEfB4ONwGkwRfStRXdSxpaVZecZwZOB
fzlApzIC3SI8tnnP4j3YQpxsi4ciQaSMAMcPjPB9JneMITeqVZCUDFJrqgihQdBS6Cy4cl3k1kT5
bBEq7nn70S8okIDsMoAsirMQZXZluadU9e7yGhr28mCx4eEfRPmMRTLfqTBhZ/lxHk2iaoBahZdM
+ZT9qKyIVcAnFeFbKTW1sqG9tF7i5nwP2U/Dc4VAGul0nedx1A3iVyVt5N84Ucq3fCndx3UOMezM
k1oumNBRzKshqvj4eK5zGkrC0C94dfqPuVItfxk+p6/Ir5tv/MvgS89EXRzQyutHQuCd64ZxigAG
iyGKpMGWBYkEx6ZNFtyj6GaIDXypEN+u8WapfuFlrVnv5qK3Pyxpdw+ts5dOqwEPaGwCBPpoAmf9
PQcW3hJv0F51rC1R836ssr416JFgn6/08BMLjwn5lPtBukryI5Op3vzbeWFLOCpwOZNYDja3ZDQI
c82IVf5BimplHEj0wKgqXV1dIcwnGMlYhqyOV2KheC9Q4meJjRT20gc7fTHnQb85tDGXsYOz6nZz
9aQgljeaOUxBBCXBS2bzFeHe/2HvPLrjRtZs+1/eHL0QMAFgmpZkkpRoREk1wZIreB+wv753ZPK+
JpPV5Kp5dw90ZYrwEZ85Z3+1s+rcMvcvo6hV15lhmD/zoKQFMfWe12xMsyruOCiaTkakIklwK+F9
smDpfLVC3+WlE6o5dLUnf1ZzQ0LTN/x3K5XF81PXB/Ft14T1A8QejcSevfIL8m91T5ZlHyZK66Tq
Fqlu5SUKtxvx0LekGH3UftFcNld1mTTdrkD/9j3HW51ekkSHgAiNsLjrs8KYuOKCGr7d0BNjbTCb
G2a/1dWGmrpx29heVm0i+EQPBaLwUXcX2oe+rDVoyVXFgeum/54YMSQ4DhWg9wqEka79tGmLG9cr
su9965dPjVG0NA26YTQ3wSjNcTtEOdJxV6TJNcE75DyZsRatI1lRJ7QrExsYCpTop2EDqQPgE3se
RWSj/ZW1RTpfexjdaJm0af5nKmIGlTEdLrwFiMdaulA9hpPQj5/tqKZj0VecNQ2ZCsXbBBHhF1Vs
2jFjNij0Y8caquzpqml3rLQ2Fswzb2uXob+3OqSYq3lMaW4VLQ0zi5LQd+buRDmIwY5+exRhr9Wl
cvuRCfcIUqlMoHGldWrdQK5shnXuV5T0U0KBL4p2zD1vCukNOC37dxBWo55PWcbfIowFj8VkIooM
kYg/5ZocmXkduDorm8gpU82WLMYGJpnV2cX3MUfqvhdORUu2P5Ep0eQ/MTwbDQOeFBJOBbeZurxG
Wqoj3PLIuXSOzMvoyL8soFtVa3YF5OXpkZHJ/6ZxiSWHhleXao5m2RXjVTUbQbzHT2J9do/MzdAx
0Pk7GsVZHqmc3ZHQ2R5pnZlhaj2jZngGNks6ykEzGleGXcL5xBzZYFBv+2WtWEW79ej7M7RpDQit
JZ5ZFIY+UXh5ZIh2R56omnJqgbiymf+zaOSoh5PnKtcYUoGdkCxQ0KO6qI+8UtsJq2bLLFs4poU5
on3LJDLovX/knSrfc7qbnlyPanZQ21+ERqR2zH54HKVNYX8Jcq4MiSFgVZYmWJ78QKY2CgXc6wDJ
1UNYf4SylsxBfSyKgY9hmguXW3XEuI51DNK113RXxpkjTi8ZO/cjPOJfkVqCgq3mzPqJ7QFALDMc
gMVyz607ZtyKv8F8pfcCvcKf9giYpVGX/R0fsbMpGTHTWTWNthZ9+7dXQ6j1j7DaEQvH5+GIsCWo
WcLVsqSgbftCDR0wqG65jjor+wVuGgzuYHcIaY5w3DAt2mDHCC5mGGPbSm8VpQzqV8Ln9Rk0Ydeh
80N39QjetSbHY3vSPN4OcU+8GTWll+Qou8aGaT+x93npgfcfUVRULOomhmlQ7/MKT/0h6H2n37dZ
Od2NfrD8DuhJPQ51AHsrKXP5ybZqIqaKOmW5hscJ2NRzO+dPTSlToqWPp0+IVLtp47L60VmfNTFQ
0oqNV7GY6Xz0MjUfVI8E+KqPyfb3laGw9KCYdzfunLefIFIjbEx4h2zWmkjcpgDkbuoE0QA3yoOE
WkixWAj5fTw/c4xueh1TPf1uUXg4tFU6fElqjxzf8Mp0XxYL4mMEOhnB6ODVn9uMAGLDskc5kd+P
h663+u9A+PyGVTMaD2gYHI9YqwTsSKfJr9bMR0jLfQSf/GsxznwafdAb1/TkDYDIlLl/tAEXddWW
or6cUL398FTb3kflFDKrUTmowTuz8x8ad6a0EVdW11LQMGLJd9VSKEP/j9DKM1z3AAh5/CJaJ/g7
mEt02kEiHXNrTzQS947TM6S3DL3hLzft0RDT/k3YCkJlXTH7evweIYKnvGnW5WPDavPgKgVizC8d
rAA2avMtIun0IjfMLX4LKnGzNOSlqaz8j11H6WOfhYZ5kaEb+zpBJPmK5jo4yG4A56jIwqEaq446
oBnJ0aQesIxXUe+UXEofFQcxpR7xZOQbf9JaEiHUlLKDDdQMmlFenMfxLnKSFm14NlNKZVBKtKO/
CiyXkk5/X0SxhxIdUNs1svBo2gxL2JkbJGhWtgr6xUQVIMOw2HVF0+7smMLdzu2q2l3VOMk+tyCk
cQ2MJUIx10oI+oMmmVC4DJFE4dv4dN/+r5f1LIa13s2qD39KPcvjT6n+I57V//6USjviv7SaFYQU
SSqJXYAf9JRJ2zZ/w+AI3euCVRXoHPa5mcUwRrD+ZL0O/x0zovQwvv+gEHQ3C/4Lf24K6TAFIfg3
mbTQifL/JNJI6FzEAK7v2pq5AEBH21VfKGFDkJEzYIOfLvpGYX3DJoSbHFgw/oVvwZTX7n0QqtG4
NIY+/RPQPEV2GGByRCluhOOmd/zFCPam5/ZztM5CoebvLwoU/4AkQHb85gR9yb1AUGxK0+FWvDxB
K/IqnN/97ynG9Lilg+tQKwT7PKwFRnxv//7RXmMIfJp6EqGazag8NGSO7WtAwovbMSxTSy7EzO8k
EtHG6Zb8qZ6y+u7fH4XKCfwBKss2kJ3XR4ljWAOxVYJD0ZhvSordZV56w+37R3kNczhdCxLgwLIY
VAOGQ4ugX1yLb1ZBRAbKuAVRpDvqvuZtMMX9RYk24pDFRrDF6/oHJ8H8weW9fmTPB8ZigqFaF4N8
fZNfHLhpggGLZoWSYIwQQrDFXbadke3E3H40Q0hjIf7n9X0+lOP6jnSBFVnm2Z1cyomIjJbpimC8
XPdqUSh6mh8jmixMdGL1/h19c2E+5SuLyhfKce0vP3s72O9zkZpYFLM5+opzytz6TvdnZus9LaX/
64h0fdqvLosON4dwoFMBtrKPAJMXdzAFJ9o6TYwcTAhkUWlSbEtndLbswCMEnLE8BG04fzBA5s27
T2fdPE3TQd/Ii/n6sYXOAKQyJ33PxhbG94Io6W+ME9iA3r+L/3gcyYE8wRgjYZ5BOAaGFRAbcBxN
XfvmIkhcRUmd/nz/KEdiyNk9ZCoxAz34f5M35ewwbprOFpY/Av2U5JLEHY5bMDj7JMoe69a5QdS4
yVNn3wE1RiB8wetykcnhEkjTzYw3aCXa6taWy+f3z+ufrh75gkWnxGQar8YTvPw4aKGUVUwrkzzH
LS+FS1EoG5AzvX+Uf3hTmQzDMBrmcDNC9rjsv3iBEE0X/uBwj4uxHf2VKSrqiW5HQwSMHZHTB4/0
zWfIq2M5zD+FesN2cg41cIIwM3ClwWtNI2M3Ov5fYvAPne9eMa8g+mCN/ueD6XE7zLyGoHh2BwmO
UII0HGx0ivKiYNj5nUgqIu3MsK0tWq3mo1fp7eeop9wwtpCNUqDuOzti6E5pOwo+xwFH4m0a+9+Q
YF0FFX75zJY0/feG+pagMZ06a7OEiJMoPsJlIAoHx9rRheds5zJ9Qp/afnDr375Pls2TRl3N46a4
rv/+xZOWet/knMlTKW+vOCWTbg3TkP/t+8RRSBiZFseuBajn9VGAscV61D22FVjw82GqYx2QMmqJ
ca8h9tsPLupsACvvLAgPXifQczCieM76/X5xVfYYmtAgSA1qk7T8ahgk4xiqJc7+dtrKQW9pR5GW
0afp2mi7yN82FIu/mnHq+Js2HKsPwEH/dJNtSzP3jrhPR7+SL05Hgcj1i5bLL7IAhwUY6n66mGYo
6x9c+EcHOtvPoDdQnMOUjZQnzS8qwoQt/b+PVgf9vr5eGi1CHHlURdGWcc7eGUuNdG8G7m5ZDrHY
tKVtTisV2vKJOiQMN0VmP19SamynVdjgovngKt+uThw/sJHJ4kdmcTp7upXIvRlLDPuoZ6DKYD3c
FRGgvgDIwMX7Ly4c8POL1buADTHRQvrF0c6endnZRpnaNClLxIbNBTxk6lJMEeyQ3o9lZG76xA8e
LWcq5CqsOkDK1sTgV3Yn5F+/RSj8L6iSSwMCO8mUpsvRrqBIUhmDX/0kvm/KX60unN0GjPQ5TkOJ
keUSb0X1OkuXJvyuavSQV0be0SCpzWwM1wD0JxBTo8gZwtrms3kfTwkbTwnruC1WkUJtvTfb2kW2
hHQ7MzZidhe1CStzuY1xLFAgTjknbDpDq3aB1TdqO0xSDZuxnWzEuYGh0fxp8jsyaI5tKPdE8mBX
AaZpn/5XzCmoLNt3lJGwdRXgZhiWM9sDk2+qsN0oc1LFvg38trniO3f/IiCyi+uszVukv9JLGEUB
PdybV449jDk2aejpuocOpYA+Q4wYaAxvWirDUX4XG8PcBgezQo2Ufk/rUkTeaszjbEBTEBcDqus5
EJMRr+OWCaT+xjeitr/0qlD9cFAofa6LPLnzjowZZupUwyZtqXivm8Sp502mkTRZkDXR3kxrgIC9
htYMqih+Y2HCB2IfqTYITRHADmMYfKYGH35PjgQc1LM4bvsjGcc6UnLEkZjjH+k5yZGk4xypOlj4
k++DIc32gOiCStJ6VrONJoc4sP0Gvw3adYpI/Xtn5yjXNqinc12JQgHADY7R9oVQ2WlaUAl2Pkf0
tr2r5uhJzY/+1L6eUrlJtW0V0D8O1vToZgUhFP1oMkZP4d/FjMKcFO19BaqFDxZ6//zkuEixweJr
p2w/hc5FBGkgxNt+NNOKo7O2zQqMIfXRcdv7kmZEqo248dGTC/vM/5Rqo26hJ3jsYHtrA+/oRLh5
25O11zv6fNOT6Xc5WYDTox84PJmDC20UjnrtGS6P9uGjk3i2ZXvdHf3FxEN4jUt7mcz78ehBLmxa
Qfv6ZE6m9ziUT9PRtHz0L9Mfle3Wt9CfoUFEtxhdOU5llP6hHGRnJJcpW1VySUZTyosCzAqDT+I+
L/ZT6pufPcNMf6IdUvFNNSGh2pRDrp2ORg79XHQ5wkCSBAgAyKjTNUt/g2EiWsp65c5jaCDi7uI/
1N5CIExxNwXbvCTHYmKDSw0mtVLKbK7rLGglggEGMuuDDDfZUNPPCixl9jumrHrLSpblhO0g8vWP
FLpZlFbppNskQoV8cBNooZpmb3YhfWU5+PL95Zp5ITjeGyZox/COApcJn7gcP5HLVcEWATualrRC
M7VqPDpBFNKi/FqCFgpXqsTOs2EcIZClrrQpyGdFgkcnZDSVtZZT4sOKTtTyg06c+zWfBUquKR7y
yyTCMbsZyjrNoAwY9fd4HMfgO42tpftK1T2PMa6H2a8m9wVfwdJKay8jpwwOVcvkoisf1Ye3xddT
tLuWbmpK77Gw/xpCymS7BtQCNYWAXvsGo0/6K/YxV+yLOTYvmAWTlNs6baOUy8mwrnKXkBp1mAOa
HVGAJ9cxhRVan3zQzOmpe2RRfkqtfk1/pLntROV8wzGS/g2TKKSsh7kTXTlmBaANhSi+YXNZQD4V
Vh2vC7tklbCZQBXjuhkg+dD8R/tnqKpQ+yrO3Puop6K7zimOumsJhAGL7ZhikhgYVox9JVfN/KAQ
aFqCsT6qcfaWFZc17TgguWLXZa3ZgtNhQggmtCn5ZGBWiCgKl2AGn0YJoCC7IOgniMU12rc1T7H1
7F6pPyC83fZ7EdcublsxtILeowvwpNv1xPL954lJ1ZeIKau/xihlNgi8uzJF247m9yquXBw5/qAr
mkghMeauWxl4dMhauxglLB7HGyNnH1izmTWn2PD/1DT/T8te/ncQ3RoJ++8fL+t++t8/K2hcjO7E
WCSeyGT8EwP+WUFDDeH/V/p8+7+EA7ia0ATaMoU9Auv/yNYFVnl+hulKCtqaVvcvuHOOznb/J+Rz
qCcEGhjNroisB+3MWcjn4+8zKt6BBw9R6DKj2orL2NkM8C4b9aXwXVwiK6+Bl2Cs8qoXdfkZz1vA
WJYc01k37gYS+hl8EfirFKfKUlDiuXQILjxzr+Ripz9ylVVdsmdmiqqrT6TabWRd2GYtgu4SNxA+
xhs7QlTLcMbFM3LrTloLzmOTVYjDuACV6uUhLHun2zGh1mrpctBqILNJqSLwu2iIpwyLyem0QNkE
TYolTrR2vskNI2jbB6AhzC7StuOmyjeiBAI0g5UOkNygbYPNlHrbdPEXwQCUpMQK/EGeIHmSL2+z
ByESFD15AnEtbh9bB6MvEoWCdnxNcyH6KmRUYsmpsZdJc2taMAhKfDRNFDGjpB/D5qcxuQvoz4Sh
P+W0y+q6T54GZmFUwOpcXJ4o/wsRlsWmZ+Utq23Ew0nny8FQEV2Y1l6APq98ukaY6jM/JBe5kPD0
eQKOtBqgenVejHZNl9erCO9zgAQMvsVpk3NekUlGCcYaoQtbcBchddANggIe1VUxMasCUL7GOtzZ
DMDycQDNYvB+g8YR1ReH+8jZlYapf6BsUQEy9RbIP3sR8tycf+66jM2yLowuC70Hw6YX3G28JlSm
OCxApHpvT2OlctwddQW3Lm4iNp76d0shvB93WGqrydukWGQ9b92EPgvfRdOgj0WoNOXIaC6RQYf8
zmEz5WgNix+X3dTC5BTappkcY58DJTOatcSjzj+how5JD4iB5X5UHeAbP3vknpCWo4v1AqHJeZm1
zZQrc7ybT4vdTpF3abtOSCPITMeBhRevp1Tx1oqWjDIo3kKctg+GQiuSXogidGX2QcLzOrejnsRs
CfxflARgacCcOXsDEzdWVjBN4ZeO0RG8GlNqApDaCDkyUBA1LX2mZD+McVHHd4aVI6/FREF+m3xQ
gRKviyb6RFj9EF5JB5QwSE59oi8+hYX5c7TkOjT1VVa5xe1Ad3RI9y0MNencobNLwApGPe9jDv2M
SIPSiNEMYCA2yew744zgu9e/DOMcjPGm6NkZxScPYJ9tfCqmHA1eZas+ym4mtO3ZjQ+mUn5Qyn5d
a+IiKDNh9OFzxqlqe/55EZF6S6Pcev4yUUiPXTwNi81tdMAlBPOeOKKxh6vAKLtqqj5IkjEtnb9Z
lH+xTx65sxQLz9dsVCdOHy929AXETT+Hj/1QZF6zU51seIahneuDewlEAQ+aHdISa20a3RA0N+WC
Otu+rcHq8kXECeFQtB0GES9QFMhC9XsBpIhB5GDovTT4BJDSsty9RJnP341DjAd2LdsGf8TReM0q
XA3LEHwPGao41fc1aE2+Yhhs+LyZONIbTrCz2QH4yLo6DWWzm60K391F03U5p8k8UJw968Cue9Yd
0MQ9Z1R0sLUCluJEr0m4SiUPH6IMPK41podMdWvYZjEytbrp9bdtWx7wJ1gSx58yYMfnR5uKsQjw
JDC8cEqUpgr+EOIxgqYNpCJ9zWkS8N1PVddwcPgkwol/hUyPG+dDh5J0rMGrlGbzk0W05A4j32Cl
3i5mF1uE07klxUbUiRmzAWKyTGGsQVLw6uRyjkYhvTtsHRmPpCTbHcK7GiiZNH5UpwUy9yJmRj1O
jQKi+H0QKudH23PJ/f5qYjFJBWhti+mXF0BXSA5ayFZ8DSywixbnb5nrq8/aZ4om1xWk0WA8OAMT
yjw0ScfzbEB9GA9l3el9tHK9CN+CxbS1gplr+WgC1kx6mbsB3p6w70zGW41281OmyuAxPf+oSPc2
5SeMF/ptmlRUTfdFYXbjtomyboj2bpJPynrsK0YfNruEORhp/lUNCGBA73tkWuFVFpf6PRtVH8j+
YJlzxxpThrTwmt2LQOvzKW55OQfjSGh/Ec6wW1LQoT/CBGjKMBgFXy8usQxN2Km+eqp6h8h6HeIh
Yn7285pnNO3ELQO/tvDSMHZKp0lV2Yyc3fM/sXEbNc3Ghp1q3AWWrzdru7LAHu7V6LXjw8A42qLb
9NiWeauC2NL3pW6lkHu3SCMkF1Nmt67zkArIXeQ3ZkB13X1QlWup5R6iUBfdU06DUHDdeLjkBJAG
q268/mCfNlALLUt2U5lIUr396TforfX7XZ3edjHMOu5hYJVes11nMGYqn0zg5D1oZ7fpjM+1qLAq
MBOrGyqF/f2024nJmrliI6pTRus0BoC8Btj9XPI82B4Jq0g6kghYN/DvyDR3JdUAy7uOer/tfpkw
Z/hwhXIBPV7bYulrLL0kPp28ApbJwOZtUQhab0B3RWlLLBOh/qgRci0YmN5/0sc2zYsn7Zu6Dwv8
iSEutrZ8nj3punBs1iQ3e/Dk4lTmrgixuDNksOTlxDt3Cg0hmxXwitSEiwGyK4O9hXugmjWyKi9V
oy3eH5zW2e6mJ7ezqSGDNy36VW8CvSWpLTeZk/aLqxiUYm4xoOtfcvSOXXCj6sGt71l8gR7slDK7
afwV6BGp836y/DE2fs0mUxeLG6pePQZ6awRx4iNkgb5WbIsJRzIT0HCWON4NjRXpXJIfE1wf3r+K
84sQlisxolKjpPGPdfbs3k7uaPS11VgPujMbGetkwLOYkBQT2xJblyHib/vSMkY11vt2BpBtPb5/
BmfRio/wQTPVXV5sAOumPA8S2lYwQwGkKXWYzHO/jiYVlnlnBKLglc88G6DBKpat4lnTVdNPlxqD
PU/bf3seDA5yJSfguA4Q8LM7kTWWU8imqR9Oa6OFkIYFmS+fbX+nQnPisYy5FegPgq+ecARWlo57
3z+Ns3CDZNG0sSrTzeZsHEDkr5e1NOuZZSrtjgfS4b1CSCQCw4boXPWl5f8tVVp02YGaBENFP0hd
3jwJDkykg7iEV4G7cBY3LjMVJaA79QOKEEn2x2LhsZ0MYaBncz4vPnaJCLm6RPU+zE9hKNy8+uAO
EDq/jnp8qHEC0zeCGV5PnunZPRjRnHZZEdQP9B0mlj/79IHFacnTu8iVYjnHKFe1fG7PQQyFoXIc
ruMqhPu8ynAB2OlOZLFestFzEhsyeYwtL1au3hCc2j1e0+kH2wSSMRlqPmOrpISIvBOBMNYlNT0m
Bqjm9BNTfVRlbJnDi97t0gdxlsmDVTIoZ7iCxSibn67h68Ch9ebKYE615UQJajdgs7zFtLB6hNlk
SCCMVrUREnQypN60OJXklI6poGXuOEM5x1HvVKflPx14+3527aKDHNgITdpdD+5kJ+E+E6beNIRF
3U6uAhZRN9hZA8WhL+W0tOwxolwguz7vgJXZzsqjtImfnL/LGPPLyTIviFTrAPOFNHFnCjhC4iuK
uzy7LcNKiekmzF2L7UilEde4c21FTgNyu1gA1agZtjGmTD8MqeKPDq74ZuP4pVYnMyxUYjyE02bU
X7gvYMY3S6If9o58MuMUFuYgcwrVKWYZ28JCS54sR1MuC37C3y2W0uWEkXHZ3Jp6AO7cksctDicG
ohub3aX0W+yzB3dC8ch85lOqavB18S+f/wPBZ82LUrLnkkwSs+kbHNpzxI8m+k+IEYtYEFIhStSF
BBPCG/ZONnodAZYj4QKxaD0F/GKd3qiulDrQUpPM2U+RSOlYQ7ghS+iWgEDv1fQy8NUz1iO2GNyI
pptZczu7YGIT6r6ycADbfZs8CxnJoe8rxO9rK0897N7o9IhHTLAVS7brhlKNfzehd4zekVZxj4y0
qtKRAmgWmvY6oiFFMmVEJe+4tJMU7j2qd/1pLBRlWJ/Uktk4WFYhbRYfMAGE6UTiDO3mBqNrYqR+
/HdBPoDU10KpFnR3To7g2LtqganyFNLSWbzookCAXGH9CIaEtePJcJhw1VwZumyL56c0U4Lsdups
Ct8hguzlIKsoS+rbIpynYH7gi1mqpdkUtDDQYpu5THT4ajkNakwDdKpbXIrT92QCW+T0CzACLn2e
ATk9hJoUC7vczImdcSAvanWi8JzdPD9vwRRzwqPyFE4hPNE/5XlXZqCPXrkDbza4JacQ+v2F+83q
CV+C/gWEOkIVAGBni1aTNwDTEXbcn/YPKgaEdjZXNN1BFBnYvRw5xpy7YzC0xV0hh+bbfv8c3mwe
vqe3DZx52DDlG+1aA5E1HSBI35lWn093EPZldjOXJBNPRmmT6+zg++Zsa+8f9nhtLyM01Dq2gDJO
nAa6E8nX2aYlC+pVgWrv4ySkI7QXBYyblJKHhSVoOzIHLe5uBE4oJhNjrm28CrScl83uIchgfC9f
9PiwProY64WnvS2anE7fTkQjgetFh6ySZx0DjCLqY1ULFS1/kTfDfTQzKBu4X0rbf9xb4HWwkiCa
peu5tkj1RL5PWLpqe5PboHfND3IQ53UXWxNFqKBQH/BZXm0QI2fPXEimB0Uy7++DEhZN+4NZwi1x
XtJ2Pc/brgQHXSFC7lkQymS2dO2ychaB54TvzX9UdHH5M6o4OlMVZseDqsm5+AcVpisv3Zhz2ChA
ZF6viw5ge/UPRiWdpu0VgI6J7k1gtBRYYRFhUmsO6IFkkWwBdRO/XDIhF0/Orhi6hputSkPvRsI2
ssT503iGnNyDWBLOJKrrKW43XUKJZbyaalBhORB/NGg+CmJ2oXBdxxbj2mDThSZ0rrupxphZX5Dh
A/3Yeey+ArwDlF7hR8iX2fHQlk8z08TdQ63C5XjtKhHmjm+3QLX+/jt4HsiSAErCJiIYFJXum2g8
7WjxhXMf3NlOMgz1NzL6bLpbYmzWmDGIWVi9EU673I2JTj9n8/7xzz89KqEmrwC5qA6j34SP0A2Z
t54V/h0F5nx5ck/f+mznHq+AFecDRySAZ03418dF+qMpNAiB0eWcBW0YJmUyOotzZzoGx8VkoOu4
owXkBJzLZFNK93JX8GfvH/eoH3v5zWslELocrjjQTY7zuD2PtSV2XJa7AXwzGG5LNZis1s/hKgtU
bFVXVeF5HjMByMZr9zNuL4gfDLCJIbiR4jKHpL2s4qkBzmV1xEHfKDH4TFv+ILTXs3teFmh9C4YX
xWwtskZxxzL9en2CxgaKGljCHb5eBBFrHwMcL4JDn9L/ixggjQIklkXYfkkxFZrNGvfZlP4i/+uJ
dZ9TkbAeg6Vex4kCiLGx7dpoxg00MX2j37+3Z/VkTpc8SBubNc7IopL7+nS7xkz9CXjiZ3eeJ753
eBb6LZoce+Z39XHjSMYmSDcuEv9iRiaSROwsGSZ98pL3T+bNi21ZQJIlWaL+P++8uK3DBFVRa78r
ZZ/wLZk9rPl2bbudx7FoVrPBAdJMlqf3j6tt62cPDVwD2ZDHpGSTuXRni2sQAeVEis1K4zWGumQa
ji6/0k1vgJlYytXlQw0vGXwde8YYpZ9jrqiz9Yahgi4kHBjBoxIauoLBqdRVThW5om4kQ3EY3KUL
oRad3T65FVG8qIWpSUVF4ODgWnKTv9+/KPfNm4iunI2SZ4u+TRcOXj/awJnjxYWmePdckQ1qBgx8
6kUz+/E28RbYSxcQqZelZIgE3uPoIimtTtVraUIhVJuoG5l9sVKtJQgFB/KWvOI9plx1jxsXXcma
qqy0DazFHanrynawVWW7Rk4YIlf4K90MVY1yZGbvHU3lVV8GYFemsT0FC9aIopQg24l156ClqHP8
hWS4+45LUrrUJr0OBvbWw3oOEV4aieMiTCmlOZRbpm+g17zqm0EZkGUYUKNwyR8fxzIz0hl7DpBG
XYPrSuBPGABFhUZKRjmamx2zefTjoMKGPWn1XEvOp5gtEPwz7F2f3KlmT7mGz6fPrwkkWo09eZ6P
YWvFzFSnNC4BUdYV+MlsIhpGgymYqfjB6vdmt9F9Wro9kngLn8b5uymhfC+Ol6m7obT1F7pUVF5/
5nGIYRCuXaLvoYepT112SeZ+uPi+Pbz+KNBquzpVJld//RYRayVAlYb67rmU6Vilyf6Soevh+Mmx
xeW4GBjbdR4BGflo8rf15gRcVn0pGbSM/4SRimcnEOMGTsXSDJ8j4DukOWlO/EaN1GYEcr92x3CZ
sDn1dHn7Q0PJgQdoYX/nszICcH3N7jk3M6xR1w17FmT+MKzBuBLAn3oCz+H8XAW8S2Hntiau4jLC
hQJg/XjU5zercBjBQdcv6vW8gNkbymJYBSY+e7lRAjAwg2T8kFUDfztm98LYvP9Rv1mowD4iZaRg
otv04rzjizApszqat5+flyjSEYdH/tystklXm5/ZHLOGSVnavC2zjLWPEEvuRwnAeUDqSEZfs1xT
J4WNYZ133IBH5gDL8umxKJURwYKZCo4xZj3qnS7weR/fv/Q3tVkHTi+SWNfRXTKQLGc762i4MoKB
FT3GUJ1sey1MunP2CqRrZxAyouscfoyOB9NVdQqaHPxldFaIkhio42n7Mg2bjz7ON0oHmnbcAh0P
0ht4u2V1U64AABfxYwSUlhdqtjOb7T6jh0b4ewrQsLmycdVGzz3BuKwDpOW4z7CtOdmNG8+j3nmp
UXAb5cJQnZsuMfTTOy2UBTM+lycv7ay03i8ez+K+GUPaz+suL3S79RSANsTOfIWdnIlGn/taid3p
11wyyENd5sjq0wIa+4CNHXonjbpV7Zmhd90EDMKcMUB7tbvpmEvIp92guiR/LXtwJtnFMDbHOkcb
6HhWOHAyrLXfGzrZnE7Fu/cf93kswEdPU5mGPEYx7GqmzoFfNHR7JRIzoE/w8JxZIohWMDYTcwh3
pKZzigun5vP+KCCiHvwqGDh60yQRNiwaVh70MGcLjjlWOW/7YO2UGy8Icb00Kh2aPnh0GvowitSn
oVSaBLKFWxqAg9kiyomrT9apESJtci3rIvFaYfwUPZUGKquRT9Xnua/z3LIcKnKfAdCzKtp4Q/eP
z3Ydx0vV3rSRN87muvDiGBYCxXvdiS2BQjCzNteU0dt8ZEADPTaSJpDsz20WhsHq1qYzoGyGwh5n
LXObet3o/Plc2KqYSAAbEPTwIoY9s3Ogm5KrdG59A9jFzoq9EVid9YMOeV5V29mF+f8Enc1lM4aS
wuAHRg8vqG0OjRUusblfGGQU3o4mLaBos+SQbaCJuFlSpXvGKZbhjdA7BOkB/LOxZd4TRub5dm47
uqqETcnC+0M5c4myCwDKA2U2s+MbYXrCGCYGk5sqpas9btf5k/F1nql/MSjWZiYGmmgCEuPRGbEZ
0XerAnBqTCykte3tEx/So7kdZ1+hmqTyOOfRNhm6znjwR8U6BdRSb1mhaQRMUHAW0JPMyBsbjY4r
+Yg3baPGiRFip05yIiklchCXybVEhMZMCLsZpo4xkLBu5zgqwem2cWpfFtTd+vYxov6S2ldmE5D0
3i1VCqGFcl/lAWJkXFKd/ejjaTR/Bo1h+Zd93QqEexmYoT5e15avN7rn9rM6LhKJD76r2rZZ2M/Z
9eDXuv53Krs+9+SDU0Pb4JGy8qgmpAQ9LJUOhFTGxDAoHD0bFVgbAyN6saKw1A6/T53ACIe38RB7
cmQTlTNl+xbLejXQh0l9I/0o3CZdfP2NsZMjdHBos1HH0dOxz75uPu0SP0btAo4Cj4K3GOhclT4K
L/Ro7EIyCC88tGMu8N+8KnO07uT3jOa4GHN6+QA/pyQ7VIpVcFNT37seR1Tva6cX0WOe90jGAqeI
xhvLg+exjidHXpncg56P2XIdhnn6DZMImFucBwqFbY8yEgxiARq1+pRmSM6ujJqy7b6noJNs4ioZ
foRdNqc7200A6DDLoL0nXUqqbUO5M1+3i09gWsNlHS9lbU75DtRvUG+aEKPBOlETjvaNUNkkDkFQ
1reGR+iwMt2I961nsNBm9CNNRYj9ekPBrgpwMg2dj96s9K5JLspgi76/9rnYzHvIy17c9K0z4M5b
bOsvzKXJVY5WmPlbIN5v2yLoNy31jydmY8BWUu0PGcfNkyGs7DZ3DGiuC6Z41UE1NcNioF4d01m/
btiuLB/ihLMkwTq1GZVnXlODM34HQ2TvadAVmzmMl23NYDANHfAvuNbTAMaCKSZL9Sgpvqy6wOmp
NAfLNcYCqNEBBowvZu4sO9Ugql4PIu8+DUlTfw7tur2JGHK6y2bl3ivfsPdhYFbbKq11Kw7A6oFg
CnOCE88bsdS5LkF5N6jyoouajvyjWbvu9xnj3ZewU+0dw1nD64j6+WXetSpD+dwxMTHBCUEfetlC
qnPY+haGc5q26g8QYqdPldX9N2PntRw3kqXhJ0IEkPC3ZVn0FFvsbt0gRLUaHkh48/T7JRKa3Z7Y
mN0rBSlWFQpIc/L8zjqvU5ud88zBngdedXxALLn8JdFCvDfQgl5Lx+zv6bInzxN+X/kBAnhzLsp2
fTCXInynbVzcW3HkvgY4zDnYl8MEzOMieDBxYPpauEP7lSDK7ApvwziObhvdYetBgvOM3eXRMnAX
OcCtc+6c0aveZT9VNTaQLQDGMhrfY/IOHkO8X4+eJfp3K8d6ZZKtfZ38WjwJOzZO0zquPzHvrz8x
nqeHt2DYWo+EfuEoaX1aQAB3Pl4ad3bqLi8rQaM4WXbyagGt3ZIp6w92tC4PhcTU9JiieXqFahPM
Z4g6mORhgH426A88SOngchVAv74ERR79HeTzR+jVw6fF9gbDGmUWFvrGAUMi1sM0N39zWIDPxpwH
L27s+3f2irvw0e74AnHpub8FnDspsSeM4U51UFffhzJzIW83Wf3I0EyPYyhxPHJxpGrozzJlgtx6
jGlEfcehybhvRBtAN/fCm8ty8oZ7DTZYcE0/6EWtmGGO2fekInPoOIlqfm3cqTpGMrIofsAyoEyP
dn8sp6L6ZEEt7YPgn+zAxoPHDmCUfViE0fyxGD7+7ZCzb/kgB9aMZM3fwNj6t4nNBuVOV10HKKCH
AI/jd2wccWgns94i+81Ix2QgfmSW83gp4rL70/L76jkBHzwb+K34p2j0sayJSXTCgLj8mDIArXmo
f08ApG5QMn+Mnf3hYRkLeS2fL8bg58eVuPJL7vnSuFkkxoaP2JyWd3yxwj4C18hnKgpETgVno/HU
NIItOTHQJhyCSLK8Vg6kT4G0+HtrwNmeQhcqsSONPw1YlMlBkilRHbiq4i8P6ckdqejOAxqk5ltI
sOJ9nvUjk8uZn2LHnu6HlHDGAyLv8sQJuPlzYu94QD3kfQVnad7KqDGdE3b1/YUgGO9DYKDTniLc
ie79HtOj00AR+BOrXejn1SB7TuQCku05cbsU83ey6W076iSRVy5mMqEfRsghcbELjqJriZiouMP3
MNXEiUy3/paQ+PmlBoXAhyVL0suIfvRLnEMtwY6qjPhCmD6asAC+ULYbCDn9+mdN5sMF71n7ET5E
hk4YQcX9BFf4HNhD+RuNfhchxhp8Rzocf81jE+UN+k9SIrkL8t0KM/eSkVxCtnLUFte4DtJvDtX/
nW8syafT2d2N9AifzsmU4I5PyibRLFXE1Cym8gJC1dynIq1IjCuBFxyM/UkJS/8KZIKekwjVtxZH
NajTTnyH0mc+4kXWn+nTxg/lOsoHzJSfufAfWeeVP5rVquhwAHMh5mPtRs10boOVFPvCleF97vTh
c+rPznlJXVw8mikmzmdK5SlzDfcRV1uED9L8Rg/OeZjz2T/6pARdp9DC+8tg7pLCLYs/VjJ4IK+5
BFKWeR/eSWdsf/PoVYK45Hn6bMSGQDDW4VvWzuMdWU0rPogYbU/LEt05fDZKgtExviTBOIJOVaFR
XOYsT6srKTFJ9tOgBF8/mi7yACLWNOBEma+W6i2kCNxotHm5x8FJrhRq6RFplTorCWxr4+GFFEgo
L/sJVDYjB+K9PbGfhbqp6qX9ZQg6hfHkLCgwY/QRLcBJjLMOQg4Q/nMPfIVF34yj4Jp++AVjuT+h
OJ74E1f3vimu1FHJ3/rwpKC0Q3Uw5VBiBmj1YJAfc9rHze9kQJV4TWm0LlyrkXze0g+a7BZWbuX8
YG6qfuNs9GDZx66ElnFahnFcn+CJxO1dGxmGpIsdS3x5mHVe9ZyRdTGSXBS6fYbncJQnZ6Nr7fZk
GJWC4KJqCX6acAaieziXVvkgiGEx3g0IutOl8R1ZvTlTE2V/EEVd95I2R1enX0Cj8QA4SpkXwnyg
QTu73pWeFBqvwwAnArbOBAN0OfdYMQe0xpoco7kU+DS5RFPGxnXgkO52tNdm4IdCH3azEGOy02BR
6Zxgq/Hf4YaYNOsqsVPkCFL2P2HM5JhD94nZuX/9Aqsw2MufJpew3/vF9JhiZKXIa4Q5WFkccRtc
ve8UZH6q7HUH49o0Vl697rRSgmIVPGHKuFo/9Ak5lGsTcAZJuI1+Mlrd34D9ivNvLogKIXi4pWqq
5TKtoYLo0jg1DdUo3FlBuAPhnHUI1CrwtkNNO48qjJzC886RzebXPlNLMYQnDlqc6S1ychih9iDW
MjuugdEt8RUkQPKZ6WhzXDdWoMZbsfFG8pgm05vuDRCEqdjISwOxILswztVpHoSJfgDhn1gAkaa1
/Q7EVbGWdvZyPQlFqkvMSaGC5CzxEfocIedKMbMVz2P+1VFs0oqOwI1TkPT8m6nbsn5SqjGJagE7
uIO+mtwOeHiVbv13HOl4c30870dLvW0bo13FaJM/nK1b4o/uaNwKh2B5umQ+t6a+4gyztOIlGpFy
/d2Tu9BmD5yLya4/jGiHTEksNRxydLEmm395HiBSMk816bqCa9hBLUlmXPNhqda+ZDLSNFSXGtH8
40ktEbZ6ZK+IsRYWlL3cgjtdOq66PYQCMdquTTKRRYINBLdx6ByFz3hmwA3JtdqjF2VCWyUWnA76
c5AC9f6EgUhKInLKoHJ9Rg/Oix9QT2mrNHi7JsGNwzpY+aGG8t5Bz59WGjRXq26HBaaovlcNYjMi
AFrywwTwGd12npjmSY9CrInz08DIHW/tyqYmMrHE7jG3uoVTvA2fqlWto6qW3vZEHDVyMV5V333H
AGMHz8oF1mK9ogYYk1A90IiCpXAfs9yRBV77KchVffDtkluQeY3qH3GyUJihNye4SF3LCRYStU+U
twvVIPAxl4LFRMHnWFWw8OqpM2A4o5RQw7FZ6E58LhrpHPAB8+ujyaiNMS+dZON8BTJU+HIPmGMm
xzTj5PA0x+4cDAC8ifpOw4JkFfg6cxTs4zXjuIUCh4lJYCD4y/wxgx90n/ViImR5qMOU5b/wSqV5
6DCkSbkK5NZLd8SKXvWpQqL5FjaBYZm/Ie2zzN9MKCikMdJTIuFsQGAyfuPUln6vFE1mOma4MeZf
zKQY4MzMdsvhuWubzPlIVnyxH1MPduKl5Tzmvem1hAAYhTPX2w7Tx6WRfjfcEZORw9ibtFyN0aTN
oCddM6bqng+No7C1sYA7JY7lmKo7KgqcvD528Dbv4aFT9W6Hd5RcDEmMABWFA4IMHTjExaWnkoWx
Rs+fWmat+23yAZZ+oCaky5O7vTrotzio8Zp90m6UNN0FIn/SZbfzmiJRPQLpiP4LnpZR+R0z+9Ik
xXkZZsIIFwdGUHrU69Hessy2xQkOjrqcAqXzel0QfiP39CsHD0Td/5Uh0uRPfYtanBPL5uBGAbl2
FH0ZSY1+WnFrydKJuVOOJjeuG5yse5R6x84JQuFOVbOjdnsRwMwkH5SGCr/ErEEBkIjpWdT0Gr1v
80iuabOG+WL/7Fx8G8qjCVt/fgs5r/P6SvepRyfmtorFV4zYAgaHmE9xWxfub3opg1mTMSf2LijJ
GcCNnW6gKBjV6F+mpVULTdmThsK+1kw0bCNUJ83nIKSaSPS91CVa86JmqhxBoYYXQsHUetmWgB31
IZopArDRIHmJF+hhQttM/UXdSPXlNZcGyq7aftaJ4zrrVyXmur5hylbOUPb1QuyZxsI8WF1LAWgY
b3eq+zhGKRcXhot6XHq89A7SkfSapYhtl6uNemz9wNAYMuYNz36UMkRIhLR2qedrMrb8c+GWGAZe
GjTOrn8bPQLozTOtQVXzxIXJ2rdI/MhYk9h9anSkBWa9dDQ9Tw1wjdf+4mMskcJEEd+rjWwK0k0f
tE0ePzHVoN8ftge9Z/2oFZkYVTKW1vzjTZHantOyU6Qmv/ZVhacYkfMbwoiNawQYiGEjx2DSMU+s
X1Qf7bbHOWtOPD2RbFVnD+cE0UNR3NP+DJr2aiFmDqrXKvTmGWTbKxn8V7r8OWmllk83Z7zPSbmA
VTJCQYB+N2AUPSPMzu0i9bI7NHKKTLN6AGcYwzqtmuWI7tRo9czaTrawAtn/6AqLxPN3u3VKJz25
5rj408WyFgUVmGCW3Bm7hOf3WY+hIpoj0VCIN2iOzT8e+bTzG4mLbDnYOmz799bkjzmAcnGlTzny
qWxxKVB3AALUUt3AualUBYB2mddG+ejyOHdUXW9e/N6z44NNB5cX7+DeWK8VriAGYG0t72jyAzrd
1zCAuLQVT1a4H725EnpxKMvCKYg150h5miYMBqxnSN0cTU8xRpR+ftqJvUB2SmIZBn5oiK9ZH5AQ
fhn1TN6HsZ7QVTL2dvQUp8aMp3kDL6puvnXWPDXnGjUDeSINih2+xV7pkAetnn9aGr5NKENtbsNr
A1ziuK4Z2nk4upQmHvbE3CuToEAmRAIxlsJs9pyRqYAnaDq/pboKN5tIMa73G5i3mSJjulOhdqZ6
aNUMxXsIVgdh94Do7klqtkCH3x23sDUyiHAg1gQXcE5pE4ZLspFxBiecIv+NMBe1OCCIVRtVy1bK
O5I3qn4SlaPegzzGmTfegSGDSGWm8s6J4KyvJoE0kUXSj3RMji5ved40nf1MLit9DvQVhnpPiy2Y
18V1uWbkcmTFQIueZB21aY4muR3jfV9yhqpvlbfELQz8nuoIVGcWMJGJzCk8g45zhT08OqmtjN5B
ekI3kMPcRsNOfaLjd+QLNRdPwtL6qIaihQsjtIrdTe+IY0jmj/tguPR/3FMfQObB4bkrFbq+IGaR
cM0XJxft9zzH4I9lTpe2NGFaHiDYVjLc6nbpGEj7mGmlUEDvBGmZX/ZRC/3zGoQRGMM1BU/Mn5LR
rijHqMrUtJlFxDwIClNNsv2+QhFUMyVEwMGFzFGvZq85sZy4h7DzvQEv+hYib3nUexutdEWkW2hG
EsBqmyuxj5lHCA3ncz3p9pMHbNXtANKBFhMDsy37qYbNXc3LhBhtclX7MWmB7tNZp6pIW/APfSKN
a1h47NRZ0nPP9Ca/z2kEjfq7cybOLo0G5hbLRz9xGJFvjfkFaT63bF+wjWJSJFW+fAqvepe/lTJL
GAdDRo9hufqaqxQstlp1d8jPWdClACvqrU1DzFVfqy1nX7IzvbYPZjLwy2ycttohy/B6Js5b4c9p
EjnyOkyrPVk3uVXfQeasfIghbaQ/D0lqsfKdhwb+RnbRN1oPuZDKkHukfyXGXNU3PreADYCEaB7E
r6c5CLW5YYirHr7pzPSbcEhRR6m1M9Rqag+U91RSFVv1QhdvMLBRX8Mgp8NoE4EmDzHIFm18Wk4E
H+9jXT8Huw/UQzfdjl2+DWJ16f4Gqu4l976Rh1Ba+KgQI2ru2f4T7QP1iHbKAQdCtUFbnZsEcIYD
QmKhKuhJ0XRSff9fVMKkV3t/Po9quFbzrKqYxGrV8tHCulQVM70WPm+XjuyX3GMiuX60Va12YQId
kvUjiaD1KSYVIJ+yMlMlEDRdNdT1PuDphgY9yk2Utq4IAC6d3ah7by4zOTIo9B2lDeBopwatqY+k
iqHL/Y4FKW1AeFqFOVq+6qOEyyRZctcWwTI0DNobUI3GYVYPY9HCyZoONh+0kxbLwFcMl/3Qu7qF
OpntnNxhkGp+DjDleU91XFPXstUwe7WIXRpMyJMi/9Tk5eB/002HfW5x/qIaRxGhFv9+q9h00ya2
AzqYRxJVCWs4+Gw3PBsOo1tvSI/k0mDYckja8PtpFgqP1MXuvnUjLqfKdNp5Ow0lCKAowzQTVzMl
G7oaDBhva42IjXoLTKCKPF1Fdc7EslTqSj8mIpmPIyRelVl5NoyS3ijljQq/0jo0UXacf4YYyZ5a
vDVXzna3bpke6/u9M/CG4oN1u2WfcbrWJKZazSSibrc5oYWrdr+ARdD1V+VThA9381nlDUd+n4VM
PV7d7sLwY2uT6T105wubMh8rCryc1MAOYkIy5M/+UJjrdGxMYkmpetRxps5axXLQpTaYQsfgcfWd
s4nYXi7wqc22VmFnaif0p0mVsZYoFFC89+dcm2wH5kVkKQ7zdrFs5Ivif8WIij6I4lOL906BQM6l
1nd9FAj0Kr/fauhWWwuDLhZP3fc6xaUhZzgR81NAO9Fzjp6WYFu4dLGa0bOb2eMwXVZ71yrMmrG4
L0BQolVdovtf+gBkzBAHnhBpWC494oGYNrz/twNS2Ym0ycG2tuPvP0jZIi23SWeCDZkUrL26RZ1N
fhnZ7elQ4Et9hm6ojgN7R3M/0nMWU7X+/pMJ15M/2SXJudb8Mk05JerhsLcw0SMvbfsBnRj6btmi
t37bWy5YUve+gMI8m5fEM9QtBYXbqCrbQNakM5SIPTev0msV/UqqWOpEF2KfbXTdVc+Udg6m7qlk
+a7fOLaXy0vRwAANDs5sM8ogXyqNFDR6nzG/745a0LATqTs0oCwGacMxxTp7CTF/ZGDLklrlAkW7
HZF0GHHHIN3XPX+q1X4wY5vDbWwcU5U9rSdVhSO3Go2QD7VR7f0U0r7gXFzGdlRTdT8q2d6kygaV
Fck774uVX0VKoNdGhTqcVrpyq91AseaTkn5PfRNQIvkJYZkddGykyNokVebmhpCLRkn5LDdI+hk+
fpTTY9qvlgh6Okov3mwoRSTIsvpCsbfMZnuFAxxYy4keneLfFZZvMy9hxvGDpw7/3D4miRqkW3Oc
3hiP2l7JU1wuTGLFzcfsnI6XbgvspFo9ifyM1j+H0sZRZUZreqo4VjxnNQXLCnjnhC2z5J+mYSlj
o+4mVSSjulE8IPqlK1/XXVs1FPbCZNQN9lVXUjsxnMpxe08T6hBdSF3WVKWv1lQD6TvRFUgu4DYd
cURixY5WnAPF3eT2WIX94vZjBqyuSNcH1nbEHwarFPE5aSynz9/pLqvCHG6WGgKBCcOyhicGMEIz
FBV8EMHyQOcEHWAjrSWF4TX8Yb8tuQ40U763PjPXBLSwAMkcGWVNdiMph3BBNdNqnxR+XAIyhPR0
mX0O4k5uDBxVVft1TqOOtm2VLD4zM7c7+uV7A0JvALtQJ5zJizqTpNmmHbjTVoruLWdTN489OJo8
wkRXfcHsV4AYCCHUYaBaU3UOnetS9RSmwY4d81hPVbeMH0YCbZQTJalP1ny/ElHUUjN5ZTGsTxLV
y+w+92EcdoT2ZC5uokXyc25NaqiLT7xi9qXPYdd410R4oxsgqbLiAQseH+oVtXu7DsMx8/ql+Yn+
ph7nk4HoMX/mqG0VJ0/ikTH83qGgwCgTwVxC5JS7rrZ/lhHNoes6+tI7qW6U9dRlftU8jAQ9yuQa
FpzEX5dkHOxbtVR18VExjP52DWDdj8IbCAr1MuyyOVmVi0c7HurUfT01wx+mbDDS9S07Kq/RyPXB
orK7JauvuQhI6zx3q3Cu9PyS4XVuGVuXUkSLeZW1Oa0PYs3IwKgzATOoFli1uTHLL3QTh+zpQ++G
7nAypxn+F55e033rjl5Np4bznfVYrVU1nSTkLu/SA+uRGEkuef0QpMVqthenC3vyZYcAAV96cYrJ
QAWa1sbwZMAeLhbqWLFEDDEgQBIk3SqaCKsShVlhgi4so/ZAD9dW5X1NGJKNqOogljnzsU5RBGEh
jucSIUwJ64N3MpkG9qkJHNN9jKjwBYU2/od+eE9uV9p7B3u0TCJKRzCr6aWovbL9XrsVrJZwTNzp
wbL8ob4sziIqpJSFeZdmuBky9trxhXQwX94aOp7OU4jJJDG49TjIHwGLsvwhTc/L6HEaTr98K1f4
TvkZZe3ojAeyCzAIwu418D89khAOBkTF3xOeRBz96mNLOwYkYogoaMNl4yZ0i8m5poxq366/uSvl
FU20YaYO38U1unHoE4plPMKMEd4rJBnuzKF1wqW24bHnlDNQgjkzYD/vYlkI9FIth3Iw6aLWelk2
DHzS06PUG8VeKOsSX2xLEUaVwfh7QKedw4Eukeo4Up20bOuwCi3B0vzNUGBb/zbbEOKfQAIpofSb
KINONg1WP1Wb63exrFXtemivWJx3LAMF4hQww5gH0XKaN1ndvuHolqeGSCNbNNvabMM2O0KhVhN/
IICLb+KXmYGgRKyr+zUam9YMXmZnxcXznPcW5Waa+uqItFow/X52qMnqCkhNFaL/OrOp4mi2Gla3
Lqjr+rdeBlH1mfa5F/01YXE03GZzNMu3nuSv+m8Nb+pvu+x9p055f0xGyAk4XaaUDrNbEHgBGNQV
H6ibctIk6S4OwQW9aDzbJzuJ1Eada9wr3aqSmC8p4HBgrpJWj+6QyeC6zD3UzMgkF8R5aawhLpYr
hjU9qpnB5TjR4a9hTR0lxVDlLx4ZResfA4UHfl24mhcjmew5/YKz3ec4Yn0XBSaLxrXuCkI4xy9+
x9v7zR1UHyscHxK6V95IpHK0JDV2xac0jVFdH4kRq+LDXJouAZ9t0zYHSFPCODacOOtnOYcN5Cds
6TNKADfILyll0cXtp6S4hmSl5pwIYMpdsHoR77lpNOZzB1B4Qjk2AxkVxZ95n7offUAAdi2C4Qeb
T0+U9Wou5yh0o/4E85APxQu1f6CJCDO2xQj255jSg7vjXFd/SehiPpfZaN8H2TiehylkIvb0l52/
JPYb1alDWU0oCF5+P1oHShmRQoKguqkb5GcTS9E+LnCATj7NlPfWDdqHycycRwQrdkVaLuqqi3DL
5tnDtPpzQXn9wupW8JQzJ6EpV9pfE9kad37EOu+SwDTeicKaWnQLtm1+Q/PFqlbIuv+dWj6+73j4
RYsv7mD7pxiu503Q/f6LHvRMiHicwPpoQ7M6AEFw83LZiU8giNx9EhzzKrjMU2YdEwDt5tC2xI+c
LG8kXNun0jsQ9VV7N9ddU5KUmSgZZDDRfa5VCQMpFsRmHMgqAovn6DIdF5E6B5GZzRMUa9Diyi9E
fso4IIHbNfXNL1P7lFn29JhFMenCZu1/GyYr/ZEm+XAP89F+mWaLURZ60SWUwoS/VDj3Yury4NjT
t58Pwozae8sS9Z/sbewMIxm6fxqWU12SmHnHUe/rUHrJHwS+ttipTNlrZYblpRd9eHVdc77Y9mx+
IzYp+YhSlyjAME8vuIxGX5IM7o4/iQIkdhDz0ai85rkiT3o6kD82nmDYlc3VLv30r7k2rPcu6JL5
nI8mkWHVghkazEYagA5GuvIg85iVJZLWfGzaKSIaullAqo1cPgf93HZnE1lYeRpDMuoOvZmOV9/z
p+9ZyFnsVMUdBuEOWc1WPjsPeE4aTy57/AP5YfAGk8V9t6qmuAxZhPNROYc3t8Kb+TD00xTd4G4O
8Zl1qX4PCPx4rBvkGmdJBfc2xen0l5B9DAA9BiDyNgHx7YkvYr/bSrb/as7Il0CisWc9yniOnvhY
3EvjaL2gGCp/FIa9uEQHj1jW8IpLoPCBv1P2zO94zVXRnWmM3vA1XCAzuU/BNPt+cub4vYbeb27A
E8LIU/1JGl8LJ4HQi9MDAKpRH40hEQNdjDqy7PO60ApGUd6X88uax3n/JCZo+DfoOdK60UfLrc9l
6cOZJLhwCtyPeITRQTydxWxjbcHXGKvqGf+X8sU0RZmz8TMhzbk8kePjhSvZeQlS2+wlzdccJhHJ
pBX14D10Zfb3ol2mU1lFg/80m5kJEl2jvHuclhhol7AeYV7Fkq6vdd9OPtGCbveKv7pTF0ccrhOc
/+YKStohMwGZ7xa0avVRFmBFJzQR/XJl3W3MG8OgsF+zoXDX/1P2/E+esDJdclzYf2hNoJlAOPmn
CkDIJYULXc+vi2GGs/wJsEZw4gdWRWWOWea/7DT/F5cn3E/++WECHrJgcBLGEghLubP888PIbBdB
jcDtNanBfppDjg8Jy0LiSslK6SbOONd3JTEPyOFy14SwEcfSylxA50H9I4uo5g93oM822xnK/+ag
NVr2ov5u+8GNsFZ0j8B1uEiiuXA875snBpvfZWh+OBdhDqJQm6En6iAhIhO/Wfu+n5jv4jQAWPCX
CNVWLiOgu2G8Wwxr1XPKhmH8YBXK1vk8ZjAWYTcaTotjcKov1KBDyxfzZ6FeHMXEnz8nBUJ6cSO6
weXt5bqa6utxrJhNeG92F/KZ2oarwmaojS5uG4dh8ZUQS3UjJnbxefmduUtcHNbG/WDaL/iojely
T9SM5w0XRrfrNA/eTNbk+hZjPsIXqBwgC+fstTm20Ke0K9VBOwnZuquD1Yxw1u4WM1OnrRE1rVfe
uXMnneTsAtbgnOKATRUpPDiao+KUiKghWy1upoYHtiKzTc1bgihvjV4Lx0ut7FKPTkHwBciT8lFJ
igmLjreI+sT7FhWBupSUQFfclHKO+qgt9mfApOrUW0qHiubL3lIKzdzDoqTKpy6RZ3rWq20/Q64P
5HwMOYdiQWrn1kppaLSxuj7C5JiyByuE8hfd1CGYR27M6itjokFoIrbKWI7YJNARKwG/CDUg37x2
a6zW9BAiSFHJMEVlEX12jnqK8/JUY1VFzqisnYab6FiyY4R2Q2GXxl0eAepUp91OiDOdZUb3pLzZ
/nyHrR7+Sqd4MPwufjJHgX/doY1iSK/XfElH7OWl2cxz8huAaQl+Irzc5dPJgOu5G9IfABKxceaU
k91SCSQHTz/gzGEeRnsJnWOfyt567LQpJP57CBif5j5r3DsjC+f4HAun89KXDLYe1zikruSl/8d8
3gRh/y0bV/k8CIiY1baD1sDDLOef85lPxzRyLurXEV2e04KQC9uwQeDh3VeHpqpnhJx279HqPmrP
PnoJqocbaGOzJRkst8Q5pBbKflB4Er7+h4GJYRD/MUUMHboKtmeEaLO1f0kOgONdGzjhBOzCKKm6
+oTemLC3A5sEhdFtlp3J3R2xhwKxwtFRfd5ukwo7BuhwdiOahjABlMfqqo1dXd6Cv0vQBHjOgXwM
qvJz4sDfLQ9SjBjmxZOR46lFS5aCEwI2+cjLLYgWdY4qDTLQGdF9p1xmdp834lMLPNkOMN1CxnIG
vh3hqc2lyP6hsCy7DH+9cBFFg/l/1DNiSwqZ0V+aE8Iah3+oJPug5BThT9XvO8IR23Is5WW23ZLY
99pg1OO3qAWXiYDtDzViMwza/RmRuygPRtpHUfuyyhxPU6jKucTHsMrChhYovJfNXqnukrQuH6hT
5xpHfG9RUs5d0dmtcWSk/dEoB9UMYe0s6/jF81BXMTplOPZY+exqzt07MHM7Z21eQaJcq7lDOKO8
jESzqF4kkmO7jU7uiL8EnAmsZXj5boEYiU1K2lQQhazn3edpV3UJiXgRuAwY2ZegLxEertRFjZf9
2Vnq3HkWncuR61blyAlh2MabvUzIkFtsHHwN7O3u//NM+KeCFscGk/CLgM/B3M63hK0Eb/9DStcq
nabKXHyO0XTRUJSbql+zAndQYHet2KkY//nj/6lZ5eMFDR6GK02X0KWD92/TcAT1rUsnmJ93dHun
Qe3SVY29x2mpenSogtSk2huC/x+pv1Cf9j8XBSYkJnCuZTs2onhy0f55MzBG8RUMmPHYnGGBAdQz
SKkUU1YD0zgOZWdnZO7KumauhJPSiiUpUC9+WZrDsI9WDJkiP3tNKCeI8kh4HdOVZCLlFKUbAmj4
lGZsALhJvw91EJfjlzyv1Ja2G3GlbMBeeY5ZuKmp//Ndx47k374pmxEOJaznmJthHvPvelkHyBj5
ax+/VHGNw9iZciSo6gulCMP+3GEIwbygBaF2GtigHqJCvYSHdSLLAF4uO1h5E0GTu8S6mcMwPPZU
8NUl8lwyTg5MlxmDa3skZl7DjHuXXmMyQwGPwT3tbCnNOPUdzEHxygxL9ak7l8GKMtX/5RgI9HHs
DIS8y5mWkrpTwdCqN/EGiU/AIe8SC3hB9HRKSqfMVWefzYOGa6WhwwzrAezkMBy2mMOQgxTC2UyZ
ghyNSYVRY2Sw9Uyh7NAVykyW+BeWR+F2hwqrguVRQFGh1xwYRssGXozFZn87xzbJrx0HCbJIQGRR
OV92tpcGhc0pwW/hzYaWlL+j64QcpZW4c0nHH+RCmVeqoZ3b7XoZYMrW5TnUtuV5v9H+lsHoJoou
HoN80NLhvR2F7FABAqQCeWl9P07sd/UJzIMeU01ocULAurliKTE8xGupoKkuCxWfRPPkHVNuLKoC
Ri30CA3y74zDtgGTye86wnahiu580H4WCuLVMHtWO0V4V4UgyMt9ptHn/YL9xlIklL4NlEV3h48y
n8nxTCFWBYnQvnMoCfptFTxUL5FDLHw+GORGZZzmhxeXOOd4vAa0FApxIb3eAU2bckcBKagUCF4G
cdxu3lDR3PDf8jSf4+EIJ2NJjYtIaZZgdlT7iiTbw3FmBmYxPY74LR0nGbc3AQchuSW4llPYSZrV
fMBOrjENJ+PV7PgN9eASggB8jmQXqiNOasYGmNiOFu1VTGCPFZDd4kcVF2bVbKribr+ZwsAXh/iQ
wZJrf2FJD1jg29VQJeD+cmEOHbimzX866RGFQFy/RH6L7V+o6Ym27ymAZQes+lnZ/GCNC5fqy5KW
M11dTUXY4Sc2SYbY/sOO/OA4oJ5678zQmXZa+u5llVsGpPU7SwRrT+TyYkko+1AQA/Nd4meSU0O7
osUtPPKEcjesDU7b9oMbWyB7x50XvU9GMyU+0j/IJiaU9rRzcmP9wABi1SDTuEooseYCkRsKegQL
kffbWBtgyd6mhVCNAFWCAngWzunxVo3sVUKhkXfdSxwLkwXpgtdO6jbHDpFt9I4Y0prM+0ZU9P/P
IFPTRLcBHQxDx50IhO5RUc04Iz/XdaWAQ/T4eU/H1RuG6rPYlpGJacl6wN4vZ8Rh6eqDV8NBjtco
QApH1TJf/STG5f+QmmWS30thOI08FbUZj+FzzyGUMdlzXmcZygKvge80aY8OY4FCwPR2GYs4I2jU
WLdszX5FwJccd7uscTQ3qpN2lt1ZAWxcCiWzWFBw+qrCRq3UyzQodG/nveXtoJimRk7MAvg435GL
2O/eSgocXzmWjTncVtkFr7g0usRZ72oEzbKetjqzjKR6JQSZwaLABIMR5pnILAhEeHdHI9zA0mjT
ClWnI4JMvqNkXXlBTp0BEJ0PQ+wP9wD5irihDFq47gighRmZR62if+z+UDvUbVeFpeh63hx+d9Cn
50+OyCGFHnqPdFLy2LsODfCbRU6MN2bHfZpNBik50A3TqV1RtR1IyEut4pWmVIIrACyYbS6PAaTM
8imtczWCiXBXrNVUSwWw1jYxxG4FRzfzly2zv+KvR74x1HbFbJVjqKhRdWayE138FMeBmMidjUTV
uAMcSwSPiteTo8dgKYj5tiwhGn9oU+QK+YNHHQ5XJgphovpvjSVhPUN2D9X/7eW4o6k2ZDvlY3ms
R5EVwcfi+wH6NU2p2K9np8NowshMjpO0v+zPa9AccgIzHc7FtAEMtWAnmMKpSIUMK/v+At6GNcfT
biQLctmoZVK7y44yUQN0qoD67C91iLrSBVzH2PpnrKign1Gq/MNgz0Gynjf3kEQzv2F5qjWm0yxM
luftJrP0AzMHGc3z6bEsAarImJ8555rn0fdQURzdDhbQdPW0XkFqRnys0jg+C/oBCAjCtSaOCjWo
En/tX3BnCdqa6kWnXsHdmsyzLzGacLVTPvbtMtJUN1eEDnd/X7HLYVIEGXOzK0TiowqQRgsf4Dua
Cvv3MJ+uXkdNAB81mgpgpg4shQYkdvnMoDfInWqA8FnVLztRiTQsZQkF1qxYW3vHoMmlauy41ajg
n9jtN56NB5uMaQ4vnm+1C9LAlxSkm+sVcN3oc+3G9t25OquDqJlR5/sL7u3NAPQTXIQRKOTe1Sqg
vZrPRKxo/nReoQ+LaTOGLDWLbFeWFBg2sO37XqFIzrtIRjOw0znqIvfWsWqa873AARRPy/1774No
vxm/SCxwgNXD0TTkHaDev/6+CIc+09A+9BRiXnaKJ6yUKGMsDM39YyIwmb0JcrNoMU26+KsGd2Xj
XlyRlfXD3EvDLx7dFhEW4KrbRNNPDHFYLE9FBB/G4WRFgNM3h19Sy+oeWjNGtt2d8/+i7syW40au
df0qjr5HH8zDiW1fAFUsztREUdINgpLZmOcZT3++LEA2CSpYW313IhxhyyQrC0Aic+W//qGm22O5
eWsIdCug8uevwJoFlGbbisAvmBc2f+Z34tGogQ0w1Gg2DTZ3zmq4CG5vWwODMKtrwAq98PPWuUHt
Gwv8Ci4dn1gbqfgvR48wuMWGRvfHR62nCfBtwHaaC1vJc2C7fEXMwvi6rdZxwIY3TKWpuiZp6uU9
wguB02m1LXC6Zh7FzF1gIwqIhn+sQFGwwIBlXYqXsovoMEmQV3xBHXv7PLE9TcD2wA4Fyx8OTZzm
jqeNZ4fIMK1rBBSFdjtEbDMFL4Q1xnSgjr1RfZl3jTrMRYQTbx9r8dUy797+Fq/OkpguEjGtmuBf
PJWtN4slh5KpS416Yx/1S+urk4TMBmijx3NtPPaiAllJhNmikQiXyujtL7MxilEVLPNw/oHvopDV
gSfMy6Nk7Bdt1Rh+fxMao5BrjT1VFivMkSS6KjbgBKD5P7w98KtnYdBFV4iI1YHFydzdnKjV1ibJ
xNG7G2PZcC1E0zh1r4ZqHXG19f1aC/RR56ArC5a6/e2vsb1+gAWxulsKN4GD9NY7kH5X3wTI528I
qVhQy1Cw74GwBbeNY7+Qaaxn+bdH3iS2YoRGG592h44xGl0Ba3u2RVAVYP3sS9fhoglJLZ9zz96O
q7JGRHrUT63kpHFR63R2JdbjlSOjw/b0PykltIZTllDbKaoqFvfCAKhwFCyMtnCHCcEEQzVfvl5P
2CubrT1qBZcpukgdfrL3FrWMsahgTtynLdqhYtzmEMqO6gf1D9/p5RStTeT1hk4Xl76RPmPhvBC2
4LP18ocpaCu9Q5jbWvJjmpgCjla0Olceqw6D/MBzKvISgKEDiwjtc6NPYZKc8MvcGMGQpqFrhmZp
0JcsBVP+jdlSZVYTAXVhdK4R3or+ZWEAtlAYTvmVbSKCDNAv6BYq4TomXGe6EZt7Ifsyx4Nq1q+H
zLbn8EEz6rZMLvAX0XEFYudg6bRIGMu+qDwL0J+xjx3KqTYYYTDcjha+A8M+B8axup+OS0OK7IvU
MuES9o2qELH/qgbiyn2pPXv7eW5ffPw9dMNWTRUfFkN/ZS7K+tzjgu9YNz+TZpbXusT1hAV/EVvY
R20gyU/wOZU5M3iob38J42VSEDdS1ZhWtsXCh5vrKztW9tBeYN/TTYxsjk2tr5rCrm+c3kn9z8E4
Srj2tNIEkev9zE7CDEqWxLBocVFKcC/Tb1vLmMrkgCRbhjvit0HyGEoKESGaazZKj02k3VHbRgd9
ooHNoSQQFlqDogZgcQDB9L2gxIptby17qwwcj7Ab2RJO7iu2XARjD1uNnR9m/XfHNBww1xoMSvzd
gusxJQo+shuIP4KFaCOSSigKcBcqoFBVKnSARBaGD7w9tk35ti6tJmJJ6WNgO0aEZ5PWW3W/B5HX
GjuH6heHgNB9Qvq5dZD7SioDriDsuuyQLCqRwG4EByhVwzCU95ZBEVjuZHQAbXtZVyFOu3vgg1D+
/PbTOwaWPwdATfI3WKFkA7Yaar7trmXZ7Afw8qObFVMvl8unZuIkeQkgibKIcKUhdeh5LsxsY/E3
X8HLasl5gpkuADrCW4Ud/kw7mH8t5KT1sjOaeMW9POIyNEActU3/VMt227E1addiESc6PAoGp1uz
XY0cN+Byub7mFFUa+Q+0d6GWny0s5DXYaPVGg/mE2B+ujNDKLRtE2MOOkU+9HRvU1cKh0iRnxHRM
xQJq3ixoPTTx2qKpd23NEk11UFQ/04KdNB71nn+rDrFkGM4GkfGmJfLDjoZ2z0ozujMQoGKDvOSl
dbmWjdVSFBJsF1GhstJi7XYCZN52FlgCEPk7NmszIP+rojDpK2HYOJTXURhbLDQZJz7z28/xUwuD
6HeWQ0wpXXEFv7tT+R2vxtcArODiCThfZyPZLOl5OoXtRDjy1erVP7AgiIPcixiRTDGETqJaRNFv
v02vvgCPGVIw75TCQYPl+eX+aoJZEts6N5c46B5XD/14slu32QA2rFiXDeCC6GDA7bUe3h5fXODz
l5nserzg4UiwKDuvN4RkHMgzxkH6KmZxmT/ZdodrWNiYPsgCX7qWmjNTJb3qxCRXXyZPGio1J+uo
gwMpNShzbnPdiaH12pwV9RVRF2HV3Vp6WUyfnayO54u1bZ8nSqE9tEot+uf0hcQZa93eI1+NBeha
xR2npcbCoHf2yG4AZzqr1UyszSsvgE6KWOHpgmbMIRRIQmzUa2wtcMggAxf39G8F9+Lt27qt4bDF
ZmLrbAZgBGKve/lYffhOI+4R8VXr9FiNuJC6o8RyyamrkwpLiqQ30HMtYSTGBDb/vSPVpcfaAYpc
Z554yMb2IXOvecy2+FY00baHniGFoA3zLL5a6KjRUdS21JAL9vT2xb8ejpWLlhHkO0tme9482zjC
b8XpZ+MyEL6e339qkdOeUrldCO0nBnxVmrHpcoxiESNLUiY8djNk0/ijcNGoLlcx0+I1MAbIUzHo
GESDRwS79elVOEGJVGDUm5gv3aodhM/0jNQuX66vcNRIwO9WiGxN+DACWchpFvXoeBQvL+IjbA8g
7xJlSNTIO2Pu2hS9Lp9K98QQjhZEtfiT6JuUi0SXXd5iCq+uE6FPw4BUkCPBdZGSrVIzo+uFYsCK
yMge8LMJaoAZu1sIv/kgYKcYp2DwwMLH1+t9tNRwCK3wC2r6TOSKZD2Cp8+WEomy7me1UvfRLMNB
regreeR6wD+Klm5Pn0tC3TdbuTiGkWghtDo1YS0Msh4/iiA3wML6shOXxPvDyMt9aGJyonEQWeCb
1T8DrrMQXK2U4+XskorD5vcJ47bmzK4lPSC0vZbqyTw0GUkczkVczSSgLYiALA+4uSCMHRB9nhkB
mW/vlpu1HovW5TjGOZwz44rWrAh1gZHa/HntVgOmHeX+R6BhASRBdAQ4efSelnNDnuKDT1zNpHiL
Ve565rRVR9xMq+qF4GZtwOELIUInoyOyudyB5Y/WklrP9Uh/n6IK7fE5AVbTqWrAzsq/qC5tksZn
JFKPC1EaNkEatW7A7SZQJMMFlFjxpR/p54qQX0mLKhUmQp2flbxWjnlJNvjgXOHU2HSfYkILyaYB
1DZmZ7eUJY6wbs7PcGZsMppw5NUFGv4kug46hX9i9gjFKrK8FpTfrPa9XArV12pms/iooCqTAkz0
MWTuXVPBblTbF2lCFIfL/wVs1iaxbBxWJXoOeOFAjVSI6PgyL1A60u9WuwsSc0in3Yr8rlQBJNQC
7VyxT7/Djvg7LgCI7F2SORL9tpZx7EG7P3fJfL9IjrQKGdJThqiP/MYwnkPj8yLFpqHbdT+ATRT9
M53YvrsjrzUr1TMMr6Tps6XPqEbvMDcS8mQD4TWtt8QY5gYb43hWmnTXLM3HFZYm7k7opXHFFXL9
1WbCAiRlsnIqNxVObmVc0EKwaHbNZ2sHmtVQEPnnDE/f/r1lJ61Ew2OBdVdRZL2sAmsB50ymHj3A
Tlfi98u07syRVzY5vrg9HlYVdri9rTbFHvW7mIZLh9yXANnPS0nFVMHrFw7RAgokpBQxMRflYKyq
sSHjwUzQ4rwrsSQAmF69mFZzLDPGNLDeo8M1OnDDFCEFPNPa72+tRAsGKGWrj3M+hmy265UuU8ye
THSSq7JokeCtBlLLq57Yji094FPZa3tnWbrWhtOqvVpenPZoTSsfEfX1Nv1UIseY6aJLXiTDC1QP
vijckhbJ4+KrsgqpdFzDgY7JVw3kz2NLdYHwEWYjLxCqjqr9WGYq7NtCM/oM3HhB1pe2iGmPYjYi
LUcYeViNduaRfAVa4twZJ9gtrZtVrKkv8PpqnuWAmrMcCkJi9V1ddBir0K2GUcUCj+ksiojFtUYO
FYHsV0pohDdGVJgzmrtloYxy32YRzcbCYN4lRSgn8GsdiSxI15F0FNjVYvswLJ93NDmptWmy7wmt
5um6Pip6ZMtkeCnwvdcj5vJofs7t46rXcBdY5Ffl37JSEtAgTHXsWhCf2GTFLrB6yi0945+6x6NW
dlWvBjjgYs3QmeK3111ibfAuXiTr8rDAmatDwCpvWwWKNdwZ5mWOU1+aBtjGRdH82akkHLOh13EA
7rxcqoXvi7II9xcRDMZ4OlU60Xvi+BUu5+CfmUtHscx/JhtaxXA3TFDjsSBHuM/va8uhf+0F5Qtg
tOio1wckL9JZFTvqOfoQo/6CoLJuc7rVUtMM9iz6MCtukhRHj+lmsWeaFvERKj26DjcaZQYdklU/
2y7rSolqik2rE21PaQ/70ZALWuutaLBRp9NF+lIu+mUUjZMoE5Z/KYu9x7iMvtRukFjEwWElQCUk
FTKPEhZUXgi/y5l8ZFEJFou1pHJw4syUm1iyJ/m6QnJFf6dEl/OtJlUlfAjoaGL5DcQgPaUxerAl
+itdRKprJ6yE8MaGuILnixnA4qaTx7iVEtit9sxYbYldcWgLScS/EMADJOgHTp5oZ5IJ27BAInDU
Azf60VhILwfRKgOd1lPbI4LDD/KdCdTYNftOlkmH3beLYf0ybR3tGIy3VgLrdk+CLyvARVSpHZxD
gsvn3PGCChFA6CGN1qT5LEUSwERYdJTrgrwWjutEXxRHSjKJ2mJtCmJwhLZ5PSGuzkYrfcORSNnD
42xxZFtr3G4pqlZikapqguOCq4kQEJM1JFadxR/LyFWDQotQebHOQvXvmDBzY4bjx5amZ4tr5hLW
US90WF/lNFe4sYIlHXmNR8XbSnhYPbz19ROpD/lEnNEECpstCuuVkLRYXqEZFFIvma2Ab9XQGOVd
XvajRYEmHV3IwmV1WoqneikPEbKL1WJtNwZLc3dxZ1zajev0XKSli2WCuRSkC8jTLJUtDGeTOPc+
RIALrxMaDHeSRR7M6CLG1oYXPZJsEVO7zObVtSBe3rlYUKmFRVivwSKtGwhL1oXd5lURIYvyTf17
tjzs4uhg1MbE9BGtF0Jse6+Zsugva30QNP0nP+hzoyCLQCTQpbYlOEgcAUSXe6GRSPFRq2wsfVAQ
miyFvYbDhorTm0417a2N36kxMII9i3xyX9BcLv6AdNJFUR0vTC2F8oLnXzU4VBTv5CHSFKhOi7Oe
ubh4LTdpfccg6M91t7PtaE7NixWskIKhTRQvQPkWmm4V90ewmV0yQYjXsxghQ5LpHtIaXph0WmoI
AhvjYN7gWlOQ4ue3fumfOv9REnNRYUtm5qw3eY0eYocuKt0THKdwvG0W3gqu9dj+7DmEjEW50xE4
N/HXt493W4zCsVWLRAb6Y4ZNwOoWpJsNcyyiIE8vs7SEBr4atK6uNNPSM1u9Zn5rYA3SI+IRenT0
OGiTbaG4NNHayi7m8DJOw8r+PnFSsJATlESCEo1YSWOW73NcFljm3x74CPs8g2WAxznQ2jodOvor
hEhsokokydZqPj08z4eptPULQMnWDC4dQk8hi9NX7yz7gBC5ViBvzF3YpLmnR5NGvKrJnlqr18nR
ba+VMxv5IqYF3VC+e/tLbpmw0F9xpFI4PuB9Ir/O4J2gWFhW2WuHlaG2cODGNb+8jgVcKttjmUpn
CKrK0IpxrbMt++PY9mVZHop0hEHnqlgeSB/rIpKKwIOpBavZzZgGWrbXl+D4KszSFHlUlEo5fFij
xtbYDalUtXCfYVgNaL+8LcYRUT9e5v/5Mf7f4KlYdT3Nv/6Hf/8oSvxegrDd/PNfn4qM//yP+Jv/
/M7Lv/jXTfSjLhocR9/8rcNTcfuYPTXbX3rxyYy+frvdY/v44h/7XATbv++e6unDEzqM9vgtuA7x
m//bH/7j6fgpn6by6Z9//CCLuRWfFkRF/sf6o4t///MPJOnP5oP4/PWH4gL++cfN478fg8fmx2P9
6o+eHpv2n38Y8p+CLA6NRJaB2DWFLhA+4PxE1/4UxFlQR4Va1GH+/PGPvKjb8J9/SIryJ7+LUJLI
B1kGlwc5awqiSPiZavwpGkY4sqG/Ib5L1f74efkvHuN/H+s/8i57V0R52zDqC1DMBnh0HFV8BVPA
YuRivoTobEoqgN+QQ1SYjhcztaQLIpHvnt2UddTno7zEd20ywVSh+uRLU7eJa96MotP7H5s493qj
ugrl6r7v+gfaUliCpCUC82Y6gTxuL4uhsNNyWDoo2g06CC8HHLVsQiU2Vh7WuPIdRsX+wbEGyX37
sl6NciTlk/ysGjxd2Rbw7rOOAV5lGQTMCQKUHDZIHRr1oDeafmKFedmt5OapCqiuzBKIjS+4nugj
Ph8FZnKq1HnjJdmoe3MNfJgFZ4keXUd282mM4x/diNz37Ut7uduIQQHCVWYuIltD8ANeDjrNQdBy
VG88HW/bndKZ8HHLSdobkjpdFzLOhG+P9xItFeOhrCbGXfB7ZHY68fNnFwn3mH4ZUKAnadYXyy+s
HcNRGSP1PDHS64eGm59haIAKkI9ka3Nl/lSjQ4rH1suNcLycAEM8tezSvzEKSeiqRgeLPu+xffjs
evpkiAEiOpKIqrBKLuOpIuivdapmPDHQq1dLxaSedxjcFzNPhJcvb1ysEyoyh07rEdgSeB2u6gen
L6BjEe51BsNI/atp2+z8t58WWUxkS6OQZjHSNk9LtnwiAKAje62q53tTxy0RYE06y6vSOTERt4+L
rgEvGOQxFDC24IK8vD7EZ2Y3oA30YgwADkVhaxf+4GcnRtncRSYfKxRznVrHxjDpSJR59rhqKsLC
7ucETqr/wTBa/UAhfF0O0X7M5QsnAf94+w5u3i8xIHI6h7YPbS+szDYrIhLfHLp0mXpyN11pEK94
ao51mZYqLbYkTE88sF8NRy9G9FN5uV61U6tm0O0KMxkPSpiB2NzO88jtqf+vetgcitfpKcEQb1/i
5slxiaqQHMv0FmGnIB18+eQ0KsLGRmvgWTBGL0rd+ShM0H77wlRu4MKdos+0fXChEsAdIzfZs8ah
uQjkTL+gXogx/KqU/Tjg5P/7FyWWJ7osojDePjedDPcAw0LCqjUlOussonRSJ5D+xlVR64tGtIn6
yBCNtWfTEQ+AaCoVQmTGBLW9n0tYENTq5BUtKbwyx539b1+VRUFhkhtqQk/cXpVFJNnMK00mio+z
Pktnsk+h8//epsyE0KiR2S1NWVQD9mbO4yIDfgJkCl84Iuexx2kg6Zri7O1r2ewkYhR6ufAYKJLE
AWIzSms6TWTPU+rZdRi4CDWmPcfG2G3xozxxQb8ayhC9TUo1hbm+HUpVAmsGCvFGzqNe2Onjx0Zx
BhyLpvgER+NXQ3HnII7yNr2OL+1mpFLl7KSebwafys4fr6B+d26JnOG35wISGQUiInsKc29bq/my
0pJYGGbsj4GVuLg3SN4YFdbfuCDWdmhYVLrisl5O8VBDcQGuQ3+dXNSbWZJnoiI6kr5u5dwpT0g3
Xy9F1Llis2e7p8+/JTgMcV6RtpTgZJ42MjG1UX8jQ4S6eHvm/WIU21TgA8CgIGhW3ry1Gex3Y+IV
9VDO1HuMtb7qU2qdmN6/HEQQIlFeQhUxNjVn1KMt9hUGkbo83UckF97R8R1OHL1/Md3gY/x3lM3T
UUuoF3AFMi+i/3BuExtM1lnV7VN1sD6+fddeD6VTRABryLhQ0yjfHPKNATl0RRsRc2iV1DO2wmSX
qEb8kNLtPfGEfjEWfTp68TI8E/S8myfk0PdSB12Gl4azzlViWfl1iwfKI2cJ/cTa8Po5kbIq9iYY
AJQu8uYODr4qYZvNUPQ3kr1RI39KVKU5McrrfV03Rf9J0VQUGo62mQ05ikws6QizCoMy6G9Uwg2/
pPDr2qsec5XSS1QptU/MwNdjcgiBo0M5YeAMcPT/eLY5DRyu1KEIUiAwTXP9hJBDCVuDXdqoFOxI
uU/UEZtYcZY7gH9WImHWYEPg2CJf4IeOEhZV6gWd4zeepZFyeDCdsgnc1pnsz4R8OMnBZD2s3alv
m2k/xaX8VW3K5kur2L2JY0gX4K+Yq37jgkZ2d3rnZJKrmFjGHfQyasBmdMm8mnUt+Pa70xstBMWy
OPpCK9tiWDUuGwFaYXy35ozgjHTuGxLpq9n/LqV+eopx83qCC047ZBsY7VReWw5bU6fIheireGh1
WxJM6Pbf13olAsEgWIa/PftwVyE/w9KFBQTV7Ms1XPWjOOoy9j9dS0hnA2CP93mf0t8YMQrvXeTf
9fu3b6f4yP9Cgse5oMgMZrBYoCa2tJdDyoE5h1Jipiin5DNE0E/TTIBvIuNJV5WJq+vDx7cH/MVs
V3h7LSjP8D05y70csJN10k6B3rxowE+wC7QHZyRTDbcXL0kJ2Xt7tF88P24mSBEx3Y6gDb0cTUt7
zZKIN/ACziqRK7VN+UmaquQCsaF29/tjie3Q4PWBDbUdyy7pRRHYlHuG3Yw0irEgzPogvkyxZ9i/
PdQvnpoF35q7J5QOR0ztRT0b5oFJ8yInc68kzrNKrHvVbiAjo1PZc4SM8eqZghN72OsnZ4OqmQAn
vIDi3Xt5Lwtb7eYoIlZ0MJvmppkzf2/IGKeTxE50oaLrJ9bF1xdpYwxB0S4Oxqj+NxsZXISgCm1K
tG4Yh4PdF8R8dVHdXeOEJl/GfjK+k9TK2L19a1/PGJuJAp+dJA/+h7F5BxsMmwurY1Qai+lhrtjI
qqTKPPJwTk1Omxv28t1j/dIcSNpCAYAU4uUN1WLHSvu8zLxYzbveJaEze1c5NZ1SeEb555Sog49J
U+EOG01dV5xYbF7fXuAG5utRrwJKtLnQNKIaikqaOlZdtzdFmhlepYNckkM6xLeSkcaffCMzTtX4
r/ZxQQc1UeWoLHRgcJunCjd3wjk1ZrdzMuditIP0mu6gfeK9/9UorKG6xnkPw53tskbsqDrJVcT5
PDOwJkxqXB0CuzsxQ1/NFYAvXgRxB0Ug+JE/+GznbnEYQ/hA7ajUU7gXBRl2vi2PKxzmvzMUmApn
RTrm+IC9nCvp3MFqMLqMCxrMc9Vsx50uT6i6Ymk8vP0G/OLeUWAZ7EK0Q5AMiZ8/u6pMiWwrUsfM
GxE2uhluCNCk67T4TUwZKI+7h7WZmP5gXtsyZFCbLoaMyMGowRXBlf0w/WbaUjft3r6eVxP9OI6p
sNmxKlNlvbyeQMIO0AiMDN2QGpVuY/u95NklvetkVKQLvAbVBv/CqTzxgv3yPrLumagmMbkxN8Vx
gnNabOZYE9UGYZqEJcaPRqKp0d8axuaUzuESUZWYpM8eV1DPcW2ZpEpxAOmw2S6jHrM/4LAT02Ij
buPucR8F49diJJolr67HSoqim3leeu1iP4DbOanWIeYRmZFeEDl7XkaAN7hGunZldwfLydUTL8Gv
7uizb2Bt1g4nJdm8MxUOhIRk9JiwmPlDh0vSh7cnzKlhNuuy2UTj1PByeTC6MVdy7HstK/oTkNSv
BxHLh4Uug+r/5WNTidHEPUDUWlOQ1NhIBKUnZZIjn3hsv5r9gA90m1Gz4cm3uZgcA4Ckq9TMM+LK
dAd9VD5gmTCASlHxkQtoVf61EuanDhm/vDxczlgUhRzT3DyqqTNwpC0YltDuvPOgUc0PadBp799+
VL9agWk/C0UjzRW8k17eRbOH5R5U1Hc+hHyseib9bIJKReE6aP7025sKL7PCiywQdN6GTemqRh3Z
5gbXhO1p6864f5D+Riz177/RjEMRySEeC3L2yZcXZWil0ukFCxbRE0nsNjCKDgYqhBP13Ot7x8kd
0aHMmqjKdNxeDoN9pV6qetAzE6bOjedmIprRcnD5K7ITa5SYzC8qHV04VjD76CCCIuqbO5dOYy+Z
HCW9EKPBs7iQqkOJ6f9daCrFeZJnzQl8ShHf/cWAFqd3zPUQvXKkVu3N2hsbpUE+Uzd6McL1+K5M
U6N4TDkZ15ytnLp9Hxql/JBbrVPskxIX3c9WPHWkjFaRVH78zTmKiIA6nYYmUAnNkM19rrGrD4UJ
vQd7XzqLLPI3ZcCM96FmnaoomSabC7d53ZC+sEYb7Kv6tmj2qzz3Wx8edlrkEislcX29c2dNut58
ybUSS6MdQcRVZyKNk3R/IFDOnue7ug/t9qCzdcRI/5TgU5Vg/vAYT41wEcjIexK8Y+M25aT1geRE
07jEcwSWSF0OyrhHy6x90eOkNa/GKnNEQp5mjp5ao1e9l9ifjt2RCGIRfsKUe9pebQULg5yNAgYb
0Xy5zKNxRrUbbkm5LesPvjPqbey1OI37nzNIhudNFuoj/vJxEvnfdbz48Shjl7KHEpcpK7LxSigm
DVvYSLFK7buvTpk14cZHkfF+ChOMs5EMSwoe3FBSMxA4p7aa7AqPHyZB1ypmXLsDfiTaTRPFhOe4
pHaHHT6aJK1fkxGCD+UePUOGa3NM1MMceDaOJvG/R0Pyx0vLsFPfi3NtGn9omKpFIHxhNcDNysc+
UtygGcZol8tzFj9ooxbqlTtGk29+gEvtOBd4DObGu6IbHOusmkwEuy0PWPUgRzkEi5BwL3Ppeq7B
Oy2cuDroU2c6t8mcTg622P1YXvukrU13A7lG0r0UZGpz5fdt3X+ycZs3dkqkyJd9EOaGS4bdnD9V
BAw8xQXGV9daN2S5Z4eRaV1WFib3N+RYx/hU1Tlm6jgm40gexQDBXxwf1zWPZdC0PaTqwb8JhlNt
0smDRJfduNLz4EobRiKvd4CBYfQAydhX3YBFWSRM6PX0I580evqupvhh/I23jWRxvyJX4KOP4al5
qRilbZ01iTqqX7MR09i9lue1+TjWoYwHa19G5DW4EwZ4wT7BeDnDFLYe5Q/wbzrf1SXIenc57lzD
PkPCy/XgLvRXjUrzCVUwyUvC2i441zoyVSkIS/jbQ2L5+llQyNJdw4E0EUzFaPykdbWveISpkyGv
TpDOn6rIl7+S9dlgm2ny3UjaKVs2AoKKq7Mad59reTKzBDHDIM8POGdUsPvrqIupbQer9ZSM4sVV
iIr5otZqmrnkjRq6i1dDV+06QMbOG8OgCPapnsvM7TmxsF6VR+2H0mdZ7hrOLOUelp4SGaRYM9vM
wyK+a9pY+SGrTULCJLGZ2mFIJOy7/NyuLwy5G5p9qFry6IV6U+he0uSGuYPzVhlneSmrTwH24fHO
DlSrP+AirRPQqszjQHB20n61cPzXb4LJZuBpNjGIgggCfzcPpIkQvqRQPpWDjnl3oRfOcGmVBmeu
OiSX9BJbIZlMIgRhP8iDjKW9iulF7uWK2X6z5tho7yOK4c6riQrjxJuYVEEAwNVHZHfydIMdotri
kUfiMdjr3DpCOlRZyS2RGD5pz0ZiTG6a2aFMzmOf+Tdh6ds4Cfit3VzGVRfoXhDF2qc5kRDVz5GJ
95YVxzH5ClFOfx2KpX7Pwh8+lM6IhS798mSfYwwc30t5mbPc4Mwwnw+smX/Vst5+heRfj1eABvFX
pycb/GqShy5x/aYyxx01uC/t5C7JnmTVV+7DnkY19ou6iB4P1F46AKJXJIGO0De/9UUfye/xfFCa
h6yc5A9yjZxEIfUi9+AI6/MV61B+h9itSy+krHSKc4NkktkDC6o+lm2fpHB9JfuvfvKd4mJqx646
OHGnRtdlqMhfpVA2gkM5xal0gBkUPGmDomCcZTfOcJE5KA92bR6XkhtSMdpnCmYx8XWQD45yqQ+y
8WCGcmO6EhqaLzEi8cmm3g+lipd9tKPLKZDtK2Uis+eaaLAcs36jSJDFD4FW4B8WDr3nkEhgEoZb
NNq7zJdCZZdUTdbj5D3rNnkyw9B992nn42OfFRY+qh0k4D1riYWM3comcgakeH6fzkBq32q5kb+h
0g6SeyhPiXKVNritnE96yJJfBUjTPadTcFFTOrREB9aSnvgUuyE7mLTo2VR2gUTGptdoYxZ8SZUx
+V72lfpgphg7nel4o0CG0PD/d+WIPaDej93Qo1CataD64JNsmn2Cs1k7DwH2TMHBwouHtbvgKOJm
haZ+0NRZxmI69vX4SvEdjeSDsM6E4+DgxzurMupwV9tJ5+/yuojzOwJSyvTBxAkGV2MntedrK4A2
dh+2ZeG7Q1mKEAGiD7BSp01oMxHjuvWcsB7wL+iRnh7qiVn+VUq70PSg/naXOiEVw4U+8/D2jh0h
rIWWk/iuQz5Mcp5n41z8VdPtJ86l67PHIbSspwoJcf1jTAYFAlQPlWAPVTJRhNdrRZFQZqbxmWWD
CEu381PZec9q1TTnBbLx8bLkHdW8aCIUCVBubHGRVgNMFx5UBN3RR8nuZIXJbpvTLpJHuz6IPj8+
owqEzY8Ztgr6hVIo5CF5md3p2d7urTz7ZMszmVZuE5K8wfIdR8VNHQ5DctmUtZOeB4HuQKwjm3DC
OpzzTP2QS23cJp7TopHq3WTWlP5b69DVfzTaoAk+RH2ZNT+00UbjbUTQv2+rLLCfcEnq2exlpzUu
I2gbkQu9dEIjbPZStPcLluWDb7YJapnRtLnD2OaPUfWZyqhiGpcSHvXnWJMq+ic9mWTlrs7AEh8w
82uCjyN3ujtMfTWkdzVGvsoZ7cWwP8Q46YaerXXpw2Cq+vRhIgRU2nH5MRYQmtnibJJMendhRCr2
9bJkE1JX5J2FQ/dkaZcGSbHNlzKcweQQASN7RRA9X8Vk2dnnuRUDno+Kk1de3PRK5rJIyP15PfWq
toMYrpR3zVQPLEHlwDP3Gr3lxSTxDkHBtyxLpOGAZDoYziSZEa51NRqsM86VqXKTKFE+4vk44ihb
9XKsnkFDiXGTCGZ1fBc0UqJ+7k1Nuq3qrrCue9q57Y/SwY7jVg+mArTFSnSl+Riq8EfcrBnU9owc
k1J5Z+VxbGN2qTuPUivLzWfLHwY4x2bpqClWiVJn7NmeQEQlCcNPiXA9c5LJQcOjS34sg2mQvlQF
IhXuUDbdH+v236Lo/u/4t3flU/6xrZ+e2pvH8v8DEi7o9rMjzCsSrttRguSP/zh7bIrnNNzjny00
XPVP0FuH4hqVPc1E0rR/0nAl40/ItMAaNkcB+gXQlf7Dw1WMP8F84ZHSCsfQAyLuf2i4zp9Y43NK
lKGmcRSFZ/I7LFy6mALX+O8JkIBbNljYuJxvNdxCsR3l589gsTTBaxfcA7IUqREKwoX5Fu9w7YmJ
J7Lum94ldSh0zdwxDxT36tc8IK62D88lGK6grKOjupgAiaTDvWPF/m4gpcBFf9i5SulYV7MfTuRk
JvtaBXQwJyc6L9M5c4sp0En5rOUdOewFeQL3wOuX01ARuq2G0R4NSHXeNY55VTTxx1CaD8PY9MSM
BP4dZs/YpDrmmVxzspr84AZFZrW3lXK4s3u98wpHossqRRTC4MEf6sIKdviRv5+m6cHP+10sIcCt
rLMs9IczU/GDByfyc854+fWkhJR9ySzvhtlUv2RjE2Jyk5WeWpH9PbM5QoVh18OV4T7rY+MOj2nt
At+4zKVi/itLLWfvV0PzTibvm8iz6JtqT+lOpWjZwReLL1SMo/YZg97FTqdfkbqcvIfToVxkIUe7
3Gn6+8jKCkSR/qhcGqQ8zHu4xsYHncwuj338fRkNu6k0vzl9qvx7jFMKA6Lss2GXK6X8fhrzHtUk
5nXXtjqWCqPq803VztoNa29e7OEzmmdB5tt/VaFi7MOQZN290Vp27TplFnwt7IaKgNS55l2QqNZD
ih2XTUdpnt7RDM9uNd4KZO0UZJRslnbRGByU3+Fyl99EtfWXQwNId31uYc/plZyBCf7cgYR6c4pw
tndCzA/J9BkoJnLbRKDTR4Bs+WB6GirFfjcEmfNFjXEc/94QjLHDDFW+K7FmIpag58z9ifxF+bav
LRTSks72R1mG9jRNWpdcSNa8QPRLOX9dFxGmvpgVU9GiWcguRzU17zCXS3dhEpX7oI3mO78ub+n8
Z1RIWj5ioQ21QKqy6XIOrM+Y4qsilEXPD4Win/dFGblC/HcW5Oq3LA13CBplrx3n6AFPDBTDRe6Q
IRW4JfJsAj40bA/QQzn+fDfVZgjpV90H/IoWvC9lXSSY5bf+oF/riXwdJ5bbRziottMXq4pvghln
cTu6yjvVJrjU3AdhsO8IkPHwTqPxJZ2Hk7ILYyJ+hAI9rI3aheV+Y1nJHWZGhzQD+OXMOGbNJwSd
niGr6WGU1RpvyvGWk6fXmhet9qEvPlJ5Hcp+8gL1R6LN+3GauJ//j73zVpIdydL0u4yOXnCiggTN
SM4VWJJ7wZkDcDjw9PtF9ezYEmn1KaHKrPtaVWYE4H7OT/V33SnHx7ma71JJZKs97DmO5t01jV9P
zXMt7FBfqXq32hgrqkISJsK+NJOpbWQSbP6hAB04UFeNdHzgW9UCuvT69shXtaOvioheBRTvmXtZ
kQgxK+z/i2sdyyIfT9J2tnsn57+bl5UKNUqFksGr+ydemxujvF8zwHP9s6j8l5xWHGtz9qtPUvgc
HK1mg5lrGfbLO/pgIuxC0So2aljsOC/+2pwqnjLy42gV6mUBfgmNZgoZLfbwmXbkscKnucfGkxbs
gA2NF8H4SVGZcZOXq0QYWfzt6vq+LnusP6XnR7M+vPfD8os3KE0G3sajac9nRcMP8vhbzLVfdVHs
DcCEw2TRFtQSdH2pt9SKl2Jk/inJPX7oKj2NK62zCzCaLlqCYe/pGM1C3+xvJ0TjXYkJ6zi2m7B2
Zc8OVcoqPwP1oO9p6lJkLxlZJwSgBbtsqKIpr2KNnrF1rJ+yKv9DQup3u/JRGblfPTQMTJusqHGU
W9KSyBiW3qw9Mi6Ov9YmHnVNTx9FkxYgEqZ2W+ays5K0DiQpmnogL066VrHZa+Kw9PSUhgQv/9Ol
8xqQmhB2zdi9a10rqY4SaUL1RfDI/ILXiFKVr0rgJbStYpel7K3eZG6J6Ecj9Du3DAEGL8hZnnJQ
nsgp/PeaCZlE9VIdl0DOYS31G4H445SjxTn5MJWRbZZAOia7V14HCd1yRJg2zzh87+tBxuwKVSS2
qb4Z0ra8I/OTsz9/8VbejE6f3oam29nVV9FZhJtnT16xmqHX6X+IIj5kbnqiAeQgi2p/1SZGHVjd
OZNk8RMS/EOk1YVt5Qeca4zS0e6iqqsehGH8DJqoozWbuXyM4gAAokWLZya9WyUBaC42LNaHDU9W
4nulStLMIwk6b7Gar60f1pYLoj2bCyVBrRU2W/9DoWpF/0d7Ir64/JVIr/ZO1/4GojstldBJLK8i
ihGjvrlO4HqelGlDPGlxN2AQCUuxepFs86QC5ktJwO4rSVj+q6Fet+2DmAGI+yLM+bSBscLrQzd6
3VtAEnAtuNUmu0xAFw+O9lFo7d6qKNomTe2NmAWqEz9cMR5mdICerZ5BKETYiqGNeUowximyk7z9
rLcPopY7u8Pok7m8DqYb2Z68z6b+zsrmc9HLLWRQ/va8vA4xl1zYFI/zKI5La8drS0LlYL+kQ/6e
2tpJssdVPMRd3oXZVJ5bN4jmlrI20gc+U5HfEkBxtFc2Ju+yefNbsWonU7OewQsMYCbtFsLtzyaf
htHLd4ZMK1bJIgvlav91UyeBjdyn5pc9V7FfakaoZ7imlfMEYP++jn9RHR1kk13ciWNGtJzEennb
1caBSlQX1W9BkRbVc3N+H4DzgxXWfuhQULqWZii9cdr5fn7JrTO0S5k09c+gF8esdxJEY3HZ0364
Ghsf+bIL1Gfh+5HF1x7myrGS1TQuQSr3Q6NpR18fj4ScULpLu5exhuDVYT6+5QpYcX1bl3zv49VR
ao0006gpAFv6k24S71KwXcohOMhNPchcXpUxbTKnwS8vLfVF1j6tkbdhtFiPzmDpqI+0X7fvj3kQ
7PjAIh6NaK3zY0cgvL/5+1asSSmBdKhV08QX4OPeKrV449jI9GLgBRS3Kb2Rejs9mug6QU0JFRiO
K+ngXhNEqT3EBg1uUcciTEzxxR8xBGx181GNf/zavaV0+d0kc3we1oNdOTun3+ItX+qobinnqfdY
zI+ZJ/2YmlZYtFwEe+rM+Hp1Nw6qOXacnKPKvkHfd7PqQRvqRvYwe/MLHYha3CwfWzPHDRjHwZKN
d1YAKvyidCVMzS9f5bEy+Uy6JlZzc+HVCrGTkQton1xsoGEgq1tBAGJIMNCDC/AV4U0FiZ2dS+8N
VbgVXjLm5iO4BT1+5vg4MGjISd5rOdeiolU9XygayPUw0Ecqdse9oWjLWOZwscYnhfgyJseQ3nC/
6WPqf+bYtpU8bKP9HgSyfZYtNhiM/sE50Hj8XKnrYYeH+Hm1inejew42dUty4lPXqdgB7Zk1GB1/
OMOo3XhAblfbeQtXHttiPNEeH7rZ8GAL89Ev5IFu7s9F9++nudlpwY25aHG+UThXpOHMZ1/b402z
+M8IvORu06ff64FOlhPLr9fJPdGOMPrTy9CaR0IGw+tsuoNCwpTKrR3kaSJ8O1zcJvYkHq/1zaZ3
1tPtetcWzrwf/RPMDAx5cZBznie6R284VX486r0fk4WUEIf3k4lvupmLPaN6zqNkW0ljzq+t1XwY
q/9JrWR6crw6QXLOEWBwXpiQCm2bFIF7xLzH91ZxZ3AuyGtMAdAmN0dROdQ8pF+TI6NZ1rdW14Dc
rBHcTGQ1IEbWAuzu0ht6aayUzf02LT7bjoHEvqurcU+a09EZh49RmtzMqKJMCOte/7Syelfp+AGo
OyRoIan0LnE6Hxyp1cKBimECy6n7Is+eM+ZrcK19qdbEL/hCHO3ZW7ZjW/RR7xZ79s+DsuY4M+FD
tqWPSNzZt62W7ouOW6O0k6F23IRugXQ/2X042OmjN3yWjb9GLard3WY/4te3EmeghHWp/F3qWSCE
ayQJ5zqWui8jz7thwdulThYWpLtQb1y9DnKigdc7FCq4pZDcj7T6O0BabBtfpELdr7b3bWQ/te4q
cuIHA0/8aTberM5Ez7HxzFjPBXVxu2bzuLW9NCy1tWWwHIewawfrE3l5+uGTFRFVLUnAdNOZZPoI
FsnCxB46CPEklJe+5h2yWv63bL2Mqnd2lJUxQ7jTtUQk48IcaTugtJIy2szZOCbcs2VX35pjvS9X
CibLUlgm7fpIuhKLRnFvrtZ3o7wiBrp6MpS367plOwXLCEqXPy6OLd5Kvfotr3dpWt1cW7tMY9mL
rXhw1klPzL64Jcbydxy0kyDjgopaN3QqLy5T8TvY5ADwCAEJX0zXvK1tynsIc4qCkQ5uXe/23PyJ
pPw44yq9J1FhS+iLri6tHMpb1DfBgUQDDJ5ktQZFImtyOIzwGnx8y6ar7WQbWEfsd85TPaHPCfw2
f59cr/pMwfNDEvfrqLDN8Ya40zUign371NDtRwvRConrG/4FfUVwCHyn6yLD7CUEZrpQgV1v2g1s
bb3ElgZIGWokonWx0Wz2X9oHeglJ0C63VWnNd5kjNGT0G6GrYXvtPYHEo1kyJLU6L/BwpkuXjIXZ
Gzf0V+nLsG8rjZbjQ9mp2acwvsocmMvGpS7IkZnYaxg+L/hNij1PWkNR9ibhAEvmDtqZ5D3tPFUT
rhy5WF/S4jYorIXlm3CiScy4y0bZtmFFKfnJNwXs41RnOY2yVA9MKB9sI+bDMmSoSS8j3Qn4A4iD
wQJf8BgUfG8mq6hNa/Vhs3w5Msili4rqbSwhMQLSmEJSblditWgm3C0Vw8ZicHgzpE4Htyx6+9Yb
+tqk5MItyBHR0OyN2ZodVuGJczDXAV53boLRcjUKOLwOoZA+ZDzRVWMDFraq826Jw9eiwg0AHmv+
zwN0J6pmkbeXOdv45cnh6h+AkOrVT5ZRW8o739AcF3Jt3LZnxy6KKl7hW9kgA4DiNTCKYzOwrsW2
lq6vdOfl1s61eZdEtV7Hzmwlul7vRwqIdC4wjxIPWBgMW5rx43Mt0xLqdWW/oYNxRGUdyq3SByuk
d83oLxr4bGbEVH0u6pi2QVvflAusN9OusUniTTZDsl97yhPk+mMaOdab56qncnZq4w8LXO79KVrC
/OQytvYpd1JXvTc0691Mk70dMAU0MzOYWiIl/OJgbp1rPA42vONVYG+cKWoNOJkKNZAbPxFdtXcm
X9A5btcAFQOnCedZ3/oXEnX8PnQnE/2XVKpcqDJyifvVg6zJCKR0+S7crRwv7ihrup+hxAicqCrn
u8M1n0U0BkzzKVWtQ77btqZHQZZTGlmDks6+yeBlIVwdVL7drHt3vfLRVGIt1R7dsbb+tH0wf1+l
LA900Y1/uokJpQ4qJ55En+8Rro+nXpfdR28YyAAUEvrtuOg0HUTYD5BANPVqJi1JYtO+NbfhMS/K
/iQpMH4o0zTNY3/Y3CJ0VSZ2bqHMY7vWY+QQRfxe1OV4lrTUP8yjLhJbX7w1zDkGiJfbUvaHKjP+
TFTaHB3aDiDOHP9xKPzuYk6z86DTx8bu1i7GSYz9LBK3cYK3idCthwEV23XtJsAmqp2R7HZ3GFeA
DdzpJxJo+uu3vxAn1RdOcM/+5ERKK8vjaGRNONBubZMdU3n2Tnm6/6acfPqrYxiQIYqvNSqsvH1q
MUTetYXQdgN5QJRcZOwLxg2l26BeXsUM0Rh9c3S3lZOOmkyrpA8mo5Cb4/IdU2pP6VWXPaWTYB6x
lzEAypKgbQ7D+G1TmMH7SIMPV3WRlkG8pir7ats638uG3Zg6G+On8mqbbmS4gteyWh1gxowaypLe
pVt4FPHHgILkOapDa+rLv1rpGzyoyya7vTmNXDF8zu7O9YtbvaZ0Nmk5Xxjas35+LIcGNs0aM/vD
6sZUQJcTvXBDHpT7ZihS/8A9xnDtLWkA/RisbxvlaT2PFxq2cHDUBuY35csLmOuyhtDp8kB7YUaC
mc2QbN9ZbsVxVVv2vtctCjSseaatWUFPAcNZR0dlzr0wEHpC4nVHa/vMxeMiaIyGIiYBP9+vnqee
PGkVp4G38GS5pEEWaBQcHAkd47NmFH+MCn4/Uka6nsxaZPdZ5ttPFIyzINjbSOVpQVoAZdHcgZY1
7jLyFy54xm3W1v5xq+z11qAMhJfL8s+OZL/i854eLE4Yxg7RJgsagwqEwKSu91CjowjtqdMiWgAx
1QggSb4LXZ0rlBLJ4Au5q60ypRUaAspdWp3shxREdbqdl/xy1cesTrnntapjXVTvw+o8Cf1Kwe41
FZxhPn9bu96PtR1qjDb03EMEr4c5sBkqUsaOLU30dJtvFn9MQ6T2RtQTvcnD2fah713bbzshL0SS
pydUHA7LT2X9us2kvZWZlTc7vVvc1wqN/GIZiTTv02Eq3t2xPK/+IL7V1uQXeF3r78LggH7D1uV5
6M3qHV3x+qe2rfrDsCf7lK5a7KtcJKJNK7jzdPXEAXFSHxynWhtLZsKqVXuezyY/ShwS7xity19r
cvK7Cv7vhxoomtMHDx4P1ql+gYQwPtwu6Gk11S3or3LUvjIxeHPsaeqI4H1+hnknItPXAnm3mtlG
GteUAruT4/RNwGV1MgvGWP7QfnYW/aAr2/3FE+Td5ExIRrKYlfwSEyXA5TINd1RJNQd/cPR9sWko
WTxv21PdHWpW+6AU+NCcntfV3sJ6yk1iQlT+vorG2FMOaEYBdBzFrncZV2CcYuuNSEHNqEQugqOe
WruRwxRZAsKpmmmtDK6vpCqmXb4NF7lgZr46M8NMZmdgLbq7rcxNbGpTI5mB8W5z4L4utDCrFrWu
qeW/k0eHot2N50kVVZLO83ToiLeKq82xY4XuyQtA7DMneGq0kWV2GuUBGrFgVqD2EEAUGZoZ1l36
AqNZ7vHLlzed0dAW2E9uQhj/du+N3YcqxJ9SqrhsRnaVoWTJatsTtT1jZNKZGldGdpJT86rVWmKl
g/XlrTPAUl5qO3dmLBjmfea36bGHCmcndV8Mlwdf0GV1RxYdSIvWiB2YVrKi4yIrXxsiAF5x5/bO
k1wyjEz61lM/6KXfpt+eISPixZm2vd5pH0MPgtkpFdoUU+2CXlJrDzs0zZYHLf1bOgvLRWAe+nZE
TjfJhzRzh9Bu+Vzg6L1k9uUbpYCC99i5BbQpXxk/q33nSJlwvO/TYqxClY0V/5r10bfKGF5ol9V5
t5MS5ZltdOuhs6RzhG3FTQPYe6DKXH5Qv9MwWgvACivT7mvn3fG7/TiLUwa0m6zX5cZy1wejCqYd
RqPzvFrZYdqUtYV+tW2hLiYvoucxi6vaZ/61zTtLuMDEyNGMineJ3GiuN8LwAOr85Qe+2QHw0Hes
1/0RM4IMV3DDxauMxzqfkkn3rhVEUiVES2NMyz5XH1cAJVJMTPP0ZldA50MwIB0y4dJsZ7nXfMHj
wRwWTWTzRTr9JhGCweOopkNtgz3SsSEeloUnpqrVLZTCxFnnkrzbzPVNI6r+KUj1SxCMxnHWmufR
oAkzU79Koezqh7O/eTdlX5LueIX6lumJCV5HltHUD73hqd8M4A75pSBXzNc+S9Ky7+g3q8EoxIye
oJ8Thwyos9+0JcMHv8wyd9uDa1bf0+wNYcqbBtNsxYhN9dAfceLNY3bbiPzFBsTXS8oyB6B+rZ+P
uM8iAiEfoAgPVKQd8hyTi/QVtxPifNdqDtUoklGb71pnSnpVvk9y8x7WYY4ssbYP5Tg4X52S/iOm
/3qDaeKxVZVen4MpY6xQpv2s2AQIJpFjsmx2KNyu3eHiAXCDZdnLqZ5uFoQCJiBeJPXldkzH+TUI
qvwuJXHdMafikUo+ILfJV9HcKzqbEYxhEfa/hgFaMRq61bwsiwGqM8r0qHc2gJgRT7X+uSJkOLRG
FvpFYAIELvvFyoxdN1vPM0dJrDIlTnPbTN+qXD2G0arnoWgfrYL4rXa78Q33URuNb9PK9jVHIs0k
Ed/oyaIozyTKooW1yQpiGhfzuKbaOavso0lWCArdT1z5UdHK86I1E4M4+YB231XJuAEn9n0NtM7B
jjugAiPXfyjEjEkHK9D+Dr+GZT32glBrq7hDlhOvZYFUpddcVHLOekDpRN+kWb+ugI8yN62XuQlO
M0Aemd2EgjX/wIK8CASgjq+Kdsg31WhJReBxTLR6j0tsNXc0tzpnTwwfZZaf7a6ELIDh3qIBYdaO
utIs4V4mD1Ff3j2y9tE8PbHO1i/8Og3yv2WIev+49AS62yDGKuvjucxuLOe05P25BEC6X2addIzV
uSuLX5NiOiSoI7jMsMqd17aRYiH8KKSpvoVQzp1EaftbZLRBJ2NpqVip+YqkF0OQRhqvILJ/DZA0
xB4WPDQIhhmDfRW8Zqwg2hmGXLuzVr/96DLH+dKvmFvNT+nyh67vk98jV6ORmAj9BF3lEPeNhljJ
bBFlci7W4wybYuwdep84zEd5R1aWH/t9rl8Q11dbLDwIKbvWtx8vZ8QAj2n+MIxm8IiljCavnjnA
aiJ2z4hxgaK19I++ZsgS06SYumVPRp8Z5RPV1QhX1+WS2tYKuDmWQoNAVIg2u+k/zUr/LQb5D8PB
MvI//lfk2f8jBrnAW/zvIpB//vi/RSD2v3A14eHF2HYNVyMa7L9EIIb5L3wLV9E7YhDiZHy8j/8Z
xkbems5fTPyu7Tg6rqX/EoEY+r/Ix/CJgSE8jb/pzv+PCIQ0o/9DA+JzX/KTBVedCf8k4OH/8tiA
HUwZkqydPSrdOXRwdW1MHH4xvVsLP5kIC034oKYNtG5UBMpYcN5nw3AOAm0O9o479PKRVgfTuzTl
5JVHHXmp/JsPJhOTt6TwwY3H0T/WZjXS6juTj54NLsFvtp/1bCibnqe73qnb+dWrIPwj7ubFOAyb
6IzYULSlvQ9e0YGcpmvRLk/+YDjVr78oQsJQKnhINvS2acbfEmb/Dq2A6OO8q5fil15T1PHCFYKA
+9Ve7Dsu0iLZ8spooW5L23sgCxRQR4GUMXI4uZE+694SiP3czQq8U3ueluAH1e5F0lIWo354AC26
EVZBroulQQSHlD1N/r5hpjJzYnKmfrz4XeC/6rr4nIPeyI4KPBK1zHUd23TvxS7yN9zxwWkbgrFN
+n82OZScfrOfCcZjz/tn52uv6x/popb/yuzJfphamrJ3NdLH7LwE1XDySDIdX22tRB+DCn+M6OyR
y+tWiQ0Ag99AtMdKddZdp3npzYxdbdwhQlXHutMy0Lrr6jyaLkBBPgjjeRyRrkY5vBCr10xDxpGD
LuhgDW3j0WrQLkcGpUAEBBldrr5LXxVq16Wp0hF4kGFwjyYytaI6C8Zvk3PoFpaLuxuLcJ7hLRfE
SFKdbH6Yw7x+VaPPSFO4dkjA52VJkVuPlQUiXfiD+xho8mVrJy65wrD+1CN3x77Mt2Wky1y5eb5r
FU68H1vNVOPa9CmWe8de1XzpS1U2ONgD+V78g/fo60hrEw2INYPNFSMioimFBwZ2sbnilyF9pNXU
v1OToZdoAGVWgUf9g01V/+BU1T+Y1QpxDX6lMHpC5ZFMYnJhG9XUTHtr8yzQsA5BONgYFNkVKfP+
gc3YTAvzx/03nqYhhS4TfUbm+AbIsnkf3vXCu28E0nY4eq2c3JCyYLEB9kkYdGiQAJUl9bqDT2W4
ScL6Zd5Miqd3uuClTNbWDEqQ/nHsvoN0mTMQHDV4Tz0TUPFiZePIbgthXg85dF2Hrh9DwDTekxla
1LeTX3s1HJ2uQ2CmhsAU71m+w5RazEYgjchCOeJrLF9W45lHt1u6cwVitq8cKfbQVe2tPwCrDKNF
iSIcSljN5fo0oZ357KuB5ao0zF3mOfKTuQX5ceBV30QXqpCGQZ8UDX3uI2O7yjfHJdhRRdUetKpq
9iWqfCLKdM8F/qhos4tKrTcJ11fb2ZQ+ahMPHcWz75lg6BiSeHypMn7F/S3OnHHlgcnOPbVlV8Uk
tv4tS1ga1afPNWDHY1dt2UmvPT73jhQvfubA5RtdeB8EfUF3Ta+sZ6KZvSa8xtzsdU7C0+I7FXx+
Wi67VZMogAzlvuiO2B4C4l1PtTZNN2IVMsIJ5MYZw+1+qq0ciUtgyTe7sXuZyMEC2iqg6vwd9hN9
P5hLEU4juIfuzzPM4LC2+7LyYfgIIfwwW8QL0ixs9iu733m5z4BlF6YW9lbqx8bEuDf1UPS6OWpH
sy60yyzHe2PK+bxA+pApLV20IUSiqqByoawEdhTThKn3nH6OA7Kuz0qoIKmRuoYb+2jkyvVCKrr6
dqS2HBxnEI/TqIoDUfh+RPyVHmmMTzvTrhiRbM0424WPbC9f8vdsRWqjdYsXp7ormOfm9Fg0w1Pl
UTKHXwCi3Xez/YZFD0HgXN4WjdPdlJoQj9hbiqMs3PWjEWBkISJZ7XnI+2+T+qBdoZb5PfO9+YFA
EdrPs84KjWGt+USuQ46dn/UW4ZFP81CUao08umX9lW2y6EKDP3x95I2rnoo/4ptb6GBcvY56iN97
AkBtwYisUZN1yE13Oc7KMy8q12w0aKZ7tn3ZH6Uo+tOUElpnijHeXMwsXFlO0om5PdgjW/LgyOUy
u5l1AgpGFNXl6d7SHPOgiCL5WlFRJ8ZoDUe3RyE5ms18CLbp2+MrTFAxm4/DIncNirKbKivbg+Gu
1tmmx/wDMu26lKOaRqaiFSCY6dRF186j+74leeAqkP4wgb7rsPaHbE+7TnvEKWDdGzkxllqW+vqR
RJ7ZCNdsaV/t2nnoQGAjoenmo0aaBPq6fNi5er/Gmsk6KD39SQrHO1hN6eIpABNpigXUT2czXyvL
Py24q96C1aMexhRoOx31g8Seo6WwBBpqbUqB3+AugCjr1ZYRHdrWEznhOvII2jz5uz4/Try5Sb4Q
KsrR5VMIZOAgS7OBB6jXLhPKHgg/fbPCTHTTbW5cb3F8120eaWVaA2JslvcwgDDcmJUq/y5bZo03
mJWoP6p4CKy5gNbxuhkpuNitS29gewI6Kmurt0PX59rJ3mc/E0Z2X4hllrCk1Bi5WpJnWkkFDwXF
RSWw/0rU+jXrrY8XIGXgtvwyt/TrF47W4QldmDnq6sgKkc5QBXo+3/quNjZ/SGGkMM9057ViI86c
6XMaDTIWt0Hn4W2DnWL6Jlp1+qyRG0ZesJSHcnSKex/KKMJBVD9XTovSRys2S9/pIL7Ih6TIdnTS
lk00U778yArixG2V0igQuFMihNO7Yd+odedM43aoNvJFFxLW0R/1WPy8ihhnOc55NPmWOBrFLI+a
thY3NLo0r+0MBhIS8t39UHPBYOV0eX6NYOvitIU1tob6BU9UEBa25p2sAvcr+ZXlRfOy8qunPPNF
m/tFS6bJQSZYLdOppnMgoFdig2X2g/VtHHHoNF3V7MDHnT8l8F7kmoW2zzbva0l7prjMMx58WSPu
atzp0Zs7jg3+hTw2VA3NxwB5oBaSmNMynpl4wir3qR9Zm5yylAFKG83/MRFkhcG0eC+D07yn6To9
tcw1ENm03D2MprR2kBvTSUczTIkEpg20VYsznftuFAELujCfFjttMAhoNXjHZrXWZSZe5FOp4Mlo
cv++Z/rdufkcoKfPy/uh1DAwKjmmPa1TfU31czuXsSvc5lNJm0770jUP+EL7C50Jc+Q59MnVOVB3
l0sTxZnw52ckZ+qGKm3Mv9pmOsiXHXn0y7mLGwcCYdm2by0gPx4iwgwdhB/vk7fSK5HKoMcW1ikH
n12nlrAtDDZ2ygmutp86sB7czdffZ2tgZx6NngSVOZPu2+IP9s/WIGPmZkQIhIy15gOcq1s6GTjD
lYUUwC2N53z1TaqKl+yVBqDyuxJrpuJs7tSLNPWrmrK5XuXNkiftqpkXcu3HS+4q/dIYTXqiKtwI
IhsFxM3WbO5za0zD2WZXrkOaBYEHjI05BhsyqrzAyC42qQLbbrO06Ukai7mfHIEGodqU8iNmjXT8
zFyJsKgyqYL6Q0q7/8hPioswpZOBTrDKigRos/ntD8PkXMQwivVuTXWVvQ2VZph3MIbS90P8KpsK
MX0v4NpNV0Bjah0WTJJFrDHOs3lEDFewwdi0TqLbpoKnGbjPZ4G+5mJIfRuTrLHgKPAIItS2s8Vr
d54MKj+Upl9lB8jsOnHTcYNJqOGmxiI9CKM5+tbAhcxegAFleOP3Qoq8QDSLnjcq17gAQ+a1/thY
y3CjLdp6XmbnuyLH57JuTvBA0Ul5bqoxD5sGKcC0YOx1Z4cIEjR4UW3ALdBimMVOX55zh54UVHX9
YcoLWDIvc4+O03xgenmYTTkAMHPpe6v8QL/cRD1vdawq7HC2QyOYO5v5Ly+o9ZRxdEc2mNPHtKj8
xRiCCoGEgeLEG9wLh6nLyO0Y206z9OKLYqv6rAiI/9J7GwB60Tv1o0bX2w620NacVUkRiCRX1sHY
qF1R3jLFu59Y4vXttMC0aZFd1pAExjSX9VtTrIoObGifqFC6Xx8aw5XDMa9TfjJa7szDIBfvc8bg
ghzKRohLh2gx4w2yarrcVgKggY0yPg+t6FhhqV0jKFFfriK0usIpxmDndsOBNDhIN9/ripmi4JxH
2GuYzI4z5nj7ZCpnGe9Wfx3Ul53ZqZlQfpX+FK6wplANHQzcaHH1APx4jX8zt6uXf3lTYyNmyH2v
edA8yUfnk3CNgWm2OM4dqhxOG+4zLXQNXeURCvPUi224P1o1rDnzHuo0JVatXMY+e6A82EsvthS9
E4M75mgctwL0SOOX+iNdp+1ufVY/F+G3tjm7WW5jeqjK2ocN1LDZxng67JscqBLVM9nxLKujOYjD
YOBQC5t5nQ9aOb86xVifUFMFibXO6a5Ak3IH21nsSI+zDzQgiR99m/LPmQaA0COC9A132Zb0sEN7
KhL6fdm2XJge6pGQdhg0d3mj6u9VplkZtpZVH2y9Ns++aoMEmd57LRz6LmkeaE65GLX/yd6ZbOeJ
dFn7XmpceEHQBNSQl7dTL1lyN2HJHT1E0MPV/w92Zv22Mstenn/TVFqILohzzt7PvkgmMe/dAiE3
PkVUNDhOEIHo5uMoqgrXINuCT1U2Ml0QAs1vtVRlw8izbE+G2/afl3JtLkBixh8VHRTWQFfZQVSY
K8wLSzGmo7OiUUL1a7ruE4ciMDdtdYQEuhw8+iAGms/GOopE9PcVmqTLxUrGI8pqcYeCet1PzWox
u+zfSEZyB1l6FhPBor0cyS0O+7UWV/5SiOukyCVQCtX674IM3RgJVv1Hgn2Gy9Js08MsoCdWhS8+
G6pvL1N6NA8JGs9tNODjKl7Q14QWX5twwN2Kvy7FWwb3iPqdF/7gVgyREWv4XOH43l5aKuvZji8n
uFwR5XVxlqnd9XvSsQNkFEsekYrpvsZ1UzzRJi/OdccFiSr2NGc31gszZWGdFzI9oxKUwGU6NVMk
iKc59YA/MXr0aq/GrGeC6vvxKY61ep9n35x/xlgPwa1JCEZ/0RuG67KRdPE+orhSqCD0BpkurNYJ
qInLJui/4+T+03Gk40ij7lcdx7b59HPLkf//e8vRsLbmoUdTDys4ADwCIP5/z1G+AjWzwYmAt1nO
t2CVv3qOtvtqA9BBdnOwHH2Lhui+xz8I85XEdYblbAsy9UG+/0nLESTpTy1HV4Kqs9ivo/iwpKS9
ubUkPz0/ZHVCWIT13/6KO79ekucW/uV6WfHCVDfKyRfeiXrQ+pxkNehBBN5UzlE/E5rmbn2foDNE
uPq5W7KBykSNBW2wk3pY7iY6Hiq+KoCq6WBntjbmY8es2q/shlc8JEOd+P1jPtlsopCB2Y0Tn8EN
zRC1KruWiLaRrgT6bSJYSWyHwGMw/W0ECmtmmgWKxZw7PxKQCgc0rzTPqMXTIDX7+jpwZtGPpKy4
5fC6TfOhxKAyDO47MLol41nispo7ZodxReWBI/CZRmqVXzhuiqKDnufs0R9F9rVDWl+UBzAipnmR
UNNjuxl7U+PIcdqvcWp0NCUdMbavXbsN1EMwTGZ/q7yqfG9oGnxnCSusPZnVaDYR3qrkOa+mQdM2
EcxMYIfkMpSJP5Pnu2KT57+3InJ6Q3eRi7j44BslEyl38OvxUAvMM7cwN0yNYUjlkqzFpTBOfVvZ
2FUwVaHWG+GjEC/Zu+qYudo9dcAzgx0BXGhU2EF5OI1ROqYRQqjiXecXy7WNlYFqhDL+q2JrNHxy
WHDrG+TRpnVpZV3yaCCMQwHq2/Eny7S7/GjPmZqelGtmQRyqBNRKsc9Mf82eKzO1nQu7akv/i1Zs
xN/BQlnbW6noP16aI79pD+eb2XE6omG5qBbt3OOeUP7B8dv5Y8XnJMGvFGMdy+EYPRjYFVIGzSOz
egM5JXOUdYPcKvYCRdhuX+tdpq02Ri7jux/cOqtfr1WX2FE7J+Njz6tWHKp8JGe0aBN5J0W8zQ4d
b0PD+sVsR/wInkXSEI/AJrGnADTH8XVmNxmqA0nCEcmwZnvbyokdZJgNNfJ29Bllp6g3kCWpXVww
BQ1TTaTasc4WqARmRrlEj4MaqTAz0e27ToMm6WufjfXK8IHafzY2px8iu+KG/a8qDqNVLk9qMNV1
Kqs4vwD/N69hnvlZcisRayYRQgLqqF551geIyDCxVtNav5qj8u2j2Tm8MKamxr9GkyJwafRm+VAB
uWFAN/ENOGLV406bSCVh5joZXZwyy12y1Jrygah6SYsz5pNKcl5rNLSHHAbxM33SFQldEZcMBmeT
eqTr2xaNwOpruOBKGseBzph/GmJlvc9aEx2qwTfFWXeCrxheRGZmVQSiYuS2iSCeu2gYhhzNzjQa
6KvoNAf4bxydnSeyHiFpIKB+0o5Iq6PBLu8+Tek/RJQGWu/YOMw03ODn5GEqvTqhuJvp2JVVaVwB
SUpQOPmabhZDdUlLnC0jo0l/6XzEJorqQjfSemS5TV473+zpMQGN/l7EeP4ei7IxpyNt5qm8wZ01
pFESb1uedYoHga8WTekBq5KbvhvHGf0XDo4i43kklSVa58p65ipP093ceM593m9ggWkShvE60ON4
4sQNcq5r/9madIMdZqocjwte6SLKoezLHZnyqt4n8AttJMSMpsJpqLMCKRVyLpKBu7luEXo3Y7fp
vazyQDwiLdNQCZPM77VCWPdBVE19aWKss+8EKcvNAdVB5YbO3ONx1LORPa+t695Xo2QlF7M3yGOz
qskOnTzRXyU6C0Ihc0e9rYbJgguJkdM/ZughrKuir3Ft2uA4kuMwINJb4rh5dIADlTf5ZKj5ivSj
dd17chzlrhoRjB+Y6E488JUpA/KBc/o4YUD7Jb2ZRuWIayAfErNcpzzxZlBSPvtOVwxvO1oo/cHm
0uAtntOieO3Gc2CHNMjs7DR5FNNnZ/bmkRRk12hu0OeatDRtGsduTX1Mvl9vggRmu/uRPjm1alBM
stmDrynsW4ylE/fOULhrWruo0shZpCFYltZVwEHpEWV3MKScL3pJnYrI4grJLKJTq0jmzV8b+Nhs
zbTQyx3C/iGXO3KFMwT53prFA+/nusgZnQFxd4MI25S01wu6+tt8vYBC2+/WwuvlFYYJo/1I6RET
RhzEbVuyKJQtJlzDrRL1WfQzbqLFxCv8ySsa84nZzJI34eIiMJ13gVHFLCyjFFretsmwOKdmKit2
v4XuzWjKHQzh+VJ3ScSXD1ZqPubVcDe6vlyOWb3wfcRiMjKtD0tLxHXEziTHcSrsQjxU3pZXowTN
ov08z9bGIZnd9SbvUhQwDrl/S7hIZ0iOzcD3DAsRElqSPOU0h0Vl64Rxo4HozLVSzBMl2gP3Cq97
OhwJE/KLd0UD5XRTXOZM/ndl0Ni+CNOB4FK1C3JyGb9kG6Xnsiug3Mp9Q3h8WeN8IDz62V+rekYo
xhtWMxnKHNTCnV5E/SbHlGiLqFp9L4XSxM1V5zK3bLPEVrlMMernvk+X63omIHbvpmk1XjrdgK+l
M5bJOzqiQqQL+wpoDu2/ah5mEixdswNaEce+s4ezvWHD8UUpvGjZpngrQ2ljEMIRuRnejpDbZub9
xUBFdObRTVibxBLI9JrgScP7QP9j6a5Hy1TD7VS3EwWTbWRx+1YJW7lXIMqFAN3eAiBPGT0Vd35f
NHUU6EnKcpNWrojtvdpYHjU+/fF9j3of24TR6rUnzHNesjMyQM2chMK7bR/cWHq4YmuZ2F+b1slj
CDQTIneHyLj4fRy4jd7TPZOPTMiDay6cxMolnfqjkvi1iZjScz5+mNyuDMI6jZPlMlCF51xg87WL
xyVt0/G5QP72Udd9jBS0IUPmavZ4jc8xMuNsD6PAme6Q5I80WNjkeqdtdpReLontVBex4U/1SRb1
2r+j7cWZgrpOWoQqufu6xYv9Hn2MJZ68ykKRhAitRTa7mio7JUhgxt2EsV6zpIjSjMQ4tcPZoo9s
PCKMaqaHKYBEiGel0ll78p3ULjF6pRZ/FIL3h9Rk0d9/2+3/p/D5r28Kif+78Dm3z8VPdc8mqPhL
auG/4ia5VvB3CYOeYvqyxd7Z/qstisMxv+ssJGSPv4se+QryhYfQ4q8fUov8XfUEr0zSJz0Y9Y5D
lh585L8FIHffIRrfswr/PfPO22gfP8I2hLvl5lk+YBdLMBp4iVuUyOnLeDTrSKe09XctELZTQu4p
iri6P6dxVp7iJu6CKJGaDzZMfVIw3DXJt+boNJKJPbMjuJeWropH0zJ9Eqz9ulVHi6sidknXKDc0
u65XN1WPVxjR05IkR5PPeXIIdJZ6F4DtKnnhAbIgtRSlna0/DLqCshM3Sg07soKD8gJ8lOG8IUWk
68qw9pMeVAevhX9MsdW8N+cqJl+iGMz10POd9MLYm8oYb8rgTPs2EJOOmPXPNs31Ekci0pL8zm87
GpNtplEQg4gwyn2i2mF5Siv+J7Zk6+qx56MRG7ZL2Sf7wJ7ir7nn2XpP2MXQHEdz6T1nN46F0tck
cDoF40C0eU8idoZqv9DuZXruNRmlWiSFM00XbrLBRyrloaOCHY6EdxiW0YmmQSbyGCyL9ZjZJWUW
PM86i0RRDDfGWtcahW/BPNael9Tnb06X247tclm4jOIB2OXPPjvDW4uZwxLVxDUz+O5be9r50mg+
Q4s0WPmc3N/lq6KYsRCtuvRfTJFFWG/GKmLpG9HEuZmVHuCiuS4XAzeHYqzYOOqYpM5qwNtT+snR
FhpHAfvwGhWt6IiyLgpkkfBVkq/IagfxyAjY7w527+N9JxWUL4/2q02UCX2NmZSWNONkjG1/Yhks
mAyhS0c8V/A4JclAQ60IKg4NkpBAz7JrTeQ3Safys9vXyVMLTmPdKVD+8ChAeK0h0wKIE4bRoZuQ
jPB3GjzFiMmy9D9j5jAFHmpVo6Vp7D692j6WD2ne486Q2o6/zP6yvAGO1yJgxY66nvIgWPQOXKRV
Rcw4m47vRSVSfuq/pxA2TvZmQz+C6fPai8CQszzSbuYRE/g4vHAZ5yI/1IXPASq7nQ6MUdI1quWc
WGd/NrQZ2TGb8Wiw6FRSs4xMlCcGaw98heU1qiWlowAC74KBXDm029j3DIinOxrsokpL5JBLTvUT
a/1+aMFwRVa9GUYI+m2RlruV7o+z7P11lzgJTueOCBZ5vQjTWrZ4+bY6Y8tXz8JEQr6zraT/6oM6
pD3vFjPWTVq0b72eaO/Qn231xCQONQOJ8kADyrGfbvK83epeC1BP2C0O7V8r8d37rI0LZqFp7woA
IDmgr0UnPu5HIqCcDYvmPzNNoaqI7XmSYUMqwPa6e91r0yjbfD/FNOQi5l6FOozkRi+g3Vg9rqcB
SCbN1BgHWaUMlyGY1zhPQS7Z/9l+3CY7hmQa1llnV/aBdq1fRKgL50+xMNOEbgBNcjb/Tn9XZ0P/
sbCq4LNyNJ0OE9AV8cFspbi6BVYlZSR4ctGNiLeoSpi9gJtZNou5Wt57mZYuNk0kPDsYed5daUKh
iCYPWSYMXgqc0HRVh3qjzNkT5ooR97nmzNSOcYJVhG6V6uxQGpPpHPKcvyAMHFUFCFT79SbDUJfv
KK89aC/s+yg1gmSuKRxTAxie47UVc8qE4r2xHf+TU2rg9doaVE0wERZMiJjJlESN6ioufBLUSDlZ
PTB3NpL7ZgsUDxnj+kOSeuIjY8hmDfXk2O9kQ18MJc4gLpfJbWGfAgh5cGJpGJRnA2Y8N1/wWYJg
qmCXmEJg+Yp9dOWC6LKs9PuHzuxg5CZ2NrU4hAsgeC5m2jLE2bhSF+c4rDG3aOCCW7ohtswBUA1j
nvidKyCUhjVXzQ4FdpkUxm/TJbuyd3jm7KlAROKv4CCyDd2Tp7c1X6pM0LWCQZqFdpY+KfAQZ0As
YcqW+sbO5HjF7UqQUZn3hZtMt6nMI/h/ZaiIA3pgc3ZZ5lrfFX79gGE8u10qSWvKuGzaFE8WD0Gb
ict+UXfxpIFAdAYTYX+8s/FZ1aa+8AoXOxPOBLz9rP9MjyF/qJ0JrHBSWt/HbnPhtOY5TdYsCroK
kIPdveEbB520xPVMXfhULNMblczZlj744JnprmiH4XNizkerEm9M1z3HWSqh6SFQSWLv1opjeIPu
x2mdHiVy/F07LtyRWKjT6K28slZxveo8PhSdgXcl/9h4xVMn8SgaQ3+hRed8UdZ8WFhMrqEqGRcz
jfg1Gswqf+ckyKq9lNKnH7vk7E3po+Y3WEVM4bgufgpsgmlEib2V5z3EaKJPaWvfFJOwQmA1u8p0
Lvnssco1IgJEIW7FMvoHO6u8mGF0kZDa7CZwh2b/Pqi3qTMFIN+VlDA113yWkrC9RTLPDLtGH5Ks
vMSde9HDTd3ZYxaSiHtbZtV92eNzHpeeDS0z/s9D614XRpVfrkk136OkBgGi5yLiF91NxkxPKRse
q7HxMAgvxslZ8qepzeprbvvIIKjxgO6CGkhZi45+jVHH0H59W5jOfVoH2XF0vYUgygJNWW3Ik+EU
T5rM6SiWfHmzEhNxgXkFT/djK6rgpJ3imhmf87obR1w8OHjvLShJu8m17+dWByHgzPqDK1qOXWn/
Ljb4nKwejkI8ZuD4RIvyLYDRUmAdpvdJqwH3i6q/unJprhyf4U8xpsthGUzvujfm5hbO2GeBf+us
jTpqqHORpRlFRX9KdMEunfWXrrFuOxRDBBE5TnVCh9289hTSePDP9F47LMlLMEAHSWboXJkox5sG
A2Sk0or+YtDThvYzahcVFJGdpo/tnL41VW/cQ5McdhQdkIUz9TYexjEsJ1z2Zf/BZJCchx7Jiq+N
xGwePSYuB8BX9mdpxU+5Wa1PZWUgHzId9i/rZjCZsFZCr95b1XS0x4AeV1oWp0TZH0q2EtSVzucB
LzdqZuZKpgcoITFeSyaIQzSWXuQu6HKsPL6iDVSc537h70fFEGfNVQHD+aZca5I37Pm6s9AwZqkb
5EdZ2PYZcuGZ+CR0GXy7mroGIWkoGBIdI7JJlAfw+OUd+inx2bXLh3ha3y0i/ZrRzbg3jGl5FAhN
PiQ9ws3hnOKwFTsazituV69W4qgbp6vPeWO6Q7NnQRWW5nWu44+4SJV5h0ZnLK6FNZBNtqPGnd2v
OmloorEKZg4cJjx43KPB6bqHtidF8oJQ9Gm0kZWOQfk11oZAEFTE7dTv8XmJVUG8MhlyAnL006A6
lJMcwSAVSJebT6Pf9irbI623YECxJ7Dr4sZdjcGOw0JnVXVBDvow0wmhyedqWohTVdwjKur1aztD
evfepS0tp/1UsY+yL7wFJVt+TKsUBtlji+VSqDvfq8y5uEqazKzrOwY2GJfu8O4CcX+OdZvoipj6
Mf5qBqnMgO1JBst7Wl/TByfJaUymXUvLdPYsHaEtBNgw2Mp7yANm2BW2yPLgKeCz+Ctp4Zg3Lfpi
+wlcm3pH70WZeFhTy3yrstShvP9PVdsv3yLdt3CH/7uqvX4e2uzTl58K2+1ffC9sPfsVszf02Ruk
UVpmwEDte2Hreq8oUYUwbRsvuYOI/38rWwOjAARJCeMfAqUMyED/39LWYKLnCtcVgc8kziX6648m
ehYl9w+l7eZDcGmPMRgE3RGIb6PLHwd6K6K5uijkvKsLaV0YWs5PGExB+m6yst3aTwPOE+1FOWUa
UKlmzZ8nfOhftU6X8w/X7a+6+8fU95d5Ufwp2Cm2s9ryxRxGlT/NFiEJsCsF5bUTTdKdXOGtWFiz
4SQVjdFd5aT9Perj+BO71PU30Rc/F/g+83ePwSrTTW6EtIjR+fnQ2BGMqbPXJgLd8MbvYTnF9fwl
n/0D76T9m4P9PEP9djCXU6U3AUsKY8mLgwHc81zGASoqDWeJlnR4thVg519fzH8/CDNfj9MyET/9
fEZYAdqkdA3F6DOzzkaTj/TsbPv1r4+yjXu/N1C2N4NTIfjH507BGhIOuSEvxsGqG/sGCWgfFWNz
7xqs7HOiH/GGIftZ3xerOvtjdYel//tq82n+n39vyThAVl8eGB+NTfIFzR9s0NvPf5hDk/HYwkPx
hojgCwOQGIz65VCgjXsb+4XTH2KxzhhLG/PZjtf1ejaa4DF1GMJB+G2wgxDNtEkriNAKbT35T8uC
lBgQWzC/zewRG4AjAAVDMLSMNay0oPsQeLRPib6zH3vk/Y+0NTGDo9Vpdi1w9/is62W9gd6B4p4k
OUgiQpBwGTatIUBEDiA9zgFzLqSorTO4u6DKjDd1br9hBgkqxG4HrwjRTUlr7+b0jkJbdcxjFs/t
5z99ALnR6ISIYDElofPf1oQfL56rGqNgIB5VdVdcAw0c9m0WyN8c5R/vlCS+2fUJHeF9RtDw4gns
s7mrrN7qI6bdlOo9TtnVZCjhzKN5oHisd79+Fl8mATlIaXmpbBxcLLi0/H9+JDxA8u7AVDsi8oM7
NwDho3XuROjH2BUVDRkRwI/+/CS9LYbEo0dIyp37IvwEnZIE1IstRRbDXdcqdDdpxxzODu7qhayA
X5/iP17q7TOCcwtyBys2G7mfT3Hl4Rhbi02dRK2wY7NjRUPAIPPXR7G2O/PTWw0COODesQY7fLS2
L9OPL1dvKejYLFyYyIv6A2lB8MzYRBRMB5vMf0Raf2UMrQc4FdUFpnFGCdC/nHYIycWUjyThuLcZ
9gj/++n/p3P+X5bHx/AXe4xmfa4+Znp4sc3gH/3VPzdf+bYUPIe8b9/g0H9vM2zzFftklkiPtRps
wLaV+KuBvm0zHN4V1HToeXBd2fy+vzrohvBewSyxaHeRVk7ymvNH24zt0/3DE2XxR0kqckJmxRaR
9DIV1YTebiQuZhX0Igbtoca9qgY/v9dex2Tuh0tz9/23/riNeLHufDuWxXeJjxKiJ/NlaiESAvIr
SjWFAGnicRe3/gg4jEiaTx1Y/EsbhYb6zSFfvJfbIRkOWIwvWAq4A9vO5ocF1S38Ks83VbrhTX00
kqizr/k8/GZ/9C8n5qO4EmQJCmmTEf3zUUppOzrehMEpnav0LNlL7TzTR7Wfitp3w4mK+HeL6r/c
OEDmrAYsBYzmX4YYpiW+AhjTxFYMS0BAz1LFu5K0MwASksnuH985DrYlv1oBF/FllHwe29oSxDfB
AqvhmdSB+xkgiz5pY1QXRKMGwW/u23ZffnwsbVcGnse2j300kVLixfaFBxJwExL8cJwwI3XLxzmN
1SUSsDdd7gZXFQy6VHe/27v8y0F9NHlA3Tmm+zJmLe1jxB8z1dz8jQBaESTVlU35m4fl5SO5RY9i
tHNcUsV58V/uzEaNa301cdxB+hpvMqmya8ipH399w14+HRyE+FqGOXh/viUe//xEAgf3V9WidFCu
1T4FU7HcFcJrzp01VKc/PhR7FV7oQMhtFvfiVnXUv2k+wZHME6bZuxLSuhtm9jLhdU6HPwwgtjgx
Rn5cQiKjEfq8lDlOWQNhGGozaHJUs3mwxG8hbwxvW50n+COWFOl+zgbz1+f48gX/dtSAXROFP8qp
l35u9rNaKz8FnWN5/X0Wr/Nl7gf1Fa3TdkesrOn+5vn/l4cEkJwgR4OhI0v89vMf1i0ilrRvbk3u
LNb+nq5afEL58YeBq98uZsB+ghxUaoV/vNaZ6xhzVrGnpgchQtKckgilzu+Cd//l4gUMiQnfw+nK
t078fC6YvSSYU1wbqCP1sSlc4ybWmQRuJPXXdKj13a9v1j/XDh8kAFkPfFrtwPJfXDtsxV7VKJrf
rr2euMo0LddAh00/vFOVdZvTToIQZ/0m+e9f3ritaCTvwULVy3v381kyCqfHVSP585k97dvBbQ6Q
vIMT1Mjh6dcn+I+HY1ujhEsfEsnxNub6+VDaU8ZQ2ouD7t7urnHqgZCpYU/94VF88stJsqDPwb7c
3vojPz6CK4O+3LEqOyyWDNQYEaFzROqY9fpPD8MqZdrbU84Xmqfx58PkGqwLLUSbegpQkjcFPl9o
OCZ/eJSAjcfWRtk+0DRbt2f0h/cpQBoqC4eHPMBahtgkZirW1DL69VH+8QxsdQZbdOZD7KS+ZZP8
eJTFpS/q+xU3xmFKQW7WekfYMVmQ4MgOvz7UP56Bb4cK0I6zoRLiZaWI+ypbphzEeeumYJeWajCd
86IysOi/PtC2fP/0JQ4o2Gj/bGst1enLYrEd/aGBKS/DQXmxxZq+9ABrnQqeppDLtO56sRTkG5Am
QF4EOYlD6E9wDP74fFHd82bRhzK5hfLFDeR9tfMkk5jT53EG2BIT83MUdqWa35zvP++hR6Drtnqw
UeU4L95j+N9V0hKwEZYzkKM00DJchxVmk63E468v7T/vIb0tWCR4Byx2OS+D0L2VbjVjenCm46pu
peHUp6bw0998u/7lKKQzU2QgZaOL6G0n/MOjDwLLm4C6kdnHoGjfFDaCMsh9v7lspO+8eFDgKIFk
oSxlZ8vOZqOr/HgcN8vzdZTkPMEi6mfiZkw8OuaU6s/SJ5bmPRi3HOaf1OxPIxDDMRJZ3cZEzIIo
g0vptYz8DgKdMMungXcwbAUq60iQfGJeZUh5P8M9sFUNn6BovxDaSGQonNkOdG3Wme1rDMujxOdT
Q+SkezrXhDMlVtFemHOMz4oBBobb7KILRih74WKNCxa/qUkx9CBSGZLFP2uRBxmjgxkC99T5iWdH
fM/0eO/O8UKUCD929uhZButeSsw6JPLk2D8lFXiw07m7yONi06O9HPJOvXHTBnh7A1x3pzk7dRs7
yC3ep6Cbymuzq+g4OXYgkdaNXmwyjm364FRkgVXfrWj7lvPc4bS4N2In0werM+aZEaJaqgpF4IA7
FduyCsBjT9Vchw4yUL6pKGrkvoc07j403RynB5oevrMFehjOfVG5LaM/vMj3OVTBAPbByprI2H/C
Gkb4ZIO0yIcAPbidqN8JxK3mRdMTHv7EECcF/YuAKiufy9TxUiQzWM8I4GS6FlqmO1Rk+/m6P7XO
iIJRWw0oidabkg9FPjEnytpZIIGYrezJTDNjJcZFGdglkFeku1aQZnwnESY8+ako4dKtkJLhBEj7
68p43ozwmWNxCUvZtNy1cWnbiCxE9PtzPKT3aGQBZlWS0WXkNQVxhiViC3GfGiNGAKPypjy0iQtf
d2npYekF7lf2N1gDvOCCgRejMj3Y3uPi+N1yBtpSuzGLWTUF1b6FcOcgwzXLpB8iMpNS4yM0wMFB
Y2bjYblpc6dqLxEukimgjHxsP2cVkW4tJCt4NqrcFF8o3hG+s1YT7orwQNgHTL59CxlWD9nHBZu5
be/q2vRpyOLy6u3uVOD4xzXQxY0poBhXGij/PsF/DA9C6MQcPwc2iRuMV3XZfRkYDSCmCIo+WJMD
dmDrxqxgfV1gc0zn/dgymTrxR3SfCqb2JDIE4DoAPOivRufBAg2arId9RgrsPMBdqavmDjCbhU4N
14c9flrJ2+Ouom0NjHMwr9740ZwqUR+TISj7SMDBw+JR4KKDWJ33EyyMNic5E2TkBiPwIOS0Y1Zu
wTqZTu5J90P7bsGUCa7nPlXdEZ5N85khQz8e0553+FOFoI68B0PXl/BPzOUK+LxRHiZfjf7ZBjdk
7pHmulNUpu540wOFSy7BX/flg1+i4T+0VY7Wg/RILfaWnWKxRhqMAptBt7+EVowJZ49KBlOmRkeO
Eo+MD/TLjscXbB4Ul8FYgpUtCVzK2y2t8M2CwwDfIr/S2TudwWNPgENa7H0ap82pF9ASd71tDs3O
wV4Sk9IL+YacTll8WXuZsQFOSeICJ4Cy5OQOUz29dwtHd+eUiic4gZ+p7EsUMIlzNwTJ5L0l9n7I
HkgLrNXZYyK5HkUDkoZHiAnCIYCe/Fa7fXZtqsBI9qLMmy+mNXQJkaR64dXsnTrbF7FqFBlVjl++
1q2P+M0wG4BTQT5Mz84Y9PiciyZ9bKa8DHZ1KxHyoC2ob4q5ntrdYPnZcoLsbWPI6Jg4hGC42+A0
FWRdRXWXjmBoeRvfIdQBwGYsZXXfQUnCeDOXxk2xFPo1C79EKG77RnK0wQXYYV3jQ0FooIpHuDaK
pApsVO0xmWO3O6y+nyss5uifuH+91x26rCWVPINl5ONsz4k/72vQ1QfHUrrdNTMhqO8SdjWU7ogA
rCvw1UZ7Y01Bdm5YLxDXW/AM0GmIrH4PmitFVTCswXsP5DgJmkyMPeZmC7ERPqzo/lJ2KVoHskQn
EWnAEMaVR65IG/l1WXoXkLQ6pFSTOQS4BqzFDDGt6WHvCOwHB/xH1hqR3iYhdXQ2iSdWsIDbR1DQ
rxcpb4t1YP5rdgCh6hl9C4R2pjOeckmjXDo7P2vTxNmWlGUunnrsOvi9pJMEFyafcoSGU0X5O9MU
Yo9C/Js+2DWNm30hlPzIsqbNa6+RyWFIXAe+3wg174AJGorHhoeWH8a8HAOo0ZVZXCxDsuFUU6vZ
PBHDt9CplTOZoBE0EdnPJIm5I24hyONOgmfEopW2zFNh7mJrRB2/Kkn+iDFNDQiaWXiAtizFplAF
XvulMQiX3jvZUk47HiikYQsi1BNYB3R+45IKHTbAEJMDblrnQ0ZI5Ovcypx+Vxker2JZtsatAhsI
qVjl4xSWTBsZm8GlyC/KQhhAFQMD+U/QOC3K3HTUKHhQ0UCRHWX+VaBLqUi1s+Dad0O1fPSV7sZd
7tiTvy9ajcaVVrmPIse0cCKCFeuGvcBIXeL4U9ixMvz8x2Zk2rMbxFQiBzbHANpMPHpv/b5Oa2g8
tTHssVVULZELU+ztsLov93T9lnrndQqlSisM7HFkMZWXPWM/HxJJ57yR6wj0quosCtMuKc08ssdh
MfEvI9WIpGr6+xShkeTvSV0rRKwBMVyTh4ehiIgN/A1E/pH+NhVUnKbrNe8wXFmb+g24RjjqVoJP
dbX9OZUt7HNjsmlrwfGHCMv0Wgt8HqM2CHLiY0BGbA4cKluL+hmJfgNc3G6sR/T+CZ+CUuiL1mzz
dGcZ+QR/AdPjXiZjJ+EaWytKqcBHGuXOJdoXrZI4CAcXrfZekZmcH8SiYn2XxKZObhewCbgZE7/q
sQPl4zhdIl4GC2qwvgPeIEsvvS7AsSKs0VM+vxZrhfGgwXab3zi5s45HJoj5fFpNh2eHqC4PVn1f
BMWlYi/RP9Z5gIUK84QTZxcebn8lob11kP/CBhMS6urKyHzQonpt+uRK2Evmfmrx3Si+r0KTaRi0
fEgxdkm6QMiIDNtRH9i2CMxGK9P2MNdTvDH/4Q2BN5eEkyCddU+b3wWMWlnF/S6hOCTyuB4wr8NJ
RVroUAm+0wZGnguclWDW66q16Ao3crn3B+CYUUYEBfgOQmyKQxt7wxKtfgI5gsYP4D02XTbeWJ0L
Lr/mEuy5M+4FnKuuw7/al/emgSUHg4n7/9g7jyTJtTNLb4VWY4J2L3ChzKoHBcBlaA8dE1hIaK2x
o15Hb6w/f3xV5MvuIpvzHqZlZrh7OHDxi3O+sz5XsRlV1OAN0d5R26pTW0wjEa4ZkUBIDYbLKATc
6kfsunsEuhZyphBMS7uZeiTNL0OkGy8LvS2Xm+4Ocgs9qgTeI4oM1i9UA/ydoQsG01ZoPOEFfTHr
h4RVzQuSxwUF1W3MJj9k+NKiK6w7Ho3nlZ92LVroY2fhVsjbqxZG5CMzhWjTEbX+EoqYE0TTQlKQ
BoMiEdVhMtYezpHhveWhPrFJ1jAdQSwgdhf7y/TcYLwjGWPSyfOpZW09dOma55tSSkIrdOILwSVV
RSJ8Ctd23Cw6KPP9Usg89fK1KYlX0g0NubOGXY2yz761RARTycjzOfLRZqYvup60sKwhwMGgcPJy
jzgqXHh1ljNeM8zOSU6phsq6SKG+rSI6+xrjZvzG6mpFhM/X3IZpk3Yta20k8l5k2P0TePz4s8pa
RqYrWaaC/bU5/WCPqZ8tuDZ7FYbUUoLI4syjF6g6P9Ky7hIeOfeq2WrYjUEislwsUoagLLDtGkUp
7RAOxp580FLNZ1pymlubOTfj25mTrn50k7axgB7YqJFjGEp20JDftS3Y2WrbNrYywj8zzFnE8pjE
JaVVSZrcqGO+CbKFSGxw11FPQpdN8pM2RtExTkvtsSF5UjzWjh5OXttm483aYF6cuwEmsYOY6QTr
IiYXRYzW1oXucdmIUQ1ef0674VSrqw9U8tUtiUT9TIkNLtqDntisvhriEOmUJKz6/DhAQapj1psB
6NBo3DHzmL6jpix/8nrECgAjnKcnpCq9DVw5l++zwpzCI1e1c+eX4bjI0CcVpacNBnS3og2t25Jj
msunSs9IzXR2X7VlLdq7TGjRylsEgIcdL3FE9miURYnGptaJSaTGNlq9v4lLjVQsDwxPh7OVAoi/
scFMPxHWvj5ONrfXJs9LExt7beRgv3vTfIm6dHwgGoqpMcHTPWzEtSSxiLyHhURCLIMOMDw5Xswr
RbtvryttCHdrwkUnBite5o2u+vi7bbRO4bl31ve56YYvJEDx6FcuTx2uUw2ISK01eBmNIsqQnIHS
Jz4+BPFYoBTp/bBE27rJ244KGIib8VQlhngaU05vDtscb4Br58MePR5IlQZu6XUJJr/ge6gt+CRU
6l+w5Ct3xzo/e4EyasQBdj7SmGqVENajr+6LOQ9afatnFlHkwMINs/4YEhq5h7xgSfbG75aIW7Kf
m2UDiD5FyTcP1mNct8g1CW7WSYFv7D5BbV+M4zbCzKwuMGeYD8rSh3k3Uwri3huZJrh3GuMMYuts
NEqBZWO02ehjJ3YMZAkVXEgb2hAQQbGCW4iIMSWzGTW2JSnIq15F2Eaamk5h7GZzb05nT0NDvQkn
VM7rw4rOEECSi8Ibs558cRbTuioXfgiq7p5HRTJZ49OEcxopJk4Pc8MVR+3A+BTJtDPUCE1cmxka
1oe27oOmTaN813S1nXlWPpafxIevnHxsadExmykB2UNvd0ejBJa6WWLXJsLOKQqJoqUa3rUpbpPL
yawkDvvFsck3N8ww9Cg1hlOLXBtzjObM16XsCnejVw0SnBYb4GntE9jwa0neOt2zpiU7xn7nzIvB
sWsuwwk8uz2R0DWiHSZsSROyucZED4wycXKLcO1CRi9l61RhkJBf13s2ppIHrbIKhLgjxa7XIU6n
diM78yKBRzQH9qqlT5R8CwVozDPUb0OTmx83JACIVpVnuW8vzwR2xx1IVBxU+2lXESpJZCsjcx5b
ZkSs8qyucWXlHIfV7EZyo0WFGwV5RIaUnw1J/tZMHDMeZg7K7FWs8K0bhyRapMHfbdFA0USsThby
VI/jF9dlZOAFpdX8WZesJIWV2lg7hjLppTfAsGE/jZYj3zvt0Jc7gqh5cjZoO4wtXa8Qb0WhMG2W
Rpo1m1b068fcJJw7QxHLW0JOp+pwjrl5hQrcUjSNSeu0HuEbixZeaYsz68V9vAyK+wtma7qbakqS
4ZoQtkUPsmbVZVCtdKqfDA7S4k2kFtjQqJVdv+uimjGV15Bc2j9klHEND75Jt7SXHONlfM9S0Vap
hzkn4z6NTZF3p9wgN843rZmFS5NNSX3l4C37meZMg19XztC9OLzplu2MfiWxreQyW53w22zG4ofi
dnitRzfWn8cQV9lPOlN9b3F/GZMnEcwDuMHXVN3HcVQ3Ox03Rfxg9SyrmQI06XMf9acyW4D9m2Mv
gd5waRhlTbGbarB4XJIEwxqmI7/nNyRJl03Z3pSV+qHfzYK4tr/KXJ9fU9fpNiDR3J1lT8fuXHJq
tdw5BSmuGUQz9Uk+yhJf/LnmVgoz4pK8uNVkGWDX0m41qyQeGnc0cQ4WySIpELquf2UsYdLK2Ixg
d3o3mTd/dqoZGzftHw16SSJwVKViZFGUDjfuYMh7OjNJWvEQU54uhJXc1m6Fn4VCK3v8x3Ph/2OS
agNMYliLgA4iB6qiP05SS3c0uTItjQYELDl2AqCBdegGndDmf3E4TGPI3oUd0jkUHY/nr0Pb2Zh7
CAI4HbQku4p4DMIvWeZ/ceXNq7ASEay8WYugqPlleN8hqO8rMjW8QdntkSaohMqvjH/yKr/JLP5+
VcHLIMtllM5mzFC6/HUTHfWt0vtO89xJy0OIiTx1MO0p7Id2ly3XSa+c68kW9BTgBrVHhwfeD/Jf
Sp9//QuUwmLgfl54KvuXNwKwVElN4wukUB6As8BP0EQnuCe039cV/1959W/6ebf/3yuv/uMHa+vw
/aev4U/3w9ffi7x/+49/VV/hURbCQLEN7AtJpTrvnv8q8pbWX5QF9Z8lu0ST+Dfpla7/RaLLoII3
kfQ5aJX+Jr1S1l+QfbMQOws4gLDw4/4F97Jk0fOHnQkKEOotB1fxeW2IRuxXNYNKOpToZ2BlYmGd
CiKy/HDAYOLAPUq18qrPionPqJUdmT8GrIDGJxvNhtoemR1CHLla6pIwN9wJbd3OlW8otWi4IlEC
XSuVDs7d1ODEA+S59lF4yhTQiMsyxc62MZgatvsV7Bn0aUVBr0+1xLYhyyGmI8X4P95b0G4YRS1U
gkQ3afpKRmbfLCRwcxdOtOmFHkknYDAb3dHwYgoFL7xYb6LLelp9l08d7TLU2iYszSZc5hvDxSDK
U7pUQOynlq6SWhk/sd8gY559zKxrfnOOUWl3PJud9F7ompmddBYVxUendfadGQGpujMHSzlHGIPd
HBignspAxx0C83esm2qfj+wtHwZ8WWYXJKMDttod8ah+FGDX0j1mJWJMAr0nh5aOImEIPVbIYBnC
rLYNVIkrJl2DvkDQB4Y0X6foWjqUSonPx6uWV7N3NbiKM8axb8AYLpFZ/ZlWx2akypDUrgWUGE+x
YgkJI8HepO+zuJEZ2TBx2r7Fpp1014lFXhC1MYjXQ1EbqfPjDF0/7CVJMN03HRoxa95s4KgRjG4m
g2VJLhyZU/pYfWk0ftzOSTwHvbVWuH4jvpIfvFEWTKByldo2rGTF14YXXRmz18vajW5KPJOO5bOk
shDx9xCDZjjmvFlYlkDNAaDw79u8u8kHIsqvR7d01xciCXrqevKeANkdsC3J7k3NsgtfVh2r1lPT
T1V1azcki5Emtlu75MFAt3aRTUb2RAZSf2CvACg9s1/UYtVfsspQG2vj+CJIKwjCiAXQ+cK9AxbD
7JzAPbIGJlZS7DxgDBVRhLkHkEmO2auyjWcDVuTw2uhZPl1gSus9pFzJJNgHCRA11NyKFEx7GEvz
LOByi4fzKhdeiSL+KB3X9S7UMPzxpWr0bzE0cs8GtekEhgtuqGMkz/OW1FqSXWjHX+Hvy/QAvbh1
Schyp0QwGSckHJ+eG0ahH4EnbgNhJclZJs7MdLhMliQhhUvT5/XDUrDx4ZWc4wdJ93Sr9SbX60x/
toEXvWbnCMJGYaag/VsKY1e5BHtzh4WUPZW+S2t8RF7PuIt+AzV6c+USJmMdhUyIDhCiHfuT9nu9
R6oXow1RZdy4cEeU9pKMSzd+LIXrTl/AeVznIKxCM/daTZLDVbPUULNaIbJqK7UhCY+YwNN0Ewuw
7x5pTkPe39CrVv1+BcB8wjGRZn6/NKHk0sMV568LWU5YXVuxEeNZ6KDsEffdsGjVKzkvTRykmVEz
Exk4OmCScc/w8E7ojlx+qd7k0KqQKZ05e5ue/ExEs7WNqgoGFS6ZeC5pm5UJdWpgttgOWnqZLSQf
nSOkMuMiXPti3feywmIehVBJPFFHjr7Rp6p4GSEgYSmkm7zQjHa8rRaiYig7U2tg3anyjlR4s3wZ
9GL9DitlXUgLfMQ4JNNXpTvs2QiVO4FWeVnRdZ7CzqRaSfjQkmF5qG0nvct2RaZZm1CsMHBI2omO
vBGyFlZbVAe7SeRurcZpk1gJ74z5RPc6u7OFMo4R5CcJqNpzqcbopudnBvj4kk2+GMvJLJ2caEGy
iht0nZelnhcPEdC5OzJ4Df0Y2t0PkAxWJ2FSqm2jrfUra9HqMbUnQi4EpffPSD55jSyEcTvtBitY
MrMn6udePkTGCjnaJEDrR/SG/WLnJFX4eBR7HyCstWl7BlnHwWqBIiWO+aQs8gF2K1N/VjX5nHp6
pWeXeFvtOBjZIt/E7LM3tPhOtpECrLdXdsb8PbTjY99aRJTa01i+KHzHD5wAegu5TWMjUOChPAzQ
FL8cVhHXCRLCwDGhgRmlvlwxlwjfpjhe5SVA72kzDvnZd6qTyWo3qX3Hr3k+WIWbvXX1QFMhK2fY
jvhiI6+MGPgEURmNiT8L+B1lI2W9r3WrfZ542EeMUnWr2dmjUqdcc4iBkHb8Ugp7vIrI6aIVlOrB
wsv32gr8VRIx4Haa7eRUwwn9bRSyH23tiK2Y0C+jfhDZ3FxPyp3CGyxS2b5NFzIeaiauPjbf5aKn
FubP/T7Re33yRNg2+4Hl5tGYhPnYyuRDNXV5lHN0mUH1lDhRzf5J1jVLKVeoKyBNN/RP+UO9rmuA
ZIF9HOnmuCVBnY9JeNlXuuWbQ9/eDflQXbjruRRAqVK8JuwdjzrN4WnqlozVfIXrFsQBUA4tenUT
8iaago1yI0ztBy+rAErVQFpkdFSpu1lUTXaADDdj3ue34DPHjbaaSJPLfB1+oiS9YYF8KJsGDpHU
b+0p6+5V02ibNGnVc6MlJSPU+hpR0FUrm+GQxnWieVpViB82rwXDQoBabSd82aj4SdME+sOI0N+y
UAc3GikXuu7YuJCEC3EeoRtKVH4zt+xPXYhuDzN0oC1Pvi/dCJMRfy0brLoY8Dyn1UU9lUDd27Sh
BczN+lDrODC9phaQupP+Bnj5fEGR4+w5UBETr6m2wyFqPlEGnSlP5E1GX7O1IJAQedmcslycR2p5
szKQ1zAew+Pvn9OkMoxj21fzA/F4XRGMWjjUdWBHrduTYEOxti8iipIT0QaT/Zq7cvyIobATPL/E
yz5Jh5KpoCUCutmfOoKsv+WQI5GKR/61M1jPRMqkr0S+cTyzsaA5x7M/hF3UXBiQY/chq61gFOxt
PIJeOV+GVEcZIpqrfD7HR1sJERcucIh5wdla1Ivzwp2hLRu8p+aON48/uYrzCJ1iPzzN+Zhoh7w+
n9qDjGyLzS+8ia3dLssn8Q20zy4BEP2NUmGzi9q6+TTnUt9USXte+k3524h0Kvd7YY1BaI0u37Gm
u9u0s7sNQUH1JqzrGz1NHRz1jh3iBa6iQGtI0fZaqYpLwsB4P4DB/GpaL03wBdG2qMvycglNdnzM
NncV2BZwFJott5qcRli8GvRSKmcA8RiW1TmfNJq2M13XphuN6ZJUj9avk5mIgjbKpi83zcr7MmMJ
7GQQNAkeUS+IZPrTjN4GL4K9NluwOM4zcJ1+Dxmn3M5D9bUWttgjsMgDZk7OVS3L4qqypm5rA0n5
Kibd2A2ZEvs4m5iouUPLQWkUN+0o4sC00iHooi45jZMqfdQjkpjConjEt7QeMZTK59iuH/OEXeGK
6HdXIaP61s0GZUtuf6PXynaYpsl6MV1ySmK2CGM2nigTOh6mCPHYurkmy0Z8+XoZxgfygaKrFi0f
hd1M4hrWrivybL6T3ExJT0t6N8Bf1JyQY1TGsUMsG3TDUDwro9CCqhT5bqzy+GOiktyfSfWoHKAW
P3ZkJ+wQW5XXSBDU21SVOQuXQs0enQhpGRqhnbt+hlIRwEiKbxQ8L+TSaYbiwkZCBCogo++meSup
zeZx8s1U/ykTcyC8mvqC8aGwN5PN0taH/kjen5n1PPxJw2MrW0/WoSZlVXolIlvMoLpCYFPAXSkL
R8JHidpQOzrOCq4knJ1h1/Wh/liQXuWeN9JnqhMja28OdfWi6a35AyAh/9CbYbpK3J5qcVXtG2Cd
M4kRxY3fpgIcdI/b4d3QneIoy/M2bw2H2V9WJQD3kEzQAG4b74ocEQgclTWipOtuc31S12OBmEGK
DJZ2XvQn7BvmdS8k13ZXLkgHIK2h2GJW6A06QQheDiryyNxcQNQULVei0dqoU+c+HbIr9n4DoYlk
rErIMyy/tFHzHDAHZqD0v0Id1ktiyGxxVXFt50G56C0facEdA57HoBPkip2umbFmD/M6iTAAGY+d
YjZT0iIbxzg1mlj2TZWp9Di2iR0Gvam6x6kWtB7MhCQhPGoxfVxusX7mesj5eeiWK3Ye8E+kRjY8
hbaI90tcGhtKGPPWCEdt10TK+jT1SRhenlUDyKosP0C9TS/nYo0+7K5wukMk2JiSuFQxplekFqA3
tji0sqSCSeACZCFTPG/XC7Myk+a3teDWtYfsld0XRSCs+4eI/OWtXVE3QhU1xY9y+oKcgDDFXWsY
z+xKk4+R4R0IgXR8aVE33QyK80laLcRzw0JQ1/axdoPMM7qZ+lGEPmP7/ClEysfC0Tiv/BCHXKvM
HTZEXpibFCGXQ/FgiOvEyOxrFAjTO7HQJtQsS32OFdAsv0xNkgfyNGxvSJ0ZDy1IvktHWeUDsa7l
q+1ElNO16tlYE1pbn2okrdsGhcnFInrxZmVRtynT0DoImGA1K/E1/FIIxkCChNO9Y7TT3QooPCEr
tZsQKsSpEwgG6jtQQJ8uCuEnvL+IXtgHXYGLcBBUAqYNlsboTlKV657R9EAicmmnl03iOCyUyTis
NYTlkyjNY0OgwxLg/HiOpSSavR+XewIy02+LSHifuf5w0bCq8QbRh5+kDcDONLv42irm7AQOQ+fB
AxYIeucMBVZ3cy6wuXsnENnFQSFCpJ5ut7Hg25qWGC5zq4iOGIsyaD58fMRweXPvQNl56/uGONq6
peGehuQyZqV77tsY6JlcxaDR93lYAnbsEkQOPhlIxhsrkeKC1Jj6MiUrFIFXdd+tFC3eLGW1dY00
IUCcuojVW7okO1hryRG4U+6zOjbJY5/a/Imo7cnwIzAnHGh5FdgFPSHndyHv3EjvnsvG7rB5VQte
z4yYS+XLMAL2g3DLvYsiC9FVSmtGCmsZ01wzPaGoZqnvzbDz9j1VU+n1Olb0wG7n8b1pK/VCkjhk
ZrkWJmZcUAPo/aTzRHQqqT8lK8pDP5i1e0EkapJ+rBWYArYI1PjoFDPjACy5mbdQzItuR6n8laOH
JTqqm27HUjHthu3yIxClvXZJLjqWjM6Q3qCMYp5E8t8qvD5fyP5us4/ObOf5IR2R5aPGSKCxNVP0
7IaLte9m1d0z+Ah3TTJbmj/pkTAPhtnAwBVttOynuTVBGRdmogHXMVwCOqPF2oDUaksQ9qoqvalx
p8tyKEW6WZnAZbt2NYytG6LCwd9jflmRaHZhVqXTJo+pxn2basqf7FALMi0X39a6MARBF7mZXbtA
XCTHLNvSnq7Q8kgYUAfAHGMfzI6+XDLYgZ6tQfB4qHhcAqIkiQsmlSAZYBQQ4eaWyC2vhLELFJR0
K7tIis+hl+YRcVvvDbZ1Dxl2DNph0j5FV8T0vQajgNWY74lHUpcUqEbAfOqceayLay1N0jsgc+VO
n5C6kbhuXw0o4+/tHnAJn5RGTCsyxGeC8KsaJYbP5g5lj5JGdr04Wrwp2rXe8FwF74q1P9qs5rJc
NX2DohZhNudTlSbJ1qza9IQ8MfaTriS3IV6ULnxarvzWYpzfIY2tTLJPbXxtbEqKsyRQzIZ9HAhq
EKc2RwlN9dAv+QXTjsgJskSPoXiRADiwtDQ0476tuyq6JYJioG/jypoQHekZ8t9vVaxD+TEgeTC3
MKUAvgS9Q1AMkl/UNU/nyEGo0lmGH9pziFoJX0gxclrBVWiF2g7uO2k/QU3fTixvamfmbUczrg6h
nWY9uNuJRqZ3J5fkBH1c1o0jEl4VPBvs3bl2fqa0T923mdB4E7Z1z+G0qTrDai+BMtu3dA4KUJU7
Wb2HwjjpDoqQRWcbDxDkrtiAzeGdGRphRfYjo4LDOnFUbtc+41WTqDC/YPetSDqcNPUqWJAYsRAB
sI2RNp3t7NVIgt1gMfVQbkLb5u9HFjnGXVykdb5P5YgsjNfu2ZWtrtxEw9hfqCnuk+1U8Jg5sQMd
122S6UW4E9xN5tXYOf16AeMYFLCZhUa8Zz5U2Bc5YtEBZvvKRPLsRJDhSXPAGAedJjTSbfmg0Y5J
4TIegLQX/e2i9YhoMNPGyy7F7qhtkTmXBflF0Kxv06R2Czi+Rmh41gIGYQ9s3wovczGfzSS0UeKR
WbrFsUu+OUJN1M2TB4TQ1G5J5+Z1135lUPvnzl6cRswofRKYy8TqrCXVsXp3Y1kfO4FGCMycG62B
E3bVJfykmXAVOF3O1gKTs6AZZINC1llh3XZzMV2GA3mGNqE5Qdxwe9Kd5PtVhTtr0tpzZL0F+alb
ix3ud91H80XdURTWR9KhSBqJ+HlkjAF/SLT2YWB6eCgyXV6A+mkP4RCSWqjTxWejSR6Z3n5avU7w
+EAIXuUOZ2Jac8X81X4wC6e9GSE3ZcDj7LPkkNbtBvz2VxPOjzPCNV7LeWmXYj4z845J3R31HjfB
aLFXN92RIHipo0uAwuU1AhnPmukpkcFMtCB9PrcrFceYIktLkXCwGdLaba9WsrzjKN7Fc6ft7REc
Q68owZD3QkCadp1hW5veaUgTMgmeDguBfNnthw2DcXlrdiiNRz2CJolgKg4PZjcSNZbAk2KocvZV
KSTOTilJETJiZ2vOnLJZBlnc9ZFMGuJqbdd0H+f2hQZBbZ8aRIsrDVpXo+enzjHfEyu3gXxxxN9F
Tih3oyDtxJoUuuUFT0yfWfXPArT5uqMpa5GEFvltvjo8uxp0Nk5dDVcS7Nor687eF52eH6jxBXI5
Xu5tUoK+ySwN4IipuoiSZv5xSpckVbPjxraSbNyBprc+4nS8HNc5fwLiGD2PtWYFdBv2J4Go9oco
EkaW/GJfbOJpkazHyf2yRCjMZzleS9D8m5YVkc+8rNwU5Lcx6UcEix6Z3E/0hVtRx89W5bKP7yVK
X69Ff+gvuhudtMGq952VfKtzUnjSLDcGA0UPhemjLGOkE5nGUd0gM1NnlJg7hz9qnNKDjAvnozJJ
di0Yjjd68bXUhsWMmfgNdD3Pg2WkngQoERDa5xDy14QXo93Wt5Cr3+G0aX6Zj4w8uPEQL2bRbeIs
TmBJxrGBbQ931GAfIKvYVocuT585vc1Z36CYSqatXOPyZUViVm5yJYGbJnVzn/UJQrkknfPTWi13
clixOMyD2KzaRDbWEGmBygm9rkIhgyVPpI/85z6NYTCHjYvdIuSW3WVkj78Ty4egxDgt/fK4ZBmy
OLCTrHhfNLutLtLC2iekUuybjOsqNabXEiXNVTIsx3AeQcwTKOWpuFa78Ky1Hue2uiJ1bD5KVCfe
RF2LD0ej76nj2ZOJKXfuWkbXRIuTcezI78btKecwq59HwGgrrMYaDrbRfqLxYMrDkOtoN3bjO3O1
J3mk8fXezbeiod5KlbujbVRBl0VLgHZz8vXOeuEMHV+HejqqnPB5YgpH3xgQXmyGBkyDZ6fdnjT4
45ITN2/Gdc50sSCvwwulSWCoPho3jm0jOwY5ZhZ0UKo80rmVcSC5X6ZdHlrJhRGG1rVhcdnWRArv
XaNA5Dnmz7VIeaa2oXwkMxZZtLYQt9C75REvC1VK0ZpeY5ZQY62XqOXKzBKUcjkJeh7p18+Fviqf
L+vcsaVzR87ZwjQs6ZxkQwf7LHP5WVkx4W6FRYumLLCvM/f3mJTmpSoH7escbOBJvUr8Gsg+7ozq
sc74SmcMMQ5aImo/7CX60RqRGqquiZ7XLKf2m4dzjoHBJi9LGx8OMhFo7A83pJGRZTcWjl9jpOtp
HFPzDp3qtOvxN+A0jojF8Isl+qIRpdbQ4ebPZAnHnIM113EV1YTPr9ILEQkMWdg8yRZ7gB0xuAac
z03pNDDHZQLz0LC1eSMi09oDSt7RzSDPiPteBSwIl2lTTsnlUFjDkeEgZ3g8+DMZ8XdLmpoXfIfl
t8LUwoABN5yHfOZRDUN3iQkie8C3xZJCy+eSjwbQ3jsPh3+0nnK66obqUSdjOBhU5jA0YXUUkDM6
+aswoO4vUpvUVVtzyR5gALzNzJAPmltXymfQSX7UbEPoc2Mk/OiL9HuL5WFQyPkj1jUXpiWS+XQT
Iq03AoKzRO3ppbKq3WTrJKGmbf8cMkm9qBYelsQR1ndst0ufIFNweudRmi+SyfUM/FXvDDAoosFX
0fLIK93o88c1TJetsZZctE3yhZQtChhK3cnSvevhXnEchbPlo25aoYqtUYBChUE2/jgCJuJ+9NqJ
yF5GzAQt1M5nkkKzLFhHhJsuAdRFtdRmxH6qPDV8/SwRI9iQgbBlxj7uQIuqttBvkJVPDIBUh5qY
1IVyRkTZV5bFlrmtp+0Cfohna66P23ohDSwWudiXymGTh0T6e1jLY2rPOZN3sVwkndRuOK+t3bLw
aKZY1RCzh+LBUgYCNeCMV38nMfi/EEz+qMwxka/YUMEAlytUzSTGG39U5jRFNGlGuUAm1Mc9Hdo2
WwbU+cvyzxBNv5o2HQM2nS7R/yiLxKlf7a7hZE4Z4ejEyhqlao6FlejzxWKuUgT/+BP9YpbnY2Dx
tqWCzgRtzvrV7ooVChNhgU3IYJtKVsNo9xAwCzd8HStqRwTxNc79yHTjB4nSffwnYJFfiUbn18eq
b+i4X00EM7/FWv2dO3VqznnclksQS6kpsOWMYdU5Ldu5U7FNqr2j2W79gn4iHa/EkMtbAQG881Rj
hgELdS2+jNxauFeyHzrzr+Kof0lb81DRFhb/fv4/n2Ak2ySK+980H3/701Xyycyo+un/4b/afVfX
78V39+s/+sNPBn7/+7sL3vv3P/yBWAMK6bvhu11O3x2r1/9Unpz/5f/rX/7p+7ef8rDU3//j3z6r
oezPP42hQ/n3AhqHi+S/F97s/tf/rNoo+f71f/zOO7L+Aq2FKxbRjaXQYHBl/1Vxo8Rf0ODgBkF5
bSs4VvzN77wjBYsRCYgroBBhNAey8V+aG0XuGsArFGo6ijDTBD3znx/89/v1HwUG8Fb+oLgBVMKJ
DKSREQtqMRB5v0iziiZ17dEYcAg7fZPtCDcRWH1RoDwlZgeeLh4YmLBqHw0mRKqdH/Uxd955x/Mh
dCoWLONqYfzL4kFpHiBEfTiiFcLcw0oa1XOIHNWDx+hmPlyDzNyVrB1a1DfjeENAIQ6SKNKxMBdR
57z1OR4Vr3PFYm4hVIRXzAU7Ts2phzSCWUvD0ZrZNQQGMc1kDkqApw5gXj+yGXjcTCxc9skoiCO0
8uU60pvqHadM81PV5RQQdSTeVyYVEf2Nk72iDs8NzsScItDOYwaXSTa/9g11rFsWU7KLw5jd+pjC
X6UzjLDNkqpkdx72mFV5c1R07zQ58isuC25RiILFs97zVXugeZGDhj3mAeZrYxMGTsyUBHdnm72Y
sbVekINk8RSEIrtLZH6jq5b0KYjh7VGPVcEmvcMf0ubmhFa6StOvOEWd6qFcXI6txVTUEwiMLdKt
ly7H4grvyTf1fspx1qAiCUzDPQdFhqUBb1lzdHdDKrURbsISvjgpX0Z9Ba01GlltDvobiyJJU2/l
7Z0tbB5QRieqF3j6ZO2ITOXUW3rv3KAeZLqVR1BfkMR0c4vlrmDipGmqfTYq0/3IZ+pgD/NohD6n
mOT7qEnZ+hGFfxhkMXHNY0zXsYeZO2EroR5CDqyXPWuRRmF/AHC93losV85O7mWq9w4KlY4lVMZq
X5tKfT/OFQZES0y541d4rR4LaprCh1EAdtNVJBdAG5FLApy/JPR5YBpGEa80uzk2HUxcLzdFhpGn
BJrj15XbkV7AjlLfEz3VbGeFgNVDP4fegeA93OwtWmXiltJWv3em3j5hT4wPJS98mklycmgqSwPU
g8E1FsGfoF/vuvERMcw6+pQ1zO6lS8V1pP2AgpciyHvPI2olnxwb+6JxzkOkxXJI5dWZCqD+hnBS
bEzETwkmHc25slfQ376abBy6eh1KysBcsxzmD8Q7MepcwgjPOhlY+8rBu4eAGe8j2oQsTjZo8ue3
sp/dV2bCWuOr3sn5/XTqf7N3HsuRI2uWfpfeowzCoRaziUAEQzCCDIqk2MAoMiEdcGjxRv0c/WL9
Ieve25nZNVVTNjZmM2azK7NKMhiQ7uc/5zsNdRr+1PPf+UA8E1PIez23/Kaqo2+aPWx9IjRn2OvE
SPVdK/s82wxpyW1rERUHGeLElNj5VAN9y/AFvbgd8uvK7VtSbJQJ2BP5XT+BG6nzhEBhq+pvNAqQ
W6HjUGSBwS6ddRZmacb7llbmzOBC+8ml6yvD9jSiMLU+KWASVaL+0hRJ/i3vB+1VNm0FKLFW4ddW
0Xqx4g4czrgFZxpFFQ7YdddQPAt8Pa0klRN13uEKMeInD2rxsB6symHdPMaUxrUsfjumakY0r3wq
20iVzyK1qTb2Zp0lawFoKFsuHrRR5rWHQrREBEmaLMasrGe6pwRM5SsmkBBNxmnAEG/HUgb0pWDf
5x5l5Ol6WhEGRdy4+t5pYICw4q9ZYKsc8NC2nEuT1Z0W8Why0tmxdpOfAZcvp5bHIY6uOt+gjhRi
ndAqoNaYktFG4Jm5PQTuMfe3ep+J5xKlkVC4NybAYEv/k81q98w7T2jALMmXXAFnicxt2bXtgz9O
TrIm7ZqxQVCtSZMxGTWmrxpumW0xGZHiyaNb6Qd/ztjtE0cmyOdOI15HX7Ap4It3NHJkEYKs0vph
V5fdbF1F+Wy0d6Jm305ijTzIbTeCa99zGLW3Alk52w5DMyicTXn1yYK8ZXrXhlv2xTKoVHIRZGp4
CJP6wUhVuii/CEs7VHJsmqFuE9hg851ZOiG7kYUXqy/yMY4tr6iPE9dzWZxSXO+rSiL2cOq9pDh6
5XSLw5Rg4LTCe4Q7X3bnjB5Fh9uY+qYbUekfDZ+t21m/wsl+gNl/ZXWQ4OlRWrF9Y9ydDYHlFUcH
EZcaL2I7/nxDkN3bJJE6NrX9zGruc2qK+yU1IOjM7Q3zzYhu+7Y6yYzRAUFxq4n3TZvuaYzcTPg8
Zr1YG1F+MybThrrvZ3yZGnvViprzenjoCmIXlCSOO8vJO2Y+dz2RQIwo9ipHpy1iPDw5mRqd9gW3
+/AktpJ+aa3w+bRcj67SelhJ/EcHZjpP9mSxjcyZDqVpvnBDttrsrCgwp605y4PGmg7YSLODIJV9
8GT3wNBGrmyBCF8OJYn2nVli4yineo88EK3iwtvVETRyr79rjG7fA4vw8ROhJEfMZ97nXm/XxeBO
e37+KayjpyYVDYBicZ9nyaF346OXWddZDzqEfk3cJPp01Vf4DTWiglsViUucjx80BCFK9THg+8E2
egpD6+ZLoWNnktyo1LpowtzGPSUk43xMlX7IC+M4AGeg2dUA8CZuunjgquGJo2fFPgobRzE2qJ7p
gQxkmn1lfb2p9HyHPwSOvvdFNS5ZIzIm60l62RfStGvdUdD2k42RMLGYPXniWYTCMMqEeFZK3+c8
kB8vjC9u2TK2MpaFTN5+MKO9qys2+x0347qbGZWBaKjK6qE302cep7hQ/HivFealHxhut23JMyAh
yyxQVhj56NN95ZbHqsrfTPTRMWw9FtuG8eCaGnqF2a0cy6N/IDZAC3jjqSF0HxApXMPXGi99zO9U
3ECbsiMDxN1okhLr6g9PYIIu3d44DQZld+34LFRecFU7X/k4Ghuzc0xhoxu0ve0H0g5ZoknjlBq0
xMXYW6BFOYGptM+Z3X2hhs2cz+GBGaS6J03M0sTELDhqBy27FekQrwrrLmWvjtmU6CmWrKlkySJo
t+nn6zmLAsZnay+vulVWTBealOg0RRwqcMQVKLNEusWtLNRVXZ/rqKfFQljngokXmeZ9nRcUIhTJ
+5zEp1m29Obw2hijs+bY+3ZybtmwrVlgoEkpPSikdW/axbSOB9qmnWgTC5eZtZpxYapl6gVfCE9A
C3elpB+mzZgLdPpqkdumOjpmmXNrGvKuQNYHW8EIqr+KdP/W5D2Ds3uVGUaDBSnb+RUXG15fVLSY
nkMrfyXgtdXq5pFFxjOlxEgcH4XyrkV+Saaz1lE6UpT33QR+P+T02/0bi0CNAT8pxTzZWdE83HbR
lxxtzTXqLW1G287/1Mr2enLSTdeGIcZA+6i36VbL6dbwKOjpzK+DYVH4Kxjx0uiIM2FU9EjwXG9m
RjJFjZmaIXpa9HrQLx/VJMVr6Je3QkW6cRVaC8xZd+hXcfxtP2Q3NkDS3He2OaWBcWnOH9REooxl
9hwYJtE1QtPeiqr2T7gX1IarPkhncpZDIXa+I8+D3RzhUhQBXaS7oUmeJXG9gK8GbHoA0pvZ1RtL
a+pEy7fR1FQFJXRigO+0Mn51W07QngZy99PCeGtQohCzLWhbDwiGDhEN4V4vtrSE1dOuhgTw6mMw
oRLLyZeuztIfNwxDcBzFWJNQeMJO28os5V2ATzI5I0o3Es9gIlD0HCk+ajuVbxivJsKQvhMqqj9D
B01TSTnSl2TnLLWKgvgvBkxwJU6v48qlc/Qubl242UKFzVF5EuVXGxvrwAam+8qxzfq9SadQEjhJ
iIbOqM65pJGU33LboLA81Gt1V6MEsvL0GCrj646KLzoemv4awJGR3Dhh0t5Cio3jTZP34l4tEYNV
qXyRB/EoaRJOp1F9cmvpYDBquqww/bsz1jhaq7HCeXyxQIF4YprPq+EyYNbFOtO2FLFoqm830qh9
G2+NHIcdrx7dC6Yxotx6ECl/oCxYIB10Rf5hFeN+YmHpY5M9lFmiPQ1zqZ1ZmEzVEZdKtpHExj8N
bIhUy6mulatRS+f377vrv6VC/K9JDDfqa3Hf1l+/tqc39f+AzvAdlPs/Fxru/+Pfi//49+gt/1Fp
+P4zv0sN7KZ+Q4vTF/AuiEybXOo/tQbNcOliAGq5yGeWo1s2yZt/iA0kfxy8s3gM0SA8B/vWv8QG
w/wNTCWtDtS/APKGzv+3xIafpAZ7EbMcG6aBKRgSkKVfwj8/SFtlWNDoKcOLk2jGs1Nb+aPl6ywG
DVaLrJ9ab3wvmZ/+haL2s3L4+6c6lmGRnsQiDGDu50/FVTRRCehfsDg7K2+SyX3FZv74g+LzBzro
H36IT5SPua8HIvKXr1bh/abD0LtkkRDPk1s3DwTqxmn155+yxAL/K8/3+1dZolYcFj5G/5Ub33kU
r3TCu8gObhIOcNZLtNRizvcHfacX7uuff9wv4u738+WiUHHJIF/Rv/HzkVselS4g94uRGdURn8R9
NBj2ddN5w198rz86ej98kPULLtopfLPDEXwZ8prpH9m1lV5j2P3zb7Oc5/928CyB3sa+kTniL6fI
iZpexrFzkaHn3/GPsMePwzwf8llp28lPc9QTJ4qDP/9U4w/PGVqdzx3J0ux74u2Hiz5P5wTMi3dp
qA4MBjZJyCmtEEEYU6U0l35231G/tync3H2yvcbZ2kAK3pOIl8/Kwl4Je1nJo0sjHmOg3AiDHPZC
8hcn4A+PDcYiyjdsgwzXL/dIV0N5oYDvwqqRnscsY4aG9kLtte4l30xr9m8VfvPdnx+aPzjrgJ8X
/uh3zOmvR2bqYrbTg3kZ09Y4mPWAkwK77t+/MYkOc/M7Hs9E99c8Ly9WerY6/eLLnrr2kMUeHj9v
8+ffhOzTf7u4SLXyETx6XY+Y6y8Xl4qjtMbrcz1CfIR4YNvDs5+CXTvUnvTKIPH8TC7mX0iPxFG6
dIOFDQ6MqCyj20061Dn04JCJkSwwWTSuUB6LKE4JTjAokEFaxyHIrdmj6aDknQqcyHfuMriJ6EIQ
im/ntGD4VEENgUniJ+oRNJJ6rIV0lm07CkzcE6Wj7ttjN2hrFoS7aB7xFrLqsp5G4oFolWabLl2f
nHwpjD1gV6vdRHoH2kFPkgbhDX13gwrDCp07drymisa6qNELzaAok+zNNlg+kHma2cfD+iWSXlnW
I6opmtTSWnJXW5U1bjERW2hrRi0vKTaZmWCjspYMORkICE728MpUH3xQXhV0u2L8lvUa+c6T63JK
+Cd47dqvIiY8jImr1T6izhy/1Wkq9l7R0g5oDzbcBq/W4nuOo783CVH4e0yEvlhzi0VHp8Ibuy+n
uH3QLfwo24i65z2pl0ED0IOHd9XYcRVhpy+H+KooDXbY2Dmzbx6ukolSAMOMNknVzuW1yWCSKTOP
MHZVkIaSVdTU2lcMjGRMap4JrIOz1D2EFNd6W3Kf5mvB9Htc0d9CiY+oNJgTNdgQ3DIY7ujnsqFD
yQjWhOQT1mnm5mCc4G2sStJhj7xUoit+O40vHp6+F08bumtQPJ4VILzWt3Pf2MdK96M3SBlIFmnK
JvXKqcfsucAUl2KxsnvSK2Iklec1fQYaRFFUFy+h9ysdJ4sKJE3A4AZ8FJs01gkRKMfRNLz9SzTL
dqLiLTF6Wguo+iZbDipDveMRX4AXk12e6SxiA2ZlI+1nnQ+XZoVmBdsLcmf0ATkIHV0U0D7WUVFP
H/pQoTnKxmXgNi4hQNUhCs1xSrjKFV44r8sK5S5gDxyeWeqb+akahsV+gzg+BB4M/vs2ydprLK3W
N50rFLC7bQxHkznDuUytCod8Z04g0Ao5VxTUsXNfyc7IgYbO0CGvitwOydAMIQlR2myQSH2BCQcv
Us38vJdEfiiX6vS7ygBuhp2ipg3U6AczDHq/7NkDRaPHRFCP3W+DV9DPWvWes9UanfumqWw2osLB
TRwAoiNMGFrd+JGMhngkrtm8Dgye711c/tm6T53JWZvUuL1BgckfhSvtS2bNybs/Sq8PEkEpD3v9
MtuXI1fz3pfxeAbrWiZXhN/KfSdLeAh8V/WekF3mwHu2fIedF73wF2DQZZaJQbeY3QPUqAo7lFH6
r35uAYGZekRLKHWtrAMxd9NLWED+2Jgc24ggEplElAxdP+WZXr8mYgbLUowy/TpxGiBsGEX/YJhp
+eFkWvjigT1V7PDM6FU1hvgyWgIJLfPT4iYlccP4wod0s7ZL9hBrU/AmxEacjreeZptkogo3eQmh
SZ7MxoyJTWmh7ZCcm2OHCO9MAS8V6BbdqMwxikCLXPuxFH3/oOfLNTjq3ZexSRHNpkZnUmIkik1t
O1bA5KJZDF8M3H0Xop55hmG3aUH2GV2WXJEJtSAjDX18IjzLRNXFVUi/btMLahzDAmonNjIjxduZ
GN/IctgQRXgsQ2mqG1yAvMCSdhWb5nDbqii/DOVE02xia8Y1MEub1HMPCnMDCq4CWagtEfSGPrOB
w9Tnl4zr3mOrhihD6FDg/RykhnW6jeZHIxKFOPTpkO17QqHeaeRJrl6Rdco5XgszIX/pFxpQRUpv
Ct938WDbMrn26jpqViaP46IFi2IzXcG7Ww/WvS1BsKxLvTHPbS1aVBAs8TLQsCKYBw0KSXNq8gwu
OB5g7lxbmWTXMesWIVC0uh5Xrk/HTuD684L3saOax6Y5TIE3zEm+6TXXPBpW4n4D2QMemJwkmUlr
AKYEt7ckaSrI8jCs6/OdzbjuqBWpye4X9tpLbefTtVC6h0A4Oz2cQYZOn32mNdjcQt/eNuM0txtI
JMlrh0X4VscU9lUDCfh16RBn/8vcBypvHcfDvgujOA3oe87HDQAccVFmHCN6lybOuy8ejOSHaqpQ
RtXURMmuIh3U4ixOgDkC/KMNWYtrCJqxkhNeXtBh0dbFyvFpj9RhBFi7snHn2EwY1yMeXXNNDE9H
uM1VBuDLq91zTim6S7g+T43NZJENWCQiLdn0KkOb7KWontK0dccAQ5Z8CnVvwqrnpl17RDeY+Ajf
40VZiOXKEk4Ft6aSoAFWAk3OCcqxN/HSF87buPhQNqHJ2HYtMuyOa2ipCG+1s2z6QYvBAWBYBwxr
bBuCRJaTKW0DzT4metZ1DpeiPmLi9eI8/LAgaa6YJepQY8Kae8eAO9HCIPXzEGYcQ1HqarLaWrt+
UrRrxiZxyOiOfgtsCgOhnIyJsFz7XYl2lLCtoGMqiYZqDRAY57abhR12GcvOxJKhjah/ZjCrr5w6
bKqTbo642hpj8HA5NiVvKsScialuCDH3WicmFB9GXgX+Bgsg9DPZlNaTy8psT0hVQqfRnPoZL44k
Xc8YNlzbGUyuoI8SBKyCrK3/IEnWF+pmNmBfryR2ssssDffVrAbweqFfTaxP5lZbe1TmUmLrWjJn
xTRghF5VFeEwIMdsGVb4RbUb0sLGRNMaA0BOisPCwRp6yeEEsqJvIzzzcs3bqEvXFYGmCjsxMZNV
Yw3k910ABUNQW6HxbeysrtuZTADZkximd2USKxlvk4n8xpYtO9NvrRyVthuMVN47mtWhw08D4yli
Ki4/1Pil2R9qW9fjx3AKUdaEPWNrrn0mXOuOl0ixzdu6I4bJjSECpZPSpGY78ZKP3gPGmmC6pH54
Mxg+oDAIrJVg9FxZrr8y51aN2bYDJ5LdTGl2XY5ZceijUuv3IykxumN9wqLrAVBiweUQqa8NBxr3
vk1V9wrPhV2uE20E8WYKOycO3E3GNfB8ANBAZP1uzRq4M9atVBHjEQKQZCbb2bnBNI7tVYZz/pjN
fspkclxicYsvIr4aNdbZoxdrDyPlQvVROn3f7lXqZ7QH5gAUu6R38/33df7/V57+DV+IT+nED9ue
xUXzD3fMYtP5H//2kEgKAK+/Nu1PTpd//eTvGhSoGDQofFquRzGNR2PRPyUo9ODf8IgtjBecYqzE
kBv+oUBp3m+URPmAZNgN6khEHtilf9Z7+XBpTNuiMIW6A2o3MND8DcMLv++nrRouF4Hlhd9oGgsG
x3Z+ITylg8OEaNbVUdcFc4HInPzthJM0GDWltqmCYZwsjirFUIQog6j3M1XiT3o4W0vzQeNvIRTq
z+MQxp+DaJsHH378t16beKC5DiBlQxWMVlSc93RBIDncttCYDwksiQpdw6z3OE/mU9GVHRwEv4lv
Szqzd6JwnQ8H5Pa5w5RBh6jI4Ce7+dbsataiMd4FRlAXyovHtT7iwBo6xAFqBLWHAu75m82C9FtY
xtxmA/RrjNL41heOTrQ08vQhTgPyLvPNMM3OZ0LPztfvfwvr9ixc1ZYdextsFUCGY32+TDb/NY59
cindSnuAKaPvydwCI8GzYIlNyJaLjKCMysDOkvnktm55DSlm5LXNhvuTPSNfrmTGj9nbjp4t5WSB
7pQePmNg26AMG0KexVyd0j6lOAOOxrRNxwo/umsyGMkT827Oauc6alr50EpTvSR2Gb7gXie543V4
atezMxf2rQnc7eSJITz4KZ3Ns4gAvkm76DZRFOkBAAxw5FPiryhTGQ9p0gEm7imHecLiG661xgwf
2tGVS/Vjou8Y+bjVyui7dBvqVXZnMwOhyV724kuIenQ7ZPAnVnNtdYrdydg8KenZr4wg3V2jONPx
2DcPZAM18HBZtHPnxt9TX8m7mTc5G2oZHtxmNNdm5zwoVPJXm9jAZzKltrme2EjeAMTY6qbwX3RL
H88jxl86wsVwQ808nIpu1jCvePKW7H/86WWTvTf0wVyCBNntOHbhy8CznhHh1C6eKCCbwsAVGoXd
FRahfjvHdnwek9Q7wT0sn1nu6M9VHE+PJHycW50JA1tR/onIRPaFCo50hflL23hQK9adzuC1ZMq6
0WIJSALy+JXImQxXxLPJVCL++yOci7EobpJUNcHU98UmKUfrLQZGscoBgMcr2Pnzrmm4HwpcJOWq
ypgYG3DmX6hJhdWSa9PJVozQJQnC15nd7dVQTz2Ode5NhKhs0851duqsKDtZeZ1ccoM55ERwm31o
m1wJEjZM060swANvk54AWNjIxjvlUFdXNGrrwZDz+3q2kPdOWKrthPR4G7Muvo1NwjCSJGBQiPrZ
Zw61qCzAj8yJYY1fjGenneJTiC77yRZ+unLgZq6bFI9MkgGLy4EnspS2xBc85y77Cs2Bzp+3EXBh
iB2KMjxktoD263IXRw1bN4Pb1Aj7MV5nRMhXJNgjqJphlq1aGIQnQvLumRx9GvBwJJftxP1Bwz99
aL0uuw9DUR5x9jFaVd2YPeixWT5Hkxvfx11sXlo5NEcsQdmRbB4sFpmpxxIvNXnGECcW1IxuTzuO
dsJX0ZzsJOm+9FEOcnBsKxSoWsy3ZW9Wt/TDdteKPcRdlfXGLu8wj0CXifeSWMR2RLhZ23rlvOH0
w1geR+GjNeFPh7WeMSiWw1+IhubPquH3xzevKt/Ar4j12FveIj8OEVRoN8RMjOwocFF8KUXkYTSy
Z9JQXldVpFXCoxN1sJRBrO5o/O2fFXORK3dqu2c7TQYoRDQqhCo3n6gaOKtBh3eqOea9TN30WW/S
7Ghler5NCzXvR5uyhdBVIetZCd/1h/fnHw0NnJ91V8/xsYSy+aOOkfI2gsPLl/1BHKbJsJM0uFDk
h1705BVAfhctafw2znMHFYtjWDcVQorz/egux5nQDHffcuzj5SyouiFcgpNwl89acWfmfXctxri+
zcZUvx15LZ16K0nj1VQZ+pUf2QlsgOW0m5Pb7bXZbg8CKxiGpuUCwfYVHZrloumWyydZLqR4uaSI
uZfP1XKZYUnliqOCpTx2y2UYTVyQPMC6Q2O0w8nMcGMBLnHPdLdrpwnCy0prk12TtO5tNCBmo2Nk
4tOHVrXxsLQdAJwiH44YuaG2d+xwppMztzp0DNgsRbkemnCfNgUD3Whvw37ljo7SZN/p7o1frdzi
WPDcp/aOkEN+jPXXLDmm85tmo3XyXsF+n96lFgk1bKjqm52stfE14m3qtPjR5mQtTzK+K+q3Ynys
rGIzyr1Z3qTjOztcBvFni3WwEqtiejbweUAlh/d2TJ58kk34A0deqgTRFQS5ZONp49voUMOdTZBv
t637QGx60yY3NrsbXfLu7Pp32jGScJ3ayT6T2xg0gXl03eYueleUSAEuyZ4tVC257ecXLX/CsSj0
26ywV8oNErkN/Q/P3E3vLpfMkNx0/tabTpMBqz5FXoapS4/c1uIY55a/qc2jFz+1ehn02HMaiOH4
gdZ0Hk0rSKh7bGVULurmY1H0Z9mTMRjsQ19ZR55dm8x10ecyxCIUYt6DbPHiZjzEjhEvuxhfYMnQ
WixxtA4E7cD4iTbA9slaxuYFdG3ilgbdPBK7mTZpVyxODJYDxZBB8xtWpgtmfBZnWc9bkotdoAM/
XnrMn327v+7yGWuSi+oUkfTiQvcScSJFiTont0uIuhUvjjXVuC/pwhmGZ70wP/IJbLhWfpqznwSa
9SBHtaF047FK1G6smuNA0Fa25WFQne2tVPiM7o5yds4Fhik4aTeWLsjmmfZ9BYnWNYvdKO8pjpmL
oxDvc2ds5mk4gM5a5w69H8MIDYbEaDxjAgnHeromiVgcBvLCJjuUCTu1TNj8hB7WjqreuTi1dDA5
1qYl9HLWvfB22Y2RNjjr5XiVRtE18cn3rJk2Q1HhiJyWzR4OsNSlwCwq3Pu8m9de+J7Kw+i+NRAx
THJO3rvlPuh1YEoF9/i6HLZ9+lGiGWig2VzFXU9ivEhPJrlLRCA3jDdkXDDnAr5rVnIS68ytA3yL
AzVBnrrKtaeZ9sOimoK2K9ZDelElthPSgMnerF/8hS/xahfiyW7trRbi20rPjf6C37fCvyt9BlXh
vU3hAugdIiGBbA4Jdo7W7VreyFi+u6gmD4O+AmU/svZpdEysl3i6rf0r8yk2vXXUu/t8CSEmcDBY
f2BgoGQI7FdQpMWuap9mfzM6xGm0FtfVjTfihSFL6tafbrQX+cl6nIzbDNNu/VZDJ7DTT09czV9V
zZu2WhOQXBf9NaMM0wRMMp9UdeYOtGHbLEpodjSTm/77Lv6+7gDyjsbOTO88mV1beh5047BGUGbX
aiL09et6OGUxxHA7YCEizOW2YjOb1Fs6PVx3A91xb7U4yF14QCYjRmpOWH3O1LTC7FP5WeBg1Ltv
jBH4nyjL5WtkwbypkTbxgQz1sGZex9/bbLz24poOMkbEzMUls0iEvDp40ZmF+sZM8vc4erDrW8yO
x9R4XsYoApu7Jr+p7wVPrHvTvYm02PYdWcvsi1XPa7vfJGoMjDy+dFPFOONQfUakw6P4WIKTaIxd
4Z8F7i3mD3SiSIX1b1muGLhA1JNe3fsSKDzF4SNLcq3fAXwhgHbtji8GDWSpre0n3duRzt8Y0W6A
7CKGb4KBk9tulb6nH2Zjxm9V+qq3m7a0/2Iix+bwp23e91cr+zzhmhQCOpB8f0km2UasIsso8+OI
JZY5CK0WwZK0yGEaVDjMiYBMtFyYbXFT0xWs84TV+1fo/sChEcOumfScWl2bDqol78udnNNLNhgc
vHBZCWjfFwXTsj5gejXvXbMlUtk46VGX2L4nzNs3iEPlTdsl9a6FsHWIBx0/aUfarQGLdlX38H8X
uuFRZfUUZFF64Rn9RcmEa2RZFccJV1hLqNA/Vh1Iing6TPqdgk3QJHsvCdmC4H6zsq9u+Q5bo7Q2
WV89lmTVoH+6AS0I6gBu67qIETSjPsR3LxfTVL9jiLXtzXgH3AoQ8NxeSQdZfmV283DWs1puZ/Xg
IidH402kn+j2oEBn40yvnvWc1hdt8PYyrjE8oQ1aBpnOUyvvokke2dx+NeXGt77kZrTTIY+hHXeg
bALbh5UXP3Tl3sEpNLhns442VkEFWNMHHfg+Z7a0nZbPe8eno60vHlvOjov8vWmngxde5rb5nBNe
x9rtJN5k3O4pMLkU7iM7nnjtGBsTy1HXO1coejup+0FXtcfZc++NBmTHbK2wk1KE+wDFjcRK+BqX
6miNd0b1zZm/uDj38YivdZclv+/pfzFd/z79/S/rAdeiZ4DZYSzM/Jm9mP6Lv2HWbVxZdtUf8Vmz
dMBibqv8mqE7k5RsPmVGBiS0GJPNANGcN74LirXExhUpFoD/pySs/52g1/+FGS5zcWb8ibeqlG/5
zxmu7z/xu6plG7/BGiElBVPMxyW11Kb/K8S1UMJdYFK0+eIqQe/6p6/KAI7smS75SNOxeUKx+v+n
qGX85jgmgHEfx5BJmaj3t1JcP++JSJYZ7qKoGUu5L5RI5xf3ATn9ofEMj5VHPNXvycBEOu10Ekc/
HJE/2K/8/Ej9x8dYaGfsW8DV/mrYMJO0CcMZv6GTp821xiR9zwNqQe5FahO7k3v/55/H2OXnhzgq
IuMqUm6GaeJYE7+21YdZy0yFOT4MOUY+bRDS/zgyPsTVC29SQvbQVq5edRFmRXAJTCaQYSq0Nliy
xGbIqFfxmnKP9kIEXXoHYZDx2QrRT6V3hfPXN0Fn+EU21+u+1UKNpHiSUkyyGDYiyjY0EVvQwUZ3
IksFIz3HpbIaSE31NWEOIyWgOc2dMFgL8GBnz+8qG7jose6zafgAtdn3MNbwc+Fyk7rAxLnudYu5
TZAz4HHn9eD50rFe6kJOyRAATRAR0Bxd12Cz2binHXY4wnVr+uD8xJM+a9Y8YjQeZ4UVPtvT0PL0
qoyccczYQN/atXXCv1vXbUMYQBfVAlVogTiTYQOYWoZMtIdioj7SJivuqbUepk4UrqimXIqzbFqr
bHBTg5sBoXMcEeg1Yw1aA0HvkZMzgUmNNo6ThKelpwlYE4AL8KQB0KhM1rrCy7X64tWJHh9k12s+
nDO+eLiiiKOWR2kb+RPIocrZR0j1ZPLVbJQ4Dmz4dq9NxAtqT+f4RK+RSza6/Dalbf1gyLYw9xpc
atQvWIbUnFVWzFyfOT8FfdjtzQdhAN1bQTpF+UtB6qafkBOdGj+x5tJ8YlGcymhFePVW0ZQbf6Dk
edZXcj6iZDLdzgaD87Sw5LHFkqMFs4WrRjBdE733nmFlzLaKrqd4K0xJ2eqKtaMDkaIHwCfPCfks
mh0RUsPjSPWhvFMzda3E7AuNOQi8TsU2CrSmll9bY9F19wq92Tnliq7vuwlE6neMU6afc5YI1hG7
P3HJhq3OmKzpdVsy5jM2HZi1AH3oNjaHXlionHpSbpPGD52j00aVczNGsWKSApNQlUctLX3IK4lt
t+3emJjb06tKGb3YjEPnKHroogQqMDw2UzHTyyuaRLcRZS3zi99b2IJWdSawPcisIYLW1p6AQCE5
bbdWSRMWxnz82cylvEzea4mVdGcbc6nxIFAkcDOYXqHttXCWu8nR0S6JLa5jo82iTdGLBKoUlNy8
OMMil8mJHq3I4aBPttqDc8f+cuojwat9jZvZr+BdQZnOr8AZqmlfATRzDqnTztOZXSQxPJY6jhEM
Tdejy9oRbSF5MFcQS4wremsSd6dow2L7UjXNcMF/EOaAFfy66O8Z4YqcAIBWlaypKfzLXkts4C3o
FyjMjyksa1ZeFZChNgw6S68Ud7yTmlm3jsHrVPPd0I82WbxV041R2d8LKTRCEZPfWol/5pmF5sYy
jn7KDso2ImJ3rJQ71d773EI5mveFyZT1oYOHoBH9KEehVj2Zk5HW1hqDzyrt3SjdVM6sw1Yp/XrZ
PaROyqbVhQmlqNB0YtQuQw2WXJU8Sv0bHKoJo+GJi49llyZ9t1k3mR5hOtIsxZ62rsL6ym1aVwda
S2fWAelIW3KfLUFNFOBQ241tRINXnWoJRYia3tG3yYPDeNQyrSLEmyduvuo8NxSHrFX1EdAwSPlM
cDowThik3JhWmPBZJpAkGoAwODM+rZNWGvXgGOplML6CbUFP4QvUcSKIx37yESAvfuHVQwh9WIYx
+YwBI3z3F07Qn1+XnmF4RJ55iWNCZjYIWeBn1c0xwbji1IxXVod3AfpyBys3d+bk6c/fX3/4OZ5h
m0vXPZbsX6RK3vt6C26GQUimIBApqrnu07L2/9Zrma+zvCTxtFqsTfgPffEm/iAiuilosf9k77xy
JEezLL2VRL+zQC0epoGhMOlmbq7FC+EqKIxak4uYfcw6emPzMSKr0sPCw32yHhuNAiqRGZlG/Yt7
z/mO4XMYgXAjfT2lAwKwco0/rTpTQ7WTF59f1s9ax/n2iaJEkxUhucb2yjo5nk+WJnG3YFCViUzY
KaLeY09oeTDdSrWLdk20c3UUn8hZ7b94cvMde7eQng/N5c5qboW7p+snTy4XR4KhwdEDVvQTD0VM
soABJy5ERFk/FspgC4K3/IPFzq8Pj4uc949sCpmg5ZP9I5O1RtYih8K1Dcw6hPPtt6Q2/917OV+I
DOTIYCWI5f/nZ9eOI9kWysR+vZ/qktmNbFKyTnEWqk3mmHnFLDfG4apTkvTHY/yfZvZ/0Ep+9xR+
aWRf5e3r0098h+//wY+VPgEpDI/YrFXkrbph6fzUj5W+LP2Db9kCWoeBAnu2xnv/50qfiBSZphwh
nnwPMmtx/ujPlT7da5bkJr9D/g5JEvTD/0b3Wvu+xv7rC0CFj4Ld0AlhoZ2O/tY6+QJUs2Sx0uj3
Nf0b/Tosu9KgaEZKgVidmfgjjbdA7AknhZY21UX1qDa9II9eQMTduBqVSBJx0+b+QhcHC6lnmUIL
DhmsLSqZy1pFOuH4haI08l5BMpfJC7j3NCXiUGOx66SaLhPEnZYUI/Ooj5Hf+Y1ex7uWRoxOEOyg
yPt4IPihgNwTzfXeMRdZWy5wWEkhcca1qT8HaIjG4wKLLqHHix5N+tFYGUiKOresE7JJwUCEugeh
EsFuNkwIZyIgqWK+NHM97x0RuVhEnq82Uil0poD4XSqes8r2qAtASwnkBPjrVvDW6shN5me5EcpC
017jDFvFDs+01i6A6UQSip+QTOiFIdepRgvRpExMmwNocp5VEvht2kCdPdGmyUmyraTGLXhDyDQ1
i2ZX5gGKUmKzRnLHUjpHxTcFYXHuKpOW0txE0WaUzzFwyXKvB0FeZSywtSwDl1kdsQFAGMcmjtGe
gm1amhRe6Smb5rqpkR58G3M1g9AVyYHVbqFstkePsDsSUEY5wbJsUty686VmQAgM9GEd+qiWoFKI
OP6qJKFxN8tQ7dm4fcXj0tobNLaNsi2x4NOgiLNW2SErbSO3PE4Z2N9y8LdxG4BwRaskNIsjNr0Z
3J1MOHDzWpyqZYIa8FVrDCtxCtSFiXfkBabZ0IaI5QBONtkmFesAdyxWzldyVTNwmn6umI4BchKE
3VEh8pWet3iHDJ1VocpKio6XJhWNsoimFAcC1I2Z+GGRhZfBPqDDKjYmNzPrB/RrVjNxwVKJ4Q3g
AAJeiF6pargCi5nCw1zcYZSeQOAObhZIwC2BX5esENPEZ49Y5vDMYCIXckt1rjhGSPdk4iEHcGB5
9NoDmeyXBnwMBbmDpNG6DtB9KQjKcnJWbAKCC5q5FvBZeU0M6aTESzzifo93rsplm8ZFnztDQIfO
bYNIOc+sofRx8Zt54EhxwElNUV4kTq5q4BARbiaz49gqRvaiSF9tch/DQytp9avaVsi6pnhWBAaW
iYpvVEg0tHsc/I0t4Yk98MUOt7y13MZerOk8zzICzREAVZxX4ZGfphfBH8Ydqjc4RiPKFXLbCqr4
PYvIvJX9ZU+LRoVSWTWP7JLFK4Pt/eMM578tyrlWDcc1O0uo+0qrWWfWn+HZaA38kzKA2Bo3RO+G
rU7oG/QEXrakSDAJapVMrq1FpvHkllg/oo3R4CMBqavnaxRgMDYacegoq1vVPWkEFOYKgsUlh3Ux
Z535kK6pZOjdQ6kyxLDBh9GywpYw5mfVJEwLYhkT83EIWVwTT8MmdDhvRJkcT7kIQmSIco+xHk6v
WYOd0yO9XTBUjYob57LWXOUUSpJdFjQs+o74F1PLCYpMI/pG1uGNYEnO07ivHQBRxnRHe0oIL4XG
atiLCYQds/keZaoQUDIHPNu7QOEzlexahmbtKr5cRuwKCy1Yykh7DMrdMFGIzVN7UarWeCvB/4JW
VeA7pVKpb4VAUJv1MdfKeocjxhS2fLehsenBApslvn4iHhzByPGaCrJYmUiKzC4DZZ/oXR68yIoY
dtAZ/IpSaw/KxEEKKBGlYnaxPIZwMaqo0zF5wKiobbzPhfRsyXCsj+sMjbScQhxVYE+urJ46wM0k
1to5YpAKdHVgqDe9iIgOEU6gKktZ76pqWSTtAE/5Xi5R0TgWSVzKmLKxm8iKv9ID5glT3coAPSaS
KI+EQtTHo3DWtXLRXmaEehXrMKx9DON8MOEV/FM6atWEp8kdlGgobQX+KGWUsKHrlASKPEvQwSRd
wvoQDQc2VnMB3p42btX6ZHPIqRAPS4tMbehXcZ/u/Y46BAIOUX4yRZKBFikeKgoXYpjuCa2BGsJC
H1lnYM2vpIiqiOaxUZNYW/d6luw0do0CWESdToiAowL9Zpgc9x3JYkymtdZEtI7RsZ03deKPS7b0
KUBS6PEHP4/okiLP78c1+eukc4h6U77Vul7co7mfxoWFn2fXIT3fBcxN86shipsUuG6CQla04tV0
9KfKDvt6EoFv1MyehFfHsuuTh0J0BdmiATymRE8CJy7Ii19MY9M9kSFSvAbWYB53QiWX+gLSYlHS
bLRg4slI8iS7wwDNKxPUtCwJtxQ3/ZjHFWxpJoCc6PPaxyuuCNmRPl5uAXKnKoWTpTe1yDWNQKJL
h+8bBDLeHJOFOa60imyohZ8VbGeYvhtG1S4JiJY2C9puyIShShgBYQjjNKGc1XhdV8fGqvtFEBdQ
AHFMEU2VoHsv0RdJDXKzHBP0SqyTZrrUy5pNraUoypIIIj3f8EINLQHNgz45VdXrVyZbccpHgxi+
kvRcmo7Q0iiQAZ+bblHJZr5AVtFVe4Aa1Qa47yW0+JyfTPtkb1loXm1TGLOntK2L616oddMb2FrQ
HGB3mCk7QK28Y1GQSQA9qfSEblGjs1/5tSyfQ/mCLFmXsRSfJ+FxytdxMzLys/gILxhJlAclx1Kw
wv0TvWk8ZW5oGivyfdcg+LgBamW1S0EnURrlCVmiG7NTO3GZGR0UEBxME2MQ3g6krlDdJK/R07IQ
LgatUJrXKJN0YDZ6Y4DR7UVr2vlVJD+H5RBclYgVUAqHkvgCnQjNSpS0INxzYEetN3KvLyFzFsSb
95UxT3xhhUJBEl8rNOCwDMMACgbFyuklGXjdF2yA4O2ZdYKCO6Sj9HQcML4CVA3Za9JwU4APaEee
cD3SyBFYxfSebIjyWgNZEtp6pkb0ASO124WBVIc8t0K8qbIGA76RQ9q2iTZhnQiCFuRJXwIYoTRU
RwzHTcLJx9JUPqcI8miTi2HzZEl5s8E1HN4JtGgvpVAnKcxAdTnTf/JuF+XEFAJGalhmqVagIz4D
lN8Q/oD5q47F9FunaeFZjRH+W42B6r5l6VcsRzjVS8jj1JqqaOpLbFZBJa8boRPfehpKlA210r+F
WlN/CzUr9+9ILJ71ZWKRDp7VHUP5YUiQCF7DbDwaGbirNjOWclShaBES9grKF3vG0zK8rBioJ3Qc
jfQVZErUP+8Zra6kMshF2WEJnoUnURDynktifREZRyz3ddlRL363Q/pgN/zLMdnusuuQKXuqs1f8
ZDdMq0TrTCppNgnE6VZVCnM5HYGNjlCsvSPCtS/6t7O1+KdtDsdDESXNrmP2OafH0wQ8I1BddHBI
wYXOfEv2Cxk2EiIJLxCa3m0Aq7lym1lwGofu/POr/XnvzyaLkvpsFafUTIcd5uTPd5igIkq90pHV
c66LnqU3jTPI2evnB/m5ljEfxKIjKLPRRMpGa+lUhwzmKRwYzG0yd3SnGPVSZQwGqBaQUvH07xxL
p3QiqhQbfqFnSnEdVFFOh5RFF/IsIb0re0s8awnzrb8oR504nn9cGBQCUrAsalKqeFLTEKSSzPCh
0NnTMProo5Gxbk3FaVWVGBrTJum9glW3Ww5xucE4Yj6TUw7MTilZcBbUBZl31LthKJsn7FAjxcmi
+spJ/+sTpq+EL0TXTR4BX9TPTxghBQafnpsf52butV2UrCDk+P9TYgG5uX79X/9Bn/HdG/hLieW/
/k/yVv9xeKqeXt5+olV8/+/+dAoAl+AjAy4BPV/iS+cXf1RacA/8A788TVF4gxSsNUabf/ZUDcJo
6aRTdVQkTZWtv3qqkgbGYq7OIAsF38q+5+9UWqT5DfhrBEIwCZOT/0knn6XgAwc9+mRJaVW8j1n/
gc2ixk3GZQ41azDWnSLcM87vB621ZaYjrNCBGynBSvLJUuyV4iUbUJYXyurdHfxgCJ7rSx+e0clo
NGiNnMPUqjfozDemAFcY8QKWRisFcxa2izavTNuvUk9QxubM1OBSlyrhyuRRvBKVdFuaqMEHlajJ
TnpSDSrREh+cCxgewl9qpAuJ5Cpy0QwsQiP714kUHj2PL2UjYJpVUYFD2N8kbfSgKtNmmvLrKY33
3MvbcaoDW8Z9toIjHazSStDAiOaNFxMkbbfq9KaZ/jqgIhJPwUHM82voxdesRvb4XQ0UheFg91qM
5DECoCdIL6j0bqV20GkwiFeYicHhscux20Y/n6ba/fyGnkiE/vWIxXnyeVcwZ7GpQ5cfOiwDicCu
HloXsVxM3EDCrR6CGPx4PSH1LcLA5hdnYxE/5JmxzgMsHiphrF1dL3M0jYDMcyLt9LcKglPaPbbs
9zKMWw3qJ6zJJMmZWZ+ueyJf3UYeKR3EcucRlkBfY0KKdVSHxJnw+uLt0K8NiS5hZ3QXZWmsP7/U
76roD97m096APjRQAgWr24x+f0iScFtl8QWLqB03edV0Gekjaof7W/ONO1/h/R2N/kGNktjrpoAc
2aZE14VpvAiu4j5ZskJ4aU2ibqYam4YRJPeYKVn7FUqGTjg40IifvphOvhfaPzr1kyH6yBJxjAWx
3FR+sBqnfplqm0iUXYuIVCYhmtv+Je1cdFO0nKzkodPFW52kFFbO7pF2QGHARk2OvL4SNDW356VF
oSidzTZfy8gvKRtefX6XT2a+v16oefX07oUKsyJkDxRWmxaqpBRl1J4sxFg+Hoh2TmUIYEvx+pj5
daLEV1NVE2IfBuJKxd9Y5cVZyqfCjsrYfH4+P68w/jqdkwlYxzgnaXh8N6bSku+I5rblyxq+ejDz
OvOjBzPPre+uNgstPQ7EqkI4XpzBTT2r2f2A0JoaV+tky+kMbKGhSPhvpUpLukOAA8OI4C85vWIb
z55ADM99ZNQtRhCoeccl7iMa/kn0ICbHK4kKcx4bb5/fi98M57PF7f3JGsdjNeBvrDYIJ1w1eLOo
ah0pKmmowxPD+GJI+b4y/OiezPfq3T0hCrCOiNwoNxJJKzJVBr1MuT/BspOpckqEZVXFnlhZ29JG
5/Mrk+cZ6aNjnsxUWNLrbCCOc9Nb05U6mtv4iG3aUufM5l7/RqgjzdxxEG6OQUucbbwCPL+Asja5
QtUQ4xQBNh86raEuIN7HJYrduuqeqV8wlplkMGmIlr861989hpM5TNcwCPmjWWyavntASSFT/bTQ
5qt40k11wqdWJks9sG5kuV6E2jQ4ppreEW5K+FmA6p/pxSME7j5tBeKxgz2bSBcmu9urRCiG+rbH
EVdiGutHquisOXB+4VSqU/EL3v1vRiOEWz8/4Mmsyz5UlXIzRTXSZjVz64y6mqJfi5N8p/WNW8rt
MlXBOAToUwp90QKpaDXhvLCo7NFWQVh1ARjOhpB92efiFubFCwPtyk+hvipB+ZXqUJlf7V/fC8SH
P59qlgnJmGJk3uCsU6mLyOYZFl5oEMeo25PzrnvByAqFzceIGIhCeiAdL3O9EM81iPaUyqFZULSI
0DuplHFlJBWzdSvzU9Trx7peJbJ/I/TxLdblmzFXHi0C2qGKJsuWwHexlkJWIgC9IMnlrmSMWzMF
e4NR/lphJ/D5y3+Cy//nGIcg7eeLpFLTmARBFRs5Rv6ZRVtd90kFsN46TcL2A+u1uudxbbVJWahV
sxUzfYEtU/jig//uFv3oJp8M+ZmJm1rmzdwc80R0kokiaIeB2dapdBxAxM406h6iJZxIQeyfj4r6
Ughsf6LWoLhtKdUSZxDEvzm3bdT4bNvXIaX+iZsZVXU981RTqZ1JBiVqr4EUrmJqLoriqK6GwDFS
gnOQXWBN36oCtX81C3tQw6bmWWaJQ7WVz8yiPy4tISAMUH6aZMFkaTbn56T4PSWB1ZQoTjeTmayV
WhlQnYOf9kvxMq/AEsPpftRwK5C04h+IoEQJBeevy5qbI5iqUDk+dAzitprkZ2mgrCjmISrSq0UZ
qg+fP2B5Hhk+usEnk5gh1r2pdzNNfmBBS8bvNSSO0i06BDIIcQqaJXKzUCoSVyj9ofHtkanpDIou
MzHNRZYipGLN8VsFy/NCxW0DDsLzm2ZT9UCSqoGF8OfnOrd5PzzXkxmxy1FfdUrbbXw13Ffdzuj2
oEkOqgIFn+QAW221jdYbMkJCAmFYF9BzpZdFqo7FgqEOkiXxOdR6p29xVp1DoZ+CZAd/ZFkWHZ22
clUMBvgEfQZDrYgGXCZqwLX6G9/Cj3LU3aqcVdaPkM1WKU5rZzSqyyOE8VwBAN2lzkgqmyBfJPoZ
Yy9U2LO0ex1kYxHoRIqGiff5ffjtMzuZbP2JcS7su2qjCZa6RPmeXB+zI1BZEBJrCSKGgx8GdKVI
4k2umw5vJjUyGs/0vKYn4nCCFZGFdHthTnq1WBqugtvVk2S4yQpSllU9Um764mQ/XsYwJ/w8ghAF
TyRTkDabmOBY2SHrKqDoHo87P6OanyTmOQqo3s3nD5AkG8NRc+JqAys/U3UpuIRLjpoeQ210MPFj
XPUp9NZpUqud1WWIIzMCybNJhIxSHGNPr79Yz+i/G91PZn3InHkkUIfc0H5rXDrTs3wRT+axjqRF
ZxUTwN6C6Bcl7t1RBZHUESVl661GjzkocRlFl0bpnxftuKLtGjoFqcIgyePQG1pdRZ4KDCgiIc1R
0rjxkgQHOqIGiLhyDNPTwChBsCXsCLjvrRUcmhz0gxzI6ioTSElSZLwxpdBBqSatyQGZxNSOu8su
yICwqzG+1HwWffOqEdpF7obHetWNyYNZhYeINK1CTdIdX9G69IM9/HQv9o2JflCLzyZQQGfDmKzX
PhlbfEfzql7MhmXd6fTpGhbVeAm9zuQxEQPcewbSgh8Vnd+qgr4XVz8ajk4WMFJ51Fs2r8XGF6gG
FgWbCcSEBfNe6g+Ih4+BEwTlEZFA+zaocIwbok4hW9aFZ5GnhDuj1rwyl+5oXm3Ibb7oYuUM4Q9u
81LRzge5I34qm/n90hdT1G92Jb8ke+R9kalGXCQblIx3BHc+woajEyP2+Ivk8ID25Q4cA4lZ4fmQ
1M0yIeXEjXQBtWlGhb+Uo0OdSk907i8//+R+e0YnKxMUJUE4GBmVjBKurUTUCMNPJzdXKAVWoaD3
tyA8S1cuRg0JAUlwUZz1q6QUNpWah8aSAUYr7Ima0S7wp2hJDzD44rv6Td0Hc/HPw4HcjUZTNyKW
mRkQJiolfS2lDpZKomsei6hhjeQabaN+3gRsm+EQ4+oEd+oRg9tRnR7Uc+QGIjkV0BtaifZfwYv4
xQzzm/2Fbp4sN6Qpi8yilTqSCI5reZKWPVnxxF3uDBNLDZ+62U4LiswO3ZmLf/NpaT/fkVROUcgl
uB4JUVg2R+hwqYZYIzK3oW+6dBGXtWW5pWa4VOBpN/o3de3T+BhLKijf5bzTAVPoF0DHE9Tiv1Z8
YEB+2mLx0LW+lKRhY3TdjRInuqMgOUFbORz8mDQSvJMEaByzt1QwthmjhBLmVyq7fidWJ81TGiH2
iDh4IfMWdHoVP+mmsP/8Vp2Y0/86t18nPrFoyQ7ctKhx5xpO8OizZv4mjZK1qbq8JsyAhm/JYjSK
uu2RalhS14+ihqKBkAbku0j3O7MDR0C/c8Pqsr9oAj1yFSkBQqF4kx4/GMYcJyGOXlY2XzQ8fjdj
myeTIGEiGpU/s91IZXejNZbp1TFNwEbAI1ulD9KxeewDJgh1VDdIEp8Mxmc7KADmQR7Zp7qwq2ct
t9rCrg8m3nduguyEZfQWkCr81ds/b7I+GHxPWyV6IUyh0GMxl6WehpcY76RyODqRmL0qmD9YnAbn
NCOgV0zlmanmZxJ0KHQjpI+oMEpsRtjryWTCKv07o2Jx1vauUMjN8vvj/1uKyv9urql5V/mJa+op
/4Mr/q//K7w1wqGKspeoYMD9Eao19wnk+b//Ue83Zo4PWmVdFw2LuvqMYv1R79f5E+xRqJd5zWmL
zaLHf9b7qemr0FuROlLSl8HF/ktZKczxWdJ30TM2qxmkANnnb5X8f369DPhHQHp1MNezV4rewskc
n6gyEjMyCRghHBw7xVpEQzk4vaqsxCSqdkdfFiJYPPGE+Cxp/bUB/YWt0RQqJBsJXeJS1U5vxCEo
DxRUA5hWwTg9jmUnuIi48mv4wnjm393ww4+3/w+KZIccmlr9v/5DnRd8f30UnLWKLBochsxf8YBp
J1PDUc1RTRkPnVYcZdvvJOkQRgG1Zrbq8UWgoHUJUQxdIJNC6JlSTD1PTL38ZmK5AqGiqBullodb
QawQMwy6wRKXTNHtgDSKdRchLw/sa7NrHrSoenTxRq8RI/0MSpkkkLSSCC+Vr/VvYtQVl302DAut
VbrnWO2inRD4htcR1AHhlLrz2ZjLCySPBDAhJhQwqE8EGFPfmepvBDwTkEkL/0xhSCIepgaN8vmN
+rn0BC1bNugN0TQiYQMninkynTVQQCj4cZ+MxlVEax+2SLWOhMwjWmgIEJaqPx/N3xoP/nuC6rEz
crtQNeu02kwEuvNy6ffDxNwO/GOfV9/y5Ph+dPjwZ/7sDurGP/jq+QoRG/CR/+W4RCf/D2yTKLHp
EEIDm//kz9FCkE3+I1WeyWPzp4BY+q/hQrb+wSCjqahrNN4Dgh3/hhB7/qj++uhM+pbff4kWvja3
uI2TlWxiBibMqTK8azcjbjC7vp++KN6fLPV+PcRJxZFwu6ZCAhPeueZN8NTdJ+dIZlCKuRAE3z2M
D4aQ+c3/5GLM03HPMHJyMzhS7lWrQ/LFd/fxhdDm5TGK2P2/l/De1cZx5GVYNvrwrkdhY7f76c5f
iNfFPvpqb/bz+P3nHXt3oJMVIuZOMy7kIbwjNEshoooy5qICVf0cLtZkPG20TbMptv6BwBy7XY9u
tVc8vPq6ay7I73bzRWotJMP7/OZKH97dd2d1Mu4k8RDoE9jhu8pcTY1zXC3yN8trF40H/fFpuEW+
qVI2/Oqu/1yL+vVmnEwLYeXLamlwWHEjudX1sJ7O8McKd/VNt5U2pNkcWHfGJO1tNsb1v3HJhqky
n8sA9n6JXMCHFOtq3IR30gvKMLOy88fcaR+Ar6vX5N6o58dFJHtabx+fPz/yyRj//bN8f+CTz9KS
IRCI0vyqjZ4xk0vt6fYlX31+EIk1xy/fy/ujnHyZtYJAV+X/7nRC3iK7eBDZxZM4R7o6VITcniFO
eEOVLz5T5ePjovrCMj4Hcsx//u5D6qI8JhzJCnHQetVsnQhYXnhYiAu7YOOMh0gRHdwjF6kWIxiH
PiJ2UF6gwG4NSZhj9oDbBXgOHDEc8h3atL3VAHY+DsZVLFSPQmbeHlMz9lI/9e1IGpaZLHzDpxyu
jBwSqNQJ0QKHByjt+m6i+e9JE8XVL+7u/JWejkYGLvZ/XiULyPdXSenBwJ8sh3fyUjhvDsFuuIwc
aR/Y3e34LD1QJ/1qRzn/4mdHPBk3sjiAVSdP4Z1ypRLxTUHZZqnjgQM6x7po3iN6/Pwa52no0yOe
jAk+K7auKqXwrvTSp3IFVxcNgjcskjORCEkowV53mGzWk95gA5hVyGoLqOw73XEVhfYMh1mFy2RN
K2bJ3x/PBZfs9y8Gro8GEHgVeHZZ20HLPLkrNAvEELEm49bZtLX2ZBB8ES8yp9H8chdmS5WkiZo4
K9N+ftJjk6NYxa9+R9S1owNEsXc0oi6r14Yijw0M0nvpY7u8MR+mbeiO580d7GLBix6b7djuGnOh
r8eDfCUynBfOeBe4voc6nxxLYy0spKvhUK5Ew/bf0F08YEtA5+oeJe9CdDHHvB4PiLXtfktp0qZI
GRye8Np+MQgrH43976/w5F1OQqBrDerhO80mdGzdudm5YE+L0sG4MLmi11+KpNhtwitzTXzhuJgc
34aatFCfWTI74SPIKP5aXoVea4M0+eL0Zlvcpw/g5BHjgJqICvPDu3HJ6nwjhk59e1yRHL9q6FjP
WarLYSNtxLNwoxyss+LPPOnfVlO1j76D9/fn5DvISBEQO5834GgXZxByHvBtr3Kn2vaHo3NtrGJ3
2Jru0bmrNrVrOfNLAabIaTb1LlxU2+Eiez48vQwXiRctEid27slzdZUHkyIB0Vh2vMvv5EvgX9B9
dv32q+bjSTH4xxxLei5bRtRq0DdO7h+eUCz6JGLdNS4643VFQsbSetEWkpst4oXhMSaTInY1ee15
9No4zU3gfvt8JDnpf/55Cixr5wwVqvL6yR2UkdGPph5Hd9GtfCu/CZfqKxWoZpOlHiAglXovkanp
F+PXdxHc6YhpvjvqyeIC2dcRylca3cWL4lxbCfahPmuW4abffvUJfXmoecp/N+lVhVFYvsChjnsI
ZumOEcFfRGuQqnsGzvyLQe+kgvfr/TxZQZQK8QpGnkV36tLf4Atz/b3vNO5wNrgMSPvhWfDGB3EN
3tSt7H5dX4HBd78yjn/8Yb67vycrDGNMk8lIuWg+ymW/LFbTEsbXefhs7YMNtUyv2HUwrXb+XmTs
XH7+Tp1oHP68BxA3VN1gZ/eL9Zk2+SClhHXdtd7kJi51ATfakjXnEk/oFN/6h9JtXd+m974N3Kpx
d6YjftVLpX7z0eCki5Rj8Olj0TzZlYx0l4AicA/u18+pHdn3V7vn20W0L+3M5Y2rnW6b28/r3bNh
b2ub1YmbOp5se5slpFX7sFad1DmH6eSkm9S+15ePQHEW6fKaMSRcXHpHZ3UWugu6Yvze+uCpXF9n
P98Gi6vUPvfXzMLOYutg0XBJZLR3BDjatf14sTMW23z5eHG0z8nGszV7QT6pqy5F+2Jwk7NhsTvv
3N6rHd91EttZju7hbXF4uHzxxnMTCJY3LSJ7dw4CyqbpaG87V9+c71Tv8ZpoYfvbkSvd3T66pX19
SyPUfkFM4pzvJltdp/Yqt68Tm+Pb0kKx7xf+GmDt9xsgLXQndPlVAh8YJt/OHw1O7oK4U/tqP9qv
u8eJS3C3gutdntuVfZY4nPbaXVxsbulh2Tuu5xWi4uJm9YpqkZPD4mmvblrHd17vfe/20V+DgnMO
GtNX4lzhTHJy55x7Ob8dw/aZ5wG32U65Zmhw9lqzL3ZXbufu1o19vRzsx3H5uHVeB1fhHz0SmsHt
nRg1mcvhgrj18vyRnRprLstZpM5y4gqPu8a+1Hmq40HnV1JHdfnuFvx+Y3tEFNhQSWzvxdM8b2na
zrBRHOfK2+x1+7hcHxaD/bC64VQVZ9k569o+0IfnvT27219tE2dvH84mXuez1cZy4Oi73uZs412e
mfbGcu9Le7tq7avKW2veGQdxWGnZjs/r9e0JhrXDinTi/iwf0IPyxh0Cr9mYNsP7rrX3me2tNNYS
OY+idfZXsr3yQvuV/gw3VNm8hO6yXwgbZWPLiyd7fwP77TqwHynOLXVunHfJXwp7E8zPLrZvLdtw
MztzQv7h2ZvheJti6W+9jeTMZ/aWOwtX5GXrHP18f8aBOE+ncHbnket989zN8m1e6Hj7113rbFrP
sm8Y0ES7P3iZt3ybnHhVert2czE6u87tFp0rLRp3dbRXO6xijry55eseea1259eduxid0avcm9vd
uWbfr3CC2p1rLsWlt2pcw77dbS8486PLisyDtGiP9rb1zm+Prp273xT76v6VN3n+jAz7W+p6q5tb
xztsRl7A/fKB25fa325X973N3R3deP90VtmmvX8InIdxMXgbr7kYXdOevM4TljSP7Xjr28zt/G+J
x88OFitudrEhIdrlV+ffI53A1VxhPqEb74aza7yN71xd3D/39nZwa24IQmRHWdR2tb6+FXli+tLk
Fl4YbnIj2smq2FebzNnUX+wiv1tYfplD341vJ418BDl6pJaMbwbDy72wvZ/c513NW3PLk+KDXYfO
TnVkbn3uPF8vGy9dv1A2KNd3pn02r107r1woztW/typEX88WV5aALJ/MuEXsS5ogVBGVg2wtegFE
gGWxDo52chUvCPNw+3N9RWuFJBUn44X7fPY5acD+Ofu8O/zJDGyFVqirWT2vCeWLx3w/rAFe2kvy
ofb+Sj/XF2iuzssvnsb8o6cPwxI1Gf8A1WH19JrFEG2ciQz9jkwMWGaoniw5ZrMhlU8ZfSRQ9UXu
BF9LdD9cvxHXaYKDk2QNvPXPyxvwCzNTnQMTqbwWv5nf1If+Xr5nR1LsjINwbf5Y8/+tmvT/buum
gnb3lP1ht9XbU/tH/u2Pq+apmeOOXurToFSW8y95MVZREDb/uXzL98RB/PIvzSfwr3+r/s/vvwFo
ZXaG/PQ3HtnzzXjRvlXj5VvdJs0/i7Dzv/n/+4d/Npiux4JcihcSRJr51zBmnFA9WAz/vih9Rejy
U5G31fuKNCmn/+xXSaL6D6B6REWauH3fk0AkUfmHLrLmpg8/15jfVaDhBGLLUyCUz2Uvk//0XwVo
PC3zP7MsamLUp/8mCUT9efNMgQTRzQwCUeYaNOXuk8+EGDV1HOmiLEsM8y+h0rhp1anOFE3seyRZ
v5X1MX1qDAMAXGwpI+lSNIeYRo/ss7W6bnDdG1BBZgYxYO2+Il34aE34cI0Wy3kywhXpyk4yFr7R
ok8ptNiuQPK6IsAwwa7IZu4c6M/gU5NqOhSFj6o6aa3kom4j4YbQ7OQqUgwAspN0xG6LVfVczH1U
OkUi6YkDSXApYU4Qbbhu+l3SqmbmaoANEB22Fsl+MOhg/6Y6/Wgoo0iAj+W07rpSPHv31A8/PvL3
DbTZZ/Tu25/vpDI7DEF0Yja0tNlt9H6HQa6U0Zh6ki+HSVvpvphvK/wca7MmdjDNdN8mAy5doOAn
0L0Wu03Ss/COhwc4drhhg/6JdnmwooeR7StV2ep+k5yFU/KWB5rl1ZZyoUy+9gwcjOJgR1rF1Cmx
C7UJ+a1KHYi1KwwJ28eg8/mFfXhdmoLBlAKLpZ6+Ibqk5/Ug9vky64VnC5+fYCTKLpkBJBKpIXFG
5rt/LA+fH/XX95K7Ob/nEh03DJQns4cWhnESq0O+FJTOhKkXI3k4+gJC4k61/YmU8c+PN//eXyP3
j6dniBA0wSeZRDedbIAr+PmDIGj5clTl8SB0gXgm/z/2zmQ5biTL2u9S60Ya4JgX3YsAYuJMUeK0
gUmihBkOwDE//f9BmVm/GFKSVrtetFmtqopCBAJwv37vOd+xmyY0RrJcM/z0l+4kpndu7fqPvnXR
k/Ov9EuTSEVP7v0uoUfjoPdVORrLmajD3dvf70Qs9dcXtNaZNG40BOUn56AKemDstX7NzzhTQ5rt
thXmmTJjEsYzI5zJOQlnDM9EoxdXedfFQVJBAXdrlYdlooElKUt5SdYKsepN/57K/Hc/N80PZmBg
I3xOjK9fnjaOiz52S7nvPdrhKj3v2mU5Cj8bD2373gj39ZHwz1sBWwH2EWUJpdPJb13HEjJPxptK
LmRy5AmMydcomncqkN89UYwIhWcxA7eZKZx8pTlSVtsruR/myDq2WdyRNQOjpSjzIbAnl+akkU3b
t3/m3341hvl8M1y6XPf1RR0H12Fn8tXGMSNPrkq7UOpZ/87DZL/u+K130ALehm9cJwlcRzfw+jLd
KHMLq7HcJ+4x7vFPHSOSj7IUQIw0zouWBLCSMf5B0x56IPBW7QZdnUHW/67TUm39nUbAWxd9miFP
V5IA42I7GS8jesdIWpusQJRjBf2c7XTCQ1sUe6ZzaM0t5InzRn+xegvHOJ4f9ZlYr+OonTGS31vW
c9dsE/8YFZdAmjY2UBK833sZ3ZpxtXKFLqAGbDqwB2WJ3QP1xRj3wKHHrS3TXUwOA11k+52n4EQS
td4q9kZ63y5oLxtD6ckG2/rK15YUMnOWEn6Kyy9BCWLbt4SxZnBLgbo3ZrPspMnin5gZzj9v7An7
093tar46kqaUgrfsmn2kzWSqZQykQFp9blJ4RJUAgEV2iXrv4f3tx3bYxGzKD2BWp0pBpwBumxqQ
Whgp+JAQkmDdl7+6n8zv5QXGJBqSwfRgzhBrkF5snL3z4db5Uwf3HxWZ1/W36q5rv33rLj/Xb5aU
/yiR+N9YU66jnH+uKT+S4qdOKNLrX/zteP5jRTTCj7NWhCH+878VUO4fDFiAKvN78XzAd/i3pMHk
f2K9M3QDHAJL3noyUbLvkv/+l6lDnePQ4vOnbAvMaP4TRcPJyrCmoVEI6boOoUNQpZ5sMxkG4Umf
S5xxhl4+F9mYnC1WShs96oe7USsKck6X6cat9PHc0Fq1/+k+/aYKO9lRubxDGiuWshUlwTzo5G2z
ZpMg3GL1djSOcSWrpf9CZON012GrfG8RZI37afNmkmUxPl07iivCkmC512tgSXbNpNYIYbPKio9T
lzmMY3r4QUbxXsLPLzeV0wDfCoQEDEnvlw3LbKupbSe/2Oi2IgbD0FINtMsAai6BmLlbuORHBwKu
QQJd4n9To5rN49s39sec7vXXdQAk+SaGduojJDevv65K+3jUW+LHl2jI5GH0xwS4VVX0dugtqUXj
tKnbXYtx7kwB4HqyYwu5/2Dm9b1ZEOW80xp3eXFgholtNbb1e8OEk51vNdqvzzBHAd8GxXfqxk5n
jwwvYGybiri0y1rLCLkqcU++fRtOHNBrKCREEZ2HF/QTR/zTBwx7Y03uQ0LCjlZhRnW8abY35rBI
bkYr9Cd3itNr7IUKbnhVjsueustn0OqW1gsa/za5TbEj4s2uCJJvmkGSixanLakgZabfZUq6Y9Dz
TyMQlIW7W5ZYXUHexZnkjp3W7tt8FuZuTkwa901WW1/f/n4ndZgAJo8MizRDBv1UwT96+j+NSdAz
ljMvWUmIQ57vnFz3dg2v22acS5rRXTK+U+aflqXrBQEzuNRHq7JH6CenptjP+tGTS7kxEn0P1Y1u
jUlCSdSHsJ+evai9k569zxqON5Kehu6cEXoTomzeV04F3pebqMAWvn0XTkq3Pz8UBxsaV6yYHL9f
P+uuremA3OZyQ/JoelezkqFlmL8tKvcgc6+uFACTwdvXPH1+BTDQFfHLLWD5Bmbx+prLkFRTbAFa
9nO0+CD3coyGanjHePq7q9Bo4kKrwI3T6uur9CnB9ZkAt94UNS6YkfSqyFHOO/fvd1dhF7D4YQHf
QNN4fZV5spxoqNarAPM6GnaHKsp3i3dk8r+5Cnsc0liD4RLiuZNHp/GrUptayauYNp9Lyxyfjaa1
Xt75WU580ZRtLggfokQdTqL2WvW+/jKT4RCTNNhfW3+14urJaOcHh0S/+ptjFLDQaz1+UPFU6IfY
sjSQ/DnOkm1sDDFsmrEuxit8hVJckY1nIRjTmQtemaXdqQMxL3MMKAMBw7GzutgLMCB0RJlPCntb
qtzCviVRqynOCQgmlykWMX9rUVHTm47smq1n1o0lGFSU9QfSgyuy8toE2YObVNb10tAG2SxFrZdh
1CfZIc5b36fRk+KzHfhBms1c2gPZcDFBZZ1t5BljuLHCuFNyXOHFqsf4uqaVcpjmdioeYHPNFPLS
1dQFvqx++dBTuuqfCJCLBYS1tkNG5BvtV5+jdLxr23JhpNc5WXlw0wLYVZ62CeKFWR+RKbiibMJO
iloL6V7QGgGt6sWcv5f2Qa8hSoY9kfMd5L3avq6aNte38M7xGERLPSyIh2xphF0BBfDSqlWThKOY
5BzaqeUSWIlK+aPnLBxUOzshMkmbAWFtDAuARQDNxGv2ogOwFUYSbNnq09HYvjFVGWQXcxQNFF6K
g24ovcWQUEjz6BkW9ydXsNa93NX4G3IGnuVcynxb4wVhkJnbWrMzpo4M9Lhe76BdlEW3nR07vu2m
iS0vZc++moF6kTHALY03Wd15DD/kTJDVQgLm0zTX+bd2NEFhAWzPOVDx6T8h8+EhgIX+wejA/F/z
j7WkPUaGg4QrH8ppL+qpnre0SJaHHO+MfjnJLOm2xlTp8DrnqdrNVllFR6FYhM8EQNARRZ2ZF/Q6
VNPuDPIB0tDOkryhwOi1R05pct5qdVPiwykwcXjmUH6JUvh8mCjdNL2cgcVhQs6cKbsy5NI8QeMs
vLAkET09kAkNcVDpZfMyYK7IwdukwyE18mIOYyAPayBfoY5Ez1eMuAy7mgKepdnYRpaGwHzw3NKl
cbgeywezZDo8t7bJoCCdzC9Awj1tm3QQHTdTqcGuSdzJKM5rIx+AwmVjdjZqff6lmdm1ArnE9Ctr
x1LkiblNB6FFapJ1r1Js0ikY8s+zCyL44DSkuJFuq4kv3pRPwO5BzUybtpw04KZ62V2VzQS/peY4
2Z5lUTMPN3bhQ4BodFzDgSDAl7zUpvWI1s0KwwzdwXejHYRFJyV8rebkads5MF6x1Fp3ZZuehTZu
7hf3ph+UeHKgC9c3hJOQfml00CnPNIiUgG+EkaNlH9ImKNVQIa/JJ+EEKcx+XPdKm54AjWprYvo0
yDDCHTzslK+qZ7JHx1szKRIoKyJyvW7rjQ2kBppMdrazVOc423qoDVi9cs6XfZLXVhuk+dIVe5Hk
tgxTkHsk9cHvNA9e1S+QJ8AvHNNY5dXFYrsTJRBrph94XqKsjexjE9zZ4rs9sUytR0iBIkKAtFuC
5JZ+qK4KVSQyXH14xWYaS+JBhdd7aIREY73oGe6CvTXNabKjYYvws5CSlLcor19Ss3MvBcRTuQVh
yz7cTz4hyZVP7m+VefW5Awf1Ix8poquq1rmSrASyp7xQZjgVIBFTuqS8tllbFZvBrhz6yq111GiK
jaGjF9ZlXrsVBJLIJfbdqeocG2ORkb6sp7V/JhKMjZco2amGsgTD+FHodXRnuQvfeCjN+MWPe+NK
sxa3OTKOmceAFBOlhzhV+mWfFzTFQ9Oux+ZmiMglP9pObcVBZY8+6fTOXBBu4qjmc2t7M+FfBpmH
FhoSIxiGpLg3ptKX25rVag8p3yDktQJ0tiNlSvUBSRNlAJzS2QB9NK4XmvrxttZsNQbJwr62iYVd
Qti1jDPezdK8cHxNO6+aUSzcCL++LcpmTSapWnJi4nIcoQm5ooCAmxlxGmYYENGRgfz4zrugHmfL
cD7LGs4m+CE8UeSHYVcLhqnDy0heGqQl14uaYTNO8ZwHSa5xHKyhcugoEiFlbqbatZ8BGxC4mRDq
q3bSHbqMaUICrF6LS7K5Bk3mgT5qGuN9rvnVqsjv3JEmD0sJF5eH3T0tW5RvWT2KbWea8WPG5lSd
WTGwj8DWZEOUinS06zgqsReW/SzvSNslbiAz0jVdGxDVx7ybvE/+VEffy97PFGDeRugXnKYmb2Pm
c1rtF2z/35U3JNbRzs3yfqaCA7kcK7tHGQZTf+OkkeniVY496FlR2172fUSqES81ugu4pDdO7YxU
jNEgPhVAqcGs6yVSxK6pb22tqEhaU5bBCITc4AA0fN0EtqRbG9qRM89b+m+md+vSrpwORj9Z+X4e
mdfs1xtyBRhbjmeJavwhTLwW9qQNePYrLXKspYZD9DS7p1YD1s0ZhhBFDsZiU6KljpzOQWUxlGtv
HdlMvRFGr2sHk6qfbarn8TU3keaST9KJ9bXy0/VXHQjJubIWo0pDx8+niqZw2gJnLdpZW0N8dTe+
MWOrmu40w8qAMGPC6NwzyX+HvxzXJOOjrHJn3jJROPGM5MOdeu/YKGnTGZDCjFhlZ2V+7xPLgOXb
xMDoGSiljlOGPwq7/6i59I8to5+nkP/zZgvqf2NzaW1o/3NzKYAsI1uiC04aTOtf/dlgMu0/7LWy
duk6gPbGHPN3g8m0/qCzRFuFOETAmj8CD/4yzZjiD5x1jIhcQVeKQyRNjL87TMYfZJcZPEce/Sea
M8Z/0mHiQErF/XMrguk6rRffWZVl6+N/2uTOwc8mqTcE5BudDZF135lOf1OnE8IcVm028mUESQNF
zZbFcu7RbxJFK3dVqZOK5VgucpCB1i/mn4tebxFdabQw/dwkqxom74Foc8Df1iSsvW0hNeoIPx/0
Xt+lRIBtVNFge4DjvRWqMcI6zyE/VqDVfYdMTcIkzwkJxhsmGmnvzKTTrsbFvdd6TLHakGq7bnCy
79EsjWvRGdVDrs3GjexN7ZYsqPamB+F85jpjeWFDAyCKp4IsCyC7ZTOE5fvs1mEykFe0zdq98vrL
aJJb14E+4Q/fGjjThA+5H2Jd08LUWF5M0Wsbh/d8Y3KCp7/9LNJHsNp3TuJeJHZLmme5t2d1BJWQ
f44McQky9Yb15zPDqGeGPV9w3J1JkKkF8ZEjEDvpTmDQ6xs3dm6MuLopYfwjDl0OY2R8nMDQaE69
d6Lt6N5UXnaXtPVdRQbXRlSENcao4VnAG8o8gCbneTHdjN5jlgLoIM2YJIC9N/kXjpouhhFoedXX
G0dqz00HUU6J8rZT8Z0/t9gl7AwMQfPB7soHKOQXSe6ez0P0lMvlgbrySKDBfpbqEyCxbdy7OzAq
tzNxsK4TEeQWAwd15ZMqt+Nk8pBo0fVACU6sEUpu/ckEVd58m2YCMJvsIm/kByGJoKzL+Bzg8G4q
OaJ5sTjHSb4aN7zLxCi/N6YDPIbtQPOv6rY9NMq7FtTVGOvDhdiCQ+xlxyWzyUsF4pdd+7gXPYMg
W3AObfS5zKsXGleh1t1qIrumDGcISMIlxapxsMVNXylwW7SDnobq6CXTPah0e9OZbTjM2l0JpryW
4pCb15YxIyqz2r3vF3ul6RXj2u5RK7RdC/KeUIVPdvRRmnvLKj60Bqly/bTvRbbXtCCDQZJq8XGF
rrQig2EorszOvuoG70pUNILk/aIeoqo/Wm37vLhRWJf2warzrYydy3lYzmhyPadtfMM8eD/pxTW7
AtnOkis1Ths2HeI+szhq+TOnq7OoHg6YTQO4/MFEpc6GhecdWI0Ql75FKK03GWdlnTzb4jNP0Dlo
oZ0x6E+5eMo8uM38TmCuI5Dj5TB+T7XiVs/Hu2oww9EjIoRzjD6ZR7d6rLRGbCrHPrc4NRC4cWGO
/lnm1p9SepdqRYa7l8q0Ay/vd63xwe+HB4P5qzVeegAObQ7fOGMgZ8KHn0guyM9b594j7UqPi52Z
qy18NvLDIdun3Vap+NkvCiLwquiWvIE7d335Es//aAyHpv9gNd+ISw7NbNcSlVxRhU9IGWxJ8KB3
dNpm5+nqwpTZzqn9S+n40yY/tAC+R+QLgOEDDiCUNe62o1HmmOW1rZF94NoHSOmfiInbqrq+0PIS
ZIjm3w61fa45t0PccBvEXvrxUYzxlqZkVbZbaNsHZautnTzPln2DkoPUJVXsx0m/p3q7IjSGeA3r
q+Fxkq1ThEUV6QBDt52aSyLWcfVW8b6jR7Bx64MVn0FLsgbtXnXWphccOGgqeKD7/E807G/MlTCk
QdrXVIoWNkU2QvdkNxlfZm/eg2PH2Uy3s93Dhw8Itdu6+XAvAOuwKkTfE2IAfH1BQS3zcz/Lj72Z
uZs6js7rqnqpdVNnQYf17fX2AWf4WbsMOycZ7+iajGHhGcOWtg4u3brwH7yqVqz89TMBsWuwVVZf
tl0Bt9/VzxnnXpvactHM8WqD0rLzWRu86z7ibWXKl+wtAgGTfriOjIIieiwIiuwRD5bJre0wOiRx
j4fDPZT8KRUvyPHOEE95tdx1dvG5l8OVWuGZTdJq266r9IOdG8NFV1P5ORzPryx2ng92qcTNOJvG
ldAfo2xrq6gIGS+GY0b+bvopWYEONbQnnt3G2Hupy2HvcvTTz0XR+hvqt2UFHBCMrQ6RO992par3
2Sw/aeXK2CadOyeYrtpruWdf0zI6dhPmbjcGMKXwYNN3Hc/9QvcP/qTvSL6U2ybGF0AnKyjnOxGF
JAal+wJ9i8i8xyYZPkkLYUbSup/atIGlt2Y2uPlMdG5/UVY3ZD0SsJBGmCltECeqnM4GIV/GYfi6
9ObHpB3Oq2xsgijOOWLq15amEmzU+mPt1NHnunXJyNOYeqS8HdNZNYS85oC8kopxi1jIz8M7Vvi0
w7uKF4SsmYeWtlSglzRZRsPZ6nr2oEMwPWqkxtHGmS6z5bMrkkfydgKdtJQ226Of2xDPvZAOrr3o
udiWxMul2rL3OSWRqWzOu7lbcALaxVVVzxQeUL+ctfs3LI96b37X5gaToOETeJFh4LNNwjCdqYWb
OVkXCMEu8iL6aBAYjEbn1q8TIGj+42iNn0df3Ng2O5TVvSTTsREfYjnqYeJrFx2b0sexsap9pusa
Z8eBwIUEpIaQegq5hQo+qZ3yQssIpczyXobaNJos38WdSbonW/4aIlIoUGJLs7eU3eyi9Y4VgBUC
4RfRThYGBqiEvsA0d/dVY5nhYBXRRckBd4OiM75Ik/wyddi/By+uH0lLY4O3muGbpcH59Thgh1Pf
OpDzbY+JVNqR0ZK8VGQyUk4tFwzPooBAvJxDVzkcq8jOLxJiICF+MMpOLaPbracWWmmdt5kzmhl9
exBly/jO4C57LtXS4g/rlCWwfEvtydbYF6ZmBnr/WE9PTWpdAM/TAhiON6Y7loEZ62eUFzbrlPeR
uJVrVRCXwjJi6ihJVLeRU9fSv9Kv4hxGpQ8LLYn7rbDnK1ojd81MK2LUsFXpuXabVxHp0nX5Uc+r
s9nIQo+MxVXNluwg1d41U3KxVJnBwtYVBdHg9Zlj99551WXkonea6V7VnppwmE3Fjdeuqyf4JzPI
Ot/aSWOubst04a6ZZ7Vu33ocjo5jUj92a+/UTA9Kz7QPC+31T74LuX5j+nVGZu009mFsxXjUCn7x
senKfVMWap805kNVkxc/KO37f5EtTv4omqYA8dydNnSkqJcTYRUdgVFaf6TdyWNN7ixdw0vsrkxJ
y1AM4qWn0LTqKCC+4s/R7P8duP7F8OGtAxdF3Ofq5fMrfej6F/8+bDEtZ8iA3nMdWK/npr+S4vz1
GMb5xrEsdFErweivs5b1B3JR3lLE1euIHfD8v89aGtJRT6yoE2aUHNFMQB9/a2P/mp8jq+V8+/v4
QvNkQAcRBNABEh/OLejiEBefTIzGYs4UFdAHaNIL3rS087SNTsTQuEniSbukqr5rnLGqA94aNDk1
FuJLW5q+tpkLmTxpo8s6XJLVhe7TIHp334mehTOZDTcmkciH+VtkqOw2qozJXkeCp5DkZ8v4qBfS
no+jl80uEhMOqrDK0+jj0HXDtBWNB8/RII/n8+yUrHZxbEHtaSy9SaK9mejdiC/cWAaW22VxXAOn
ylgpDC8CznId5I7g4JdEdS0MNpKume9GhufFeWwrM2gGp6SvYY8zH3WsOfcFbp+ldy3xdO1eb5Hd
BAM7GOcFJSTMu3yZ4n2cduRE60Op0+mng/c49pprYpWu9D6IBbj0IGH29l3vhfXYOGlzlU8lgdCx
iOAHDMTEzEGnegEQdgGuEtB+Zs/D8Dr5m7kFJbHB4BRj/tHJs9qyresHH6nFsI+cLP+auVPLKKVe
2MhHxKNg/EbdfDYz0Xyqe4WezyM7buctUeNSsQthbEao7OzkFvejIfLaP89SwxX7lpIJyhED2K/Q
OyGYF0tD5Z+O4+g/CV2rn7KpwPCdxaYQ4cxE4FjOhjVuAcPZD2jO2F+nlOdES6qZ1leZYj7WrXGa
4NkXQMyBtYfRKDr0q2W1RJu8NPOL1kXrS2pWm3NCdJslDugJS3/bLL66Hpn6E8XHUw+VG/yt3JTW
vFzQ0hYWU7ZyghloThzWh8book2VMPjYOEqZVKexR3mCR20ieciooNLydBn9Li+JywpIrHU4yPiD
yYZtWwupss2sk8472fRu0e36bGyTHH1azXSnNtmskm8Gp160y/FS1RtEG00RjBGn+sAbNYoEP7bX
CmUcvatWiBTWhq/5bTgZoAwuKzPLvxgEOd9MRDCV+2LS0hdPdaPYDH6VpCzfzvARnj4Q4s6NRjPk
UN+KepunvAGKEjcyOdoQJtVET3Me+8X3uGwKWyOujHHXMU4JblxZPVMu6bhjFQgkbziZTkXufY29
fnSZQU7spQmPWxdQHM/XhUkTexuTJ2hfsmla5C/Jfnhs8W5e+rI06r2+MAvcVXT+bEh17CdB5Vqt
vhvTOT0TpTe9EGeMMq3pO1vcx26aGXvfrZPiQLPasI8L6T57s866L/DM3I/JkhJlvqiyuAW2w9BG
c4qOWZeHbuK8Y7qWbmdAaAdRi1jftL2fZmTDThwJyYTcldDYD1YBnX1fgv35OI7KcjdzLfzveh3n
V37EJGkFnzYqbE3h3HUiHZ90aLQsXY3f4z0SSXI/MoqNwkRwag2ISNr2qpG0LJOsw7RGTPKFrLKm
+SBHuGAb0wF7vQWcUD/B/BZyo5rBfEoqJ3toSpBQQUnaEUcMcKly40W6czM6gufOblocQBNJbqHy
7fxT7EdWdIX8lKzH1m+Ls1aC5NsvM4/vrvDc1qKcSHNKzDop873RdfP3WprVpC7s3iVIaOeaREgQ
OEkkwAc9cUm1pOk1fibGTF4zMXaqMHaThTntksxp6HV9eZn1FklKU6JY8syqma8RO3ZI9nt9bHYI
zk0rsKNWRUFke9QYeDYpwSrORurW0hNH27a4BMjo9ZhNUcp55PNqoyqzAzIZ/p2ywwzwPLV2UW/U
4E0s9VaUjl98L7O6ndMl09eGdf6RnqH7RYdl/MGBMbwzVaEXW39qF3Uj7dqq2kCZsFuZzkVV4BQp
HmgGa3YoITyNZ8DsJMECHFGpewuIjhszGmqCxxt7ORj+EPlbO6q5HdOUQQfhIzHdoixenjsGOpxw
iMhagj4uZBUKZ1HjBo8Fc6ppRnq5E8pKcP4XfcNR3PY5w1SG1p0vfW6QhC718b72mRasCizvjP6n
oWC/t+RkgTZSxp+i0f8rlf61Smn+uTW9S1+y9Oc6af2//1kmafhnqHrQ2nku/d6/El5c649VAklH
GaEJ2nbqoL8ZTsTCgIPzsbNTXCEH85E6/dWPBrD4h4uzBh0MXq0VFGf+JzXSCciFfraFapJCzUVh
iZTyhzPkJ9FU4xUpq56y7mf2jrOYV+ORgZH2pVKtfZ2Y1XKdO+UcMoDtr7R0MI/5lMCDa0Rxwxg+
Sd+RHJ943X98HgQ+6FWsVdDJ53qtWNGymFSIUXPvLZGZKEvk2rTO5DmjSZ9dxgOvqMlqtyCD2BZp
Qb0AxTCIaDe/w4NcpTH/v1H/44N4nrBpjZCODizrRDoTLQx0Kr837qOKlNckTlSYw3s5/PSM/FWz
vnLevJZrrZeh1KXmBVyAVMf6RW5UOMQHiyG61zifBqiS8tADMRcsiYuJN+o8GkzdOYywJRBqGb+t
4okwisjSoG7KAjNvix0pmj347LgKCVmkTTBG0aEafEGHKy3CCBnOuVNo044IdmtH2ak+lV3NXJNV
0N+ydDVwhUX855HpH6vvE7Xhn98MsAVjPyx9v6YI2XMnGOZZjA+q6hw0KOqW9koa6UVTMd50q4Nh
UebMdlhLkOwJ6QAzGaE4gsjAPKwHW0uPdsIklrdyz/Bv7LLMPUxyoB9lb2ot2hPqHEDffPsH+fVn
59SwEl/wtTkQJU6ODCKKJcqyzrtPhNMcNC+nfK2b96S+v70KufFoUV30vvrJFKicIul4Kayh2e7t
wM0YZs+K6cTb3+WEu/XjJ0APSESkY+AXAQ/5+mWKzUYmooAjNBRzetsbzC33bT0NuNbiQt22ymr0
nell6f3c1pzIfTG2l4mnQyl3yHdoth0k/GULqpqJU704pdyWPgafdz7nb+4Gx1BC7iwb5JF3au8h
pxedg1tG91lda1tfI5lDzOpdN8NvXjWeQyTndH5J8jt9o8e61bF3atE9h0XjMMi0PmdkXgd6ZXdE
Ldqk76pMbbOsVvulmvB8d42485u8erKRJYVaZesBJsF0N8vqJU2UfxinarlBYUBDG7p0MPeOeeED
btz1CzKvrHZQNfdlFWJs0W9LInPJahDyHffejw/+eqkyBAjCVT/PaoKx5fXPDIREiH7h/ulRMZ61
M9/EaecvyOnzvefgdetlMez6qTY3WZO3l0zem42UhfVBywznrNdjLbBTWn9vP37sd69XUEiT+HkF
Zk9mqvqpPNZGEur1WRc/gEaPz6d0DVnXdPMcfYU8n1tTBixr7aUqVR++feXXSmCe+/XKqERdfFIg
RH74zn/a1Ehdps2bZPFD6ZUX4MKcO1fLvrVVpB2Ruqvg7av98lxxNabNiFE4d7I3n7xlNoYi0xx4
y3zK+sCn4gv70YyDSJYqrJt6ooPcvBeFRmfl9OY6qHtpoqy+OHTFr3/zWK6ye3Jq79HR2VdJikuJ
UrgKhFXJRzfx3e1sVQ9mvyx7m9P+O2/s+pVePXErPBK9L/9xTbzb6y356QaTS5rjo65Zv+LBBkhf
PCc6k55izsd3bu4P2/nppQj4pN0KZmidmr++VEPSnV3YqX+vDS1JOUmjnD2ZtOOXoemTQ2OOF+7o
uQdjbL54/jLfRr1xWNrJDv3Y/T6g4Qsd05E3Ziqe+ylaDlpjPVFXMbDRBCW5yIdwJhRlV1j599zy
0yvcxk1gVLkdcGoSoUyj9hyg68Oiz/q29rNuM8/C2hr0R85TJTnteW19vhg6bAyCZSy3v2kKvz3K
UoPqIFOaPNL2g063u6NsOYkCxNdCv0WzY1gLQjtjfs+R+JsnEijn2pWjiBTuD8f9Tz+PcsltHwjM
uK9s/GpiKGCslVG+mRvmK4uDwGwoy/yd1/03TySJoavEAhUmFxevf6jMjvXarB3/3jSlc0GUsEny
TaUdStbSo5xnO4iXpg4NxBnXUYNP7O238DePJF5F7B04wfnGp+7BztZnk8kiz0nCSK0vRXeD2PHW
KKV8pzI8oXn+WF5oU1IgrGp3NpJ14fvp9rZpnjn+nPj3SKmrG6/XezQAph4q1NYbkdjjLnfbMRi9
2UTXKBkXduP8jpnj10LZZVHF2Uyp7IKTPvW0TCVNGhqO2n0hya9vO5ccmtpo9jk6t03kmu0ZjTjz
QszpfIinzt/1iUxozDfJO1L23yy2/Oi4SdjADdfwT373NB+syZa1ez8po9hblKYbP5PyKpvtDx1m
5+3bv/Nvnm3IiDi1qCxNGssnm102jxax66Z336YTkBizinaZJ/ULkh+dfZHN4gpR4svb1/ylQOFr
gfKkIsTy4QLdff2Dj8XYLpYxeveKjsIWbd3ndsq9dzatEw7G+litgiU2ESwsoBVO39oOxW2Zd3Aw
pFYPG0TJA1lTJl3k0XE+RG6rDobpT2e0zNjP8BnvE0NoZ3Xqr+JebKWDNtbvPepruft69WULJX8U
YRHnVA6Jr795oVcV0ZuK0qKvqq1jzMNFNoxLaORRcehsJmGJac7bKG3SsEm98UyNxrhvumR+52f/
zfMubARY/PY+9YR1WjLjzS3g2EtYMZUJCbFIuoMv6+GaY2v0DNdg2KbkapBJafkHm/YT09aBZmyV
/IW4/8eDza9lDSIxfi1UXCvf1VvXwZ/e/mzCwTxFTfpga1kjw7nLjY+NEXMURh48yc1a8JGtVMbJ
A6kCiLXffhbFr+usxYHUWgs+RiucHV9fH64A3gh/GB4AF5AhVAtzO0pJx9lSTUB1Oh5GLRoesBLC
8MkX6BgEod15dI8fsshCBTIN6tlGF3KdWyK+62cdPm1XgBdc2AuHSpU3qfJUWDmJtumdyN0M84Qo
aB2/5qVt7DO/B8aU636ITHKgN0xK9Nvf8dclBfsWKwq1ur6+Eidf0ZBFgsZMJ6FZRhNZ9oXYo8j/
f+ydR3PcSHiG/4vv7UIOVwATmClKnJF0QSki59y/3g+4W7ZmSHNKPru2ai+rFQaNDl+/3xsQ4kAW
3XWzNl8Y09frm4s1heqaRc0l/GXu/fFJzTaXXW1jYmgWY+K1WN7vdEHW0vtv9fo6hmIfSMFlfa83
S/tsMcHRL3Pp6tVxsSCTRo0J+uxq1Ahy3ujpogeNnIeNopXioTCnaNck3c8J6PxHmuWYcfRFvi1J
ID9oph5e+G2vT09u6DaG5rCTVonkWZVVFfSBC63MjloS6WR3VhmpT5X+ATFLfWGwX68fg9DvVWdL
hLFhn58XrT7Us1Zp5VEuZfk4Ef75HbV8A4ehnnZx5yQfVOQt0MPlxWjK17vZqoDk9GDhrMfm2VtO
qMU7qXX5MbFs7WNkskHo9iw26HyIY5yn6jvGTzAWkSr97MPQCmxHtH7Uqf+CpP/rHvJ6gq+XNYzd
V8KpqyjrhPxjwjWTGRujYZZHoYrMV+H/EKSD32gJW6tTULe9P/NeYzFsgKYF1IdsDqxROTs0Ta0A
dNaK8pjocj72pkx3XaH0N71OkiPO9gTuqjRXxpWWHmsp2MqMdEZJG+3WnnO5JxGLmw2Y+qaMC3Gd
1DOVTTrpnpkn0V3naKRr0uPbmaRmBmkRKkgthvlGt+r2Q91MyYX3eV0DsIszdEjaXFwKzm/yEXmD
oVp08bGbp/xTl9otncbIoYHWurtR69pAEgF9qeJaB+n0LAQ1WL28GUf+fS4PLyrHSeIwT48clljn
5irs8HBUdqn51bG+t0qJAEeky00qi/EeqvglX4PXuxSGlICEkJpfsN+z2dv19E7dtMiPnI99YCxw
weBcjBfG9vVOwFMw8mFy4p1AE/50ai7wjKXV2NnRUNCJNvFMVk9a2zvNsNoLZ/qbj6JyVVwdp2tr
DTb5cxW0sWXDCMnzI0qZgmC/sIFcqD+npnXRgX791affDnMxG9U7DmOrxcDZW7mJsIS5ZMVxgkC7
pU8WbcXQdHt70tGSZcLaDd3wWdi1A1lq6R+HbF48dZjiTWsZRGKX7nThCv36a1oaLWYuaKsNAmEc
py+fZLNoDcQvxyns3F0BhudLV1y6qL9eKYSiwIVXV20Ph+rZENtqqC61OhXH0amTW1KZLDK5ENR1
VVzsXQMSqZiN6cLx/eq7wu2gb0FDHxUYAOfZQ1smVY7OZTnCIPg1mG28HTt4aXPU9U/vb2yvr2I8
CuoJRTOsfdU6b18oSuT0ysqcHoo82cyWO25AU4G/o6a8jlDPobjphR/r83CLBCwCmTGKq/d/xKsv
6bwcZCxKFFTaq98ADT2qnNDQjsRbpkFpjxBfcUi5sC5ffUk6NVBYAI0VWjW0R07nCzBQUypCr4+j
RpKk6FTzVpmXKYAVI7dR6oR7VDnphRV6ek5RYdJoYlwVG9slcNnz4c0gRrSD43bPkUnezZB+6KZ0
8opYPSRl8fv9YTz3HX55GCILFNGYWVGLrT/mj0NxMZaedn00PBeSigxzG7Omt95mOywsVumui/+Q
gxy7wQdr47aq8UCUdrlB0GpecciMN9LqSIRL0ZJhl0cXOh67HXxRLMychLDEYRmfVDt3fe5O6c4p
F/jaZmeiFe4umWOtlKg/9hsGDm4bMSucT6Aw/Ptsv0lYckKGcjgstcB8V2RiA5XDuAvzpvAcYpo3
NJVHXxdNAZ8FlAQXHmIgE1oiGAnYh97Wko1iGPUGJcK4cSzO0Kwos4Ni5+VuaKb2nintXOez6Wz6
bso+CgrYjQPTiUBMuEypnYgbehi/59Sd0U2H+lFL7cYHG09/OG6MnBsRQgXQZWdrrFl440R0nmWM
ijjJlXo7N5MdWCq44vuf+XS1/DMyuJusX3utgs8d7/N+UpfGsYfD1BG4mVq97tUTj3r/KWe19vqY
lT7GamGt0MjRzyoeLYwLtzdC5bCMjsb7L5icziUim7EaP8slG71CJua2aYW5DxMHNnS/JJQ9eeJp
3D9ucb7D8G6wEO/q6Fbe/3Wvx8BYna3pedB35dJ/tvfD6WmXlVZ2WNwS5yZ1Vn0aXu6FxXtOf3sZ
A1rONm18jj36TKcLqkxjIkoHUzk4mEUFC9VoYIxD6w25kT/QquZdcb53NrqOkIBxab4qWLJ6UiyD
n5tKBW1lsPywdtTcIzz1njbDdGEkTi+z62cCPlshBgQnwNjW2Tox4oSUbUeohyw1sZBmc/BFAp+I
/wNpwVDO+7Ax490gIohGLJP3v8PpQfXP0ymmaIytjpRg2acDhCQ1FpUVaYfcmdPrwSYTOYnAKItY
9hc+xqudFLyKmhXPTLBRjFjOtu+wr2Vb56V+4DJBuMGghgFlLDYWsITuCsryCwN71th/eTeu0BRx
Ov8GwDl7oE7Xd+ak14HoQ+PLgsfEldLq9QOUDyy7QRGCdCnk2tiHdi0kNrttEW7hjGSPWQbt8f2R
fuv1wRRsdG8UlRyUpyMdQ0lOGBz9ABd/CQDATW/mAoRStTeCcjWneP95b3xZZjzwN5ZR/OOuK/CP
s0TDLhUVja0f2ODDG+pC5lA1q/eGjaHE+486S+P8Z6Rp4wNH0m2imjtbZmY4OMU4MIcxzLMfJMBw
ME7igzVF1kYak30fK7VyVGx0OXqeq/vGbTWfW+oCUNN+0iq+Qvpd33WVg6ezqaJ4nYn4fP9Hnl66
//2NrDHSAqF7QDs5HQ8rL+JahoZ6mEbNeDLgZN1NXZVvlnrA65xe77ZIKzuoRpk+vv/kdaT/p/L+
98noHW2YeiZ9nLMvIbgxoap1VfY6TdtOGdHqrSPbq79+CgCGQjEIfQlgYZ0Pf3xv05ZGJhNhHJw+
RlDgAKB28AwvfOo33oXpu5I16CNbNNhOn2LPcerGUW4eOrDKjVGVn1pjvIQDvzF1Dep1/HF10C9Q
sNOHYCxWqc60mAc0ZdYVckgSwYeqvLHSUvnw96PmEC7HsmRjgq99+qglgxKkEyh86Mn73tQlrcpS
Ly65ab8x98Bs+S7MPpqV550Krl6xNbSzcYAkLHYysu1dUaXmh2mZspulqufbSqFTrbeucuF74S7M
G5zNPsuCVM4tiE/y6t6XVlafjgRmH1QsF+KNgg9huEmLPkJwxKz3Yg4V3Rdqnd6QSps+t8S+PoFc
NddWkTg/KImbuzq33KMaRy02EKMafhNlJ0iVNOuHvs5xQBGlve0NhZ562thoQcs8ld+LJUYwqZhK
9k32S6lurCUpEKzDsURbX9v1rSs1tBLNmK5eRmpW46fitN9UUweCFHgd3ZSjY24cGwdDVhnX0WUI
6zjoZU3Sr9v25o8wCe3vbjO2utdJPU69yOwX/TaOE83XS6DMIDeHutqodmc1N20OhO4nTqt8I7nL
/imMvjY3s5ynfZIWglg2tSJOPCKP/ONi9MlH3Rhqgx5eFT6GOmkzVVblfq8vpXLV9ob9A8k0DZik
7qYNBeOU7FIZARmnapfVQRZWKZq0bHI9FGgYUVil2iNIDXH+IQI7af1ZKe0vy8S09IZWc7ZxCdXa
SxadWjnMx05uOmipXdBUen7fUInt6naihGk6AyuPwTbbY585YFANHfB4OzUTx6k5h+U3ib/dDg49
etBy0hi/UF/0n3g8AHZR1rH5dqV1D60TKkdeD3A3h2KayXNwseoFyKrQDJkyVpK9pgzhx5Hhzz0r
K8dDNArrtzvkYp/oKZRVrihX7KpqcTXiq/ITkjVibL2oMYCYSYBXvM4Kh2eNALwSI16rf66Rd2e7
Xu2Hz87smPtUm01UvHpr/8ziXN7qc9fQZa7tntqsSiHpy77MKNuTJb5vYGvDmBUmpO3awD3UGGVN
O9ool8e26HeEhhnaHs0DKaiY+uCEVszt8nlshGajKYvU6zzScYWZK7OHlJBGZFbnWth80ZiP3JHV
3sU+STUb3xZtm3gFTJjfUzWDp6lJrvWeokj96NRt9hTGErp5myJi6iNFyZDypnYWGNaMdLhHg4OY
Pv6sFoXee7MD8zfqy3Twga87E+McWf1+fyc7vR2/nDKc9FAB6J4hRHlhEfyx/ws5Ina0VxodZ8vz
jLVR6bnNLBAJM/k93G0ihO7GpbzFN0psk047WD4dMvp357fy3O7qGTur8GA5k3nXJGFzdEuhZXiT
tL+bFglZWA3pBs6yHtTT0ARjboR7XHGMD46ZlBuNSHPa8tz9WJLOdYZHzIWT8Xxk6CWyi9t0Lske
5keeHScDIYh6VWb9ITPH5D6DgrxxxtT2DRKMfDczEA232iXA+a2HmhzIwAfgiKB7pwcLpjqQsIZi
pNq1CR9HQeSj2pAbJd4s7hYvjp/vf/7zbX59SVBBepTrRzDPqUZjrQ3LLJrxEKIWbB1u9vNqTzZU
aruHCnThCqud3+553HpxW3uRwJ4Ai6evh6zRWvTRHA+THKetYck+yGGzPsQVPlEpJ4OPOLnY6G7S
Bn2RhnscQWY/hM/vr+z5oKd17dtx7m744c2mpNWIBKlIN3GSdncuyleEqsty4TR846NAWlirl5em
2jltwSBu3Y3NZDpk2mJtx8JwHtVYU1nspbrXmiHcxBPi7r/+Mqv4ygZ1pY0MB/p0qEBeJgRK5XRw
m7bZL44Q+xGGnwfrdArSHoH5Xz9v5RCSy7uyX1CmnT5vzPK+0+NuPkSR9ZSgH6IHGuGYjAtSZJBT
+/7T1l//Z3nBRHDWJGUAbG7xXPFOn1agU5hAqOZD1wrS7eI48i23vXTDeGN28z6ASVTvgH8vYNMf
m9uoQ8vO5mY+lH0z+aO5FNf9ZD1xHEDy55J8YXq/+Tibb4VtKxHl510yyjW8cBICsWXaFrh2TTPi
hLK9WkT9E+Dp7xzNSYEA/4ctxCyB5KVQiJ6OYTWPE7LrcjlMjoE4FZ8kPJUi9fn9L/XGS3E6kLrO
QKprA/30KaUlHJIezOWg9OY3Mx8INxl/Rcv8y57HcvP+s84Imf+8Ev7GbEd0ld1X9N4oduy5hjNy
KOwFM9AsRYNsCzJ70s7YLUiL9hMVlyecMSHOASvWsNTnAONDvPvyREfBg1SspEZ4/3ed3ywA3NbM
1BdDb+bqy7b2xzxySSpvy0UdDuRWjNvaSfWgF4qzVyqO/Pcf9Qp+WJ9ls0vCxVJIEDlfh7Tk8IwM
neEwUIJ7ULXFJ8SN6e2EMn6jdxVUBX2GAeqOkY9+dLmeDaT+2CPmVz2V+O7/8nPYF0DqaQPRAz39
/LlaQVA04hE8QDRXEoXwBoLGdF/ESCUXCfbUjZUO9R6mnhZixoNDJBFvatntk6GcLlCmXkHdL6OD
Q/k649fi4WyXqseqiOxeAA/Dr75BdYn3I/p3z4WGEFgasfNGXJQ7ZckdvFuS8X5OQtwvHXzMw2VS
/LZuN7ZEPu3SwfUdkWkPHbLLjVmb4n7oyvxa5lqxzQk38iH+zcEQY/vb59V0gSC0/tDTDVBfN3Yg
BSJYaPWc4QoDkRajgAR60HKJFyLK7fsMn0q2QvzUnNgN/ZwWwo2RGof3v6j+1mRGlrHuU5wt4IGn
X1QZMcDTnGo8sHXUAfc6+QlSKuXxbCsfcRh2AxRj5nYym2XXaTPeY4X7JUlD7cMg6/pYmam9EZSE
vhHhSAAWTD5HppqbdqLV7eiYEBmDy8w1jS5AWG5srWYM/coycZF24+rZyQfHK1hsdJ2SFu+4drhR
YRzCKIjlBsvGye8xU3oUmtbtmm5ZLtR1r48eA0IWxvwAOlD8z8kkWdxDl0XCeMBzL91KvZq4eCbm
he/7epQxv+J+TOcbLg5X6NNRXlrUY0ViyUNkVoMv2tFGEuyWV00/iQtbxhsvpIGRYlNNrUoJf3YO
4LXMjblXlMMAj3PXybFBU1iEwfvz5q0XMqmGV7I227O5nhN/7IERTVlu4pl6gPDieCaqJ0/W7iP+
48Pm/Se9PnHgR8O+JdaROoTa9PRJmW639D8a0PdR3SuZ2viWWnyoF/OaGBfjwuC9Xoe0thG607N3
Afhebe0gu2obdvohszKbjIWFzMfFau8UFXwv7FNlv1RKdcwVeQljeeM1oePBoYYeSWP9fEClaAfu
8LF+cKfI/tRFxjfcsJWfInGHwLXt6cJO/sb3oyiBaEynFeDeOSu9OwP77Dpa9INSKGqgtIm9S4gp
8jVhDc/vf0BmBJ/odHfDHp/qBPAICyza6KefULXmqF3S0D4gP7/pmrp0NknbR7d9BViFHsSwP81p
v9qlZ8L5WGFJioGTOmaOL3H7uHZRof/OqoUidOhxHfG4A5FFqxdOrvjuXOGG6iRK+gW4NnpubQQa
+85QWzXQDe6vfurWNdh4UeBF3TojuX3lHKO4T6oJA1WrnNKNISgrOEQNwiycdjCu7Smzn6A/cnZp
NWmddBoPfZ9AU1yiCrSXUhVKutjXnV092TgWDogTYhOpSjM+1VNeWX40MfCeBi7VBZaMtc9Wpeok
0M2L+jk2mqfJnLPWM1HAY0VaiPxLirnwsHOQGvRexFGKGWK3wKGvMaEhMK4TZOEoeovwtU8Cu7a5
Dg9K/8FMoeKDuSyjtsfdKvs0UKj/pB0tHqe5kAMWKjUpK0vmYgykoYD2Gwhb10pTUU7hvYkZMvR+
XOvaFk5+C7mfFE0wLTxNjBwjJ/T3NV2GxMS+Uc2AXPFNmOYPS6OsTmYyqVcMJ8puCGgjuCSrsi/q
sIjv7A4AcMjACG/Mc2uvZvgw+BpGmKhmq4xIZWLxiq/wg8BiVtzT9KtFii8lFNBPbWNkiNrw6iRw
hJMTRhAK4WfgW7JgVKhTHxVljm4Iy8p37RL1HzvFkV9VW0w44sWlSmwrPr6AbsYkyWCE6pn6OXyU
eWN1yDKfS4lL0QO2qxgPAN/E90QFWOmFS80bewnamdUFcTXTx9j+bNaDPdcoaOSBoA+/t616X2aZ
s+1jXWwX1plH40oNbCW9sLRfHwCkRNAlAJGmZuQmf/rcJsHxcI6Fe2hm+KaLklnUiBe1Ea/3q1Xu
CvC6dkShtp2t6dqQoRirXhwoz/pr4qS7nTZVwnfMJt4UpnGpEn69YfE86l9knusFzjg7cKYqROfu
YC5WO/CWwyqZvbHT7ztEhttL+9Wr7YpH0e5C8LQGOJ5vxWqIOJR8RnHAfj2+iV1VblQQzUCxe1o7
jS6CKHWjp5R4wofe6MvfUR0VgWti1JBatbgkSztlW663oPXnrCYvHA6r/PD0e9LpGygTNHFopbUE
fdwkj5h0LddoAjCd1cNmy9KPPWlE5nVr1YCczG6k/8klTOCtiQXxk1OYWyZ9m7MiRi1FluA/Hx3x
5M2CwZAAlSGm5+8P/xsfmjOYSw8MIJQQ5zIwUOo2mezeOuDPgL5Hz0kTXDRtZ9X9vH//UW+8EOEt
JDOqq/LileAvNK0Fn4HBPaRkBl5pEd75dQzp/P2nnJGrXj6gtcIo+IQodDdX7fqftVLhTpkzZih6
DC0mZHZIupu5KLotW/BCsDuNC7wQSHOOJtXrKmkGVryIC+3DM97/y49YYxiMlQxOxWad7UYp5vmZ
HrXxMYxHuPydXYa33HLw3C8So8LjCm+pGuO3Aktnd6ifceuw62tWgfOsuQKJyPuDsm5CpyXBKnRB
doJAX1u1Vadj0mSNEoVxhajRbqVGboobNVs80fEbj0WYEEueD71y3TURySl/+2iadJzlOJesgvRz
aXykOTOO+KpzEKo1YJFapz5UdRdH9eJL1um/5soQm/cfuaIip2+L0QBhKsgMISwjJD5921QMiiVX
dXqD08SvHCrwqmzomkNs5AIGA16LOIdqbl/5lplomV+VsMQu1LavZzvyZbiLMF8hMEKYPP0RVoWF
StJryIMVIw6I4+muDYH64P1XfQO0OX3MGUIkLYgnacFjGhefTfp0RFGwddzYjaY+2qLIH7LZaZ+L
HB6sNvYy4MZie3mWxJimYteBdL15WJrUuXAFO9MFrSuAnZSjkaYz0XiIvk7ff+hCVQ6JIg5Cs6ot
fyy/MxS6L0WMz0tuSXez2n0HCabi+MMOmEUJOX8VWjOjRU7TQI2m6MLl863BAvZe9zlYngo98dPf
1Da4jETjvEpc9GmXIUnZhGudK7Dc8rtlpOVSquOud6ZfMIjdh9qYrIA6kT1/NnTc5bvc611n+uuN
kfvbSxeIM9dl8zr9WVUYaRYdJtpAoz55wKVFUCPFu7AqXvD9s2XBzXEtVrgYQDI52wTiAnXjnNTo
CESRfhKNFL+1RFszLPBfV+DIq6kf00oOokGXpZfiO7vTiTKMvJqYPDzYjc59dGn3fhCwReygqzHg
JFBRSTY9EQgX0Ka3fi5GAwwM+hbQ6vPMSDUObavMnPSoL5lzLyXtOYH90j27O04KEoKMbovuqYvD
5NpcKBjiZSyuMXEjnsYysLhvFFyULDTM5tCmviuTcfBmiAoXFvpbswrMGdcPummEOZ3nCC02UFes
zc6hXmTriRzrsi7XmnsDSf33iPBebCZb40sV4VHdqT21u9nNEEBRO65eGYh1zQocB7zo76jq6xpk
w4VIRdsKuOvFtO7Po9CQ6SCMdHYPmA+5W7OccCoyBCnzlRtfmMNnYo1/nkUR94LUWgZf7nQSJ0Jv
YmIXwkOtOMVVprVY2BrkIaCjsDbN0Bd+WhWkQ8SL3HWRWeyGPIwe4A1MKJYtZ6eTBOHP6moYNaIS
7Mo4vi5AI56aQVu8nArmeWwIoTLdSYERofA3Y/C8ce1B+FFU5If3N9bX2zetMh1DdgWiO93Zs321
HuNKwT4lO2aQJ/aTHTvXalV9e/8h65icrsiV6EWtSWIl+qrzMTPIzJkFpljHeNZc3P0KMwD3HIJW
dZZLZfbrQxHyD20RpgGbACTc0++jpUm5iCjMjrUaW14zKFog0rK9bYuq3yisjb2gprqtsNIOhD5j
iR7OI5DioHox2xdeZYX1gNRS3TikZgS44kWbTnfDnUl77GOkyIsa+vWOcTY64P3Q04izwjPg3NQE
6DaP6lKmR8pGC8JzmOSfi3luNM+dRtx2oZs02NTZ9dEcOIoJqs7yq7Ht8KGLMc9C3GPU23qu4tsp
XMJP5mSHsYcBdPHEPjKDgJoyO4xx6H6Yijq7EzP7kIcjG4S2UqvjJ3QVCtL9rMELVxv08DbF5qzw
1arH8ybquuQb+GYRQ75MmCY9oLvKGFuBWySzj/1zfe1kZdFz3R6Lj63hNLmnkiXU+lY/48vsdhq6
KRavKmA8jP1DSULGF6WJSqg2eT9eUrC9NZyUYOz/kEbXQvx0AnQm2Rcci+nRLNV465J0GtSgUt+n
DDtFnv23LPyVPAcpHjcokJeVVn76PBFq9MMMkSL8saxAb+rVGs2geWK07kZb5vnCRfyNwp+W5toA
RFnBDnTOXq9mYcsayz+cOzoN4GZx3CPe/MuncRrjZmPT8L9D0I/wt8hz3ARTJcG7ZyxzTOPeX9fq
68XmAm5jakJbnw6De7YZ8jeabt+I8Qiw0l6VRIp8qpzJ3dYTjrWIh66pP8xHZAOKVznRjyaGu524
8NeVoW2vpGpGG2VhqbmzOlEzV90OWJTw2kl+5dZTXHAPerUNQXDkeICNwN1MJWLz9Es5EMvnPO3x
QCioHhPgrUx6U/FvRfz/Hmv/8VJL/e8ma49Vjhri1582ay//xz8+a5rxn+pK/kCpgsTU0le5yr9m
a/wXLIYoV9GGsIpWVdu/ZmsmsSD8yReIHhQbpf9/e60Z7n/ibktjGpNbiDP8ob+yWjtljdDa5g5F
tisXauplyKNnNTO6OhUHolHxhayl3OgyVfotKUUlnp+RsG2vsDt0LzU37kfZYDSgc/MlHW3Q2r/j
mL78lBUC08ksBy961QUZjWZqOhS6/kD8zSbK7XDDcnlasKq9sIBPV8TrJ52Bel0VibqMNMWHAkwf
TBmRpgCQPKWtfUm5eLpV/PMoDhaON8Txa3vgdPHlGKlkXaFiNA8HYCdHSqZZNeqAILGcmnwcApTv
QwBVxb0Rjht+eX+reutN/3z82dqXxtCl1ED4j6Ikf9D1huSmaBifbB2y3fuPOj2A/n1TCkPQWWi1
sEJO33Rl5IVmxUxyMcIn1kSvcHxCxagFJUtAeHaHXej2/WeeAh//PBO7IYAYSFYowc5ezxQyg0XP
66XIA2JPNGLaaEIQ6FZ14l5kuNGHcSIvFMNn+/8/j3WAO3AKphVDu/f0VZeoWcpsSFS/0Mbq6KjD
cBvFg0w33ThZuMDrc6j7uMlpamCShhYYbpjDT11rj6+LVAprT5gvZO1CIaEiqMpSGsD4pVMGxRjH
yh1kRoyvuIZV46Od5hflTm/NCjRIXNtBsNRXV8U8Kyv4ozosKwPaFedBSFKA6k5Y3OtDdWEKQv5l
OP6n0nsZLtDz1ftq5QtRZp4NlzTcuaSY8CshJRx4TA8ACkg8/FA5+JZ6+hDX4WqUL/D9jTT71jYb
bfRgAteRl8jQor8LtDj59dzBGFDjvr5VBX4BAdAmzOXBLPV+P8LDL4MGFjDR6rKfPy1xq6oeY149
j7M9F8+kKhNo4EYDUXB0dUsHK2NjHPdhWDe/tbq0yBlQnfIROTnsBFMtR7xScd5dkFs5grOzxg5q
L8awrQInbcY6AH4sk0fyQ4xpXzfORBZOy20bE+RMfi2rucYHMeX+cdc6tOt9u4/Ex9Ycje9DYcb1
NsTKEpJHFiaWrzfTFCj4rRJYK4XzQ42wOfGMZr0ydU5DQAuU1R0NOXPNk+ziBi1B0w+BJeIev31t
AkWeBzX73CuN+zjoRUi0YGvUzyZER/sOb+3qg5k13MyWaqjY13NpP7u0LWds1nLtwW675gvDZEae
M2nDT/rU9rLF5xa6YCFD0vQ6OzJ/TUZMbDb9xBDD7jzvfljGYh+TYrA+I56cVa+qU+u6Nnv5o9NS
ydVOrfTPJpEd9206Rb9UyCUfxqq1NU82BBJnulM5AZChdMigWPoPPbV7HBRVbR6Wzg3XYFVr+UjG
IK3+WlbKR4mdf7RxQkwXnax2niTMTRpbo4bx+ZxSg3odvI894Ce+tuhgh8GbaGhhmYgrtAPHz25c
T7g2UZsMiv3DKucw3Um0QL/71FCJ5zNEdmtwF+i9Ce+mMZCLYo8PZtRp101KB8GDS50/cVLa+cYC
Y7EHr6JQloc5jJRxZ6Fetq7jsjKMa5osWthBYJ7GdAeWmD6XYQvx2YmMbvCI6UDzV1V2+4wlPJxz
O3MNsl9WU8IrYyhA1uyxI8XHcEBuvDBJ8fwih5GrOLF7RpfgK1QWOGQbakc+htFyNdy0hGp+gP5M
gCa37JGwUTYy3VdD3ZqDYq7yH3qcJfNGtmmFhXwMBIQxwth/hS0/NFuB7krx+9E2l/3SSZOlYtjA
Q2lv9886B9jiu/oCH0z2Y48aL5GZjRTU7r4R4xWpGMabhjfVWWl46HZIPsTzU9xHBYTkvRY3Ey7N
VmRNd5kEoAy4RmnTzhgHOW/x2liFtHrIVOidhcaVl3IBKW/MyTTT56qhiPJ6MQ6IsyzZuDvqWme5
g5g6CSIX4KYeZ1B7rnd1QzRHXRIR+yvs4nS+iqaYfzw6/9bgLxr2Ed81FpnhEznT3VcEiw8HWPHx
CE9cy+IHBcLNTPtgwOM1WuIuSELaw7hGCP1oKn2IHtFaiI4Uq0vhXCQlXfOKyYoiOG3T2CcCsO3v
mQLuUamX2royFhEiOhCk2PqaGrryqovjlhBScKsnaYXzmkgTGx9LVYsNT5sSPcba3VXuMI4QEbdU
BXvrPlkQC+A3I4a9heJn2Yyqwg7CplmZKtY/evxo19H0XTUHOX4OizohMYfQjbD5WllWK3u/moas
VO5ibWy0DlFpaxY3IV0ve19ZiTWSEDsSZEg2V9toteopJcS1hyITA5aoLt4LUb5po0TX1KtQFMpI
nGlifSKyfhg9d5Z00bvSxEtbB1OY7og8L4rdZNRMwkEjQjII02hw/IlI308NtjTxvkjVufZyxcGo
cuAv0z3DnrPjYhJO5OES4FS+6AcLZrA+RDuMd7LiDk5epu27pe+qjwO8U5JJ09I6ZIM1frKIgbkV
ahvfIfuTAIKZileQNPF6rOjGb+PMigMr0pFCEDfsxXKsn7tKJ3YURLjC/mY0g4mIT1ywSRL4FsaE
usxTo3rLVC6AkXX3HJN8eTu6Sx9YkwO5exWmOlEUolq08EHv+s0k5rs8bub7NM2/keVDlkkTAtDT
b5dkDLXS62FUbrrYHbeGhsWJACIOcAG1Jy9qC8xDknFUPGAP5QZ77k2TOdlGqSEFTemXKLWiAC8D
Bz+5uDf3VTEkW4GR/+dsICNC2tGHduzNZJ/U5i1JneFdIudwk+jl1hzjyCONyroRLZKQuSLViQ0o
u7aGMPLlIj+Gix04pU1Ub5ksU+zVBEelGIBtdGPcjDb3VNemE2qM6EMUJ8phBI7dNsnyeNsrNelI
zbGRccVWVM/ON0w0na1d5cUe6ftwlbVh/sWdtXk/Vca4g6fMb5hNZ+fi+7r4tiqXTW3MP0q3Omar
lVcLcgEXiiNAI9Ysc3An39rmnN6hXKm9xNa7m6yr8bhL1fCrMRkqEq6pcr3BscPvlDNXpS7CfVZq
P5ypNjNfFOrXJpPCR1XNad6l2W7AXCb2qnRSPIS3x3CerGPYyfqTzq7nU186oOFSJ74IxzzdHn6n
JARthBvfdF3zY7ZD8uKa/ENVmlduVJH6pqVHMLpHPFHmHfrGxsvWscpyYqsjrK0C2S6D64dKCzsv
L8crMrOIQTTj6y5RP2k5xvFlpdY+MUnNdko7e59iXneNKA5sC8NOPxFj5A3UBoUHCEieVaL3bRC2
0bJTS02/x1DfIBYHP9yg1aZs8NpRgxKTNV+xzo0/ltoI88RR+sYM2nB2NEKx68fcgnvfQyW8oor9
hM+Yej8lJicO9g4PwNDXbeLui1qrfaervseTdg9Wdq21UpDOpHa4QFXyuorsB5qfk+8O3W2s1XiN
2i4eruW6rUxxtKQBpe9tTd7ybypF57stpQgKWCN+TC6br5D0i02N1Vn8DbgoK6OD7b1NqIlRisJb
qonzmOP0lkZASBaKEW6MNr6qEyk/whZ4GFL7lzLw//RkZOzNLkU9rvz+L/bOZDlyJDvXr3Kt9yjD
PJhJWgCICEZwHpJkcgNjkky4Y3bMjqe/X5S6W6pUt+rqrrXramYmGSDgOOcfl8bfM6SNt51hjsnc
hIeZUIOEAISPLCz61N1C6pgd91Ys+fy6osQ9upu4L9l1y1id2REaJ4yUyKn2fjNtVDs9til/o6lu
IOGnpvF8CvHsBQN9B/7qxQR6JOsy2LE0xh3TYHaU3gIJUIE7gh/et26fU69dv+XDHD46jXUqw25J
DHM61AJyI8rC6wxr1xh070CLLDDGQN9QcRwjndDS9To62ZOeWk1vUn/ZtQC9ncjfaZhaYlAIKx5V
dkNy1s6XHS6OQQlqvFmNMqaeabQ+BsUIrpY2TAJlkZRXMi47GTXjXdGarKWukQBd8ofn3M0OOVKN
87WX/murgzE1tf5pVlKmFJGkw0Qvnux/dDWdxVR1N+mAraXtuoqHU7/RdID9wJ92mxHRERhqzlvd
XiO7tRd6bvMwrmDpv1FBAYUwaqM/NL0zr1CYCzmVrfJnxpXeaLjdaQpIgNzoExuZHV9zL0fTKlyh
f2BV2bp4HTXHnsqKkNLBXl7Uk7HdSz/LH7Vcmxf8EDRXB55UXLU6ryG7HBHih1ps84uCLWuLC39C
52Fxz6mkkj7t8dlWj03Mq5RL31SLhw6785ujJQYbjabhbdNrRIWPPJgA1dGx24Lxpph1Rpp55rZ3
pdlDaRFz51zU5iBONm9gN2aZIeCg7+31aNJgfWGsgSiTbZsK7pyhQSbpRsL5kVt+VSWeWQ1yVzhO
/5PLWAW8IhoCPYWOPnsdWnPcZ5NLKY/CGRFvubuIPQqe4C2asNzFQ6O9+UiHh3UzgPBwGQ0zeyrM
eqbeTQT2Q6hl1ZL2YRU35qiHMu1B6d+tpbF4EYBA2dzU3kBrtuWXIuZTFthxe3qCUmKoxiWlvYLJ
1/Y2ShtImqHDYo4685m197GruzxMaDbnBzMXRbei3Yhijs2843/P7hxZcTcb4mdHRWoZT4ObE6k3
GN14yCH2VOxPhjxazty+5ecox8XL7Ocx8kZ7D+c1vCxRAI+xasRwSWCToRwvURlsxAjl/pWsnNFM
UQj0/N+C0vQk4NWFJs+a6mc/0BLPb82NapHh/mSFK6+xENOmhAjJ5yrdKJ1+G0jd5loRRhDLjFCm
pKML+05oau0RCqKeSrwcVDUJgrF6CwoVUlmOUu7Csis9HenQUV8A5PKtXpr5PvLN5S1sXXWspo74
1aVtlLMj9MV7GfuM8tOqURSaD1APDNtbsCbdAlCGGTLyx0Ruk/VjFjJ6cbOI86jy8oJztzTyLXVo
MfpGcAFyu54bE+ekUy0PbqDaz5I0XY6lXFGkO61KX00tSwEOu3Nnezu5nqIBxyGE2XQmr2VN1u6b
WWfek+PX3RC3tguYL2evo00ojHogqskgJ1isuup4Fpvl058ap0+2ZhCU9Pmz9eBWwXifZ14tTwPf
5aFamA7iekHbdnC9seR9ufi4dcUwLbF0wu1HVnvtPbwVjdrKy6vnrLXVx4wg+LaEOGrPjxlySX/K
1VNd2CObr0+SbarGKCpSz1gqGzZ72ApmGZ+hZdw2ggKjzHPf/CYLNR/clh/GQOoer9ysdmM+0EDV
ixjlz0auzv3kdCxB7hjQ1cmMsL2GW6uIMAsDaJphnHWDTr+rvq3oHYLYaurm05gmFzlB3quHuSIz
Pza3pu3ikKM231VVY37iJ3a3JNPmEiSDnfvubpFtu1GMohlJt22hJmjztL6SDvGoaeetxvdqDnsr
tjaja5O+yjKK5MN1KPcr5Ux0M5VnT/eIZxugKOuNElfctPbJWIXOntWX94VYijxIHLvyHpx6K8LY
YMT/Vmk4vdgayPzEtNsRQ4Awrh4vhG+SpG/YfXecp1nnBIzl1sKS51tHDEm5tS+p7Vn3G1b18VDO
dqSvMSiNgsYsu3g22giRa1C44j5gbiXQysODtfO2ZehSpcIe37JTN1Q3UXfMJtOX21foDJM4RFTR
MORj0HgIhXnufxmCSvD26INy73X98s03er9NgoiPyYTdqHtrk3kZywUg9SIEy6gPJq239/24Rm6y
rQMZ130pZsmNZQMcz+U4Uk6zDJznxEsr9rV5v9XRmlM85ocvGZLOOQlaXlH7vMrsaT9YWfkn1O8v
+hgwL5gqZKPwviCTZ+z3j5iXTxR6h9mZqq9mNR82ryuOerARRm28IQ6GM9HBNpJizrgSmgWi5mBo
b7qV4hwL1eOTPZTqesg3Yf0JYnrG2v6AxZ0ZNDKpz/ErSCF/TWCRkTeUZZmL1Hb091kWEwM61bPt
lEvMO5v5J0q5f/Dt3LNICxk7HkHYpz9ehjJXvT/hRUHQWZcI4rSVzqAPF3SU/yTM1vkTkvB8VX/5
dCDQqHSxwJ4Jr19IUNcG1ZemJwkkENnwTlJrHz7TQdLuXPSP+i1YDKt8VzMd35s3+n+CdP4DWPWs
aocSJI4R6v8XWLgxa8q8a2gFzSFOZxWJV3r0zQNdI38WUfRfriu0owmvR26PQ0Dqr1n36KvLjThx
M8FLv+0pzCpJKZwINx/95UI1Vb7774H2f/DRzh8KBhHVHezyL7/HYKJayusA9+0AD76ZifWS556T
2DD+jOj9L9+KWgbARfwFtEUhwv/lWznOEvRCYEawcyr7ApOpBi/ymjjwppe/f6r/pSz/Ynvc+v+c
srx5r+UP+fWfKcvf/8ZfKUvvN6xIhOESMI7NEX/q3ynL33ueAhuvNv4auMv/oCzRd/52Vkjx1MF1
nqNoEKD9vR8q5Gs8Gsi8yFqBvff+J6TlH+8QzAuYiTi6cE1ywqId+eU560DXgJFHCoPn3rof1vGN
4MF255eh/Wen5a+ueko0ztodkv/wm5EJ9qtefFC9pUG8VGxWPe/UiX63xeRbF1W9AiQ0GSufVy1D
otzJvzFnBNadvy6PNMc0793oNDeY1c41fqI+YuQsL2ZyWmEba5BxYX9Fhu9edN36InEpnoZpMO7k
ZBOkinj9jopj97ujc1w8YXsjaCCPvdWLdoM3f+keuGppcudDGhSqhVn+CqpYFbF/tvv5bl3m4IWZ
xg5ihNAL1CnOt0M93s22Gr+A/LDLYE3+EXpiOEiqgGM5GEPsEjlWzcyoWatm+g6DmmTCqXd3qAWb
T402KEZ9RDnf3HcO/h2pHnsVsNp3gNZiN+ksoFmAKJuvLafCM3XWXO6FTQNp6XgjdJysMY7342Nt
QBNau6DOjcp8jITvCCsEzJItCcdMpG6lTmZk2Nu457TWwXIK1tBYXrVd9bQxMuyAOC6B4932kRPd
zaU1fVRrzkJiTDXV5ITEO+/Dqqx1l5vo0c3QBZeluUv7cTuMxvco0/49/TTt50T3+gM2myhMukzO
bjpbA3BkgeXkbdyUHx2rDgtuTN0d19wCYcpPnnCCVxp3QNzWsWCjbhZzPU2MLrzAez+72LJ5AFkk
QydeeqDVE9EWqkwtjD4a1KxnadXRSMSftkz5Qpp9MZ7oasRZklczt1uu6iA6tR2S75gUq7KM+2qa
vF1ely61m3zjNm16j3K9ke273Xfk15yCqcPdZOAOYyvc+uaZWnk97vkMI8uMR+yNG+nBjKU5+T+J
emmJdKhmLEP5iJc/sUK61VjlalxF1hb4wHjmYLsxfhcyBNoycF6GAuVcElkyKKizaIyvORsIpulh
kD7DrjwXfAdD9DKi3aQx0I5EEzsF3duwAKEB1SH66LQtEqVWHWB3iMkV8gYaeM53buvY7UdRW9Ut
JVuqT4shXNU+WAJSn/ultc5/elSfW+mDZ8xBVrY7Uo6Uny5lNfUp9bNq3s89yGx+P1BuwbnAoUQi
8VfZ4+JPzVEs3yEZsUE1tbGeOrsqUTz4IiLnG1KyoRa9ssBMcOCKk/LwmV4E41i/+4VTvupe9BWJ
GmDXe23NXJyaUUvtwnLII172pXku3ZRrBq4GBuuQ9fzBPSHdYzdkJhe3AoSLCVwDefWqVf/oBWnu
O+gGu9oXFJ7JXTmFnCbcPkjnN9N4JBuTQocFDvd2s1wteUTBfRMkn5vNIM09E1Oxu9wTqgRFCopS
0+pe9bRFatcZn4t2mr4NTWMHx5GuJy/mBPMGaDxDz+SKAxHTK96CfgKFfzWkaspYSzntGhrm9MVY
z76Kjfa8KDrmbBd35rwun4Cu/UqbKVN2LNqGAVvAGN3llpKv5ppN+StaYudzBTf5sKqxeugJvXTS
dkGtmgTGTEF3ZwYZkChAjLtXniNon43JHdlsskaU9oe7rMNoFg/dhKzLYpvcLhhP+weyy0H3Ogtr
JCXfXf6zdGqmVkIL3O609arDUZ4VM6GqY+UQqwXXNd2atNryvNTrSJJ4k1GKFTpyEns6CVhY7EUJ
tBHZHNinCLNId1QO3rod6zZtXNHotSrFrWS/ThVhEcliE/Wfry5GVkM15wcJfU9+pZWWVhxEiyZb
rzFRVmy2qRjiKd/8GEuKeWOS1SC6/TUiuFrWY0a+qrO8hpLKQsx8/RwSSLRBqUobchNxFsj5y1BC
biQmgVY0lbJPUDMkzJ6Ht5qfmz6v7CQ3LT1egyPU+Vu7ErT1xRJJBq6am2390WZ4AtPSVsqzoWGt
pX8AlXbD+wE9MqyR7TWV1rGYcd3t2OrN5TFixZc3mtArQp4QVILQNzU87sjWKRo0i0S5BDQrqKE1
nMOED3W55TpbxrEOjVaCEvlzF8TYJTfyZaRRTpe50C4faXWrag7izM4z52dhlF19MRJoDkDNlm1Q
/tNCOAaouh0DirAghV8mtTFZBB7k1KNxIpmBGr4tkamBpLbSrMPnQBMrxeGcF+qBiA4cYyHepu0C
4Kt1DxiP4WcXwsw4SsYMyYGrSqCJXFodAoyKDeLOwC+qvHixW96hvGin19oSZXuAPHWdQzYVpZXk
mSSXVsM+RonfFlNDBlWzKPehHHg6sCH2U3BEFh6BV9S6tIpPZ7FU9KIHf0R230deVlEn2KviY5tH
e3zqIKrsa12zK1x7HvU46Ur3MoQAWf+BuOoGfqEHuI46+2aW9jZDvLmzONiF19b89EO/7UqjXm6X
RVMyLMJKimvO32X5otmmLtK5RGl8v5Smc7WyFnuXy6aWGZmBcGyukL82D9hXjfEkROZ/dBYMZ8pC
X0w7SRVswO40iOlu0o79w6NHfPrZa5WJdyQe9XTtTvTuXbV0E9vHEhaCdtvWjEYBwh8pk9LgRiv/
wK2ykhDc9S7Fbxhg8809mZv+XD0wmHXtgLkLWd/4hsG4wJRS22mvqbHiTN28i6nqxJQU9VC5aasl
jCnNtnG2YgLQmZdfEBT6RPNG830plcpjQKRuJzcYNUxQ1Q0zw/rTa2nC1SPH1tkTMOzdxqQfpgg1
WWtrc9uXtdgDHcNodLPHmWt0VNXMizoira0Oq4l1uSHkNQ1GDUIyt/hOywL0ZCLTFp0rreQQfXRX
eaNsYrQ8xnWDPuMArovTVkZLys52g4YvbroguHA6Z7myrGEhczz47Aj6vRDjeF5uOEnKPOv2alL5
HsDlc5uM8eDblR1PGeFr9HBMLwq+6y5aqTErAmFd9L5bvDaLyL7DhoK08FmFn85hg1QBZ0LUA13b
vORszZBpVB6kYhCovV94dDzn9o5o9hHwvp5sbuiODROfcu6nmRtVe/SAxkeU+T+4TYa71bWMxDlL
bIrena57Z0K9Zhswx2tY9TtBk9udbkm05OTrTspX3sHyRuMjd92rUKwj62FZox5xjNvMt0XSKVWe
ikD3j7MPHJlIMEWUcWZP8vUgfhJ8gT3fiQgtNBu3SPNIejcjFAAFctUzpaLguStZwMuwmA8dqGIa
uG5wVD1SjkI09WOXregBrFBdAwEhzK08hh9EVqTK5uZemNHCccr4NLZZd9JnDhYlfe/EfmXKK2u0
H9cxynfEsnSpkwsvga9vdmroYfHWJn/l4e1Rxk/jd+pQTKi41b6mpLn72bQ6u8/w+MUdOzRAs3Mn
ouYbkiKTbnTSpaox++lqr75YiB2MmYxT/mUCOsK+nQ6BNPVzla2b2ovIffMYceMZLulIo1TO/G4S
T52GGw81yTih/z6RxXXnrLzWg2jwrvHC1YfOWp6pq6+/6xkBD7yfQwp3gIisBgpWxAolzjC25/at
6tiIigJJGuTFwg+ejlCQZ4FKA9NQRyCWUEBLAvbwLZKKxD+3E+2X1VLMTR+M3/9EfS2PrWtnqQ1w
HKVhvpjUtpZYC3FRgfR0MPZpaJtlyWNXjF9bHU5pQz7lTs2Mp/CJr0XpEfvsVyT9l6V39MZoBQhz
sH7Yo4ZkVYIEnv/d9Ud9/PzXv4AC/Xe7/m5Y3jmF5B+W/fNf+fdl37F/wwIT2SRlYKklVML+27Lv
mL8FqARxyWBzRbjnsGf/rQza9n6j6s3GF08GC/eCB0D192U/+I2QM5rQAPzQloIb/U+WfWRlfwD1
CHkhqv7cgMQPg5SV5Au+/p/SUZx8duxuRcWfm9QPdd2TS4ylTlDnGfrQe9sWh1jqd1EOOD5NRXPb
DY28XApVvlZmGb2tdqg/DNEPgMEArmkQlso+tp28JSDZP5ObQ1I2FDIshXgJwSq7Wf4IfdvZe4V7
akZTUoweIgE4zxHeE9/LO9Bkf7R1v6eKakqnJros7Ol16tXdlNOZoUOBJxSlA57M+smZMjNx8Ig9
14avdgiuNImmLBbmDvHIjAuPBgHxdLZ5fvbSgseQLqlIj6tomPGExbQQuxAAjxQiiZ1HplFsGl6u
k3ox1U3eBHWykgByZ3j1DNGmgSAPYbZAvayzp/Jnm7b76Ym3IGIsqXqNn28R1vzpKjURFDsg+Ul7
mQsiX1nKjXheM8srGbRhlFL6tK3rVljqavQhwtKp8sv5ZXIdHe0YAvyDLKlyjDu8DgRH9vAtcU58
871wveVaMHMQUhoiNwQuWDgxHCCEHT3J+dNmRWqiLwAXop0FnPEtgpJr9APrs53N0a6N/Pp6qawD
3/ueg2aLg9YRMSEyDno+Y7ggICG/4tbZLSXlCpoIQ7aVPjrCpGdObA/ZhQplQowb8iAJTSQuXKld
qPeO95UKXIJgwWpKtDlmcTn25ZMKVA431DMFj92eeNjtPrDKEmGCfNm8SFwjES8OSCFYZ4uafTEd
tUtVrzoLTV/C3ojqb8Ks7bBnJ8eNzasi4kVLIoujyv+P0+y2+2oex/7ra7x+7/7lDHp+tJ0+/6bG
f/uXP/zXtfzo26H9Of76p/7wl4Z/+/3L+Vebvo/vf/iPXUP8gr6fvnr98DUQPvL7N/jrn/x//eL/
+fr9X3nS3de//uWjRfNz/tdIhmn+eDSBKf5z5PLtvf4VuDzn8//1LHN+w/fL047UHmQQc9nfzjLb
xjXBKHMGDN0A8JLz6m9nWfibHWAn4uv8AYwy53Drv51lVvgb5KBN9IdNisLv59zfPvrdvxMPXLV/
2rCF2eZ8WP0HQ0Elr0MSBuAliaDkdVrBL4fZ2GkD0+YEnIM3NEoFJK0kkweIo7IH2eAhE6HH2gUK
kP8cemt9UWNWR0gqJZZpIyXNYflcKWYbD0h9cnWKatOkqmGcZfjlNZMr/XPNXy1uKlTM7Kk+/M6z
RFUyVGmZR+txKwrferOZJ6u72jPGfm8VFmMYab7mPTuokx8j9MtzDAkpmusc6ycyGXRT066elle3
axpNT+2kwz0KsFrREl6XtU56u7B6gLBxdfw0R7vYX6K+9d2U2WRYif3NtaHuM9pRgCYloEG9M5Wf
h7upbSf/IhBBQ6vKZjKNO4p9ljw8WGg/upbjLJ42w5ovhWcOj2sfjonbyfVVDRVjXEQAUk1R0mOP
bmsvs/a72yHdrcErq4DZ1NbWcrlwcWMe1zGlIVe9ByaXOEBkeMyiurqQiqgbb22La9Ocbo1z4UlF
eGsc1HWXWJEYdkTssOrNy4Tuq8TWbjrf9ShneihMMrHrIbiza3jIwjV/NH41pZmppotmDVishfMS
Bdt8ieFlPgnXbH6K1RtPmeocelGhVLqIzVUNHTsw72m2/GB8pbMsi7tRe3GB8F2hSSFEyJljep1d
clI4hIGrirFTY01iI/jUt9XvZk3H68AvitPWbPFxD+Qhf19QugyXUUkAM8BXU9gMiKys0XoOwa57
ZG42MDU5yKAV820xI40zivwS35+9XLAoqerG0+1do0ziikN/6rJd49MpPbdTCRtNnLYdQyR4GxoP
xdRod6B7gPJPpe9Dixcmsg8OR7KnXS1iAipAbNCTZD1IWzSrkcwgl7/hNu5s7EKgkOhBSrvy974R
TddDwZi/ZojGN7dpgoTmFOU8op1FhHOWnX5H5RG6bFiA3aetwMkObapaeeIXXgZXVhX8EKYw3aPh
ZFN58jpTdPHioPCouGVav/GCPYmbFBtWeWgjYay37qIKm3sbRAl1dMf86o3esYTVeC7dbSARXVt3
DW2H8aSbi8jxu7Ncz6ovgUDIUjf7YEg9XrkqrUjC20+4qMp440U3fAxQXwwTpUCchnTgYC1BAV47
B5tCaq77MtUrRqtjmOnOvvMFBs5YWlgheA62K3fOH5iEiB3fqLRlsHaGziZuKuRtB25Cbd8StK9D
uNFk3g1lEaSGZZYnQ+us+ZGrgjF/qtxuSQPtVn66lo2nLqvAJ0lbBpVBQe/oLQXyi7KMEnMKboy2
pQiwX2bPbpmslgYlHlZLUjXcN114QrKdBx+yBQmYh+6KAwqNRA3ODTQYgpsnXU5b5NEiHPvFXTHv
8zkbFKeT+QNhhYPIdpl7iZZFO+snZwHIUb8FSNFC3hxnioWi4X1eryhO89le6p2xOfNwkuwlBffE
sKVsMKL/MVdzRjqW0xiKJT4r7DTCGIRuBKMZ/YVmmCG0UrModn1vqHjuJjfGjuVdjY1l3fPwkiWL
jPg68IPp0OX0MDV5tX3XgBfyAKFqICAazNR08k+3oKppcnAfD8o1jwKyIUdGtn3TZnXL+AGa4XSE
N5XWttdT9cX6ry95axt7O6OaOyxG55LhwD25Shof4SQ9Ds4cAn7wfGUerXNex763NtfZA3d5+yCa
vsq8jOi2lfpNjc3LYMzeXtaBPlWqbfdqiIJLq4Fp3lo+d+mNVK57n+zJ8npGHoJm+Cz0sBb3ZTFR
dDZabid66PvdQhlLj7tizcHo3bm8gvbdUopDhgtELF+RbMUD5212FYUbQ062gm/l2q+TnvifQ+DX
/tHDXI5Nx9/eijFv9wbowZvrB7IiV55Y1YJq0aPr+eV92LvNqVjrW7LSf66qBjwOwiw8+dg4rupR
badlncZ9m3n2Q7kBwym/XQ6ctOFRlnN+CmdS15wVWtvjGFSxEu5ytPSw3EpeMf2uo7/JSRrbe0du
G8GZNdEusuVyN6uiuNeuOrhhVu8Di7iItZLNBXp646pj+ST8ooliZ/G5iHNiDvwkwbkofKR6oQpu
kJE8NcT4eDico8HduZv3E2TjwfMa91h0uD36IjsrUoGeZ65F215QfvveWVNigWQb+GJij/dlTU/a
I0I1eLTivl7VZR46iMcGFDZ0bl3adO3siw7tj8DJVPT4MDxojLip1jFBeben7xjZL7+2fe/qB/us
I9Kln0J5TAnJyEfX2oYd1999jkhp2xfL2CWUUkcHIYP8es1Cc89bn9MCQfvJX+sxyV0j/+FiXTtt
G3QCPYRlKuagvbZogwna2kuIWpKozfRHPkMyhMt27CVpcoN2Y9LkbzFnXeiuXZ4meZYY06ix6CQX
2yFzpp8tbqOyY5oezInF/m1ArpcXqJxRSpViWuNiDdN1Ey85idvzZN7K3jrRVMdL2g/3jqTAs4Br
iVVfPIhAXUXFchIhDjuzpz4Pk9qzvXiomNoExa67xZ4qSLAsLwsKFI5r2dkwjQggD3a7fSskTga4
rnrvBeYdon0+y7qPWoTjHn5+8J3+u+8MNT/T7Ke0VSyanACWA+mLknPJNR9EmUVPZaS8ZJulfq0M
1qpQNRJ0zB0QYGD1Bl9uZjw5KRX3vbOPOjmKI6EkBrkAlXCqpB/86p1mk9uuAa/0yWtJHb8Hs54H
hFzUAPJ2LnrxYS95RZSp1ZrjtVU6E9zx1NnxTE1PIgCYKaG1LA7r0rwUW1a/hFS6AxHjl9D9VqMv
UySW+AeeoG5v6do5hhpPlFFMNXG8E1q91u2mkw3d8b1vbHPv9TqqWACHYO+2kXFvNJwu8WBhg0AY
x6JzIH5kfZ81q5sBVG4wSG6FRa4OKD3w64aM8Dp37Dl4mXNfRTtrJKZxJ+chvzPtcbzdBtu/GPF2
3E69VwiaNrQFRqUVRILoUDYvEdxsjHqwPQ6Otd1FhXZvOgwUQNlOudtWuibmHKpgnfil27UVxTlh
9+mQVRBoizRvu3w0Wc9ccp9qRN0LhqLnlmn6HtHYfd/Zxm1JhEWiHe7djWkfEXinL73Z66+1Nz2A
5H1XtHzfU2TMS64tEbI365U7qbBKnLz00rUaG2o56sd8KLihRyT6qMefTX/tUcNGV7a5icNKPvJu
aF0zbZYgv2VqMfEMNDfLYC63OQ80WcTmhSkdrn62feW+8Y4/WJxEMOc7AvkudG8cB79Y3j1kyClK
LZZbcxuPRC7qNLN5cQKALs0Tv9b5ey3Q2Rt59LG6IIez6sqLdvBeOmPoaZQKneNy1nUafvMIw8wr
TAda7Mpu6OkI4nTFXjQiRd5cWe94asUVWYNtmyD4LC6qdXbuelVtjwshGieHOvVU2+F1ZWnqdAkg
Pc4O7xJPav1UA1O8WFmXHRYfJMItrC6d6X/fU3bg7aLZ4OUajZ/L5NxLDJGvNbrnJKjNN2ckB9pf
zPo+A2fdWfWaf0SFHV214Wa+esSqibxl9vNV+4rGH5y4yXH7rc2jSc/j6yinT2M1j1UIrx/1hf5u
DvO+mBd5UeW1+6Mth/bkGd30ME4W3ps+y390YxD8aB1vuu2F636Lyn4IaZujDaJDtvrYLDxiud+O
j5O5VZfGumLGRKs8/fS0ofeeUc+H0jKHgzEGvNNwZoHUq+BN23K6rc7WthylL2O8VAaOmepJe/zY
YdWuj+a8HCuUHQezc62Ps98pwZZvQEevzRtaP7FrUXTvynUqbucOpgnevb6tcMF9l3Vt702/guEO
m5fZWa3D6swzY397aBcBrSlzvStIADtOboRJMrDBeTJsFS2CvlNlBu1ho3PvoGa5ot2a7IATKeqz
S3Ce+dCNU30fTWMa4lFNUFfUfey35nZXoh2ASJ7kyYDI+7YhsUxkTp8yD+qD6MrhpE3oZN1l9wJQ
Jm3FaKVr0SJLCYR3uTLIn6u7drMk3NwMyl0xFd2r7E3rfuzbJ8es1eXq5NdosVEr+JOIUYvTOTmG
5S3sogd71K2J4eTRu4fxKgnD6XvoruKutnL/stss+9GiVeHK5dWRlC7cli/zftdm+lvWRqdyqZaL
ohXOQ8GItM8JZ4sLC5+d3/QYBip0qVQTRTLVTUaGyFxAxpcTyg96OoGJLJeFT/Oi+Syattwx2sq7
tlbigTWd7RJry3Djl4oW9NVOpsKhMcULRX6pWiO6ajLDPEk1gK5FU42fF0vcQlMBJ4i73clZz5cI
ZuXVZKEhdkw7AWRj9yE2CQyr9m5KVeXXYQHmlbNk8X60RJK5GKG0gxFH6YGrsfR5Ku1x2Bdl5z00
5/lHLkiFXbv7gGDnCVVWKsuIKqKMEKQ44/E8LgvvVLtT5t7ph+cCWXjsi5w9dFw6du+uvcBXA6OF
Njqitsj9Iq7mtTCF/W0TPX5VRE5xaen1B78v72SMvy/K8nVg6X/ldj5mbS6TYMMOVtSufzDmGdda
tPn10e2KalcDFACiRhrTMTU4RVr1kSkTxxyQeou12kXZ6pxIZPMYo/GHmH5xleNUP1Bmc4048cGm
HygpAORuJhF+o9gktcwW70UUXjsgqcmqEH0vZcmVaqJ7hOBRYk1zttuUfAcnqXnrV9BrunQvrVlg
SytwfqjtaP5f9s5kOVKmzdK30jdAGfOwhZg1z0ptMCmVYgYHB9zh6vshq6vq/9usqq161YvefJv8
MkOKIHw47znPyeoPukcUUONRyrvZjF6NmsKq1cqDu4Vj7FUapYL21jWsVf07x2d6yr1xugll4J+Y
1k0faQAiiTKDjmnuejSW6EpMg3jCml98zdvuPDp6PxmieiLmDCGPsq2UnvVD5gYN0mNF7MqTr3KK
1N3EPrBbptn55n7wGQrjtrPa3/js208FZeG6Xii9wlejzFOXCT8hBOrFUETlzrHX8BIIsTf8yHjD
LVAcaeD0P0vL9961cvGi2v11PedEDMzIrWN7dTLO9s5wUuNsnbiEf8BtmOLJHd99V3/ziKR8LZwO
Ud02jjpV5nXRdtfUGWT7zunKgzfW7o+buurZR9RhrjuHpFoZ9XdLxlxpIv0MQEmfRsP5PTd1r+Ow
kcXO7k1vB42vedFYSVi38+G+lGI8c2Xzd2y8xk5M5YCwbHskUDJaZVFRSN4t2I+8ejz4jWclZmca
O/C4HvvYgjcksvqXfkYaMTRIhbpV6wM5hvpCYJQbsPmzErc5RJaZHXDlwQ8QJeEquG7fIPiZxi0h
4fHWHG4InLFXhtTi6s5u94NBGjhwHHnsTIxJ4TLrK7zc5jHr11vLD68VGXiORxzK3Ubeik40Z4w4
7jX2/A78ZE00PRjT4IMIX8vRMP/RC3t5HQY9FQ9+ez2WWuyDNAquO365JITaZ+bea52nJGeHlSAm
ln5IorAdvcJpyIq0+hNEtL6VfVefvM5qdn2zvtMPsR6cZQqui7VseGnb/QMVzEhMTDIP9dRrvj1O
Cn1xbFD1JVY7rr/MOAr7qWjN7iDtLSVnbvc6Z1U6IUq57npBNqsvQpd7NWt8wD1jDwT9oRcq33UD
dhwYkc1poefo3GMKO1tjZCVDYf+gQJHy8sonacMcIkQFxqvfolh5qx/mCqo46uYPWO+IYjnHPzV2
MJ5sC1NBP5CmaKLhnrhBgNKC1Vn5hcceKJsLPpz0NgpHcmQkou0YYlnFMRKhccconhuTGqGbz46X
QAubHgy/6g4YNFrkuoGCsKaWu1qHnI5SFaW71SH1OktwaCDJXtigyRwT+ty3KZ4hNxUyiXzGvfi1
PtjxjL1NOucqhB9wzmzlAHjw7pa2OYs8LK+sTIsjudUF9TTg7Mj6wN1+DMvd4jJhDYkZnUqNsrTB
mY9OLzUGHWHtx7SXgJ7lS5dpylFRFpEX7Y+sHr7An9/ZDUFTGqjV6zhGcnu25NmmRveICH6n18Hc
wUT8Y7LLUkmdV3ssh9VBGAGVdPWik8FX/cUmaXQNBICNtS0DzKUlyms2Q+vT6rxmmmjcuKAguvmn
ntPUuXBnp4HZXvIMOnQv8+5Y+U01X9ujr5/6vPW8QzVV03pPetlxKWZLzXYXzHZG859tecudhCZE
xsXknfVTx1wSUJsyRTeL5vy1D5wSPmJKJHmh4q59J+3ic4M2taNj4Tfhu1q3RhaBiPtWW0o8FzPP
W9y3wtDniZlRvxsy0U1AAjR3wjC3TIxk0oFJnqS1kXGvpLFyPgSNYMmTZs0tRS3lkyD4bf0xRuS6
h4CooXEph84mZtg6BGdiXn60H8bZ5MJd9jgcdlaUTuLGUYMN/wFnD9fGaLSIVQIbm/eeNVTdjkXT
Wi9G6dvzTmVLPVxcxXeJ6mq/0deNb05OvMJMuxuxP/zMVJRh7ZgJ9e+0ZABPLklN9yj/0SmQxXLy
2+wZ2nx5mBefY1pzk07BS22lK+hJBLhM1cNjC6G6d60vcpcLAWNr3M9NhU1KB9/zaK2vPAjqBf0W
7oSpFyxojCneLLnUcVUidWDA1QeJk9Dd21UDcrMNxU1UEhVsk65Y2+1YHvbjzqjnErAFXJUHW04t
z8Ogg1PUICQnZjq3jwUCEvR8QGvNUzsocWUiCCWVRLaUQ9a84WrMqGdXYroh/85YAguLbdA8Actl
Tmo4DARPVPeq5/mt7prnpg/Sz4H618epMLxHYS1tYufLtbY5Ivo9tp/RLTlbjN6TzgTXAhbJnEUJ
F0Q/ifa+GXNxriIjQO5EMn9dZRqcHRHSq10Ww7u95suPk7b9kTZzvLgOoc7E69J3EGlQp0adYzPN
rDMCgHdWVlr+EH4zMEuwYgCM8Tpp3YR6ICJHOY71rW0fJwT4Um/5bHyMTCdwobW95yjeeydncnNm
1jKNyteikFETFyOgpHORNxa+k0z0g3OlcXYVe9+z0j5xGdBygbAZ/HBFxm4WQE+y+XHjOYKGWbAg
xK2eZXeouoAOBggVU/tcud6g0dSqgl112S9VM2mMHaTA1/6UUdojORZlgVLXYa8+GQWlTQzBszmM
tMYQMEzXPWj9N51390jTF2asS2zjcI4DIBcna0WpbcwyxDnS4PekkhVVcTEvzCgKN84L3Hsu9NGj
3/reASx2ha7iqpj4+ZpMWXgTzWZ5y7wjVlxXfmXDcFcHnpsQw2mOtnKzQ1VLn8InbdwNOB2Zv3c6
mcuQZD6rO10GvjX351SIUMZCNvYVZi7xsRKXfs/mNLjuLbfYW6ujPvI+zC8aiZQIfI4qu1VRX4/N
2h2yKQpPYa+zy5TTJntQYhwEn08hV9gU7PaEqCtjR0DTSarBdZp9kJs21jPg1pgfq0dM2B9rllpP
DAauG8s6qyUX08HTufpZh0EfrYFjuZnWFG9g/NnPtk/PkBxlkDTFYifsn+IOc46q4zU03FigVB2C
GdMLLqalQMNH8nlbZeQJaEfIuJrj7S+/l38kvUx4d0f/WjhwEHiayh2nFPxiwu5uRr2OX7MI70bF
haucivHACT06l6bWl7DICWPT7PiQd84tLXDGcRiXY0jpYk+abhB+dGVhYRjYj8r+LgpnRvBMBxIl
8UoNVUQmEUqnlXSzZOwDNyE22KKfjSC9ZdrBpshl+qEPeCpNRMBHxy1v/L44zKt3KRjnDYR8Gkaa
7a/ewNXVLsGnJ9CpXZcpUx6V2aO15P4JFSB/qIOy20ezC5weemdk5/zQUUQ/iB1VX2ItzzKaP1uB
l3SJUChB7akYNSDF7d0IU/9mvW3e5iEgmAxZ6OCby51rSG+XBWPYEEEE4zQAr8NFblrqNInBeyIe
RzqSYChmDmU5J6fUareslf2MKvtH+dlLQwb7lltidu01iz4FmVp3SwhwPGqiWx+j930m+AzxMHJW
oNh2OM95E557zaxpkGzadT+SjqZLK+5Ghxosy6O31BLNFc2Qap+7rM98oUGs1mHXP81z9Vg0HGJT
CBmHkNlmnFuVhVvMXs8QX8hsBE13ppv8rS0x7plLKBJDqeamMWwugelwxNcqv7Jh5M46ZbfB9qYO
1hDsucCVO7Nxll3BaU40xvuAxeU0pxPHt7J7zasGG0xoldyS1acqLZxaBif3HZ3BOJdZQq5a+ntv
slEAzc78321ATpRTsfnchuwFTjXfUHnLXctq1rOTpQd+QeRov/wrld22ZoV23C570jHGRwDTIRYs
Whc8Ks3OmtYGdleV588z0RW4Hmqeh9tFckzCLi9T/6pB7U8/hmFOvf1Yaz1dkWxe4nm2XPZdkA6p
Upk+Gtq5MpXg6hEJTru4gv2LnzZ28cLgIy+TKuIifKoW1Y07boR5/5WCFboaUh8TCSxiKf615Pz/
Z8zwnf2XGbOPovn6/FL/HDLb/sq/ezWwrm+uLgKpVC1utPZ/5WLiLbMdiiQiMqp+QLc5+a9/82pY
3r/4JqkN8p3AFAPaUv7Dq4HHw91cFSHzRP4Y+8d/x3dGC9//ZtUIwG5i6oZzS0Afzub25//gO+vD
li/gDBnGgk88ncCmpWP7BLOYtfBGr2tpHPOhKK2bMpX+obec7oqax+FZg32KZdqXiL++dWBY2dF3
V6juHGlMEYWYuPmOQkMwNq3HJQjfGKJfBdLWR5jr6tiHXhwFKcJRGFK1Q4fEetXm2Xzi+BSzj3m/
uaYz1xTyOehUeJgm/WpuWfMhNXPjISwzWDVT0FOkLNyl/e2YU33GqbQ5hyeRuPnankt+/BNfkPlJ
uGE2YZPvwiu7M3zMWCyJLUF8sP3ckPyMXEttWlz0XPHuWuPX5OVXMALQP00TnypupzqsUk4iWPpD
N52veNH7qbQO0dI+BEN42ztlmThFPl0FS8aBhvYkTl+UOKXFj6PNpcUawuYLbiu1ji5plDPyoxwv
g1kBc2DFJLCL/5+JUQe1CUZWT94AYV8dRy8jBMG+tyeYXx8IjZ4IJlnN5gwIGKMu7WFQjOPVX73U
LoqDXuffTTiqB2Ev4q5fsinGMs9SvlUBhJvHxQRJGFcyfcG/tOCPFiUdV53nYy7L2dBzeb9CzTsj
Z+izZebyjuQLTjs5d1eG4fkgB5hWWM6YncvNB9u3mfU8U/MJU2tux9+DYjKsCmm9r83sXi1+7nyg
ghlH5hbNKef9g6YzNXyABekBOpvwvImxFbvRZYGK4GzszMC7nhDsoII1q45VOrDj51tEUanlhPFG
5GB5hDuw2HGbJ7a7PquthwFMD6JtGXgPTZgbp0AMxU6TtePsI6qrcEuGmaPnHrN64j30bZyInqyD
3x2dT+9h2TSnKiSRsgptn108SM/lHOgDpyv80T6BEbJp3SXP7OEKB7l1ZuvnGMZvfRsWHJ2L0oVR
x7kravbaqozDlFvutULBufJLOKyASaXy43rxrGNKL/znotR8XDzD5Fy/ciq26S87OX1oYmaGRhcr
8IZJHaXZNcOI9WznveK5DqurTi7E9eB+kmWbOc7Tu/A7n40vjkXHoF24gZZSGa9RbbW7DusxQY8u
+uxa2b8Ybu4+8eCsPClUh0uv0g+AKLyDlh1e7mCUv8kyGBeT/OEjVAP4RkPx1jZucPRaD7CGGcrE
RMqM1TpDJid/mHDadriMr/CeI2c4eJlp7DWSzVZdLvMmrpw8+IF92x+jqHWvgnJ5yBqOOTYZmIfW
08d5OxhPeXQE5n6S2Dxv9QBjcWyGawK8p1H17VOw2oLhRH5LOP2pjNpP7hCYEXqEPRAOuwEjAm8Y
+FH6Z27WLnt0oVCuXubFU+kOx7xfYMFETvVEyjToYqewbsPBeg9AGb5GkVUenNacTmTsTnPQfFaM
tg42pKpbXddOUhrrb2cw5i81U0jCqLTruiM2mWZHUnhHNvWOZvaXJpKEcqqHZlo+lZ29L3PwkqIH
S9S2QziiYQbdsJe+3INLZsw0/JAjhttmeu+E534H1KWjQKt0jw+AW29/FzJ0+yi8gETnWkN5s3X+
J/XFY5QHtxyaMbdo460rrMMqzY7itHzjE13hJzn7ufFuzArXlmtQkFH0jC4ZRnGbEY4E5Sfye6bO
F0cExqFtzQuJQAGqzbr2Q+84S6y1oyMORpFtiTWH5SIIOJcL98kfKdasS+CFMTyz4ln3nvcj3L4+
GEH25LjgQpS/XIU171+uuNaJNrrN6OFDsNYt0jk2KsKu3t61tI8iEcFpnMJ92Hy7TiUOTl8MCWvG
TQgBCjJUVF8Wv7MvjWvfRhmzIEGjMAaXaD0NtXcdIIPG41r/RiL5U6zG0aPzFlsMdLyyvxSoLlj2
N7Cpl//OxvKy9tlzOLcn3+Rymrt6X4TpjdMheeaKPWUcgj9pikhTt/5DrtRzU0dXmm9GjOpDRs7g
+zQV5V0Dbuekc+wGAYd4RbsAyYv72vKjH8gTXKeq0T/kYwQkZDBuy4Lds/SrjHig1RJWbXTiOx2x
iIgw7DoijrmkZV2P5ATBNnNnr8EVo/oZRW59oWxPxEOJVhxzOmXTGuVT3g9QHp31Y5LWvAcKVf8J
a1k/RgYfmjPwdxO7a+E7luN4tPBe/g6HSMfFoN2Y+9vwvcp53RFEHo+wK/tjR29TsMtmlZdXKgA+
8zAFPg843YKEB90xUgcbXsktlXuoBymRKyvpmRN8Tbgyn0TPf3eD2dZwAvNp5u6xoJv3gf8w5SkZ
1omegGwkbjIhGYAkNNuLXcsUDFc/4zovsYPbFS6ZAjWSnrgdjNACDxZKMh+2B/GtP9pYtcBM9GvC
XL46+AsHfmvU+rMHNgzRdHQo1RiI68XZ1hgZ+/jL9EWOUWDs5kLO+rnx2QYvRZdV/d5u/DElSa4Z
V9zrssB8QCYSGU1gp7aaQ9k6ZMXS4pThNy+m7tOb8j0pnB2mgh07S4LFmqYDHJf5bGYJ05Y3XU7j
mTfm3pQe4DFiPp2Jc4VsqSqqPbHR29StdlGN4p8X7ACgfnFGuoV1ZdbLl5iXax/RbZdqIJwlIwAo
fPeWVShc4+ysY5opnBk9v2OPaTStmp8QwP4Geali32r1jo/QJIm9RmREF6V3fV1/lj5ugCn1SdQy
TuEwtEeZLRj/2c9Du303fcdgVenqg6eMr6XT5Z3fyeFI7ve9wyATTzLKElKUGVNKtVHS/JeiX26w
2IynqHfQcYIsI9yM5pyajdinNU+piwk3VtWy7lJvmc8IwgDCChNGnumly65yM9ioRpZfWaGqTsxp
qyPWC/5Utr8okkYCBKJkmDGlfQW+pzG97vA23bpDXe9CzyhfFYOAq3mOxqc58D6CHJBg34bGNYjX
H5xXh77nRzF5JMkQzmeOYf5HKS3yE6U7QqodFFOOPCLF3h0lExdrDEnq6LdqoRuvVlUGAJT4W7GM
V8AL3j0GHnsTuN9z0/CFp5o35RHoIKT5jJcoOi6+Jqo9LkvTL1UC5QYrGa7Xzx6bxojhmsMNV1U2
NrFdDRmsYVmbC1uAOuCyDfxzbXgDus0hXGV8HnviVDiHbaWh2MTtX0+x1XOabmLnr9vYdcU6XHXj
5kJ2FktjSS6WvkZ8Rr3ArOxUnQ4PSmOlOdjZ9J4txTLtjdzA5dzkodHchH/dzzPu7ewcbKZo868/
moGmBPhnrgX9yZS9Wh8SafvcQ7HBETMUOAhf81KWZD1GDK63ljBNzNikhYM/0OYVJm2MFATPojpQ
4xH9RX13YxbMYI7suoy2hpNWv5mb8VtbmbPRMYuBii++RWQbSO7VxYUsiYx2w997KrdijoTGdn1t
/95kxRhOaqcNj+wyXF5uu0yj1+Jl67m6CH/SSWWwniFx93lxSrdL82pK9wKXc2FQsN2p5d/7dfv3
ru1v1+4C7w9X8PrvfVz9vZsDW8pBlAq5Y0AAxpTBxnS1LLgLLlNRg0odnHCA9Wt4TEiaqOE3xpbO
tt+1Bs2KvMRnGCxVjwa9EHvcNN2KeOQqSuS9uUntW6oEZ24mNtXOZwd55hlfo/cVlU0GW4f+QbET
q19OewcPUQ5FcJHtNrJcNySIi5vtvpzLLCe3WW5mIL3phmPeyg8qcnxv1/khfhgmbhYT/qkQ9rvK
pMEUbPCJ56gWN8fOwdGMmK5kiUqY6UEbjxXQBpXg3QvlY1tgdHqzgD56XPKWwjyYNbOxI98xk8ic
P1ECguJHlUyM274aY2Hjbdi189Abx7aD+M4RYMz8m8BqsANpy87rPRaDsd7ZBr7puGblGL7hHSh2
n9yAEZvW2ruugCOz76VR9kpVpvU5hiy/MTH84SUs6oXeTOw86pQO6aM5WgQf1yUo9A0uHnkq4L1a
36Ezh/LIQMAkYTdaFlcWaKHTcrXOZXdrjGyCR75ivrp0DCyZJoRGeYRXAenWkKMpdmVJ4d+92Su8
x21D7zuD6IIjwShQOhHctpEcjeVM3d+7JvQfC7Nqzrg0vWTc9pxBFg23WWhdw6wrzBhltC9LpDUJ
CDzRtj2dw9Ux74PerO4xUzMhUBGfKzBFXGkQRPpfkUot4rCu+yvN8xfuTTyf1mRincjblGAuX75k
sqLmXYFJurOKecoTczRAbbTDOO9CBE8Myos2P6Pad5fd1iQXSxGMWCs4i79x46Mlbeh1IC+CGa25
y9cFuUm3tMzasj/gUhjtxO+ttEuqdBijC3SLlpC3P1fPuKM+x8r2byC6DIc+tfALh+4tOMJpX/MB
UIZ3w0gT1lpePtBMnTA2FOWlCSZwgpmCfjFk5Q+VfVsJU1dFhwVlOlGOb+373mUSR6a5A2IQTp+G
607/F7mi/zQt9E+Zov8yffT/Yq4oIPLzn+eKnrrp+7P9H9/T/3iavv8pj7T9vf8lWXn/Em3JItJC
4LcYxv1HvMj5F5cOijAMghAeg4f09G+SlWWjZlG8bNKIgb2fMqR/V6z4S1svOnXMphWa4D//W1Uu
/xyTxH2AIAaN26WijnHrv8Yo/0GuynJ8ycFQ//JKy3z22Cz3LZezS9dCqrYRDwjdzP3/qeI92GS6
fwg0bS8LF2kLgm4Ta9BgG6zpH17WixrXWSBSdAOZyP1UhYiw3eKlBIUKwUAC59u2JDT1A6YQNSbY
FoNnW5Tjl+Ov5Dcr/HhnD4tifQKfUlpHMY2e/aoJF3IF9qX+xnFbXKDRSFxLpcs/UVp96e3lNOrs
IKaJiy/BCv8GrxTQ85ErMQicZfBuKmcFkCDDarnLMt6GxC59D/deMP1dT6vwd8unXd04thmESRHq
CqFu4GeZaKoQgtI+f6ZV62cssMH/CogVQnDhOLzd8QPebVuA5l41HBFu6kFxXvmIZX1mOsjBKI9o
CImtLCIKFA86x/pKIZc9Rb+jDp7FjnyTaB/sojO/OFSXv7q8EO1R58wlHsOic25cFarslT8Cn0fe
nlKIA6dbRydq4lQTu1bpPWHV0a8Gt0n4C8D64SrkM3ecKHcHXyJnz4FJbJbGlwy48KAfRU1aBu+L
DBmwBKbc5flknnoeKlYbSMxZzDnFK46TNoR1LLrGuCnKrVl9srUDp71FcNvh1vLvOjWo5mCtg7BO
OjPyKAk7gyG3NZPM2zcU4qLQeJtlNZFychHcii3kmgfNl82QWAFv8kLKryKUPdWs/oeoOlgGZZkZ
BOSZAhIV4loxJrQONtPOWkc2cViYjNeI6CwdqonVMzQTTUUBvD//GgPmfPG0WEu4M6OUkFY7Wi4n
XYPmjXixHeSgUZeC9gam2+aVOdbmwWcbeymG2WcrCReirz7vG+FeZjVwpEas211a5yTqItn0J82/
AeYbljxuI147D8o/E8OXP81UAfyLsOtkSS69/I80FzhSGca5JMhaJhv4XepkJRpwEh2h/kQ0YNGh
objZhILUZENCWbC63qa4m+nSAz5dh77G6s496xvECi5DmhEGHD6558SOVOI7g0E67HyzEBc24v7F
FTZn/XklesjVxUONMhulMP1RDHlsXO5PCYW56TFIe56XNSwxF+WLMKGWVrBRd+6UeRBihPwGG188
qiy1NztBM9wWeGVeXXPmeLSyw19vw7QR0nI1PFI8APysrtR4CYo+a47zKKpDmZsUHXVY4RmLjhkv
3Oj1GpD8SgZ4besNVEvSNwkDGSA7rbwe2qajsCnipvZj5jVcLSsITBXsUyWJ85FnZhjm6Go6kBHk
cIz1Y3gOh0I8lBVGYQIIw3rTa5zR2pPeR5dF6xsFhgK0jl1O954VFk9lNbW3a2Os2W4ZVPQzr10E
tUXrwLlYWe0QJUeHewe5DrpDYdK7tUA1PS8cFmASz2P0SHJqecX0Un9iDMZpk6ajhSzcoQXFIeRa
mCDcWO87twFhHkacmfb4VSqDU6pV+nGopVth7kUV3nFmR02NMCLaiBReZWKnCYmu7eAiVGFSpx7d
wvse6Lj4cfmyPFVeFgx/CmchLpYF63gT+Ys1YjLqIMY5XtN2iShbMXO9zAhADBOPe4IjcDBjzMpc
WAFOtcVhBdtmiVh4DNsPhMBC8yYbhOd9NwETlwvxOa7uO0+QktvV6wpTgwuexlWJZwDs0pCYOnOL
7BDielBbRf2mAs+TNF75kJGhIQzTrFFBdPP3wGwCOle6cfPFlJ5VBWRLllaOBwNtTVcHQ8nQ//In
A/+8D8AKCiwdOJUiICvClqXIzjzSN2u+cha/6YaVUmE5qHFFwoHTdspbbP8Qjh0EUuh1/dLa/NOO
M9q3lRtWBY/87KP7iqYJcdHiNvEr6B50hx98uwOIrKKgWk6pMepuSKK8893LtkVZNFgzHg5OMOA7
sE5hE7HG5cSJzOE6GItV3SySPvU6ht4q/eessVwiPQ5mZM6L+dQGRwHeKGiTpbab+Tmdq9z+NZii
0aTQCGyC6uyH9A0NQ/4sXp++KtLHAGaM2fzT2VrYZ0b8qo+D2pyqBNASwmOau+x1Xm6+s9qlP6tU
OdZBs/kpqzQ8o2bh18kMw233ElUIjFJH4iXWIp0QDCuIKvngMFvP4H48+kXPUTfLwM6Z+fg5NSPC
HlHF/stdkOhJuGt+4ZmwBi3KFC+S6y9VKXZ+t5k7CaExF+rJmb6weAw5pSpzd8uKBTidhxfnxmLk
8jwEVqn2bEI2sbuZwzAjLce5oqEShFutN8Z4EbTBZ08FD7pgIKBcNZoMCJJLR4MQWtoSS3ea+HpX
jfnthPnwPLX4ghOHjY5cZV0FjxmlNtPeX+yxTmxH8MOvUW3+HhwXB3Uk6uwpwoz4peF7cRTxEcTZ
J4RmNkKH48Cm6zPzOQicSVhN2mphtaE05sFTYfi6Vv1IgWrPBWYninYO9hwWluGo4RtzE5P9hvgt
MyX3dSvnX8oJWLK6coH2VUsXRnuN3pJy08qDF6zd1XyIGumL/UY/HMHt4/8ggxfU9SELu5LkmvK8
xIky+5txl038l8jOZ4asPMeN20Z2orNKaGiUkC52ULA7O6YBgb/u4hW6dQl1VjvTRuBP7LBCz9QG
g/mYJZg7GpKUeRXlOkqTaSg4g7AgU0DXRoXwb8Bb1OxCopzS2DZYvjjiQH9m/Li99uDj6jqXs2u8
Vcohh+utpB5os4CTgVDogs0j4dn1pzDLmX5i2WBF94elhnRNdwWNMLWPJQlDXr8c14KF6bAg+Tzo
ZQ1IlxOqrs9SdbO7D0H6TMdlpcImGR3okQEdC/6lMIse8JNHGni2U5ThIp181qWQFXdQPvfJnMzh
NXPAIIorkNRWTCvs7CS+kfOkzl5A/xB+/0gmctXlm1KiYPG1iwYWXmPJ72k0AuugrRVSvlb5Al6j
rSk4Qo5270uKAR5m5jCYoUxL0nXjsX5kPfgm0ze8W3II7UfU5OrGHX3W7hKy4C2Ppv7wLC+3D66e
KVeD6mEQZZyDO1P7JvkZjJ5/xLjqe7ViWz3AxTLe+M194MHMl54NNEv4aEuAG8iSeTai24buZxd0
LVtU5PwBZiD4dtIzXKJnjNSaIWsRPGpL4yMsw+H3MpQZrd+U1Q8YJ4fsnTZvcZ+mKr9Rcqne+LSm
s5g3aT0Ie3zfQF3AGRG3KREiCoTQfrVoRoclBKWs1gNyBKLgEbcqQ+zJw0OYzF1Y/kLvIIleT43F
uEqFDPoWw5hX4GlEnpgfz1WTdH2L1cMkPPNUlyhfyIx+2iYc8WF5UvtVE2VrFZjCiiWGumSEE7wo
PWZgDeOUFcAEJYk3TpdpkuH2x7cC6xQBxuvBlRAu8q/VlK2PXp0TCUotd0YTXCNb4vovqvsilMaP
Z2fGZZ05MKLtWME7/VPlvaxL9yEax/DMbItIS1hWrpXkeebXPAqGlOc+YiaD7pI54Zay85GmnTS/
ZZAR/WmbzPloWGtmHI2GbxxgV7EoeBzBqzgwFhfHNyl6i4ymU12jnmxbDwix9tB0AObiqFjDOcEI
xC8xMt+AaGhYTY+jceEU2sOqAjJJyPXRQkWBOpVmhFvV6G3/O4bHIsEr0I/HyZomQvpGgxUuq3kG
i6gb7qRflbSd+IVzKMHU8wO1XnsXKCt6b8Q4w08vVgcjIkm+czeq0j2UmaR2rG8s408bpFkDFyKb
musyrSTzM15vpQ+gLtWO71/uP4Umuet9yDFRg7pq1jvf9ClNTknPzpwE+sxkzDJL77rwBwgzadmH
ZzWU/X2NdDsktZONNMtVfuUnlV0RoXJArXxbaV28N3wJXtAqGY9wuQFXIALAOlS3pM1XFgb6FxFD
3u6QgrmvcCUTG2MeG+WO77f50eYR51ZhB2nMCuC+DLRupQC90u6eWrIZq1PX8fNUZVF+VS6VXrE9
p9GjRRcifXulCJ/r3gpoGBzq4OhKYnGchZTBYyHMmSOINfV49+118E+B1w709zF0jRIoitx7xt5Y
rzPOyM0+gplGcJ1lFYOxISMfxOPkYIB1YOY1pNKLWDk5tgy+icFLp3oflLDeliliFhvz0aVj7MJi
z/sbRYvd7NiMmaCbgHPfpyZcHsqUU8ieb1Q170fImrzJSgRYZScyRuD6l3I5lIy/CuQ6h0LFEnIc
8Wsy/UfHwlId68DS/5O9M9mRHDm77Ks0em8CaTROy9/n8AiPMWPI3BCRE+fZaCTt6ft4VemHJHQL
0LIbrYWgUmVkRoaTNtzv3nPDbcrRhbS4Y0AchCJbPkauIs2fHaH/3wz1P0G6/Dt5ieHh//jyOefV
P0pLf3zNX9KSgjMDTAtLFAXuV23p724oz/ubG/AffFIgRv/kc/3lhvoTauMAPA09UAjetVr4L3CN
BNQtfQeiTeTCig5l+J94oVzQ3f8o8sgr014qHwoYehUyz1V7+geRR0VAPuiRJl4bmxHLOb+Ge7vF
H/o76bysx53D+0ZVk1uUmmws9aYLDgY05QAMBH7cErcq0or//McP8T96nv5vEyJDiZcMzxsJmThw
JX41Puv/szD5X9/XX//Ebvvffv2fT5H876dGhtcCaeonpCMRcnyHR+Ovp8Z1/nygUOx40FzHR7H7
66mJ/+bBaKe8IgAH51HaKP+jp4Y34B+fGs8DCeo6VE2AVMJJG/4L6wggbTKTMv6GtYHSNGWqoB+2
ZAIc7tlLif2OwWvQdDfZNRQy0GVzJrOoWKjKuhuiZ/i39HNsvMFU3fANvtVAsRzj4iHcsSg7a7rr
nUyFP/7ff6R8598uPv/V6M/hh8776Z/MmH981Z8PDvLz39cb8cf//rvfMnD+5vOoxixIAYUhQH/+
+2ERkf83cFlUmEMADJGx+Xf/wsL6t2wsYFv/DMcK4M0zVsPf6QWQ9ikE/pcHplvh3XZFdHU9T2s1
DrI+l6Ub55EL+NYbEgljdcSjM9d1zTS7IyujncdE+a54CkRflGG/aeuhHuZtAutXyX2LDj6Ki5el
HQGnKoonjC/w6q1K7p18UQuncKixGKvHFdHvOFTGquVlVL4qBGJXPy3mDKqmAajFXQPaNqAiyrc2
A3CAbDvMZGAfGDa7y6XjCgtdIHbIt8DaWYefzqhNvV9roOs/tDIR7s1Ur/W+MMime8gxgzx2S2Xr
ltmjThFrdDIKkNqIVpFzWn3FcRo1MIlLEupwATBgLJlHuZVZa7c8YAW1d1Vq+vKeFPdI61JeIZpc
MeR9+2NcKPp5t+2SPPPhkcWeqynM6EqcZXZJxjae38uRtIhLeeVOZTO1viZdYwCFIeI3ar3fvfIn
NJ9x3Hf3i8hweiJcZPWWxEvQnvwEBs1I7IIxPKVAGaY9bX5Wsdfr27XOgsfR0geOLQJfZ3GnrMiP
KCqR+dBx1d+g0rt7Owbqs9QD860cV5O85psDahrJ9B4RlWmCB3XxZrCCY9LCMYwNYiiJV0GTKPS2
XDBhbRuHmqltaahJTmajxrPOhvZ9rjMCMNNKKXJi6/B2oRPNp+M+tONhHutkh9zcHJIWNDvHZYwX
p8IftT1yXQ6VfBnIFJVv4LNE8Xskv0ReFtuBx3UgzcMHUWXLdfGBJEYAgvX6hsHFVPBJE1a/HSIs
ON+dSdXHSLvI5QT4iVXjZDNSkd1agvgF4klFHD1bic5kzA52jMDFA3SLnDMlaQXufNwBVwofsngu
H+2K2r5xyqz+FsExOhBKLdTWTTMCZooIMIhCH8llKSVmV0iTRC056QIDW72bBTb+O1PLttlafEFE
11k1X+tonB/ZAwCu+B0+NTssxKepp9XLb3rMOr33EWgN9kMihVa284hZlp4BjrJypVZn7+GQySiw
H9fTuKYy2mlvqbcVxlf3zh1qsc9sPYAgqiuIQQHHAOe2KfktbvMhHAKcHiK9EqeyMcbwUQoImN2+
ZpjdkBs17VvQ1o35pAvAO0DvsqdkJo9Fv0JGLKGRcyJ/8QYDrqC7+UwAcxR3WKnUeIL2zqWmYV7z
h+w7vNVhHWSPS0ahN3Kbtx8B2B/GSltmN50yv2ZQXe+U8NYn6WvxYaapTNDiLVsN2OfqokHmvsTE
9mnEmBp3RwVbdmixTfBwTmSormOT8QFtT/HJZ42CnDslxOLTqYMDL/qQsc88I77vY0wB3OqSJrVb
mxYo1g08//002ehkkSP2Zsm5MSaTV0YX1dH//QSNDgSP9nED/Ag8b3ivPNrgb0mKRMuJQQn9YKsI
aQOb4NVnjKkze5qvtswtuFSZ3C0qry7k5/NnFzTAe2/S9lWvcn5fyzXelTUiHgFgnW69QXIBa1JA
n8V2xVBU75vWH/Zu6UBVM4s6Wgx6j6YKpXukcS0ghR+luKZEBx1rKkR0h9hfXCTHVPLDRTxcRhMb
LvQ4QbE8drrUuzAz5S70as/yQKywlfADXzsMg+XA5C680CMX9TtVR017NNLrsXSsYbKlG5q8bDTR
49ckVXqP4lODMmyVPOhONPLboCy8UH/trxSRlrVja0ZB1spYrajAvqbGEaaDTZnOODHoVQrQ3UxB
J3pv/LckYvnGa2vNCCZ6le5m6eVIAtxFhFgW+l2+yqEtHm2XxnD9KJ9YiQsuLrpDpU1yJ5KlhiO3
jncFhaovbRiXh2okhrJzKt99htmvHhoy2G9gpHrxm1LJiKL2pkWEXPs6DRrWW8LGmVyrBPoWztot
8y1S9exk+TKlmEZam7yNtUefmVpjp3/sA5YYykkHYoDzLPX8FPoMF06ywTA95rn/zWIa6bb8GTMC
Fbbs+IC9rz812dLt3Cbl46N4NMMvZhCLgWcIL97kFCYuYM/9MH8O9CJurdc1JYMxAJVcuQfmNBRc
X8EBSfsU+N11duEBVDQOFqk2Yi6+pQgaIYXbo9wQYU+/cjOeX6EL0ISIc7eyv0asIR8Z6xLlenK5
Yniq6ogLmhRnGUf1YeT1BBQSZdD9fM1Dsin0WDx0PvfqfbIU2SWdFGKwCMwcE7ELdbfD3NJ4+O0q
2DpjG+p5E+UD8zO+UrffuU9f/whds/vKskhPsryOLEdDNcem9SbIVTH/rnM3ovERbXvS52zvo88k
l/7xFPhc/AVSrSLFBgdrMwyhqvCi62DYkokCNcC3NiTUXHsOJbhh6M8PjG+jZkcGGdPwwsSZ72hi
jeeoqzMQAfSEzax8HoxgN9PegXOSPTD0jvfQLl30TtXXE2z4onUPqnTNORrHRfKzEkF6k05OhuFR
Qg/+TieKU/a7pmaDJvKcJeuBPd59XGrn6nYZSXw+cGZaWf6K6jhbzU8rrXLOPIXv+Z+mJvtxRBxc
yXO6NY0yG5RD9+TRRdJsTUwxCayupG+QIhZRvcZE6Jd9D1+XpsU5KWD94NMDquWV92KuaSikJZM6
FuJ+hA2GJC+vbakFChDHx3E+suXONwIRut66WFf27El8THFFd/YVPYj9B6V4HM59kMT6hjJGV9Le
t6gfFJIO6SkN4wFAGqqKeaZYfK4ujhOXj03MsrfxZNMtp8bxWn/TMg9/QnPu/K0/xazcLjD5d8l7
zlBHsdO+JuXqfHE6y7eG+z1+dZD0aAmlvPE5y/LoGzZ28bWAtdJdEgMk6oEGA4Z8SmNl6OqCPJy2
YK/2Ukrz2M+2ZjNGFg+ZZ5Zh/o7JOf1e54midklPDY7tMknV3SQk+enICpz/ZhhIwMLUJFobp8L7
ye8U01O+5M1z1Pr9clzClFOJRA7/YNbuQNEsHQ33sHPmptr7AKcWOIneShLF8cFtjRZ/JbNhL9gw
VCcpJGJbMClml/vWTSEJvYGkvzjMjlhqqDOa2lNS9sv8YhnI/7Q5XLPVbVghG7NoBoNuf2WkXv1P
jOLi4AmSGTOoMXO75XUtdNLRQ2VjHl+ymfEh8VBL4c4N1K/3ngbtiI/tRHuv/0SnpfwETwo4FFKc
S+PB1A4gXMFw8/2Jqax2/oxDlYElVEQe/JAlPFfKBHtKU8BwT3ERducBbF2zL+sobm8Hh56Q/uiB
rgswJ+AIa49VJ2dcDEUwU4+syp8jnZ5YkZdK7MZxNIKWVQhy24h0LkfwWUcvRjInODeLKvNd6WAk
PpimIGFLmaHj3a+WVmSGOBmW4niMhktbYdbkrEvl0QVrQfs5DQAR9il/feZfrky/Q7RI9aPfUKxx
1qBGj8w/kueBpwdiuI9T/RNea87wuZ6iZg+jxemflwBox1NlA8siCeoMidHIqGcIDorXf+2Ze15N
xkN2OzL+jbYmwOd3JBiw4AEeauatWRjN35NG+O55iaXXbLseyuNmak38qonQioOhGvzO58gFhKDA
j7AJrGiLvTsbCN+i6IN+O+sZ4E7AlgSSJvVVuWfmDZHMVPFyhlw1g/Xzu1BtwqQuGyRKY5/1MoLt
b4SNbvoG+sKGQz1IMR9LgnPo6Ruv+DiMf5dUhevzWMgZ9zF82d95VeKspjTC/4JZO6CUlLnyfTFN
Xv41ICiDt0I10NMjv8vkY0m1smI8Nvc0XDUy+l5DR8fF6ifJOYT3pphDauYg7Mq0+ipRZN88GhfF
LdsuppUyHcLxMWJ68IsOlrJhglBMGAW4J9xg5g+nW8eK9HMh9IEJcgieavyP+QH1NTOMK+f8wrUT
xwa/u95QuiR5LTCDp/lNZSlOu5Nz1Li3a1FTiDbRi/Ozkxn1CxEl7eV3BWfK/HTSBDZM0Q3eNdyf
z5w456D+zlB3JXljqlszePk5YADJQS1Nv4elfy32YmT/7i2RVnuQR9mbCC1ji6Jr6yfmXeEbf2fq
gIKO9WCD1QqWU1ePBrRIXYaQE5NWvxpHy+RCDUYc7lmV8mlL+VrtXdxY+KTP86Xq37AWjvkXGD8m
w4gcueUzmbx6ONObkZPFb1PufNuGXFV1s6Sz41xmCJrTvltGwnN1AjQOhpSXfXhFO6ZHGvTWL6qx
jrPvXDEzshqiwtzLJUi+YSJqOebid6CgtZ7smjIKlP5C+0xYLL9mR3c+HOOSCA3BNvdK2zdHzNvp
82RD582NIvlKK9V0Uzu57d4UKvuOELP+6rE/RU/F0NhpYyIKggFxRM6O6YrlQE0fSHHNvuUDvDRI
Qjdp6PViA+9CMQAEs7YEaXkKB7rhc+aLzNOykJh8mVzcJcmJ9Jfum3DqmqdyTHzSMk0/suhMpIAK
wxFu54d1PKG3z/5jYIkb7AeGKppWAuVZuDk54YkyWCB+4PnGbYOzLQaND86MY2gG1jOo2pPTr+sd
VvgYt0RD21zK3iXpQ6KclTBJNAThNpk07A82Qd7oJvbb6j3jWWgune9ypVhGrrxwOWjy2OBQxI8P
ans9QByTXISZkG6R64pj0ozLTS2i8kfLmX+XMOF5WZwmce7xmY17QjfBA1yL/kLUs+ECsdQhF/IV
h2wQUg/9GbkVNxf8K+NDG8yMQ6Yob85+q5b72W2X6WtLYeGZ8jOAM5QPZ7dRNJrbqRrtT+tVYbjX
xMLuq1SZ4xKnHRxkvNrjNmrQfXZE7uxzQ9+pYf6X03cfxIt+KZkWM1LGJUsQpQFzS9FvNv60fja8
Jl5ogvMIcUdtu9LpgRbkYfwa0DP1cgU9XGPpTMGtpaeLvBRFN8dJNeunL1b3RczKfcupn96mgxV2
X4GwO7aRZCbDBHjmaNtLDmWysPdwhPhEbUQkFJTRSIJQU+ssA1CDfCLBzOS0XwpDBiebHyD5RccY
tHG8C3MtaEFZx+hGZ4u3p6IxW+4mOfnJNgewM/GUSPzKXCLcbV4MDKwn5nxbpxtJY45ZIsoPvxB8
cE6EJrorc87+T27PKfaRS3WU/AI6mn6ks8+dc+EpPdPR2T4XMiEJoNn8mx3nQN08tC5GDjK0VSz3
UjvO2daeMxCXr7sfbsDM/UMLE9CUM0WBAitZdderqryU3FqXZ3Y0/xs5XgeYqPHohNF5/dHEbbSe
gQvkW5n78VMk1dBsp3IoXxjH9cG+XJeWofuIfZ05I+x0fwX3g8kZk81NEjbth1Wh38MByJPH1E4L
JXbVyI0nZiPhhMyOf7KxiV6XmJdrP85qrW7LLNTmBpKECHeFFObTX3zv4gUCnDYU7HuVz+aHVaqr
sKEGGUSXOCVLZtL3tCOFg5NxhsZBtmMBLef6J1iErYXGvfov9SyvKOx0YcBPLmC850gcHtjvY/fY
BqnFihYCTcmTGqNk76tleHIIbPc7Ow0iZ6jd8OS41OIyd1vhj7A394E/oW83+iGbUBOmAIP5S+7G
YOV5xLxPuhxIhMPupzWo8MPw7DZr9OJhtdvzthRHYO3ljUrD5MkXUfToeIRidvTa1cEJc0C5074b
n2Mf1xfCgWwPy9qWr3ip6lNdT+SAbcql94DflUIrfAX9tzqJKvdNB+Esb7sRGZjFQsGfTr1Z30ws
VTUQu6scgZUsBtFLo0ZyZK+MX7LCCjAfRdWCa5wq+5TorPgmEp/19io3XIiRcPmPCVPh7tJxwS8O
hDkJSFP8uOZIfOVIBSiLkVDzs2Mzoxt7YiBp5MBtXYgBOr5cBP5HVEhODlSFn8Emh3KLnOhe8HcY
f9/7bQdCRblVM7yGuuqmB1K4i/3d4id8jNiV1vvCUlgJsgJ5bq5pYCU0l5l3nFsQ/LpsVrsVR1K/
H/wqL4udrYOZLquBNeo+LDwiGNjfqkunMdS9elmucP55y7X2jUUqoBSgGtdo2+UiQPOVwUC4B5op
468ID9GAVfOQqfHKkYSjLuMnS7t4sREJ85HHtlMa7MSa6ENacsklzwflbc3xGXpwbrzN4Bun2wDS
a5oteezmLqg7Rt7uPCVbD5XyZ4HKUu6ikPvvYZ4sVY9tAX6WQ353CiQm50OOSv3Aq7y+1vg8nonG
oQQM+Zwp7uShobogWyuAxTTkrU0E9BLIMYD1RMCgJdinPpYwKO/KfLqugsFIaMhdeUD2M27H6NR1
WCygZ0JKuSFPT61cns3VR5+SutgYEelHT676Natmp8TXGanyJvLWLt72Ksm/1JkZyMqDNiTDZOFI
7oahDsxdnjVEZIzjfKvGMofpS00BwIVxNfPr6kbTN9NFxDlaHFt15o3pRkFQ5WThrZjXFh89qZ+n
12zVrJkEQZx1T0w8OuWBwgbckphajyynTfuUlCKGR7hm8FtVFSO/AdBl8V7iPvosMuSWTYtVCrJm
WHUPsuzmYx10zTe49emdCOp1V4B83wMAgBJEcSj6kglwraKB+Kc8A9q0XdHCr+bFsPw59ZBbEdMy
EsHkfiJPi7sG1/rJNJN/Ewyu/2Da2PlWDrO54+/VPdDQJ04ms/5t0dLbeWwyV0zwKoX/q4nailoK
GG3kR4PuiJM3/ZWPkXote9tkl2ZpF4hb85q8F3XVPKWNKE6JpqGYmodhPMNKpV8ylQJArQORtN60
4wwjqxE5goJX4Zy42tSjH15l1fe+FOMNFhesLxSI9ETociLg5QrGqle2kdt4Nro4uIFtv0nEeF6j
sHWfhoRWANwKtlXnnDZoCG+wapZ9TKNktKt1MZ50ZGg8jPEj0vCdxdY7aEkT67FShohxQn7a21U4
Ntj823blbO+qLL5NVi94b2ggUltwxzPSnyzEHdzVPvyF0Ai6JsEin2+FhEl2qLHeX9h/YQ5m7Rwf
54UzryeW7j7tK19tkGPT+UDXqEZPEJ5ldKACyJSr6HnlpiB9MuRVJWkyKj/22FyDnGuElsjtkawe
23WaPpJVpl/wUAY5y1bGIMIf5gh8OM3U06PKcOdFhkPfsrWdqlHXqizPHw0VDU9+xn5xT0kJjtxh
XDPnN+te8oHjLWjPAQWxF/J+8hGFnY/Aq8VpSFvV76TrBdifEiXPfk5G6SudqdHn5IfVJanacO+X
Zf8Rd4B5sT9GnFCtMNHJ9eqZ+D8Hz/qABw3ZEmf23JxYaIiElmPdbFzyqrgsdVY+BPBNn6olW5uz
6KNabfKgiz6pY5HuvqLygl0G1NIu75Ly4CtUfwZNmJE7GOzh1uQN1jir+2DZlGUZsbfAKYm27TpT
vTXyy5cXHablsZaRfyaTOX5au/LyqtKbSFYFItrFmfBOfiyoMowCkZPgT9oa59k0fssIorYwk0jD
pgczgkgjLKuLG5IRV7rdPKyHLvLEr8lbkVMwUqFq5QOiDNfsCfZUrcFRcN5fv0cccu5yZxRovaJb
HlxTqR+pnNqT7cX0zLqygBCv6uSQGJHc+VLArg0Z3mTHseiJtVq6x4q9T+h8W1Y0Tz1TslCEe+PB
oDr0g4NMYKul2C6RU70ORDZ39ejFv51CO89p67fvVWpB5BYm7t5z7Ro0q1rU5R4Xlf80RoK6DURK
5/eggvWCdO61Z8/gd+Z5XPXCalip9tTHKaY6LjqW/pEV5Q2qR0wwBMR6+hh2GRSlao3H5TaDiJjR
6dPqB49G7ehLQ9t5jyG+w/WU8n8Fj2Sb4iNyhxcd1zzsudq3/nyrlY/1M43AXB0jAH/bQmGyh8IO
6mI3MHYh0K4xxR11xMvCIpww7gqIah4cM0Xe1yxe+nCP/RnzcEEArtu1roAUCaywcHconnqitIHt
73bInRqzIFDlCl8w/iSOmGvnq8vMGflHYqM+v68GA0JHdRCnSBVBv96FDQ8iS16ZvceqHxnACDO9
eF1hINhUIthxoeTWRZ8hJGs2E7UloFe8ZGU2Ax7FgMuZt4jMLsBisOdOSM8QZQ09TaFR3fpo0sIr
fLmhDytRkFJwUpFKFrQiQOesUHe3AciR48zb/2IJERIq5M83m9U0w7ANtUh5kgHPxsA0Cqpk+vCD
r50oE/C6myVCe2W2NH1aqeW7E4/rl6i4jqkU8QxQfhjjwHF3nlWckIhcnougt9UbachZ3EVhk/VP
vkqZehJXlQGDuqD9Qq1u8BQMrWnOZaEgalk7hgS/e3KCnCHb7qmhhjs8dSQ7xDGpO3M1VHTh9DUZ
E9l+U+lo618WKuTKQhRy/VduXjSHvuzK6smL54iYfUb7N7t+qeefQxN3ZmuTSUV7CjyKYLswwWOa
CchabFeYyT/QqZDLOLDMn5328NO3/Dg3rgrnS4J9MrtfSbMTb2TMwA06m9jhvbFx9xGo+eprMPbB
p9Qrl7MYZsyJ5NTwnSYHHW1UMXXjFc1TgoYbkMnTG+7h3nkq5JRv/UAy5GgkzDMiNeGlCpoFv906
0TbeR6Z9YN7gAGDtUEW+sNGEAypPALGVb/KK80HVmF5xHiT27Ji2PhLVXwJAHV3MmJIKJfg4ntWd
uUiZU9jjojCOB3qWrto6usdrXkqeUpua6TdWfivPo2na7MyHqm4ZNuBm7euBOj1MdhasbuXX7pcl
gHt4ntu+v+7Ka/s1YTKPTvqH4H79Ti0mAElNyjLP0/zStLXc49lYP8hAcTGCIThm54rVwtwsfT67
N3ShZTdBL9aAaR06hRfVc/kdcV3sYU7IBQhDJ9WRKtbyYn0vX7gcUQ9UThpmoTdylx8QbW9FFYOp
CipB4ifjrY5C38C87tV+cgjA55w6WwqfuCIkXR+OX7Bar7R6VdRjXAbhztWNG4hl6y/G3VPo59wy
ke3eV12GvL2LWeOVdpvevVBQ7T6XCtjjlcpTcA5eVz/Y4UUcd86gZpr4lqZ61YsjHAuXIfF3FdMh
ckIYhT6WtuxvOYozOFsU+aSK425QvcpotZ/OlFneHxwLb+x74FZjJhR1frfQ1WDdE4cbZ3aIjqNF
f1BpluWHuvL64MFyu+JmH44tFsp2mPIXbqohjvuQo98pSdF04CTFtbHfxtF6/rpjXNTld+m01NOe
c0QRkz9MMm5xd/Uko7nYq6Ez9BFbKnuC+Fi0QUyyMDRzs/MBeGv1nTih8LCkE2+7aNRO8+Rk7BOW
BsOxTuk2oWY7RK3UnT2rwVUAFYik+dNtZiodtRSLu0o2Nxlv5vxR+nkqH9vWhPlHQM9yhQmAXAse
Dt4MuKeEEB1xL4Fw0qYR9IYEe0uzJBG5onSO1nV6BG/mNPFX2K9xq0HkcIvKSXs43Xwll4w4WGgO
AaqcIEwfZjV1WHCKZRhfegYwRA94NbPiC9bnFJMXaD80+zMFu6Jctq3vK73SFkGTo7M1NDiLbCcH
znugkBClCZFc42Un2hc44d1DPAzb7w1PDaf8dbEtBS0i1xyKQ4mWxOOi/PmOIl1AKy4R9quejYbd
P9YLcPlHAjhF3W/7vkpSeDbYcsLdohxlJuJ0VVrQFN0hs50Ed9d24xLjmspjCtCAQzIwKGS4qF71
dMqQrAFj05iU35ay7bMHVg7NeZrRLuPAWpdUYGBhG1ss4/wYRx+ep9sT1JDzXI2kMxs9t+WZQH/X
im2eaxP+alU4hK9E1DzKteelr+EQQObf0eIVKmoXhtDCO5wqtkcniVzN+4e+/NaKotb7aPSqZs+w
n8Wt8bGO3HR96pb3CGkeRTd6mAE8Z5FOjm2VxPEv+qXAfpP34zLdnsjbtd6OduI1pqp78a92oJb2
Y3/eM7yaQ+qC8KYTp5gFmiBjYlotH7wMMMDKVa4qCu9Ed0k23mIg01DUAy7FHJ3xj+Q/h4LZ2PWw
3oxQgiwdTNI/Vgts8xl7X5e69oWeQM8/YqVhFs9JSSvnmKHGAIFesZgMFHX1nt9sQovbZduGTWG2
OlJ6ugI0afQicplk4Q3TC92ewhiMNY1drePth7IywFKHtESOAsSwRkdnwISeHFkbZgf4qcNLtBtF
zzi4Klcx/2IEUw3pgWi9SA/8/fzhBlaeMz7Nc744v4uIutYvirei+96ngsHKbz+nkovBYNMohlgc
lm2MkZpQb1ETTnBSdiLHZwe9tt+JQfwaln4EkUOCpjxW+EuGg6A7Y0YSRgpmKIeut+nStaIYleIl
hrNyyJazobQdThKBDQgJ1i3jx9iLG7ZRsG3C77ZjNxftSw/FM/4txgB+dDZQAHhX5TUnVD8hYcLE
OM8kyBvqVwgYoma5tykF9pJRqj+Ev0cKxYgu5jS67yXi8ljuSisl5UMVicuLaVXzxZFcliG8uHH1
vVgc3R5WveIMHjfo7hVa0gabTeq2N3bBifBlAoOSaJoThV+QxeuFPJieQcF+op+IIoK27eI93rAp
/WgrDkE3KhOL+HadEQQ3Ixt2+JXlsSNnOldd+UZ92jrcjz2xQbokRzc1NKt0qb2N62UkNyAbSeHR
lLPWsVtMQJ6ul4lIElNM867dJzLK7CEeU0ftqqFaBVulzZbPKBhT+RVA0uDfIURxeN7EDlvAS6UC
UR0bLg8CuK/bjZZ0mB0LW7FihQySmQrGMVNUB79PRS/G5HQBYn5dQ8MVjQPR7BBashj9fuLYG5/R
clp9QzGdbz9AgsEt7UVCATpeqqGPd51Zu+UGn47sL2ZSfvSb/165aDkKWOl9hEu/p1aA9s3mvLTX
XB0RU55Irj5JBP2+gLx/APK1JAfMiWX1TDlCuqUGk1sCa6IIoEawDxtuFV41Y/VvEn409w3jq/g9
aNp+hVQRmHWkAS316vOIdSE5Spe1+nEJ+IdT6DgAfjeFM66gWugjiThjxRkOgkei0l6/tWpIB0Sd
VQ7JTTCnbX2oIFpQzN50jffM+oGp4sic3dbPRVln1Q5qjGY5H6u6Xu9SERmHs7fJqRN1yZBPb6rS
ov1l6sxJfwVdP5XPrMgtk6hOjcluYK2Rd4PQvTogVJb6jStYlJ5sisL0GZJ1D2HUS7SpBx7yuX+1
S0fJfUozGmH4Kcs0FQ3uTMCPIybzszWwuXslRoVr/bHmLVPUlSxfas+W4It/UFqW7m8VLh0hMUdH
T5BpWe+YsTyEqZGgpGXh800+FGudKHoDFhdqyE0dmmk5BFo7FMAhB/bm03QuwR5u8/6U8DxNbkdX
u7/C2r1FBslMj4ML4tXDaiM+J6A5Ee/vD2BR1hhqq9ul+gEBn0shMlTe6mBbEV1vvTs3Kn2QjJCQ
Orqe+4lEX+kU88aFWCb2VOlNzKIkSGFBYqRW+lllle3kcb6O519k2UbdKZvYSfHiQI+Q2aaJh6b4
GhgLf3sf5TNuzQ0+DWOXQ+kw51muwJXeu6S+O6l7blF0fOCVwbjx2OLrg+dQYt0qT9hPQFHX7OHp
RyLlOpf7TtdrykjfjAGHVXJxEUR6NfGHxhjqngrALcEmhLfAjAVAJ+0uff3qK3d16YkcvZ/ZnA1f
wZepp1pkwbzxMqHvpr6DOehDNGi2zeDA9hRglzDswqmIJlwREKWOSeRHdj9EtcdVm567Se9h3jkt
rRGlyZ4T6Q3wSxNd1r+0QfZ7wMsl569yonmC/adPFXCKMeSeR7tNEtRHLJMTD60tgZJxpXXUegek
Qd2TicwPQ9JTAFIQMGTAUWKYc9yETu+RXiWUYVcNjw2E+FMS9czQB91nJ9vY4X7BF1ZvGldDvACf
vdPEuiExFbN9VnSmPmTk/y2jmL74OpQQ8XPjBWffu1IMl3jw6N0U4msQKL6ceDPrBHyHt44OkV0e
ZM4nx01FxaLv3rp8GlvHdHRRgt2ID1PL0I9mVAWC1a92whId2+Iv9h4bU5uHLBNCkmefaFQSdG8z
WFz9eyBJzU5C3LhQ7+MwOEaDvmkjU78AIoeWszThswQKtTGWEp4tUq3suXSvGPxYId4absZ72lCn
jxAbMQ0EeXMM6y7ddX+0eCfzeBaxSxDSSYfuhUsTuEguFxlD2bhJALL3gr5R2YVbBMfqA7QhY+Ww
WX47YRqsD4x2Uk5oQ6VOdPllP0fK0EGj8oxfV8tM/qiUHdb/xdGZbbetY0H0i7gWB4AgXzVLljzE
Q2K/cOU6CcGZAGd+fW/1a/p2YkscDk5V7dqCagHXHy6UIvPfY+6EqchdIbPHaAjyL0AaOFsAvct3
DLP4MsQSMh2MQ3C2YR1B+dXJ1Ye9QN9eijHFB7vKN2xJE/J8bTFbNgMWGpDlFtOkBb/R5tV+kKV/
yv/vzWWtDkhjmUt/w0vBpR6dYydx/kQ9a+os1bYpJvvm9hLfLj+wvgXFPPlECLkQU1tWN5AMwMwh
9mN0oTUgQBRVa0s/rOMT1bd2pcJlWR5DkIRbtDf4+0Aq9l7dY8XhpeJzaZgZ9iM1lVuMPhGlx0TS
jsUSpaht1ELy0mOfiCrMqjsv0eW3OigyTuozdnipR4HvlqXJ0YZafLLKKg5Bl8/HIFoBFVuHZeEg
PPYEU56dZzwZT4uq68sSa6b1fAxX9pO4WPurv3KbcrirXksH0Z6NQbTKnTKyfIDjxmkXpt1Ga46M
2wlxl0WlrvB4hQXVrM1aIM6C65oxEkBzWw+Jz96IVJLf7VEK5b2SrwgohRaoFMViop3jtzQOcZin
25AekHMWFN1pdAuS7Ybl7Dnh2XMeemBgai36szZsJcu6Gh4y/vAX5tn6NRs4nEarCHZjz1aYM0Ok
T1kVTE9mKmheiXR8owdqwvYFdObRGyd20G4YUqZWxVjKAumIE72ZziVRs/jPZcMDeCWmKEqcF7/J
751d9freJE755hZ9807vR3zxZ+vvy85DGIVam56YWlE1klFL0ABD9KHKiSGT8iCRUgpybVmdXIcp
7xrkG8+7ThQE3DLsLL8iY5S/t1UBN6gKI7I5BByik+hjsCwaIsWF+AB3oTdU1ZMtewxFES8Z2CuB
JLPv6avFzpId+hKU7zxGFIsKHC9bBr+s3kR27h8LFL1fdYCZf1YSki07n4OltxYBNfYN5aR9/cn1
XDxkCR1ZW5qKxN46AHraMlHOBvkgfOx5OeHtROfkLYEmdQojshosRvvkjVX0eh04of/qXUqfULWp
g8NMmm6Chu1gShh0q5NyfI7baCW1f+8HYk17kME9Os+Ieo3Ltd+JtVyBbnoMzs8dTUKWCIHJXxsV
Tc+K72F7r6lNDx7PnL8LXtZ276+crQxWud/MX/FyqmmN2DWgbH7UBDtOYKM43G6qkNrn1czZz5z3
7Ce8tgxQWeG0zE3wGGF+xxOHaoLy2W6c+hEpP5TfrU2SV91awa6EwYVNS2di/xSgepTbpe1GCLGI
AjTvoG09c3CaOA/I6r3DK/wQtEH8NkR+L88du6zjcG9aeVqxuXgbWjfn9zSp3ceUmAsCRRu/eOyQ
zi4x73ODkNBu2NxH3mFJXKDQ7Jv/YsCU8nmeu/6VDWTnHFJCR/FuYHaduEdT1pfrAud5l3TlCEKt
qsmor+NZh9K58P7P7ZvNqyAGOuqa5px3GHX3rSJtq/Bh+pumvLcMzxkdMYdllEBMkPPCx3unQYBv
y+v+G0Xsvd8dERHBmFWfm0RX+ywt6uromlgvx9RP3PVX1bcqZyc58/8/8cGXwY79mRj+pLP2kdXK
DB0QZR+3jzvTMObkys3O/YJXeu+IuOwm9I5GMAzquMvrJ3io48SCMs6Ll8RFe7if8L2EpL6E5gqY
1E3j4IHX3SR4GlNviaK6DBBuILP6WEbYF2c7F0IPNuRqJVHtb5sY+zsT49yzMwsWmV1BZ2msCOiE
E4Ix//VPjOQV00oxmOGBCSymE34Ig2c5Q6x+gf4rXLjCkY3O0FS14ADJs/DCW5B6PTngAEkUMYKd
SSPaPGZnmu/N7ymbbSeVtvzQjpdojHXY5w/A/mAFF/0AtEpx/sOLSAj5U2SKg2LUBPLg0KPb/wH0
OwDdrk1/4dnl/HYZNcxukQO/vdMw/EDWLri5DA+RDYzHYsDEmS50y+ZC6VMyTysshyoDcX0PjKy5
24vPtjfG/Ix0hqOBkDUAD20dn+WoEyHI8p5iBFYsabMHKiSLfJPQs4vzcPYTYx4y4BvqTQs+hqP0
19j8q8axcLAO8Pkzqxoe+6e474z6Ylc7HVhmYHqtlIo1r5K2LD66hVq6Yzyh0u76tJaHFI+v+SZT
0/a8rZfQ+9HC98yuiC9DzZZh7pS3q2ZADOel14Sa9u7QE43cSrBj8swW0r5xKPU1oY+ivnhxWGi8
6ZAjnvVcU462aZOpwVJleP9/0LGrgl27kFT4lp5lXVkoqnmSFQV9YYOWih7EsU/zIzOI0zJBdTyh
du5Ez6ilei2hXdJR7CNr8hUgCrqWHtFgSp5QR52D7G0BCiUtsau7bvU7XUfOrGvGDgWAvEygxM/1
DzXWM5VjeRlSn1h38Ul7WXMYBreYrw7LV/KZuigzap5MN33HUoKzSvKkemhnkauXBPvNXwzIU34O
+4ri3rnkBX2PxxG+aNL0u+pExy+3FqzxZjc8CRnmf3NYUhfEtZB64Nhdrrh//7odxeDrMVdZUH/C
ViNDx/pLVtMhxKdKTF6sip8ZNknLg88A93jEYtVocvlLnX6bVUB4GxzVBcNuotOTwBuRu+4ULDoJ
YXI20sF/zpEudk+D4ChLNVll3UNVicTBBuOPM+dgIlRYs4ooLrNnSgQn/1jFa1/9cvp2QYUzNl6L
wzgrOtkz1xVqUzC2t9uq8kfSWmC4uO5U0/9dVUw22q9qWNo8QDDksDtfMexoYGPxSP3QLoRW1XHa
s7b+bulZmB/wRSvyHXHaS+edrEfsVwwz0xj/aREf11tb0AewsVOGh2XBAlbcdK3BIkH0LHJWlmvf
NUdXsIXZEze/I2LTjtb6tcV5P58yC92r3y6drP8zEFPj/jIB09bJbgr9qrtIp7pDhrvcbZSLMWAt
RCVfoTUMy/IQKgfoNuRyO6z+ziRsvjGnTGU9P+qOtFazRSAURmHh6YUgwMMevIZw5uEGZtPp0r6a
rcvPsOva7jUYUjroQjLKXMZMLyGdQLUDhuZcFL34Xvmk6HTAcZrOe0khpP2sLbaDjaSPiuE6QMVc
NlZRb30etApae4CKVvd7PUI25paoxFI/eY2Y+GcHHyzirR/a2XlxG52H4p1lVQ5BJrI6PmaC5Ton
JNFb3NGLbKyB1U2g7JriUu6TXUmCtPrXF9rzvz0oUZyfa4Ph16XRaUdLrH2BEJQGFw6+9FX5isXO
C10y+FEbP3Cnhznj43m1LMPnvcD5OtAPWIizLLBAbdzmvp8y0+wePMuCFHc8OGOeSm1zdshcPfBM
SrfRiDZ1waePi7BNx+8CVXFX4EUKdj4DE5mmKb8onUzuwca1gBWvvCuEK3J0tu15Bu27IKcrQuph
8qhnFqLjJUoqTd4XH4uezm2rpbP1+fkKchFO+GfNm3v/trT5l3JgpY/TukDkCioFrDxkkcFFCsKX
ciod3pOqUHcgs0SgWvJpOLRlD0xWlXwBeymG/mZLYo88FJr6BQtscvFb2bwuWGMTTpN2pp8qML/6
Dmlg1/iN2IxDSpIXobadngKHSggKskMP+xMO2OGM32J9KIKAUAle3FITFOM1yYqYDcG4Gau4yY8G
6Dl/VNChbaHCPBVxxyGsn/3sme1+2DyIJhm58t0pe5EyhlMkCZbffIMnhUM0smmAJDpuWf517lM9
IKTepU8c6zCQnR8tWCDCrqUNYPsNlb9JaaOuubG7wj0HuvGjfUUwxhzqEH1+qxINuZjauZ+Bl9Ox
FQ+RxxmmQEkrMZs7j+Fa0h4w4GLbiyxp3B2cIZ4Zho3rNgPoA7I+6tL2UAtPD7e1E5ziiLp1K3aF
AimKIBGtMixW2/hz1k77piijSrcD6Ryegybp1nMVyNE78jKZfi8NWQMyOLh0Wiph3/14oSYBUm6N
q4wMkn0YcXARBF1jqplGynbbchZnlr2BPiQdtXyBo++EY2Twj5Aa9ohw8bD81ZLE7oNR8fgDIpLs
zkqu45s3hYolizPkR9kmujm4MefJQ6V6ceqy3J85PnuVeOrYpDzXNNldjJiMfDSqt5e8JCkoNVM1
pRfzmXbu+Dz1XXiWsPK+FXQe9hOa9bgQRfvM6ZivC1LOUNl9SLLjWw1pfoK2ok7cKpr6ET0xgHUs
3S7Zwtnu7BELIahZ2DW+tRaT4MmA7tMHN1iY3yrtoJM6OFuxyyQTwjo0OHlURtu9mzGn8tIczd8+
nTnacoYP2fytNIVRDdM+5OzluZthCn/GGtnm1avwOu2SsWPhQfH9jfyGRjbmPe1zaKj7Y9urbNoB
PETq7dOWqWks/HzvSywEbAvi4dzQigMun3Hg1dKi9tEGJmH/BUSY8bKtDJO778ZAOmlta1GQsBBk
QfiyeFRdbud5qaGVpZT8NYMzPCdOnh/Wwqkuy5jY/SRGfEdDv7xUhB+3DrwGQh6j7R8XUG+XntvO
cOIEYr7zRvjasOvudZKBModF+tWT4ZqDztZ6u8h3M2rQSgoSPXy9Dj5/B+9myNKcZr+5D94HHkww
JnsljjpysDdl2Qi4dDbpwAY4KHEVsehp3LON+hxOumNibAVD0h5X5K+LgzWH2XsgAHzADYPBeaU9
5eZnwH22FZFEoku5jylQuxTibPwhlMspwyBO3noaIqYMX8Q7UNHUE7uTdyiCgj2Z9hLnD0FxfYQP
rb+kxZO7WRM3OPvDvdWyhlmpNj7bRHYsQfIlyBV9wG8anK3FNXUhYdYctByoI4DYln/21G+/Sl9m
Kw4BVIoP43jzuTPCCw41ahEnw8yPqZRD7Wn3MtPlH2cYwmeTrE55qogAu9s6AMPtt8X0TQe53glC
jy/10ha7CjdzDXR0xtfQOhV0fRTas0HMfc7hZz73fVAmPzJU0ad2QH/BzhByliowHLHIr2kX8scu
lfua41+zyTzss5SlcACcoAV9hxN1Ob/rukmuqAncZXUdqIBDSBoSxmbFdepzXGvVpsd2+jRUTZ8T
escK4SwzkiFPg/xNG7fOT0PihnsPTYjhZ/B3iMkz6zLM0Tll5a9CehyAe6JZGMEoaPk32a534VWy
6wcVmvJQJbzi7KKBkKE2wUL7DL6B1wXGW07XVu8ebQcHnMfmvSzRErT4jpyVOJhLHbXxTPcExD8L
92nDY2NrcqdmC8LIcSNh3NodG8zkEcqY/ZgMsJ1N2EvNB5RQrxCVbLj8mnnD9qXcTmEx/uDQq6Ob
6il5qhobXCPfzvmFJqIqPpgG7R5WaEs6yQWjZ34ik9BDf1fp7HkO7FwfCA5V2HiRVykGxraKWYFE
gHtLuD7MCefB8BsfQfnQqUXe8yBA+vQaS7Xzk7EZodZmij1BLh7xepTpRguaTc/p3HS0eOdU/wQw
UzeszZcz/3PwGFBtBKShZgl4USygvRvdPP7jFHv64gRddQLJ1v7i7Fr318XE83Ke2pH6BSy57MY3
kRITaS1lUrbk8B0u/f2wCuyPrFfTuSPNjDP4Vxm4xb+sqzldtLO0/8AFJWKDU8YQegWqzfuJLln/
kniMFW+T6l0GBRGn0DWrNsnIBRQoW9Vo8EJgncxPZWSLZ0c0Ij1SHE/acvImYlQeyTrz3ullzdwN
iK0Qd1m1eLL9Q2jKPED46Ch7UPi2d13nhrAQsKyWezzcTCOuP/bmSIKNOiSQAwXDYDV0J/S7mEwN
sJAdb+3pieHV2l9kRkieY1ALmnPE7BSdVjGml3Vx5i+6IBbWL26FSyimPHYh8fNyXyJPv2h2gZkJ
sJXu7yHxi898YX9BGUi2vns4arii0XhxLyacxx59XUEMLYgzYJILg+xkK+VH4Bz78YFfEfoCJwT7
D/Z48u6vXsc+2eD4y6mnFwg9HkwCTJg0rYrC79VRoYkkJWiBNiWngXUmJYaIv2i8k/bYl66fPBwz
NBxO5UGKNEF6FsEdxZOaAxLTxxhoj94F9Yj5LlpdaBNdKYJO7KBJJ/Fx9TP7nx8O7QttQCtlRaVg
6cilgPJfYjJ9oUIy/FHf+2sICg67vl488Gdju+f5Qgu2H+HVpTEnmt/kiB1Drnl/xEsXmx8RwFP9
oJXW7THgBZCzdaUn5TxJEB77lFbbaYe85F+7CpXKIRtzbgINmFeoZmHpO6HexKx/g45fDLrE8JRg
tbtQpFB+OyBkflkNiICX1pgQVI5w2VRkjQ4udec8NjUsBw4cokHxyZxD2Ek6aedcUMFD8qLbTo5v
K7rrVuIkIGDIx3RuNuD7HfjsGuISC38v973kl26QF3ZDOkSUdyTRrKiR50UTOWTnmZiO+DWW3yrp
ppM1I1ABxln4NuKeg4KNO/3lRqwpoQrT/pFjpR9shkjQXoQv8s/kzZLriUXrxoJRPq7N2N9wtCDu
Uo9Jja+bt09wYZ2zhMh6NDPFWAzGDQu+1Ee83PO5OK99L8lM6xW3ah6h+LPa6Zv92Id8riUngb1L
OuGXm3Jv/lvctnO/nAXLpN+vGL29JWMqJ5dc7UY1midCR9G581yWSAWEZE5RqSsRulIYdkW5zuxs
6ola8oViNc40p87okdOMrvNjxkYYM79cMIW21jrOqVQec4WR5PUP4FKp/FkNO3Hi1SHfrOwiyfhU
rFxl/DHplm7i4yvj6tGOdXejTby44hsiYFYmlFDAMyFQDGWZcJpJiZqoqK8uHDfFnkhI9AeIJYlU
24lgiwvHJvupo5utALgRkwLsJgycJA3eZCWD9iNvtUBSitREgXZgypNULUHcQnclz4WIoDxicR3a
fKMC6Mi0iwAQ4FgDylghAJRvnu1lhKDKt4cUj8pwGgMFid1TtQfBuA90fKpYJTf7EjwL1heFqk4W
dgxj42HnnjT5IB+SCmKzLNNj6xjXeyZnOoy3gTzJU6ULzr3RxJL/2VUdDn5MkgJXA7ra0aPMlWUf
37yziYivGvgf/bzN83x9gu7c8VeEBHkIVP+cEcvemDMxMwqhw+oBW3M2Xd1hKTDoTYOfH6u2jwDJ
R9LprsCkY+9qVzcUqJU+pvukhwQrWd78xKyaf81xMbZ4CyPMsbyL2nfrcI5yeXcDk1zx5XXHiWoY
yAeePJKRZflIGfZI9rWdMSb6+UMxJMVnNpXqTxCJ8KVMY+nfVq+asgfOAxgZebvP1U6zS2Dxyu75
sYY18x0FZfbU8XW+YGHvCXmrMo/QxHyg0NtwEF5yBv3iBy8KL3KwD/zewmdgJw5euibEsA0nPC+I
F3QrrS4nMijGjN6+2iA3jDgMU0bT2dLJxXZmPiT8hX9L+r8bVHMnTvcqzQbOAtYjypjrPo4OS8bE
R+oFi8mHmrGrH6MEw8ueHtL4vAx5dAyEbp+awWQDHw1wkR0/TU+kCHPeuaunxW6nZR1+0q3d/gsp
tG525RISZa5DJrSNKgbKDmgqLbczJdnNlvK29Hrneo+Pc7rSUpUEDY5T1VgU5UgrFtlJgoX9tkZp
+eKotlQ3Zw1wskguWnV0Jt1d/JWWvGbxwksZRMk3/O/x/hQOO/UgGyxrN5hXFcXIrmvUDvtuSQ1k
2btPZVbbHZJl8tLQev5WYCmmNh16LwVNzBcRxKRVINEVWP3C1ZKX2sYVXXuQBSv2Zik77elrGPiA
ynuQM8HiLmk0O6HCT08pvN+BJFBFRTRM5JMcagDhs08hIoK2/wuxPsJXXTA5QHOmJgcDhul/OJzo
xZZTfxSdl1yuJ1SthRScGcXrIoYkfsIcwYmubYj53mLyF5TZV06wq0byCGBI0cJ9D2fdZXJccKmO
j6lq6ySRH36W3hzkb7buaoCaIP/9nDhW7DMfN/y+qOUe2Ngt7UveG2keHgxYHHz/waOb/LFIxnnX
ZR21r5bdCj8ucLxXLP7x8II7X3FIh5rND8oWD6UC/pl5iYVczQN50WKkh90lHMC3Yot/LqOdeA+q
1oH7i4g0xZt+dKOHaUrh+zS6wVFBJB9WqpFRwhExA8DwxxNjd1BR6cqbY3pcKmShOklGYKhWZKwN
OyK6dzeQpHzsVnHgZhujhuXGjWL2UnYwiso53pV+jP09c4fhuDpsFDeVEVCE6DIskgNuDXnJF+Zx
nzqTa0Wwg1DFEqQv5HZb/AUeQ0LIufNWJn74e4pyUwvmBXIqz75DqOQEMIrEAOgDgsDNZsDWXxKm
pE5hvBUqrv29IgdldyN7dpAP3jJl14EThD5WQc/KOx9Zf22aIsjGY9A45IHz3qhrYRt3+iImI4N3
Q/7qt5H8oNpWdU7FCA9BQtAdhDUzefcXjgr3uN3pmGWP665nwb5os3h92V+8kGpQOlnpnR+CFHsl
oB2BzlHPi/wa5in0TmmvOHDjdULh0F3Ie8PN62H5s0RF+2oRuMCuomlgJqSzsmBxv9RFof6Vfd3k
PxEg3PSEsyGv/i984xUx4Ux5gydze4ior3Q3hWyF2HXQmCPkdWXOgokCRdpvu2o9WAxd3PqCZEvk
TlX8wCF4Hfldo/V3yFH22gyZ/Ul9R5c9Qz1WjyyH1mJnRxtZeDyoXxR6m8z5W03WevhzlL0gYvIk
Qxt0rqVa5z0Wz5LAqMLh7OX9yQL43QETamB/YGDPcZE2wn93hgrvF4Xf6jeAgvvBbaL/I//sYm9G
lFzwtg3zzEAdcmtAkkbHgS/DI8T3yTF/4KnF+QWmi0fzAe4TLlHD+pYmO3dah9N8J9yOJYvln0FR
s1ZhsViwIJJTgsWpWq802s1gvQwuqh2/fEMON4nZyww54re13HxELn4UcZ4duzGtWgBsE2uJ1puc
5jyCwZ430qRjDAeHSOrTUC9+/+J4KsEkGYYZrtGO/yTMvLvxpe9euJXnF1hM3iUfq/JZTpNaN/Tl
yW82/NENr3i/K2cwq6RQmCxBt2HvvqO8uvCXb4b7RiS766B6JbJ2YS+cfQZtrOSGSH3w2NIWEbA6
matC/ofAj0kqQVujA0AUT0HVKEIrvpi/oJDEt7TAP0klfDG7pDTd5TgLpobjXDmJANLSGrkvl9z9
6PDTs1AUAmJfig+4P3GjKeBwrc4qvEmYJqrLKqfuavJyfLMR9mESJelUHmHgTMVO0hpsN5Cb6h8r
5+WtnHT5aBG+503sRXILSXYFF4E3TWEaPPaYdfYOR/2/3P6kopzOZ/rySIMCrBqi5Exr9hydhsKg
shP8Wt/bdZzmY1gJR/wobI52l2JeLbdhDMNlg5srZB0fgVH4JF6+csN2aRi/UOs2rVsO5u3PiB98
Bnbh8oSrGCkuYagTsrHaYQEqZhpEt2PUrZ+Y6vvfHBKKjWv6BTpcMkOQUpIVYopd7bByAHz1dLGy
L0BYcA89AbN8XyGj3slG2MmTQ+C5mONyD1MpworGM86LUx56HlDtS5uqDOcZ3QaHOqrNbfZ4/b0Q
YRr9W+yV4iIqUdHkodDKqPOWNnhwvBDe0h0c/AWf24s88tp1SyTBkVV70MpE+rHEJ53/ioMmPBuJ
8ROC1dApCAyZN/0Ye696jxpmvjKmBRxdp2gfiroB/65CODYLcCnh/px0M/+XVI1zouz13h0zLcuP
0pGqR2zumn/ybrvdTqW1/jPBgqA8MJQ6eAJLBeFJ6Ewv+zRx2mvJLHODnIBmEAeiM+wJsUieo2pI
9iphYVUeOIMycvXRVLVH23OYxJC/Cra1Tuy+lN56T+cuQdnio5pmcfKIel4qXPY7+GVtxuFjXs9j
EobBIcGRiE2q4lrHoxsPtBHWc3wKmjh7lhLvEVgur35rsGR/x0ESbX28T9es7ezfWRaBh9d2hLGR
uu6NF+mIfEnnn0vUEtK5wY7E1SWm24hx/dKwsdyCHOkIcDZsnJ/RakgIehOa3CXW7Cff4MBnuJt8
uCfV17I67iGZSUQyoicu/7QLUmmv/RZ5g/MQhk6G9qa9zqkLtzSbyPcYdhz+PgqptSmLofpTLBM9
1LWLwGGMkDjMAOVu4ns1JUrMFL9miBPXtmmLdyrwMBDz4UM5k9wQY5i4dlfBYlJveecggrZTGJBX
lFgZ7/kLjAN9r841arR5Mbjl8ckqW/6BjUBcQouZZWjgqvuDckEdg1bX/rfGtnlZs2X9T49KvDux
46grrMaavmmECm4W1MCAtUcdTHvp4rF5nzIR8XJit3LHoo0ztaWEggj08FI80wUznlM2gOFhyc3q
7EoSGUderDrlCZ8PT7yKKWha05j26LLylk3RevlRDbSsHnJqA65yLHg/OMxBIB25ohwQi3H9Hyti
iKMxwQuMEN19B6b77rSuMatEd4QeQd6yPHNj9vjGAnO2uD3FpoyXhJ6eGkMS6CrLqxC+GVGZlJKI
cNdB2tDoMkH+7bqT3mO5Vw8BPgDmaBHj7bV+ih/O9uGuqQzhOC4G+MdpEhPqjgClXiiCVuBsgB3V
BG4J1TC4oaUhE3kkpQ6kReZtLSK2l9Ocja95bTQptpZ0zkupe0bzZFnygzuQcg8Hd/CfwDCsPvVL
VafPq0c4A45WqN9attGgcTxr9I1ZI72NmlALOFKGCB73q7sRLT3klCLEq32Cr4jzCiJeF11n2lww
MtLkGlwaVHWuXdCLWLic1Cx70Y+NeaBbiAKCLHVqsm0UwC+7BK1r2aZhQJK6N4BvyVPhLNzhHe5p
DsdRmmO4T/36n1mj+jHk9fUV5F30Y3bEeBLOxHOp0BiZPdefa8RfqpY2AmP/Y96Uhj7nfoqeeunV
H6vMi2nfjmZ6ZZ+o9I+YLIvK6PGgXvczXb24AS4WxWgPoWfYbPQDkfVRsHf4R8lBJb4ER41/U7kQ
S7X5rD5V42fbFANJRCTd0lQlyiF4CWppJb/1NK9vzMlUzDmajU25S8NuVSeardb2PRyTxv4pxyil
AFdNGfGGbk2LS7RaQucIQ7x5FXrfilG2jMShjNIaXIiqon/tJOMPmWoAGijdvPZxW3BdoLJ24xvL
QO7MfU8K4lE6o5c8YTnEiLip3AXReKGq62cYleJldryiOY00354DUWOA8JfmVWQjxipXxMQXuwl6
lKEgix76zC6XvJXRV2sAUH3XJDH+q6mCDREzw9p+T7KK28cEn0VwhmUoa5xlEWeBjjAoW44aj3n7
xbHOLH+IUDXFjliy/9d4vqye1Z3y4aIFUN5zohauPlrcQkTEIw6Um0Al0SXnyXuTlDyEcECU/3v0
x/AUxAEmE9XW0T5IQq5yyifqravU5OHcCOwewAAHsGaOCc0AwVjPOa6o+ZcZRGg+4W34OXPOko5f
nW+mibdyFv7EazB1P7hSPPsBRNDAjphjmj+2M1tAAtxN8cwzAgCMnTTWj46VvQltuu9UHD8Y5nCa
ExIPIBZxt0GcqmKu9FnnfvoPS7uqdzyp/WcG1+ESN6u6773j/r/CVO2vNp8JXeRpak4kPPofHaCA
YxvZ9vcI9OnR4JvoaNNIKd/DXh3fwt6fzYafwkVsxg8JrIqpJ/+PXfzkJYchx6hCkDaIav4aKrP3
qKMyAduK5Y9vLajk9CdZswBocYNNkMZtWumLT57c/JMrA1PC7icRj0ZzcqInRvoXKxBVMD+tLqrL
5HqZu5Pwpj8KGB8Fy7ccdAVhE7ru+Ri9T4Y9BYlFl4aGCUWkmCt6dga9UyCFJ4pE8Kn8IsSQYwJ0
RjG+uJXl6t/4JGvaKw1/bburuwUmjex1d4xzNbIwa/AM7YgfZhm0ro4glojG2nuW2VgykPdsBBsr
OTZQwxw5ZGw7KwG3dq3fnOHK1xLvazv/6WvG8WuuIxbAIyU415kcxO8sRmtP9ynSHR4110dDDcCZ
zsAnEsBpXbnqF87pOKE6W6CGdfP8kgTAs6ctuSb3xAIVBaUmCvC7iWy6vmZUvcB9xddxDKj7xR2t
efBAckvc3eSbxdBPhu1W0lk0Vv1XXdThLSeKUiMaNpn8O5q8cnmhUq7i0paYcs3coZAmeSGE1ZTv
VQbFcW+Z0vLD4tO9XfrwiQ9p0i75vrZUjoCgoLzv2yW85/2kUdPDwiAgFL4P5BaKnxEeBGRRPLOJ
vsCs9F8R/WjRIQyKS8xVdKtQRlzuhUjQJbxWN0fK3e225UxfXdU0E7HOcLq+UJGkaL2cHPnM9jvJ
9oUHw/a79/XABQJJNOyPjDbkTSAucugd/XPCYOPvkJ1w7EWz1c4uiAdiCriNCF5K6uxdUp7HuqQC
gKnSWU+rHznOW92D8T5Gg06zu2bvpdc1cEDsBTQxmYduYr9/67l6zLHoupg5ULCe3aVp1l+5ftcP
QFtdyTuoxYxsehwnTeh6SCJeZv7Tsx2KjQnqvCDGoXNui0gE49GVwKv2y+BR5MV8QLgi4KQOuahe
zs3s5jOcMr/cxxi/WZ4R6jh7gYSYrqIBLaXyiVBuSvqA9zZo0iuiSP5ayRZHSB6I6iMugZhwwmn0
b9Ss9D+oni4UkmnEmo2Hk+8WFskWV2QAZMqRaVXhYVtl2X0V7RKOp3zmtF/Q2CD2CtzOIUWzIANL
CQIDnwTv93HHnOXMztzNe8usE2+CAC2Ua6rx7R5b6Lgj8wWFjJwF3CUWTHcxHmIkkK+mXqntpAPt
iUU8Af+srFlHRzi/8AVJN2OL4pPOqtkVSIKfsDUpUV8NGYduZKOShIvb7VefvSXXlV28ZBfl6xR9
tjyQwLa27DJeIQo62Y8wY3nxipDIRBB74NlPTB2Lfl95DqZ7P9UEozg0nSv0ROgzyXiUukFLL8Ry
wYoP+A3K6Ol/JJ3ZcqvItkW/iAhIIIFXCfXu5e3uhbC9a9M3CUnSfP0Zuvf1RJ0qWYLM1cw55oLn
t9sor2CpUTkmwDhze5NtG1r9gcsw9+1Niv5AMXjvYbIgHJmnn5DvcLljCLuCbHMcHG2o7ZuBLavm
abiuPLblSaNHwAWnccuil5Xhn7DKp2/4KG73bmGowMzQ8DFShjrnRgbBXcGE5h+dZYJKsR8q9vG6
cd+KRCTukel2cZfRKtOflm6fPiFOEbfQ84nldDql98yL2JcVKYtdHx/YhvG1x4DPeN6zbixQkb4z
4zbymIvvOLH8DxQz1ktbCpSh3uBB2gU7cj+PkE8ycK7syKeu/W5BdF2Gph/2tF24lTy7FkeDvuE1
y0DjE2+voxh0hGVDJ/Nyb4vGpXrMVC9WPNj4h7elM7H6Z/fl7tjyLu2OP9BcF5rbV4Tw0j5ILI98
TRNJiqs9l6D//aA8D74KrH3bJcGjNJrYbC5fNIjIC4R+y6K6/Z0cJtB4jPsWeZ4tk0seLOBUWD+I
Py6L9OY01+vU3yg+Q36EeJDcpwOXH2642/xsoyNcRLe3bXA+2gCy4TdVqBc9aiSj/XVOxzK4hPAq
19eQxL/hswcZum+6CChtRLKTR/YoddXjysQ3Dp1++RACb+dt+fUPxiHCJFsBpm0kEqtk7Lsvr16o
M7pmHPxt3hXlHZRkOT67s8vEhHS+GuSVb6OptP3+iLE2Fae+p9QYQ5+9uWr5BzeVtfRfnbXOH5aF
8RyklcKNpM0BqIgveRpUczKWaBjn+XxEtnBLqB6C0KC3WVVV3DshFJoXSBgiQQkmxZE7Y60Jmu3Q
sOwYOMhPG6TFM37NEthJGzFKWgdBv4jEOq6pF+DmWPl4AFdAXw/uufwvi6yZlTKxPA+Tbur5WxUh
IrtZyiWAdDMOB88ZK7M3FUjg7Ygo391S79afSgoYq12LY3yq/JDcdCbNj9wQwbWie0V44mZ4Ppqw
/AFQq+4Bes/ktiLHfYJiXMR1zjlNOqVer14QlaSwBlZzcHHz7xovwVSaOEuJxwQSCweTfbAptv9k
E3b1TSqN96kX/N80wvxMM3197BDmfAt2t/I3QiaXK86G7gk3zDea1OkHmn12nKHNMLwvq3OFVObo
AhNkBO91BcPjyT8FQQDoJ79ZmDehre2eQLt1ujhDHrk7bZUEiJk6tZ89L5Tfg+KwRvmT9ceKpEHg
F6N4FwwTGBKNSnA86EQepfBZbHs3jA8yBT4lo+Ls35p75Ssu1eUHzKQF3cJPXHZ8mFeEjZwazWQe
Pc6T3VwHPvYn7Nr+iQqVUswDF4Qrzc6fKzP530UhSO2yAhPdR7aRyyUlaTU4YLTFtjJbszyQQ6Vx
FrhwsgJcOQ+e09B8USnsvAwt/dZW4HdhrqIcNct6L5DcU2lCfGaVjsTMRFnN2spO19izXSNjNEX5
e5up7K2i6+eQH6KHrKuGa9flYLOoZ8r3MdAfeV/5fF0lgoZhcJt7Ite8T8LAqz+ZO+OADHSRHyWZ
j6fVW/52WTgdinT1n8n3KcpjyIu3c7n19Kb3RfBIYCGyG4np7m60acR3k5Yjzi2pToty+VaDTn9Q
fyy7HmfMXpD4O//4fW1LEmDFum9hBhSbVOWsR5F9o5Ildxuyu58TZBKZ5GjNBGrGlravYeRND/at
yUI3wvObTWAoERhHF1EXyYvNJGHDJVXFHlsvdhskmJyHzs1PTOl3i1dO+zoLqLOwmPdEMWZdeDZG
jSBNvGczZwDgvKU9W2Oevi1GXrFaWXsBn+/eRvV8bBonfAowkx/Wql3MySHrKOYsIrq4QCrdxI7r
inPO7wPBiO2Bs/HcyWMTMzqUGV7VvC0cw2dwd/y2bJoydjx9Hr637DHXo4dM49njsjoWWWK/I38g
ugLRM0vVAOyH7NexjCfXCz26R/2NNHN4JVcUKVAli3eEmOLU+DCIq1EYFxU+aEgk3tkvm6Jslze6
J3kZPZwc+FzNDMuqGB100zRVceu6ULDKYCKvNZwYBxNZVj5ibBhjk4XRS8ayiZbe5CmyMEuysS+8
KiOnB3oXgoraPqLJmv6auZu/3cKpKWf1F3rDeSeqaUarWifRmxUmqNVS63m9/aWIINuFKAzekRsB
BtsFqcYsFkBwA+qlgx3RA+jeHEsidrbg6sQFOQWNaBjM423nSdxkNbf5OcBow0ddoeXWOTIOW1Dq
gD3dDoaJtgeYeuOQoPHEggpYNHOfYqZg6kXpchymPYkIQ3cCfTCQ8zLq4SlK1yPfdbTr1IocMLBY
/2Gp/RZIA+LeMdZ5zqczlmqmlZ3Uxb/QyYaNpQWX38C3ukJXLq/rEoVhPMqJ3BOIBwNWJrWl/ay4
0AByfaT0u7eCbSQZnJUQ5SEqqSdyNMJPa/DvM1+ZC7iAVJyj1OFQdUBYP9gjMn4N9WmLOx6CKaqa
e4ql6t6fb+ZzidTiJ+kcvm+fPK4uKkO5Jymkd6Bv8ERbREUWCjyYyBdAi/gM9sxdiPS8GU0q5ZKB
DECUizgM6mvZBiWcy7ISp5Bp82cYqPYyByMWdMrhHyr35reu28fq5rDk1U0C/s+EHW1sx3K+pq56
bAeVfoRwzDeajehjEsp6DxmdQOEpBeu6LfzI2BhsWi713PtpLKd65sKazz6VFlGSYHk2Y0+2z1G5
1M8Ut5Dk3ABcCLE7tyu04sZ6c1MbgC6zXL7BSB+ZUtgMIPmYq2J2oZZ8OaPsQW2dFbgXEIWoOKsC
pgfUthtK+uhdzSlWgrENjsiAAHAUFRbbolKvQzXQbBIINCA+8m/I1HXKd630cw6Z/38jalP9ZTkV
NTtvSZ0HZdZUYGhgZkSSL7R55cLmmvLmB+IKIaE8fjfBq9LZnzJJxAM5LsWLx9o8roY5hDxO/T9v
FeqQYOcOa1bEVT1mtKxpx3oWZsOGDX9/qyyy3zkR+kqv/9klZMUPBdhjHPVUCKxIiSCo1ReL+Ino
X7tTFzMURH1nbLFhAzCg+1qg7GRb6XeNudgDLb8a+79Mh5N4CN0JmNU8di+5tEOoU1F+E57XKICC
4oYWHUG+4w4Xr747EbLj9131pQonO6yo77dF7zHYhm3WHhZIZk9pb7oXuhTOEmk685dED7PpxhUp
gWlqRi2d72dbzoWAuB0AP7thlZne3+QKW7rKaWssYEHtopLYqi30HQQr7zpR0vugZW3YZkj7LBJm
uz1mrRgx8bBrTa4wNJCNbOzC9Fs5jyRCFG2o9C5fO0rZFnUViVxdPAKs5DhZ3oDNoX90J0tvhynC
2jq9dxmptaB5sJ6jdoJ9k36YCV8pFL0Iky9K5WyeDTxz9uyS4wxPhWO9ioW1jeua8s4OXPHBjCb7
NIHdnSIdSXNwqvIAIfImPyr5fbCHi+wpaRiG7QMBf7FXOHe2pI0hjUl6cngmDNhFrk5g3axTzuKx
PVia8aBnAnmtcGVfA9fP4gj/G7lcEQy0YBDvlRrsDwtcm3Wocrv4GY2H5IZbq/4t/WG6z1FjRcDd
ienaCub9N784xT4JHDUnx5g/NFpWF28K+60yIaN+uA8YOoDvJJooabCnI8J9M3g3HTuk0nzsjnkR
YhTIWXXVQeqh9Jv/S2eEUbglz4WNsbylOkZRVXwweOE/NkbPtWZzSuzuGZMAwbHhNLwX0OjxqMwL
o/W1TIc/plxe0+RWIxS8aYcJLTdCYM+PF5hCO6nD6oTxLH1SrBw+bymrpG7UAWPt265BzBnHJx4n
Si6g6weWDEw1QrsmX8fuHvoQ8mexlOp1gk+xLUvj9luECc5Np5i93rR+b1gelvqcMPSgmiI2m0Ag
EK93Kxj1HUEoww8G7MiwzEobDrgoRwnmB+5C70Z67K7T8/zbqoLd5chf8etPOU9WTta4RVg7BCy8
Ol+dKadLzXTGPVACheC52YTjReMBR3Cb1xYTXXQlcLl/oU/M78xP7ENYRb4i6Gpwn8ew7bNT6bDO
3g+r52HkwQhnNg42rX/C8biKZsSk8ZjZ+i+Pr9Mcajb2f0SRT82XbUzzuPZr9xTAfHiakJ3Q26nI
wdkfTuUN0w/C5oSazSNVKrKB9RawOCcSfAEFjOTM9bJ+oXH0eqYdHTc4ItdCHAO3uVH0knq6mHma
o6+RPi9AKDXg3kC1ZF1XZLfLX5XzCqxBAGmWaRMykXHNABuSStpc8iXk5uUHLIr6OZhGA4Rj7cpz
LoIMZl6b/ywic7hV0Vb7e4A0fvWEB0BMuwmc2DtpdNRaBgPcPpNNc6Q7RCNNyG/w6Eyg90LtFTS2
1Rpes7T0AcoZxH5Xm9FvzrEBz4ZqYnTNuEP20OwS7VjRHQoYIbeaqPldXvj2blL03egF4ReWOZF/
exrXjFEdEhk36qBs+pIINY/rEBV+G92tWdPYB21m7z/2pu25dHVOB0iwh4OCWkx3vIU35DEhBHuo
JcNvjlzzkSkOWT515HnohRMXbSZEBxaQIcYiwtZ7wwTIhlXAWAeb/3b0GKrv/TBYP9Hc+ASHe6v8
Y4ZqaeLUbqR6nDTmUULqetS4elNpH1yg3+fFjQwn6PSyGKurIq1wwYN67wLGa15ZZBF3zYtIK/Jl
08S2H5mHugCJQccyBV8FfT//eCewnfqzVVNykeA0bMXAVEqh5E2H5USvwMfEHFVcoZkwj9qy63D4
dOxDcXllXinhSIFa3eL3aZJnNy2JGY8RV2WzorRlAJ0fORqs1GFC6qbuS4SmAssw+sjsDxzFInlL
6tFEnxMmeX02E3J+/CutZRBqG2h07cRtRE6hOKAO0NMx410tanY8mbGAc7SJnd+LJHFt4NRwnaC5
hWRAlKcyzYOZRKt1tTUZS6qfayKzdF5RwvE/FajOpYOdnXIjTbCB0YaY/B/bSFv+N1VwUCZAC3nh
deg5Kjmpl6xKVIK+gv649MHhwX7p94yWwYBz8awvyEKim3+FJMyXqLCt4agS0EGEqHCdbGjCHCx3
nR3FtVSkIqXoHDYYZZmLZXPKABmR9PBZpvNtL1UJc0+HS055D/mCCgyHibfRva/K41hPq96byKs/
CdOw65NVklTg4AcaY1HYZXGkmyY7US7TWjzAuSuCw6ICNzzNcNYSJJ0NNSdAGXE27kiPAqWHxZNP
93oFzQP5cWN5ndaXWidMcNDmtw2MrTCfX/A1oRxujKSFFtzs40Op58A/1n0TTfvQyleFwa41n0KM
8Hk3FEyzd0f3Mh0H3JHI8as+6K/9jdbROreoRjSvDo3zTQlM8CIZ59iCeEu2+DxSvXdgeX21+Yg4
xANvzV1T++IpyPzlxszSyJsGSXLKCXFYuJz6zpXZ3hFTVd/xn5SKSFGFIJfjQBJpaum33lqCZwRQ
Znolo2h4lIHx+KOIoQFU4rrq0Ay1C9QuYiLjCEXD7yMvo6Ct7ImzPWv/UCw04+8I8+eXgDrcUILl
eIidDAP/PRKF/r2rsg60LcP258Ya9b/Iwx9yxPOKpLVCUvrAHNEtHj0lKHzccN7x2GXfuCuC4WQx
Xd3ILi0eC46D6mCmKiv3DdF3P1KSkxPneBCJuWB0mR5LuG4ZNtCczwl/uL4ADJNEVVki9+K17MTy
j3n8+NKnqh0P0dKHPxDjbDzVJCgyZnQ1NbQErmHHWSrbU+sV7d8BuAhzJdsim25YJ/tis2X7wk86
vyxzZ73x2pL+hFqIhLNwLMbgNPiJ8zDRtXj7xjHlJdOwf6nOOo56fvnC23uqZEPcMzDAsoHtnwWG
KqL7ChKbFafYMmgVOYGcy1St7RsOHcnQn0YJVbUjchwtc+DQtwnp0iSR0NY/kIRQBEQ4dQhHKinU
d0IIx53vy+Q8+ljJubCnEu6N02InlAN7yzhoLPm6ptg6+HfgAiEqNG3BK41OcEeeAl4paUEOvDl0
MsMIr5J1jLrNL99quOjTsR7H+seqZsRpI7NZntl8drAPASj68Qo8qvjonSR4hWFeXvlFG3YCfTWc
if0IPhyfHu7IEFCgQRoM4uO8Ccd933S+tQ/pgdvD6jJkj3Gm0H26tufN+x4JnMHnamPwG/B8f+br
lHSXyocOfEYEm6V/+z6ri52lJ53urEmp6pQAZ8whxRLChtVidq6AzmFvS3Z9tzxPCrURE+Bz0I+K
gYiTOOW2qigJNxNfJqjQDsw4t9yknwv0Wxcb4mZ+cLgVv4lQpGdmfytfqEoAmprq9on1aDOvaKyG
OBy/qHDFT2PE9iK0qRzcqpjRFtcO57ZZOxEc8LlAbuakxF08cPI+4ySoP5zWJ/OWpxdDQWpgJMUk
hUFi40okHkJxEJ1Mmufpa78wet6N4LPGLeMD9ykHHNbGir/hNTXQueLZ9dIt6Fjn3tK5jTclXcu7
VjeUXgND1/qz962+/8M4tbmz9Dql+LemLj/T9nk7hVNDH5is8eyxDmtmEKBwIj3k+HdM5Oyzk3Jq
OFlivp06rDDSVCuzTwcPHdugBf7l7ZlLm5NiX4h6hngzBwkl7t4ibibR/wEYJpe/IqkJBNnUDiO8
78I1yBQoPV15pCA0cjP0toNmGhZz9qLLhm+jXJyJ9CNPzhE0nohJ0jy30bBbJhz9Gwfq6bStrNos
B3uykuJg8jB0D9piHCYUz86mm5T+CR3223tZddOdgyin++6YJ5cIGtJen5iOW+ldR6CoPLimkJIK
qgIiMzFceKlmN0Td1FNyYy0toPJJXEMEm7B1g3XCTNbhq5YmnewjawGdf7HhHdW9J/GbH4XwWv+l
YNhsb+x+7NZj1Q5kjLnt1PjHxe6L8MRtMTEQz29QU53SD8OiEexLXRuk+tbuuuC1wRZJ3hRQqPRb
m7Hpzim3/z+CWtjT8GP3V6tHvRkPUELWBy9t7H8ok+fHMZ2ASnc5ZBeMD479tChoBvE8QY05960I
/qFjYEsnPTsPtgGyx/BM2sgafCnoofEYIoHSUAypHuoqfwh6z9g7w01s0RdhhnOQ9W6XKgvOaxiR
hUxpxQSu6DOgfjDf45p4SQ4DIpKdfWGz77y6ANdOFUgcyoep+Z0DRNEb02s0JMaH57xz0obRgPZG
AIlNpfRjDzeEirI2lMS5yv1X/qbkOvs2WDju7MgGM5cQ5lSEYTs+50gFT8XKlv8GUbMfsL9nd61y
PmzFqjfW8Bsf12mGu0IWntr4QFx2qrVX7PiWew6BDKYc1BKlexMmzjt+VF08L6PtA6hiDr4VnLus
QSzxGEAXsnE+15JBWGs9OWjQ7wrmqeW2ZtC376yCQMJb7kPfINraVYzJT8glMkgjcx0dkI2x13ej
ov5Ya4O/tXaJjDpMZrbKu35xESoZB2KYVhHfhUmS1dlBS1Mde65krUqUsSt2pLYQ/5UKT1RWz9xI
bdvcqqnw88aKeeAzqAcQbexSXTatHVKnqhSbfGphmTX18iXduge8u+JUsTGnnD3hvqaMundJHd6o
VcY5o5yC2tDW0Qf8mL+wjjwwrGZ6Qm/I+1+MKy8Bc1v/caaJegEbPHPgMVHdI3pM37SlvUMZ8hiW
05KRc1HnDgz9jDbA79zqHooBWqcl0v91vi7PTWdL1q4lUs1dlJf1XSSS8jhUhXxrw4o7kEU2vqMe
UvBmUjjGUQuGWbHhTgh2uY8sGfBQEm2UjgTQNAxEh2wkkRolOL45vfbEgJdTG9znDh5nkBqI1wxm
GTYpUEpcb935icdNCszgIS8z+ZghfLsLHaKGmE5DLwoYmaK17NTPSLUxxtRty6tZXTBIVOKR990y
XnUpefnDtrMrGE21XBYMyrpDxSNg71GuJy3fnuLuWAYFgafpyrnfaTHm84l1rp3Epqo14FkqC3ww
vBtXXmviFhktl93eBNlox4GnuvK7XAx7BN+aOXILwFsABWoiCl9zlFHobToDmwxttMyAdxD4BoIA
9dgJSK/PkHq2W0/tHYfXL6b5qJePwe6yZuusQ9g/zlaqpztmLRg7JI49j2c/QtmwSRMsqYfUunEu
OQmgVnUMUtxtJSYUAQx9ImSUthcdvM5UN4YtKT9cL6n/AJ3itkbT2X9RiqMMdkC33AKAOEFIQUQ0
D/ZDJKSR7FmfE3SLXqIGVBaRg0bPPXIku41tSMtjaEaa3VCjkTGLDPjjHbrP2xwZudI2z2q1cBvV
zsj4CuIZCnME03Ej0uAKTYtNGv/54l01LcfZEkbdl5uw5tvCPYq4QfDwdi8DPlt+3plozt2Mdhe/
F3ZkbKn4ZUGHhMEw7pFbeldoZBGrOZQbKTq/ossPWUnJs+PMZkVZ6CwKIeYmKOsD7iNec/KYoXpm
ZoLFmIEOir1GeMsRb9Bktn0za/eAR1VEBxfE0amNALwg7MiMYXSiVHGHO0Kpgy7ZseycoSONIpJD
ByYltIZHb7zlY4Skz7/VVoeST2MbeVFeCVsWpCCy4MKE+cJJ0tn2gRgZJok8SWTO5iQSu5eebEWB
lavps19QHWCYm3BJvmwwZshNtMpVXERVxfbJTfpXm1DC33UZAGiT68R9j2C3pcEPPOf22UwYvK2p
xvtD1VnhqOuh4J7VMuSkCBLA5+7bZSUviFbEo2MSVG68ruTR7QFN6jVGEUuLiDyZMpB0X7PGcLsF
fD63mOZjB9jin+CH/WoY+4b3zVJY84VDE3s0qXAehjsarGdeb/yswdyH7Kwi4l6oCKLcIqhG3vgA
KBeeI7TO0OcS9jo8T3Z5mhQ4rK0ZlujTSoQltkFx8wyhZG182KZLL1g1DN0n8lJAbVQI9n6kpSAI
R6BGINq6j/TeQ+OE4NMNlxYFxjiEzJvoZ3a69eA1iQpU1GYMKxgaRomsvAwMR3wG362fH9m4WfbJ
FxIFn0m6GqihMWG4mzvNIwSPRI5bVlyty96mHl78Aon8zT062cDyOPw4U1xExU3R0N461PhhzDqL
E6dyHEJ0UnyOEv40ebg7voe2hEyTdN4J8YqbXr0Qad0jq/aBgA2/9edP33FbtQf2KcZDWYUi2iIe
kT57WeRYhG+Fw3fGRTLEoAKC28iVoL1thu74OucVwZB4+LR/SKU1+TuK8N79k4Pnt18dWi4LQnSQ
R5gXeD5jhChVeTciAwSHRCF8LqXV/86uvqHM67k5UAim1zHAMLLrWgdfOWSaObyzpZOHNUxqU8Fp
8E2z7OTcwpsN0AOynNc3lSoVqfwHc5hlHpWDH56XWiT/Zn8syKSq3Px3yZzuria8mlEKlBd+99Wr
EvJDkVMiCYrQAvVsVVmywBn7RIbXDoxxBcwjrK7I1bLUsiBlBPk3MwNjmNR26JQSJc91ijQLQ0W3
XPnfgucI4W23W12UdPuMQbTYYqoffljEzlZMqaL8eLSyYXxkbFtmbNJ1A4TVmXy6yQFV0r1Iw9r/
sBJMPKelLBjweL0h4B0a5Fhu56QY78yEwz9ekJ00O0ZMndqmOP1e0ETQ/RY9hD4r8723avGXS49G
fwAj2wVPkJqJpiF7Q+nTQm3KQduzbAGlhawQ6uSYHUkrGP7ZY1v8WENOLTwNyChPAoOxc/S5rV8X
0JX/wBQl6qkRGGU3najXh5Ei5rEfCv+hSTvWEQmHKTCbqbWe06Vrrbt6UNV3RjL8f55OCQBTHeJY
BgMdsQzkf3ox/H6JJM8MBEpGvQVVzdjuz008yOtq5cWDZKH4F66R84tGvXkK0wVxWoHZ74DaCWqt
nbokiLGwggTXkzWC9y+/gbWiQI6s0dySes1zHIpZXKDuO8EtuthSOnvPlQJwvisbiWKtszxWm30H
4usKO1N0cY/Y8Kez6csJorC7N4fQsWBLOEY+7PtwYJlT9EyBbpqz6AUfNmldvlOkWMXxq0IhydHW
YRY2dhAHS5axVsWNoLs6+k5U3jNDgau0ugslneITKlY1+7yT8kFag/cHRuZL2S6vgBifqryYn6x5
Ibyhn507tGWwfvosfcQvuzz0PFI5aOu5PFUIcU9SGCQXqJWz02AGueeWKY+IsdWVhJ/lhW3+uqPD
I6ZyDqwvBIz2hZBezmcxyl03kNlVAJ7aO+GwvKdSv06NN6FbKIqtm7nBZcY6dC+bAd1zGVrnJpzt
2B78z5UHZZf4+qoA1sQN4D20CSTboeRpWM4yeWQfqzDRREFmPjAqvLOwD38rrE7PloZUQH2fHzOU
lOQ+V9FXJ0ElpY5hcdYxvN0kbVVxqo7Dfok8+eUDVXq3suZGrxpF/dQ4gX3vTlmyRc71lYSE04CL
DDokqx0ECEYh6g670+vKjb/RuAOga1l9jFmjINVwzn9bG7rcsozWuSQu5bkuIDTYVb88IR4kHaO3
SBQKw/6CDru+lOVY/HRdCvyjqItjTybgo2XG9V3yUsa0sQEOIX/9omVfTtyfWBsysKPvc45zkbm+
/1/Q2foCU+kGu+yT34JKPk7Dtb9EKlR3AjcShvmhOSLiGt9GJGIsdgf1GKmA7rqHFmnZgX7tiYoD
o4HjBLTOwt/V/BRZEG11X4s/NqLJbehLcYLB7R49o923pEjlfyMet0MvSAdCguA8CWco//h+oT5c
P6S/Fy3uY8ESu+ut6kpOmDqsysbQgEt6Z4FEkZ0qDk7d/Uf4SrMDI8EQr2IkcTEGLnjSooz2jesx
7UXCdUjgJmB/8QbieYg3OiwV4lhKFbRhLjK02JSlc18pk7/BBKoQS1M4oikZ96Mj9dGXzXQP0hWm
7ygZAJBFxCAxYrqIu4/dBWOTE/SDBeFLMYWseOZwQ7kcPXGzyBqu9RI8TF54HXGW3JfZqiSn8jCd
hG1V3+hxX/CPdJ/uiA8nykZksu18Ip8peWvLaG8xRPv0aYcuy1CLQ4sgAoMp01r8c8ORB+gJt/BH
PnA5O5U1/sMGiGeVnrHy5uGJM+4zaNb8vfS9KQZOyyhKwIBqiFiE0jwwXWfG9TbnkOuzBvcP1b9/
EJ7iXIAwiFvVHQJ3m5Ce9FKBkTKANOqd00bVEXSweiJ7DCdoPQWnFW/QvnL0CbOdjWqki4qY1G+a
Nj34fxY0IZ/8FBOJC9a1w5r3aZW0DIgnmjuC4Uip8dDUAPEbMRM1RD0fO5F5Rx8UG/HekApZMjeM
bdJp/a2dbEH6r81+dRQ2qml8dywb1ThpspJtbAoZIZlG5pQ0AlxvU75cJdHgROBa6bvsVbJdiOx7
LU1GIOjqq+AHCsr0WLpsITdNv2JRwBPHRB6dqPhJh8GPJTwnZ+N3uoD2n7rd19rVz1nngxUY5J0C
NorUpiYhg39HiWdM2VsCWvV7kTXmym8iN9zXwcHB9c6A2Td/bc+OPoIJIWQ2Q7tXyq+93Zoi5k+h
iMH9RTQTN2vqvLqLwsThC0yeoiH2lCDsF6doUWEXMORWhJxB8YcepDuEop7jaq1g4yE0704yBVhe
dagVvJYJrETFoIBjPla+zTp0aNdPeyYHZE4Q5LMsFBfWs3rnTaQSOgLBRQBt/aSS6GPygfpruqeX
PA3zfww90U90Of2/XbbFPshlEOMwwOtBTZgwc+30jwgYWlPxkm/DZJ4EHxWA+mtdpEYDhSrmAAej
KPlCiCC6FX6vUucwQ3dTyojej8n3tk8idUyn+v8aUjwZ9ETv+WibD2x+1O4srNozp3H2VaVSXPre
/Gcb1Anw0b5yz3EvShCNPREMsE+Azm0dLQyEjyZ9YIWFFdRlZx6j1sLXX9nL3ta6ecCrAn6i7Fmk
DBl+0baQjcIqzWoOvJ761kXh3RehSR4dfy6QCFrZ1h79N1Cw6RsDGFbQKN4eLavKPydGC8+z0+Mk
rGHEK1iU98QOPJJa4D5VJnAO/TLnT67lmHdRIcbVpaNvWNIb6tXqwosKi/4QRUB7KQRd/F4gJR4w
luD8laPZMuNpX1vPRg1bTmrXRonYwnUye+Zt8innnaBazohBRLKNe24Nhn9lAgQMmc/kvrCdSTCS
G+eoGAzGotLJy1qFoBpS0vHQKSb3JiBemHaadCSEXu43HjBsNfM8UCZ6I6cV7swLlBWoN6g05jdQ
am0ay4iOc+PbrNp06np3y5J397gX2eU7qYhXhu4PVto5d1Amh8s8h+qMl0K9Bz0NpHQCtWMSvHz1
afYMJBIlbRo+gcf9sj2/Q4fKsG5TCyw6MmvESwL2Yq/9Zbi4ouP24RrcSzm6J2epXm7m4B1BVhDq
S2GxO9HTYYn4QqagGtW2m1I6s9Afoo1BAfaYY6c8G/QN18DXzh+tewk13gZxuEtwe+pNI2mAL7Lw
5TEcGvtE6e4c56VX5GTQ3p/omWzKjlZ8ytVNTiVO/7NaaX0i1gxxn0izGxF0OMiU+/55aWt9bPJ5
fsex3xxD3QB144sNIAyyEL3Oqlvvo56Vuj1b2aWPWve1ECGfNhyKiLESP/ANqDE+Wn1pbUsre51z
WIfEBgAGlfCSvO1kExBhDIzZGcMWstcwZanvMYoEzepl32pI2tiZkuTD2PoBfJj/LPIbx6wOkuTi
DjJ7rNqx/oNrDRlsBcw0GsmfZWU7tl9NwZCGbaP9WwrCVRrdjnEfqAoidEvOhTUmL0R6sFGEevxD
7Lb3DdHlMNG44uKBt3HnOPVyaOCU0CgikW6YPY5uPCzEuJ2LgT3VDbkf50nuZjH7I6IbkWoiYLTa
BRl2IrycLXS97uxKp4dkZhDKk1Nsm8JxF3SX3CqJoi5wV9n+ZpnRB3/WwZueTf6LPBh9BUiv2MdI
/m9pHGQAnBn9RhMXfMgD913/j6MzW24V2YLoFxFBAcXwKgk0Wrbl2S+E7WMzz1AMX9+LfunbETf6
tFsWxa7cmStHwq0bb5bjuCNtnt+QSTJ44VLXngySKB9DqRQOCamFgV3J8JqMdozPm2uCT7nxa9w3
PZUZtvWAvwnyGCd4xsQ3lbQEWGQxUio2iOWwoXkPKVJ45kqKF87sox3uRDdoC6nto0KIPy8dwXys
wHWaAGJm81A+W9S7EwIymifsyy10wXAGaEEjd1JMPW3AdPSwNswHJtexvRGWWR6BqWnc7mcHZS/P
1TGBPMRENzt0OdTujmbBEAdnNHxJs9CDyqzLW5XYXsIbRI93kRAsfiOXuoMqrBgP2iSGyuzZR2qu
vWuT9u1Xz6voMuaO80IEa9jNUc9SgIu3pOHJ5IvQtEvmbRCTq22Iev2V1bTHs4qaLgIx+ZCQL7ml
MR2JO9PUy4+UteoPqco4oACTNVum9w9dDYbByOLkpzZMXFDasJZnhdYZu156XbyJ0spZs15LvK+7
qi+GIPKEs9r/avcNQ0f7wmoyPJpmEb7OzXCtqqU/9SkQ/5LSm++Ii7NP0oNjY+6MTQw0YwWlCFA7
Li3QItP6E9bI7tfp1BDwz4XPmqtzHW4ktXMDbP0TjGUZGNz1SXc588UOxXQsI97bY8HaBgnS6K8J
c1FNeexK41LFv3Euh2sJwe9OStJjmD2hqusTEcO8SH/Y+HO6J7G2cnRV8zVMlMgi6J0mYFkbkM/R
L0pWds81oP6YJ0UzTaNE+bIo45UwHepFR/fgtu4Ztr3aGe49aMfZmgwvEYcs+aY0fHaE8p2RqgVp
n9oFbVOFvGfLoYhuRq2aa9r0CkD91BQb+tfGRxCKKuAR1Sle0NwTyrrX7x2UJswM/+fZGmPpbpMb
qVMPcqQ70ZI4HOiXKe5aOKAbe+SatQGM20Mhy0uNczeJPjI5UIhMEM3e5NGUB8kYccNEEn6VXVsS
oE3Z00JpvWWgO/dUjrmQoXT6RwmFTJhP4R4p4hZkRjYG6Ln/uydIcpiKHlysreTJmBy4lOMfKuIw
POAy9KYbfSeDfcFClO1olQifoGwIJn2ISRUY/rWXrN3mQKWD1jZbaiHctZDFTemDFkb3Dwhnck9P
lkw+1ezydZu4J/D8v3RGwo/Umv0765Bsl/Nh5VtrcW0/lbwWI2TmNxewKQWhU1RtRs1m1O2xdSMr
jVaNpiDMw2SX9X7yRPcd81L/f3fifuIRtChQBx7JETL4CyGX4rhoTZug1nosrdjPUP/IfFNnfsu+
8TEkafQTtrBQsya0YeIV1l8khxZBBkn8wqnjaRvJk0NipWuODhl7O2gn5xNsKaT5ajYpGwIpczCp
1+MbFTO2sWsgHFfPuraAVoU0aQND/gWeUou7tCY8sQUA1J4XunKexh4sBHmz+OwlU/Mbt213C70y
I5LbtB8Jp9KJNK3aRRS1PlH/kR49Qr0XVqj9XrOZh5JCYsScLa30XaNPDrnetoXvWXV7E5q9vGpF
ZJ/nTJMuxjycg5gbCtx5SCk2v5JOD+DEx7t+ksnJNAr8ZdPU33CF6kcPJfo9a1LDJ0yXoWyXnbzm
qdZj7GQysx9qU2veExaVHFpIKHVozcRJljo5TFgvP7oomr9tI18eGrfP7ud6kZwJ9Fq4jS7uRWfT
E62K8s2iTnXXh9Y/+FYdvRQgTbui0760kfKbyVTJwYEltpr2y49uMtDv146KsIhtpCsZf2cYP9gE
lMbZptBxMyozIYtP4gxeR+SANANf8RDGOKY2YCPtY6RsE5xPmT6uAK6NiqmVske+2amowWsQs+qY
NY3cfSA/3T8TV27vSu549HlmQT1i4x3MA1gYc7/gdUA0suY7GijV19KlGuyIBbU/9RSRC/ymZdkx
SiEyRgTNJ7c86rzMyPt7YWzeDTWWKB3xHxtnbr8qbk3eBpzaG6EI0tQaaZOPMKzVlbzy+LjEUX8s
ebWVpGEpDbFsUuUmLA0cvmAdWLqMrk8/wxIMhZ3vEy8cX4Co9GdKr4ubWPtHQHFYWF5Z7rJJBCSF
ptYJ76ZJ3B1wm7EmpqQEbrIgrUzFDDdv4tYq7QMqT+Ung9Q4BeXQ0xWIH1mcbfzeIjA01u3wDRil
WxZ5+6GGksw723pHqk0JQCdqBAnqzpROWIZ7mcfJAaQxJRL1vUuGHwAawsAaZsd87njx/LZKcPF4
k00BxpohCSxcUm/lSrt/RHAWtg8ezjjhN2MHhAxdSGr/pNQ9P2FEembXiPLUFw7bvySlrO2b0OL4
iAIeiSCuxqbejrhPprMZd3h6qayL0gecNwYNStxvfkxb6Oa2yFmk3OH57yrAw3H6gRKJ54ky0njZ
EPfB0CyySRbboubDQHCz8weVtEQu5rQwCa1lIzxEhHEs+DzH+JKpGMKn7HE57JdJu1P5ipfBJYvB
rOXNRg+Tkz1lntWjZomkYDeTqTSmkyfGx1B4bfQ44ka6wVDCIBFnGlFo+Cw+5ECGfsc0y0ONtYMJ
JS/dDn+eaFnveWCSjoUmVn6m4y2/BBfIDblLP55atYjlBMuyfgbEDBCuZVkNPKFaJ7HUEaH7AOSV
zS8pKt6WVgxrCEhZpvHbliP5SY/bFdpXSZbxbBB05WFI+oIKIzfq84MCCgb+fgIKRgK0BvsGoV3f
j3ZHQCUts/cRkypjIaE5e/Uk0wmnqto7L0nLbyXRjQVIH9zfLSQ+A+mM7T0OWq7ATuGx81RWDOmj
0WBb+NPs6r9Zp1GFQlZKPycgAbhrVjVwSv4jSdp0ySzg4xVSnsZxcJwrSZ2a574WFCnrmqOdZ6GK
0DdsURa7FjRKfS6E5xyoZNOb45jlUPCcKRFfK92U6Ve11Z8pRycobKowNin7hWdWr91CFQ3UhKCh
Qm08J0K3/nQ1cHXJY7e+AwJh3dPR4rxFHOZcYdFBn7uQS5IvsB5T6wusbC+LCpiNx9sVcqf2AexU
P8KnVQitRlG5AaZL4fpOwUJ1h+yFI4Oeo/3Y5OOTgd76o/XZCzXB4FsiDy2VLDuJBgtyipq/QAuf
MN3iyQ4zY8ZW20xPkFbcM1caBo+Iq/kb5nkKHKhHRVUDMx9myveAcW5yw3zj5ojAoAptz6TtvSbt
9DebaRLQncJlzx7Q1q3COzTY7BkliDmgfvfxI74LqldxIMS/5oCvg4cBcLX9PXNcvwF1OklipJuJ
qu3KHB9odNiWkoQ4cLgHQpI3d40regyR5G7f7E7iXZzGlk5zuLh+gc9qJwab2B7MQ+oWIyPAQUXI
1a7Tg9F1OZYQd9gblCKCpbSbK5kW56HukeC3Ia1coAvmMSBn8o7BcbxDt9bPaVQ7R1264t3q+/AE
J4+GK1fzqo+lbry7TK1eqdB6zgeM7YPuJf9mLvZ7nYw1uVpQIxUGm9xjIW2pjZG5F3cypjsBcXCb
V7oNOZQEG56G+LlhYSY3Vo8/FAbiDXlZvCIIunfoddVPFAr14FbrkBLegR0CYImDwz07uajvmQDc
dh2llkO/OvUzptLJEO5jDP0VTBTchEI4WFfauiBWv1jQKnJgV0Ci3wq3/fPYqweAbcLPGYzSb0gX
NzdjZT1IoIZBFtbTxnS1A9swZO/C5YWtE865DLYgcmZ3vHiSsnqJNPk4MGIeBWyVoKUn8grUIWOd
yhHFnusQZaRKOi/UgtKI602KYN3uJqDyd6WSxZnLLBqce2NHmOCtaOwzlOCQMGysx8yF45NY8tna
uC384nykyLTkxPFRlNk54NTbYzDhusjuCr1jwJE4y4+WVMSmH8xXl92Sz1qn2BBfv3dqL7xqk3GX
EprbDGSuA0BJfFRd3u/mxVHBPHn1DiW49BcNjuggu/obhF8fYGftg86y3uKZOCSl7FvmeMCS4IuZ
YFkseLrjXvCW2iepsB+3ggqtNsRvp1pSz4bynvMIZhw1whBh7O+F+CNQR1WaZwcj9bGMY/uNlfhZ
LhjFRZskNCRLNNVBfMyz+mc02V0HA6FrlGEioerN2QyLdG869hG3qrWzXVmh6YTxAWty7kdtjIpY
yTmo+tZ4QPJ3zzKZz0D10JrD8RmgjsUstPgqtuYzPsvPWAwOsZsWODZu5QDP0xcQSBZsEX2S2DjB
RVDytdoLI4KhixGND4OOlpJT+c4poZ9o48DVM9XOrp0sQcbOnK1m48Rl8yHwHAdjU0EHbkZcw2dq
Oh17qxzeDTwZQFmF2EwuFl4WPHIPE8l4bFZvA+Mr4+ycW36nAE+MKyeP4wkXdVvZ1wbvJ350Ee90
+nCR1egpZ1rdCVLQuOGN/kBYDGvaKNQmVvlvYfL16d1Fu7VMgSdXb7sDMJdx27pJdQnN/sVj9/gU
tSZSU4rFUdE72oXmvnbM6VvokuuE5V4cFDDuYCCDQFy0Acw1oFqE9Q5Qj7JrBzVmX/fatwJevKFW
q8ckTNbCte2OpgyOooOTtM439YK4RLJ8rKiiJ/aqK/ZPuSfUFQPZHYFlesalzhbHncvKN605POaO
xm2XyTk5xeWAvAEgYD86umCFQYihoAQAcmTa0F9LU4FFzpbq7FRQd6jZH6S6+x5jWi7haThi4DKO
HXMD26snQCqSawNxKAAs1ewar05eYqF9A2sfxpObaKAzSUf/YTfWwcnArd7j+a/wTSeUfGvlJIOl
pbwW4XScjszVvAcrczhDs9EOqTPUD3SxpB9c6PFHJY3FZ4neltRz9UAVhHMxTBV4849VJRYaUUs+
dgWMAaJYyB5WxBRt27CPykO3SPUhe3BzU24819BuvG4wroxfDcabdD8hEH5YZm//U4OLd0ZE87xV
adQZR9a/XOuTj6Gzwnubt9IZXTHATODekXK4SNOhazUtrWjYsTN4KxVGfN6w4Kl6rgkJnT/FlGPD
rgYipHz3WZL9SzoHR7nXZDv+xjvp8VLPZ7GU0Vui0VvthoazRaBz6QWyv2Zz/m1GpR6bmBpzCxgJ
kkH+rbshvo94ubg0GNw3NV4vPSouTdG0bEWNDPNypvsFdT3bBedHvpHSrYN5HNwX1sKkOfKBK+VA
g8k+NVreSo3jXdx1yT4kqI+0KwHliCJdnOup5QVYy+KZ/QqdszzWk6VXcDvi7IXrFQcSGzeibBz/
VoUckEp2TGBH7cK5Z4d/H61jI3i4/C5bhuZklr0RYMqvnqjmDim6ppZpZ+iUt9sRAcuCce0TPxVt
5UP/0mqY4orSten2q+Al1Q6zlM6WufFW2gjb59sk1Ekfpje3iQKvx2JVEq5ZJnOCu17WbKGN4l9k
znVNt4cGccVhJETFvuuT1HnNFopbpjm916XNK6tp5akcwyBvs+9Oy0HcQPn3QAnaM79MUmYEm6J/
nbYMZxI9cJdGzmu4LupqeZ6JTJ+0+znu15+hi+5tI15ffrYpL5obdftIJN0zr9LZ18cKEIhV9Pm7
Y9v2jz6J9Ad/GUSVOKl8Ouqqv9AJH5KEMIw/DP17Zy73yk4RFya2WNueYoB4sbubbdT7oYdb4rTf
EV7kLauqlMDUpB9GWaoLy7G1QHoFumSsa8ZY+RIr45ZXyDcT3Akk6XSsFg4ai1j20WhnMiNTHyWb
rqWEbVB14SPBlns56C45smHdd9QvbIGe7DYLSYRE3TnTy+ylW9jDDI6iwBOVVLE5rLKXyuRcdbSI
qCvk38Pgentw7L9o3Qso687PYY6dkwx/ZQLc+8hjYt1VWryfZtJfo1mG6a5DBN+1pQHROhlGjTUw
ew1Zv7R4cTbszcGqCIbeSS+AdEp6ezJr7VLPF3klYTfqXJuhQofdh1erAxiOgu1KUYGa8R6ylDiW
E+LAIMxDL5czJ0ea89Iz41e0nzBNXFT5jpUHG/bwrFFVZkMXqUkdYVFARV9gm+wjp3IZvMtO0dQG
YVSDuLcfRuyG5Zgd9K4RQeNYxaMiL+hXyaoVpgUNUF3OMFzY95GVHgQBPqKlU/eFf7/Zm5Y2B7T9
MXwbDqy+Yajv1BLfXOg0jCQQnQt4zvUqgxtCVt9klJOfLuueeIAErZ359FxaGN7Zssofruk0NJjE
qm9Znbd3BllEWkaRjg13+GylJOyyUSK5xaOBi9r2olXdZIjKAG5C10aosZP64vXqHg/hYy0wPc+0
Fm5glnx7qqzOYGgqv59jpkW1to5nLI7PrVY3x95OvN0UkUB0Sua2JPqei5aXozVZAUaN51iU93Xd
8ipFGp2AcETOYWQcug1sM8kJTbiQ2UPlY+LuO+VoT8QdV/GWPbWBQXd99sWrueLpUo8xB4tmftBk
/Liw3sGJk1W7CO/0oxb2D3kGZZehQvfRanS/dpv0n46PgGOGB7eXXrafELB8TpAWYhMWJZ+aS0kD
vTY8JsOgqPkhtbHB9JtGOInW0r7ETt5rSWaFCq+11Ls5RzOrTDAAgeLnrGvLCQiUcNOLwPByAQa+
vWsTqzy0aQzBKYQxY7t/YRdfLLzUkE/Zz2TuF9cB+7hAH9kboynvHI72vZaSAJ74XpQhL0cIJsLH
s8uVFrG0H4M6dMdnV0bVLpFu+kz3walhm3NnOo35S66GVd2Qhu8mUd0VtQcDrh5cn53aa+TqAylb
LkUu2Zt5wq1TLSjq3jiPrL9wA+/0dejYaSFTK8F8qrQjLzqBIL56mjWissOCyUyqEk4Luei7HH7+
yVlAJ/LNrZ1Pr3C6W6uZ1xqaASsupPkjjn/8ibHXJ+fYhchvMHBs8LSn90vG3mQYaBVIeTpewrZI
tlMtuveFFR3yBwXcUGmSUzJEkX0sJC7VCj2EWR5NDHw0oD7YPVw3jTw29ySr8h3PWrUHdNCSaIHr
Z1E1B57ZwazM3EljEhBSPpRp0u5h2PHJyFx7ZwoFhk90bItN8rpSI9nEGsWpxhNJumTm1Xg2nKl4
sqaof1GNbK5VFulBFy/js6ANAP0OuejU2egUspjPuaJQpzIKZkP6gf+AWHuMk+OaqXIodtphCwSA
VUTJkAf0LNXXpu7MYOjEV+aVJ+n244/iDncmACg4ewm/TGy7zO4v5oPO91lh2fgKmwYuQJIuYb+n
3WFkuxqGD9i3h3OkIju95Yg1VjBK1KCjLTqO/ZorMwFPVIhNXHedYDVTOa8N6Qnfoi76wUkQpLWl
x+mN4bG0eAdk3aPjuD9iSGK0qtbc5/C0/Mme8SRnhifhMtuTb3H1ChYGiX3l8twUgwNBaSJEFNH9
g3+9Wfd1+gQMh9QthnUrW/6pPmm+5sL5N5edvc9Vm/nsv+MMH2HBs4zadlhAxzymstA+3boKqZBa
8+vYh4mYugZ9vNCOGy6m+bABLvsPdi/5SoO3zUpX22Y0cO65OPXbpqdMhh8eGka83uu5y1enropq
svUEy62IjjYs1L2xXbz0KMsEs1zTKiyxc3PhyIRFgFscK7Y+zG/dYFQAhkhRcVhSc5k/DyarypMz
jim2jbbkawrdCrNiH7MTRGCgHybhEwkw7NjOHnJAd8xLLEJbGwPZHuday1ozKdpXWmGI9sKUseSp
gHxQjVcHexY7X21Q8TqPYZxQRF6rBCOePlwW7MuAV2xH+ksRfjBtLzeLHLW+IaRuHJCo1HEAr/BM
aNkBLoIp8LVxFJx+rIjFTVfjuM9iD8tlzz+u6130B39y8D2qME9E4j9JbpSHBQP7aqajEbZYe9m1
GZpoAEGlKX3Tqawb03t/zibIY5ivEPA8JaL70G5tP/H4XmJ1x6BRj2i1RvpOT0x3ihULfC64LdhS
h3UYIfvhpMMbZZmODsnin/UCm/IYGyJ1fLRlsML+JkNGVtaMXWMDaoq6LLobXVIsiGsoJhs0h2zP
4sFM/Vxg3MDMH4sXI1Ov6VwiQ84zjBti/yamPdn8dXEB5hNIKaq74Y/OfJ/Rs7sZYmxGPD+7qRzc
K14b+67FqQvEGEhjY7H4nSWdSrwP/iXmIIKwmGM2YONrZJigXOHMQZLhDndslmXAAlJnIaqccsYT
3fTLJllUvtJ+hDgPeuzcdQzCB6IhJt08kEnB1VOl0wAAw7w2niaRkNNiGeTnFLMvZrWgIhz0hi1A
6cXxoXcb0tYJhG8r77xdiw6DzZST95PpCjN72FsvYWy88amuCjje3E2kpZcldJa30oJfWHUjlrbW
oE5zScoHkenKd9WMnzptbvSQsrQPwTqvjRfiL0L/gAW4rnPQ9wTBeEgU/EvWBQOiOW8qoJ4wWRxO
X749c7tzWyw8tV4xKaX0ldH45tHO15RnWkgGSilDl8VSl/npOomG0AqpxphclBZs9juSsZvKTJki
vZHWKEjh93Xq/M2L+9sT5CdQA5mk1+i8wqGU47bsLUygC/Xsfi8dg7uTxPsJnxAWZ5JWgeGWq3Nm
KfkDF/lCBo0ad9uxkw9eJI+EPOlXEITYgZUz8FPqtbDHoH06vM0wQUgszP105f3bPE4kM+cjkXOT
KBX/M+MxmDk10AB7KmOsh9QQpx7n6wFRtTikaU9FiEFJHxs8b8d+oGLNKbDqGlF6nrBn3Fxv2sVw
hfeObrL+zvXvJdL2qmlpscyhLDZjjr4VG97jPNKr4EyUjuRzfXRruqgwgWnvEWW+IB9bPeRpshfI
gY34LLshrgPaRcGGjJBCS1v2e4bQ9lQsWL2oxqzv3XY2Dm0yrhQHyuI8QxEjMD12PGl6ZjvlPaSe
dhtNo9pZUHDxx2pouPloTBQANdjc27EDH9PTqOmuuNX5s6Z3DeQ+BfbnvoC2skYi3M/KVHL2p3Re
irMO8/zJQaqtTpgF0CtU2x1VUY3ATFs3vKqex/aehW6V+1OVQXqI52IYA2kvxGJ37P3KjthNYZyn
dj28G9U8Tdl0Sw1d7oxGfRMqmurtrHBbog8x+dULPZBAzwnFthHMHTxSEUY2CXpgN3EzPBSJxy9w
0uW/qffqU4hOh60R6a918xdNI3kYzejoOnawGHT6piXwHhHJndhoT1OENplj7sn0DLuFnsMmCokD
o9a0Ij+7C/2ucs7HS2blUN+EEzXbvHYL3rbpqBtbzAqUcc+j8cqxXv0yBSxvNZfLyW8XZ3pCa1VP
1gJ9PCWGfRAokqdc019XQrZPvUTnR7rhPWN/7on6xCPmcLPvWFHq9cnWG/fIMAHyIpscH7s5gp1B
ScsDRIU5J5PcpOSho/AieStl95qpxHhmBzyfIKvYWLfcuj9gsxg9Vh0YmFLuqQdHjeGdEAtU6d7J
3ucit79qyoRu1pKbrzS7shVoCuVuDNDQPEWK6qAty6qIjEhID3aBJOABOAA2WVvtS8of/NbkVR0M
yvJRK2hLXAjqBvyIBmOZkoSgOcXD5WQ7YXJLgLHdjS4QMzQxSFogItMpSOaJwEoxymw7O6r751Zs
5TunQX7ipApcm0t2xXdXK5I59sFNAH5vyKMdQNg1fAe54tFbi6OZWtk02QGPwgqduPNOJyZySArP
uVZL9gFdPPIX4sRE45zmFNvtteiW5wpUlaFYGQFlop5GW9rfPkI99JwKL7Y9Qvu2LYf9YpFrG9su
GpAQsRzWf9dzWCb5T4EVxPeaocGHlXgLIVYtC4Y2tA46fGc8m3n1ttjp3kqKBztO/jKbQ4AAPmns
PiWcwBqC91c9NmsthnSoCE+0dBvFMJPSAexuBA/ULzsENAJ+XfGqejtjVwZ+Gx2WA7bFyxRoXPuP
ujKzu0WRtu9Qn1FuWBTVoXfosJAdMm4JDgm3+Wmg7f2B2uSKL82MCjw0Kki8Xp6Rb7g6O8Wwr0gz
XyIAQ78JTAFgwkCfkJM9rh+5Ud078+wd2EobOLAIoS9T4wSd4/46FH6fKQFi5ICwvufIgdAqUz4E
HuPAmZgRcLQupMDs6r1mk+BSQ7pQP9MruZXtIA6Va7wIb8orMi158zFhzyG/C0kqDvLEMR5xlj9S
4mCeuhWXEBru1a01ecUjyDaTxTI9tSIDWh+HjzFbyh3Floazw0nf0wQymJ4PC3J+aYZefEc2JmDD
JR81pJW4rwfBfNNAddYPpdfaO9lWxX3hpdPOJNl0A2govWDm/y43nWkqONmYnM4sOetXUzpNGygV
j0+Zyo3rkoZ8Xc0kPZCMzE/MgmxIbIOAOPDKda/OcMvqiH7nUcOTYDd5r26jI+uvvo2sD+aY/pRF
s7avlUjPXtz3NnqHZu2BbIkfRPz4V58FhndE8nzuyjtnyu9GS91XLJKI0ntExsc8yW9LOWQBfR5r
1wqhp6032iYsXo3yasqqjgU3Xv5ilWCnaZJmq0AxR9X8Jgk4IKPlWEeI5YVHXJ4tYYmcs1nKEkjs
KG5tM/GH8MzS3p6/i7RrgpHbSrrVdbrupeWEwTiV1IjR4AGbw6PZkM3nMW5ggaJeVcsMy4iF9KGc
RBQS6ehN7ahxmpMBq5rx1hmNNqHBiPDSNKUxHNKe38XTArgILGdmczO2AE5T2ENppoK1saN7FIdK
6LBxt6DJ7CXwyL3oQmy7i+RcaEb4ZZJSMlRxRTKU1mBb/MRsLe8BJFD2XfNR/MXOkh+HfHQ0djsc
d6VOP4g/koS7d3GRnaFVeQHfwPxhLuQ/RerPDwUs5FiCMSRV0G5GnrZ0JDw924pGdfAT+a8nCZOR
GWEN36Mh/aV1hCDei3zcd1I7GLLIie+VjyZ3C5zwRBoQdChsiOoYzwuoMFYCgiWIsDVjb9YNHwrJ
qSdQ62R26QxCHa0nUFQsNgMse4A0phKHt63s6W4hr4sW1MgQARfJD1MiiqnpepCySrs6RBXrA3zT
prc8y76Lbb9tne5T1XqR09VQzMkunDDBbknE8dBhjhjUKzAlzDZWNegXhxbtk5dmmvdEG5vtO6IB
x1qCT/Hpizb+BGHgR9uKQrWZsC7tFMaC97iDubfJYsu8a8K5p3kN03eQeskS7nG4ly0aUKHWzkG2
9NnUo59MRtcnT1wAJ9MHi4mcXTZuseu0KX2XsZEFJrcI+5P7+DgcNVWPaWDpHVWk8LRwqNmc2mdj
TprHqgVPBf04dD7h3zvFQ4yAaT110mKvBOShih8VL4PK90KvLu+BbUuuffRID/VJEf6cAiVTTa4i
WnzpEqoc6zFJzSf2mkRbTD1yuw0kFDoIt9xDoiAJCSwj01AkjTBmUBBdL/mFnKhJmXWpucz4k5zV
iJhBwS+bKgSMY2E5GYoHrkjsvZWCopXQyezWliKSnXMH2zj1MrXn2TZE/jSBbtH2feKMergRqqnQ
Q3Bp0ZO1fLUF7XRnC3jRFxFVI8hLGS33+C7T1m/DLppfGNUI8KOzJ+WPa3XykaGvcPa55YZEGwcE
pK6Q3VXL9UzQ9J6N9ju55qq+N2shlz3rANwtm0WgDW7nGNZKvUFsGiAfZqA/Qy0kDJYYFm+8ihaw
eqtNVj7x+PVI1Vy3dGYvDLse7eaVeSSqKL8sK6XWHBub3PGKoPc1TMVwTVgk5pcIXC1OGoxhxyVt
C+sqKnC8d3QllDcuf5k8cAEaOXazidxwKMCMbuKYn32TuXCrIMcMsB9HXhczcgJvS88rcp5Wy6Bm
YHCqWuw4dZJ3xkOTSkW9Ll7mNhuaNwB3TspvEHs8WAK1b8OUxXtD+Wx4okNMF8ci7qPpwqJ9lvT9
ct3aAteP36qirZzdGA5EWBQf/KVIpDWe8JyVHSQ50z1gAeuMV+K9dJpaVIfubWbjn5SGjleWIY38
SSYruYyyZ0KV7FB94C3ZCYZNf5+Pojzoa5ik0mmj2mg1EjuChr1a+4HkvKKoZRRRlk4UflZMrOOj
jfuYM4x2abPQLKpcqq5cr7vFQIbJ7sJk/JsIPFe7UsZOE2DAmfrvXFNe9J3Scj6edGM0skveO8NR
2SimNAm1+ZpFH1s8yVoUnmocR/oNa/Z0I5AIDLDtFP3YdrEAtacIJ+b2c8W8ZGB/SzguJjPB/rVI
a0guJRm49KoXBv2N0WykJxPLeA2dJrbYknFXVjkCIh0Oh1JPMfqKJspwyZjRLVIezQQyb8nbD0VO
S2SfzhcNE3fPwlkmb9pSorRbJe3I940ZahhgTSBaNm3fzl06Le7bMOAd3mgTpfEhEvxrU9dyV06h
fnOrujzKxO6/IsOzHfgmhhSYK8mFnb0FymySwLeFejercqDRFcUDvTitkj2iGPV8o4r0eG+YBBw4
2IkbcOLQ7NK3IZ5t/MzVp2lHg8mkkCpCfxO7+mMd6eMPBVHD+5KhaMZE3vJh8iGHo4e2Edyb1XYh
wvoYdo2BpSvvFhzheqNXpxQsB4DVLBoQ2yh6KSbWLjClQQYRlTcXY/kWg+zHV9onoi5IpypdbR5x
QodHMyVuum9H3bpruYovN1Ngg8sgHDnlhtyNJPdPLw/VRqpuHuKZLgZ8ZJT2bcSg0fxTlohAvmJX
iwaLtt+fO60fLATNyHGvOlT+ELBEYnxUXGYgLcKzE/uYZq1Tg6Y94TE1tBegarAIKOsYXHivK085
3raCdTXXuM4AIntyM0z6DRJSSqF2nkbYCvSwWsutRQkHz4QZjE2BV/fUt81z1sBXkKvB97UeWtP7
U4SDh3vyphU8eakIu2gsN7HCXMXc6ciZle7k8uTS5RpUIa7JbTtAr7ok42AoOhXMMj7WLhPCYWDP
7+NY7F/MNgGMVkcVl9fVaHN0LIgNOHYB/FBk5fww/nc+3W+YiiLgmg+eweryXAuse7feXh2G/VwZ
cElbVpt4+2gCug4id8lcJyTAacuiaooOgakwzIr0nfJwL+dlc1RiNQbqq5MmSGsv/qMhQ7hX5Eq7
uGK3tHCBev9xdma9kRvZnv8qjX4eYsiIIIMczL0PuWdq30qqeiHKpTL3feennx97XkopQYJvw7Ab
3baZJIMR55z/ZrkVYmCLyTujyNjWiLnigaNHh2Zr7SSYp76RXhCCrABXbOSM1+qGIjWZLseWA/bW
LGqmXhCNqgudDcU39B0jpVJuNM+pKaptEmWl9ULdlh0jqhOQZztwMH2BrN08lUjLQ4AX6WzMGkRy
LwIfFy4ndI9xVvuvGqt+ZuhdeYFNtn8itHm41JGV4ZTDL1AkGjeyht7ZIvuIwfdwCrWhEzQ0YoBd
/AVTPBmm+AXoHno8rWO4g0zfjBsV2hgDwqFS0MekAoBFrRhuAwuh8EWeeeGSeNF2s3vhKIEH19Ch
XWlZC4jfCrtL9w3uA4BEuTaf3HwxbsYEi9GimKNsm4BSZmuvmrDLR3FJH5eyq6zjvtIpaXW1XIfU
zt+iTns33Ca4HszdbqGZTuGNBtwSK9HJNtxTeDeQiAndsG9qeLpHwwWYRWg+wjnE8hSuW1DZJpCF
nL5JSznfRNhbd0mXAJsPSyLBlVvLur0yyTrJr1pGMP6vDISPnUNo9lP86Ai2OtBiMnFk1kRKU6Cj
1Ig2HjLKIOWYYP0ejCGSHDmQUh6DMdOXWreDEa8IrzHSq8mk58GdKsQYfmTfL1dNZugXKlPLuDNN
YNIXE0fRPVSn9FuHoG74BSkX5zPOcxm+6JbyZA+PvRzu83gKiX8ZNVweZyqnTV0SBkLqrVZodHRx
JzGqnVBW07tuHBJ0eG0F8oqLOYt7+F+LZ+tzZ9Txlqa4vGdN+P0lSj3xSPYICeQmTcMxAl3VYNp2
8IJsqp02MOQ8Pi1euX/h4yOJkrOsttiAdAQjDYZey2bMFSiTsEPn2u5pkE7YMGb2vMJOZYIPVQXR
YiAh0f4/MdgIoGtL5vGT7yGANcPs1bFc/rUCEuQWPGuQcL4ooQ/+JLwj1vctED+fydacuiq4kCP9
9DqBZ5/dxJWD9wOjLGrfdKgc7A5bAYwnzASfj0I7jQHDy7Y1mjpXoMHVDZxc3C89Z0uOgzP+8LAn
vTYs3p7YMDkevnV5a8h8Q/JV84JXNpnhVUkhItFUNBdBW+kTA4IwXsOEWIYFjmLBqVjVKBItPCfd
leUqER1t5VjeMY8jnayFwYmxYgYLHTHUzrBF3jVfMgKeX4LGMut9N1UOo5d6Igyom4myQps2rCHv
qcscwzx8/uwwjzcJuaEzAl6/Mb7B9vSPrq41myG2VfK+EHk13kXoPYt4neJOhE4sqQLX3lmtVdZ3
WTgNQBc4oSIisKGgsgiqHhsS2R+Zx/aXELIEkckT3iKGbV9q/F+8DVRlG4eKuGisHxXW8s6mq6ma
1zHeJBN0FSvyUiyodD6cLG/BqIpQ2GW1KXAX8Wij9WBP3SYeWJOgX+ROp6Rw8znQf+0QBQabYOzs
v2JU91cuq/RAMLduCfabi/FeGSbz4GrwMUJvUaBgKJzGCnl9zUDekd5Yb+wJX7m0ruDUwqoe/gIk
CsNfbkne8BUq6RThqSAdcCcYZPqwMOMmae9C1QGmy9bN0z3eP5Z9z4wc9/pBy3wfVr7BTKDyM6Rx
RNiVPWL5g2OiLt3GRVxcQCBIt31l6kMwQjvdZAXzp2608ZzSeagXz8mAxzzXVwQRU0sH9tA0W4h1
cscofYBzBRJY4YsTd9ljO7pJcpmY7lBAcJ/NVy+srFcGNTj6Fob0LP5xzAd/VHww9mauMbIJxha7
8FXkZEDLbaqeUHKqDZKJDjux3LgwETxT1DEbLIxNmbpWjidcmuIE4mO5AI9H5P7PeWyGbY9LR6ew
IwtmnDvb3BCnKlDmolME3+6Qoz05qVE6P80mrK8ghM+YLpXFHnoC6SfASLGE9zN1O1zGRsD+omNu
g1ugCnkesei2WAzWdDVl0+7sCoo6U0t3uKeCi4snvNtgHXDK9hrtYEtVU9oTp0DVu467zhXczakY
4ZXj+B+sC9Iz4TCXxpTcERw9u/u+o1Q7Nq3y7YNbBFb5mC7KIkbvWMj8HPtpxBMwx2kqXpjTZXma
sShDDq5N0dETzEF0Byu8VncYaA3owVTv0ox7oYFXDYHW5TCc8FUMa9L5csqeR7zj6KM2wlmMMAvP
sLe2E3VgrTOnY0NbU8bhrdsSQrjqeriECRTrpEA3ZwJBERVCJGWzLfXQ/lbpgoPHjGdOtXbxuaEl
JfZKtNVTEQXePrItWe0CYYUuRC5bPWZj4z20XdI+WrUX/h4xVTB/2JgzLFbvrvUK7XCAZZ7Y/S1F
e4glSThCSEjsauAgD7H3qfm3NF7B4NRog/DR6CbjO0Oi6d4LYuUTNOHib4ttH85flz5+cnc+zfrv
yvQYFrEXOI/YYZOGlCZDN92kGKNflV7LzWOaIElcVX0WbFVZKUEWakX+U+eERb3NLISha2Wl04UR
Ay+SQmr1j2NYhz89GFjWDo57mN26pYmgxPdQZW2ZHbOrmSN1RAD7+BF7SsM+TcrtRuqeFGNufK3s
IsfqOyEgBeQDrM7sPO8KrUtZEuxaERqUOYzKLjIouCnRqsRsojoJlbXtyO24ECUANAZuZGyD5XHu
baED+uMtoiDvBSVI+gQkPfTbGvT6qDMHj38Mge5nAfRyoiV1slMA8vlXaNb9N9fs3SsUDcbECMOd
yMIWmIR6gTW0P0i1rIbyYq6YCRWQqDirrqMe5I+0YKPsvxNyA0EFEs8MZIbNoI/k0jMhj2FzOzMg
Y1vH4dyFEKMKo7oYSc8t1gDzQEFh1wzgggRVEedru06N2zD8vPG6t7z+pq9afS2iIntw8DL0b4wx
IZ9W+P1IanKpW8/a5FbZUPf5pVdsBa6XIVb7VXSIutL+Fiqy6o6A9Lp5bKheEJ2nIrQ2Hhkymla6
xD13hQ5ywGLGwKrfIlrw4Ncq+ssOrerJVjUGN3Fv/krj1DtBg6n+biOzvYwjV12UaRCke+H1BCR5
iCMY1w1Z9JpNzWLbKuegJ3DHcK61D7h13YR+6NEbUhJfTLZZi0s4z011kD13DGMLZyMvzBFpFaMb
VbghC0f+UH1rHBHZN8M3NGmeydidhhQT9xrV8e/C5fC/yVTGrBdUYi68V1s1Kr5Khy5mwiSw9yJI
gCMFop0vR84Xi7N/kxMfbK08jMcOfT9H/RVtB2xq9PG0CGMcY2FIkGk5Exw8U2keHSeGEztMpUfO
+dQH9zVCs27bTVaClfgcSnkD2cXooKRS8p9GIjO4xhQjlvGlO1z3HA93Qs/TDfHBTnlL3lD6Pc8D
RqqDFzg4PkRlhABteXcY1MJUylEybxrkL8a9Ehhe5AcrIDgEa/ep9so7Q3nYIBuxjXHeqmfPEcUS
CxxjP2+HHpYe2rcLWKl6oEtYAZwOBu4dpT3i7cXvPfk4nRLfYJdd1j8bIIKhXNttiTyMcVQ0Bgdm
zdhFCzkvyK8i5PTSrNh9oDAykGOMNIXfAkzlStTlxVxvwNXRgDNKGfWTIhINR3CoI/Gl8hrdRvgF
YjpTrjiyvPrSBnJ6dvwRK48Wj4iUSUkR0ORnEzGpMZ4O2EaMqkDjjAE8naVtJ6SFtMgxrecsq1ts
W6Y+DMwr2sgW6l6KWhMQXRYqQSOBcASqnKtmg2k8ylhwK2ZDR+rdkYfXFM4hs3KUGkE9GgTiufZR
OjppsA+hKsENFuMT52GRHZe/scrN9sFgl3tZ0XL/1vaySDoCOo7aEyCTfRllv8ZYipjm3po3PVHn
ekOON6tx6CoGrWFH/Npf84CC9ZAWtB/XkaHL4kYIo6t2NdSwYG31uUqPRjOaDvJrldtXSZBAmCSN
D+EJmT2HkfWPLaYcHPO3gpKf7lGysW3GtPYXzhDgohslaXWDbTVHuZ+U41UBYmB6q7oNKucxRXCp
HlAvZGmwgvxkbKG2QSMscbKC8OcNzyCBeDFEnglNnolRAJejNMRVSun9ZFGDZHdznEcPDhNbejfm
xr8I6qC0c1VQ31lNHRcbshXci5zv+jtyxxnPZPS7WxoyhkVgmdaYrGxajxEn9SJzLqIi4P/A5R5v
QVIXXIw6G6Mur4HXIrxPw1lWzjfH0tMBawKFWjYnpJBhnlx1OsbhN0+qYyPLxLhp6IGgcFjSHm8K
9lMQUSCFbN6MjQ4cWC+efIywAoQRFXl5eorAztcexOSu3AxZLOor2LRR9j0PYc/+UI7Td4QYQnpf
O37TDuskMg3/NjQQCIGsKyoE9LCFcF4KLD20sQrwHxPPiIAAySB1eckR8lF5JUaFqQ1Yg/3TIyHO
R5JE8jEhP+xGzt6YGV5kdDkM768My0/8317B3AqvMjZlbHV/lLxR58BnVbckF2SmVV3JhiTkb73N
AHwXd6K0EGGaWm+Bo1DOBe0wb1EhkD2swaGwe2nVrC/dCecD7ClmfZWTsaKBgSZGH942ZZ4DfoOx
5SPzrhD+GjgoRYiLJB8llKSJKhBB6KQ7xS6UoSMb2uzcE+ddBZijGH5DzVyCI6bE9smbdJb5uvQt
KI0UjGHuPjVMqejUy0yPr4zPobHSeU6wFhg3lgljSCKxxv639LjDtaUiZhTe2DWPSRrmap0xDXqZ
2IuBQw0nzKjApvGxobi+Tefe4MsKq2d8dNShKq1uvqzsnrY0wu5152C7EDwpyxwZZsxW4rzSYyjE
a8Bb4iENK/d5JiIiCHZCzJh4jOz+2H5oK8EXS/nxY14UgX/TodHfEZmBYXqTzA+dhfvektHcB92T
GlMr3Hr9hHcqkWVV3t5x7MQQnrMsL55FFfB5ooIJv7PFuC/NNGgGLulMFC055OrWMmzPRIxQ9T0T
tXSGMJEpdTfRH5jHlmiMH4XbudEzBCMczEa7TkiQdn153xe+QCdUJbRE4aBeBEH1J3TIaGqpV+3g
scWvy70jnJRuiy/H+zn1Y7/3pIVIeSyzi9paKPcMSdNnCtjpwPgXFaUrnXZLWDNWiRj7tziBQRuY
rjJ7qp8RSkTjQ+Kmw1Svil7wdy4TUoaOlLa/WrDshbnvkHqFRw3OSV2JsC7Par2d6ZgRvAT0guu5
9WT028dw8nKcSGo8WbFXgNUlrVPuRTdTgOLKV+7DqIsBZeoKfxdB0YqMFtSLHN/RUet8aNxr4qEp
uVGAgOwmReZ+B3Iu7zolehw27Kxv+i2P3zAvc08P9XcLfx/jaUAkbqxnFF/rkk1aHS1t1fh/Fdro
yWOQffiqqU/TY93jFyHIw9CXDLP7+iARKPcbTOYyuFFek5Q3rucOqOHotAz7b+ZPNsJuA6eF8j6F
M11sLa3RI2KLiUM28uIBeNU20uBWGri7mdFI1sPWmJvKvQ/iGkkpNYy/BuLE+APrLmyrIjRzxpbf
p8urcjAL+McuOzN5CrgTFj5t/cafbffXDKREVDNfwVOA7QY8iwTfZfQUBsGZVIUiXTdzNngbeiIh
//JyBLxrvJNBifH9MSeKYbj5YE04GGAuhBKQcQEQ2YNsDWIqKlBQfB8dYMpBZFsbm64OTEnTB2DG
BedEhItHrTZbpChMdoPdIBFp9xiYyrUEjXuEI28mu5jqZEHIzcn9mWM4i61VKKp8ByjtI2AlCvY0
DkX+lLV1DeARd1MAs3Kx7aS7hdG3CylQUfh2mKpgqRekPzp2sPHGTTyRXFhxF7XNzpxKbTyX2G7p
72Xn4cvYBpw7J1y3YOdVFv+dIR7j00ccDlIKY4rnGzF2ZjKvlITG9ds0nZjnxsbiYUiML9t8gM7f
uhix8IpfSgyw52fUAk6Ak06chd1DQWrgA9jtGBCh4AZ/Y7DdJXdV5SrsvWEq7FODZ0hVrOE7EeZp
ez/Ie7LIIJDR9HNqyTcO0wCUFVmoXLlTAAdbmwEtBADF4psUBPFV2QXF79R3PQYAls2fkRs4O8ft
mTUt8Pd0gt5t1891NPq/gfDc4ufAQUFoJLxuyiPDr+vHHGsGnOOZAd77dsVoIMEgiPNDuPPPxAhL
RHEUdgj7yCQns6Zk07E7aKlXzmgOh3Q2y4s6HPz2EbLPKO8Xk4B634oWy4JN2VUTaSKdzz6iQhTz
D8QVZeEDEJPgmmaC5lQapNXsCatwfpNMRCMau20ItBR3u8pz9U2l+uQodFJtKys2/9LI+tDSw8yH
jkauTXXpzIKcKsZiELRmPskdOgXThEQVzXuryGmCOr4Nd5QG4x3lM1Jh4IShhmnPd7UBzWqjMnt4
yYNs9PYJwZUT3k2+R2aCjJlGrLFkz4kiZPPAngEXf1+M80sOCAZR1MrneEIGwdm+BpNyFvNLKoxV
L2y3fASgc+djgAA0oemZXCzX2BerQ2j3NdDRVF4BR+Y1khw7l7+60CmfXKOzFMY902DPEG8M/sE2
n/pbJ6+7S0g8+kBijoF2JxEQLvIBK4LJ094y8s+xePXyfn6WbRlhYmWOw7OJHtpmwoQ81OwzlnDE
c1UHiqWAUMLcewBg4hlnhhsbbGSejbyTXC4bTW4WW8VD4JUZgXtscVAlu4L62scb5QQDleligEN2
uqXcmuFheKqU6wQWbr4vOlDQAA6ywh8dfuEhc0Y74bvva/s77Moibpk2xBVzgXmGOCkPCrkBV4gn
M3TvYMBGV3OTpQXGBm5v3PazOxBoVnmOeTNWVmue2MsQEdKF1T9qsm9uE9Mo/W+67Ax7sZwQ9TH0
hdhVCDFOROxO10pNYLJG5FxNtFbNS++Awa6ZxIlXpixF9EQaw/xUGZqqjV5QrwuXx3pHOmL01IDi
rOHBlvYr2MNcnsjO9C6yjlydNZ6nHjhUTBARUmKSDS6w3E9uOReQJtESSGMb6coDvY4zdI27JtMz
EpYh4hMdTxWWeZgAKya/JN+RiUqStOUQ7oAVqjfEayulehAQXXoUlIekNR0dbwK+T0rdzO70QzzQ
WW6abh7o7uVk3JbuZKAzzpaB9uUMnTzYDzFKHWKUPLv/YWG7mDxOzZgEWNCZDWMJe/CQySC0Ypoc
4DU17oyerE1zLYkzyIxVp0pwmMolCwQz+1L4U3+PGCCYq7+1WXc9ssW+nJBRIotqR+aWBby1fNr0
VZi35gN+uTH5374BtN88RhKrvG+tW/TjFUQdowxePYrt2N+Bn/GBwfkeocvv3Q6+MQlrGZLea3q9
mRgOpU0vSDGywAjiQJ4I0gd7ovu8ZqbvzpuuEMWPqLaKfh8rowJAsiqpun3MQdYh1xsRCOVrnUHh
lAfgojD8HvaKHeswkR06lTsrhx9nt3//+1//+7//76/x/wS/i9sinYgy+hf2V7eQQNrmv/5tWf/+
F9v68j8fX//r37QhuFTaGkcXqjbPZsLF///r531Exht/9/+SSZC1qK/Kn77TVtWGzmfYp2ZqPTuC
fgK1HzpthPOEcjemN9G91C7I/ZiAa0XQkz7/NfrtjxGaITdZER6aTsdbENS3Pwb0bnIGzv3viQXd
Y2Op0nux0LS0W9FnU7YnSAU5cJWElBT/8MqI8m1bmFo6Etd+qd5eWSgwICM0hmdqxWRfZxOxLA7k
OK2d4BJx5C/Lx+Dq82ta3tvblRjOSddSzMzxgNOEu7+9KLQpRkkavjcBIENz5crOwTiyVXa2Ao8F
eloNfDZszWVjW7e2QHeKEb7tpZzOUjMWKkFTN6S+FubBYUwbM8SqO4oCAjYXfqJB3HUyxmX/MFid
756CjMbm8vObOHtl0vQklsKu7SmhYFp57tt7EDyg2Q56837SVg89qRx/4J7XbxthYtUlKWpeJiGC
4+dXXf6tf6xaaQnTImCFKSYLxbbUsqr/WLXF3CSh7TvFA1aPhFiUuZtd9gnKQmTEc7tmHKzBl0mc
PYYu6RxfLFP7g6tLpRWrVfAXU7y9egdXtm4as3jwi6G9TzJpPwTNQtPFH/GLSy0r/vxGpWsLCTHP
8ZRaltAfN9oIaQAIqOKhaeksc4gfa8RE9a5LvHFXa9N9+vzBnr9OSygWJHxD12ZdCvPsddoY9lQj
8od7UifRLYTeArMwx8BYLsoPDPzBjRzK48+v+v6BclWbAb6yBEW4bb69S2Yc3Cjg232RUKKvZsP5
K2yYYIOaGfOvf3wtlimTMde28D0932NYm5XJiM2/BzqXTxSK+JYgR4uWaRRqus8v9sHjVFJZ2hWW
AmjVZytFIQJ3GF0vwUCLnB/3up/TosbBCkigX6NZJ1Yyjaxp+/l1rffrRnFh1+Etso96cvlhf6wb
24A8KrzUv4d9dSoNWae7WuLFGzBrIWK7waI+Gub6Z+ZYz2rJ6FknTUvOgI9jRc1u6yB8GOjnPPxf
brEsefS8Xn3xEX/wGx0aTqbQDkNH0zz7jVVYBkODecX9pEgmWYWZw1gOvbS6yBtyH6O0qJ4/fyzn
Gy6rWwv2KdYZj4Qt5O1TCemWZzc01L3g24YYiH6gZSgAP9rBwVniInVQjgF6j/yk3UUE5K4//wEf
LHT2S4vfwXTLcuTZQk96C5lIF+h7pxvFMVUNk6Qy9SHj9t0Xlzo/2dkj1UIJYp+F0IZdhnx7s0E8
+p2blc49hnbepkRXu4N+T08InL/P4/KipPJboX+VG8vycdkoCsgB9ZwdPr/n93u17VmezY8xuXPT
PjvlWsJc4PGP9r0xeAK/29G1jmWavqCmp9IvsGLtU3PaoJGNvrjy+9fNseRyUdflSOcxvH0C3jzU
nl0qdQ/lAwTUsEe9GZk/7dw5sS8BpW5SuEY7v3MWcohbXnx+4+9fts3xxNFoWZQUsC3eXp4TykUz
0Fj3IqaSteKhGDF9CueNjJr+r8+v9f5bcrQ2CapTgs8eqO3ttQicJnejcf17Ezrjzmy8paEL7T0U
6Xadm2O8//x61ru3quFWSs0mgyLZxErq7QUzGBe9a2agfIFhlReEG8by0IN4MhqOfLveOe1gHjNi
bjCRmgJi7vTsyONEqN1822A5+VcB2V6uctXIS3tOhpfI5hTH0qhGeF6WYXzthbZ38/nPPntMjgOp
nQ9COyZ/lpZ3thb7ZupwjbXyCzHn8wHTsPpQGJm1AZFL74PQ/OojfH89aQqH94J3r8fY9ux6Jrwj
MtGTCojSI6Y2H1Cv4yTqY/YPaoHFuLv7/Ab/s4X9UTBwh5CWTFdj6eWyBXhnm2oPaaKAxVRdACa3
T54ysr1SIl87oTkeIznLF2NQCWFwI5yQMmuT/Qx8vTFpYra2EOMXJ/v5LvT/f4+mbGBVYm7onX2D
VoqpSifwVII0k2chwZ61fB3i0g//9ktwuGMdjovRj5nG+xzWDE7D2KM+KFKK3JMk8vTpiwd01vD8
5wfBQ3KlZE8EWjn7KsHrLDiTLa8kyNJ+jSs0TAVFWBMr1I7NGzIkYRIzncXRiLjGSe7szjD/TksR
hZs+U8CNn/+iD9aIpT3Ps11TuMtyefsleaYxUPmPLYwAJ915sTU9YDA17Rk+yN+mxdTo8+udfbnL
A+BQsDzHge4sTHG2JpOODJyOWcdFhW003sFYOQ1XInFAuCsJMf/gVrUzXteMtx+J2OzrL5aoWLaG
syVKMcvRz/O3KMTOivemS4mNacLmIhzT6diSU4c7qDl+86L6mopf4aUV3izhta/ZAtjQA0sOp4qZ
uUN66oG8JBzGAXfGlYYIhTOw5f4d9LgsBc4Qr/zQiR4mqfUhkil0kIwxI7zZn58/xPOX5tI388Jw
hFScMcxX3760RmFoSOueHkt+OpE3jo2DjY5uOAP12iKz4P7z652dJY7rOsqz0UebAkTcs84+61DU
ocYQ3Di6rtebKD2ZQI+AjVWA4G2VZhMn+BfrcvlX/vmaXJeWlHNbcp+WaTlnX66DQIGBv9ueVGuW
B83Ym9yPCdOiVjVrx67GLYaLxReL4+zI5j5dbdMMWI6wFzvHs8VJZN6UwfkklMDVLvBhhkTNvnFS
MJNDZZb1tMP1yzCOY2OVLag95IZ13AH/fHHz8v0P8Ux8RwQHqu1SOpy94NyE31Mj/DoR72MOl4Bt
YXufwSnPOL6drnlRneWg7e2Y+m1kgFNPhtlaO06Puo/s5rIFdTW/Md61mZJgJWxG3we5RObA6MV2
8zqG6ZfcV9hy+BsTcM371SjcN7cWvH02nrCrzfsS59aQNraCL4erBU72cKPbkDKtnCLSoqOhtMxj
gz8Q6T6ZGgFOp7gwlkY0MqPT0GVdT4hjBMV+jVjKCB7lgDvzUwzBPr2lvsaTcBzGsRMrQiTw5v58
zb77RmjQPVtK/Gro6YSzPOI/ehABZ49MBHhKTpODkCb+4KyAGLHEEXP5ymDF/eKlLYvj7Yrlgnwh
Fn+4vLll4/njgkmDfps8suxkDmN7h2Fu+UAwavDFVd4daXxiXIbeWvBRcNKe3VeJhUsM6Tw7Qdgg
y5nJ4bFWkrQW1Usin0txNDKMFgkBD9E+kVmSllmz1uGUfFFgnu/k/BD6ShuOjMUIxlNnm8KYSEwv
iQg4BZ4anlSVRrucbOpTThpfj8v84gMZFeWJlrf64iF88HkIRlMO4wJNc3H+qC3c+YoyssgNQV64
dvI8usnwMtoOyyocEXYc4fxowiIJIU4Zydx+vrQ+eNM0NZJ1RVmv5H+OmD/edJg1Yp4y2JRBbkF7
hROavRpRFv3zFSwgtpkck/B4TeesVuiHotOkkfOmZ+SJ2JuOzpV0/cneBfEQPEPnJwHg8zv74KPh
jWq8EqmZMI85W1xxE45lmIXhqVHE4qi+uUBBCK2+g11mCzIxPr/cR4sZD2bLhAXOHyznt99MbSZT
CyQWngYn5Rgdk5r9zWfzGMdkh9UDUSlpic/GFJeXgQ9EMLmtdWPW1a/Pf8i7qoDFzIicuZN2ljHw
eVnSqxEGQR1kJ2xUBfnqox7dE2KdMXlRBJbOq4rcKvljbGDuremgRLRxCibGq9m1jeA10aNZ3vid
wHIVu5Z6dowV8IYtN7XlBUKuCmrJ+BRH81Bez9CS+pvK0sj9PROjo2ad+Z0nD0Wualg40Gox6Pz8
Bt+d4BymklE7pSelsFRnrT9OkYRIC6YxLoz134tj7L7teyxeIQ8RAPj5xc7nP5yjPE3+sOERM1k5
bzxgNuRuxCGBc14q812It9AvdJ5YZSfu5BzY1DQtKSGc807AHaiWdK7+sSSSJ73kH80fBIQYf63d
JroiNdsqdwT5il8xNaz1xRL8YMXTkzF313xhDmPAsxU4FSbC3iY64Yc5S8ja5NWqQDdP9izc4qoF
2fj786fzwb7p8FR4LLSAUpyv+dGJBfN2IzkNk9dvyBayocXq6BSzje1KKZrLRgZkHZZB/PT5ld8t
AkLBJV6qbNscUCAvb++1SS2SmaqIdegQNYuURwQZ7M8uusigel99frEPNkkKfJvmC5mfZLz69mLS
RhFglRVRetIdjy0iy7U1Jf+DQ4h9CvhIK+HQWJ1V8wMpD32E6vnUzAkjTVjOEEhNyyDIE2Ml3BQ6
UocmyHB+mm0/v8GP3iOlmemY7JfLxPrtDc6Qc7xWFfGJRKGUGZ4o9i2+w5vQ5fJZg3IVjZRaB2Ie
9p9f+X1tDO6w7NMsWM4H6+xjhsguh85LklPrqkLfhAYzoC3JKOGDCATI7khcI/kWxej/86W71FLL
eU+Xj3jn7S3XpZJTbfjxqSTjZZsMpbGaoLRfjmPs/B7JoSMOIygQtjBwLb84898t3mVazoTeBC1k
qiaX1/HHoQt/PIjcbhYnByXduuDvupuFjx9gbGZftFfvni8dDpCkBRbITfKJvr2UDbEjZ0gkTmQ6
C2R4BDtpeOerwGnG7YT/Hrivmf3TjYiHulyVUwiSP3Xr24vWKZz9yZT6lGLgcUGbhZUVwUCrfG6j
fQsA8sXzfH/2ciTQ6DguQzTT4Wh4e0GhMwJ0kszmyEM/gDySBPE4/rtyyCIgwmRa5VHG3Zc5Du4h
cg/kjmJXjBjX/MPVvBxNlmb2AFLAsjpbVMqJE+UHvjo1beXtmxZ6J94U+UbVWq6g65qPOSK1L+7+
3ce7XJRzavl+uKR39rQjH1/M0fTlKW1iJ4TB280wZgbq9ZVH6X7C5RBLam1n+lDDX/2nlR1XB6+k
0hCUP+zFbx+9Mq2a3T22sV0CjX+uNQkCWIAUxTXErASjjKBBcPDPHzMgkMMeCZLHfO7tNWeDHMcs
6CnmiA5DlVLFW98ovBuXxJN9sPi9wYrN4i9W9QdfrbdUksBdSli83bOrWqAcQ9Cq02Rm0sSSqmlw
dwp8JrJWCJn283tclsqbFmx5rnhC8glxmHP8vL1aluouNoxcnVTJztCGOl+D3Fu7KJx+ShwNT59f
7qObow+gXKTw4EA/W7kdcrYIByiJa8SUrVsREZZnQmrJsSj4ouX4aL0us1UpKJeplM8K88qqhlmB
spzSjqgIU3bewcCye5frXB5beO9PbWRZG8aXuCN+fpfWh7fpsjvRc9FwngMZNf4HmMiG3knivp65
UJznslhjjzPWqwptib/1IrhoW/I2TAJ2CfBVREUE3uQx/2qlg1G/j2x/xT8bY5SJ195k7uYc44kn
KBa++IIT8NEi0JgpsLsxY2Ubf7sI/Nb3gzpCETy7MBF7GKDYZejskMe0NFOYGF88n3eFDotuoU+w
4GibPH3Ww8ww8ctqCnAYz9r2lVDHeo8qNbv+/C189BJcx7RcB64iK+FsaavWHSvTrNWpLar2gZSl
7KJtsXiKmll9sTe+vxTTC0sypKSEp8A5uyHiCWwDawpNgdqbaz9sxbarFIbPUS+/2AiXZfv2g10G
JSbSY9dy3hNfksBuaiSBGv6+C+cqwAtZi6j9Bku83/lU4Fvo9P5mkiUiGRNnls8f6vuDnstrAHK4
R1CT/7Py/6gpJI5LGE/k3mkK3fkyLdVVUuJ2y4jNJ44e7qEIsRH4/Jrvv2SuCb1Is0apjN2zshFH
RkIBp8W0glHdvTmPeJnpQRLSqPNruyBruRl6VNiF8evzC79fp0vtxMpZEMmFbPT2u2jcoawqKEEn
J84cdVWqBpd0PJOr5NvnF/po/Szd/NJUMUY451P0ht1Xk2S/CDGJOJHfXV5GTvhUmzzaz6/00fLh
MaplassLPO8zk7A1o0kE7qkMawMam9MSSRnV8YU1DPjGJXnV3yWpzr4PnRn/tjkb7z7/AR8906WI
YEDjCJqAsxOA3rU0jGxyTthHzTc+HoGkGdHv//M9hn6N8tDlSwGtOWcc9bFWhsY44WSHcdxjb9pW
7j5hvPiPdxmuw/kJJ4+hMyDJ2zXC+HZ251KTbgnX9IdWc36BnqimhzNfP39yH3wGFLuuI2D/Lf9Z
FtEfn55WoYJE7dmnsZyMrf//ODuPHblxtm0fkQDlsK0c3D22x2HsjTBRWaKorKP/L/a7+F2qQgn9
YRazaMAsSeTDJ9xBN4oDPe5x2/c1DtsA0MixsV52GJWufLNHK5P6EXJcz+Ljqb//sjJzHoURJ+bA
Gy9+oJuU7oKyherBfYpubeoVR7T9uh3AsrXh04OTQW+S8RcDSRAYy5NRJT2k0rjzLnFQwsXSmG5N
bZ7tusFPjs/f7/0tSLoVwPQk2Og0VBb3RZxq/Rv58gKBmDFWOCXDqbBpqtAnRnBFwy7w+YIPYimP
5TMg4t7lv+Vr1VCmEiIlvBgRgsq9c+6cAIGTxMJGcajkzkP74/mSj57RI8gYbFV2kWPdfknqhqFG
nM26BD1C2xEo2qttQmDQvcpGaCYLVsLNo88HzoE2pUsNCobmdj1ksWd9smrrYtkmEAN+EUpkM64k
g//+WM1UlmLXoiN139ZI2mmshd5bl7lygu9GH/c73xmrldP+6CSg9+HQFCKkeMsZm9kYKAEiwXIR
NRLKdVBo3zAEKHdRX4Fwdxqz2SLH+DPxwnfiNgks9CEsz/cB+9nA/RY5Ghr2GS59JOoG4N9yAxfW
/dZUwXfTAGhtj5AjpCrL3r1dTNJBNDNVkWC5Kpj/evCr1otFn9EDpWF1bKMs2tlBFX7pUCbZ1RA0
k5XM8MH+NJFEpHMf8CEBH90uiEQBLO6BIrNvGxuT66Q/m6UZnnEnYtTuNF+fP98d+kK9VdReKShR
AwbytzgPeionJwk664KyT7t1ohSdG/CGu2QY4CaM5AabPrFQ3ehtj1Khly+VYvoMzH7Rd4ibYeWF
P7ieTRoMDIm4vDiei6884rY4Ve5gXfC1bZia+xi8b8CkwFN1MYc8ySEQhwYyw6kGjvXZd9P88PyV
PDix1JwKiYJ4Dqg69YV++eR2OPth0kkTP5whPCZM0y9jLZt9XFfRysM+iH+WAXqVkaMP8MVcXJ1o
CFqolHbmJS18/QrTBFnUrnO/Vemc/Dt56fTSWr2+EuUfvGGQ4wAAqAhU1F0E3TZwvN4bHftS6qj5
IisedDPmEAi5bPIaW9lNj67ga9SifbNFoN27evYQdytPrs7NIonnPgXH4zAP4ywvPjP6kynKfRRA
E5aLP5JmCD/NfWzO7z9N4GYc2q1qTI/SzO23rPIBGb7KsC5G6DF36RA1rURjQs+HlmeVTHrfv3cC
oi9IFb4moep2PWyKBxxkmX5JzSj+GTXbvWAir71W8A9W7s4H21QN+k1V3ZNKLpGhSPhFmrRz+6LT
ud2i+DriXtkiohyZMQLmz5/rQVQi+QCCo0oQEPTqc/5yJoIsnXtLcGsWoNW/BD1V3QYSIFZLFkYO
eL0Gfriy5IPnY3NSY3EIudOW2xRaTMp15psXCFz6B1k5gmZfg4Sfi8bp86d7cCJoZTp0p/83eljs
kibB2S1MQ7yeDIXRcZDfGDYR1uA76HPwvK1+/KFZg3sYEDagxJycz89/wIM4AFHOZ9jGaQCCuQjC
U5J7ZRIK+JXxMGtw5C0FfUP5Bu0NczQQKQK5k21hZ/n1ygl50NIl2sJzAnlNUURFe/tpITLXTV3F
OWmQ401wBUPU5nQXC6YZA20cvDQfkb4kzl4H00i3vY+ftz/H/r9267n75+/hQVRglEqJC9SZjf1G
P/llm2WjplNV69l11jLjX3ZGsRV56rw/mf91lWUntUeOqEMiP7s6ehruzGC08f5AGrr1i+qb5wSf
50TIS5eUa2DuR5+Zi8XjJDHhggty+6rtEiBnAHP9OsALs6+TRMvhSxA5xu8MLfOf7aijBegZuTeu
JG0PzpIa/tAuoZBHcGtxz6StZrqoU6ZXdCDkyS8b85imBsYVUbJ2f78NkhaR3fffMl3fgyO0TGDa
gb9Z2F1cPZnbOKqAasW6JykKTC460bXijIVfFx4ivCIx9x1LsN6nuoZ1POMfDa1o5Tq/D13gJpn+
qJ69SZhcXOckPdkcTkVxTcn7a3xC5ZRsdXK+T5Nwht+6tlyj+ty/bQXdJljC1lB49kU4gRoVObqW
4ksbj8WxzPVkXztFs/NMey1Xud9RlhPQnlFkLHDUweLD4tPaYjUEty116+bP2EhK5Dw5osj6lC3E
89gsdvoUIJ34/KA+eEQFJOQGB88DfWYRNHpXdClmsuFlRJVOcpPK4qVL4rLaiixjZP98tfuag04N
42D2rgG7drmaBXEV7xHQtajb+q85emj7UHQYxuD0jYTu1HXt1hQKrE67O/z7+eL3+4dxnmIk8Lwe
3YVFbK6gd3gDJpQXJyno8OXdtJGO6CHau8Emj5J6JYW4j4GqumHST4uR2+CO3mgVaNjhzHNpw5om
qpObxwEUy/75U91/QK5Wl8awygNhMC1OxeCZ6PhiZH6ZSKo/Vo0/v2oQyS95WwZrJc2jtbjWdNo2
tLrJ7G/Dnpd4uQDvNF0QGlLAjgItaiTAIStna83ZB0tROCnIPIcJrNci/0qxs28HRMUvU+clf2K4
lX8sUy3fafOcrmzKx0shqcckENzpMs5hyyF0FK96eBjV+BFZkfJkVna5R1t8Df/8YAvCk1CQE5JY
NfS8fYF+02PYFxTDpUfy6+hLJLSLZADzUaESOA9tt/Job1SI2xjuMDZXgByPoT3Sj7cLQifW48EN
+wumggWOm76TnKd4DH+v7Nr5ocvQOEbx1KcbWdA6cSPusZ0ozOFk5jjOEMoFfrQ47z7fs/fBziHg
ULkARqIHt+yEFRKDODPF9grBA6Q1zCnae12YXWIEZVDjGI8IhL6T8UXTAQIh6GUaxSqcLxP6rrCH
Mked82Kh4vuHBqL521jHyGciCXEwGhzrnj/jg12lUgMABHC9XMLO4s0HI/o6RdJdGsSiLyWiyGd6
/PPJ8xrj+H9YCkIMwAVqbaZ0t0slRjf2cW60F8S6csrtKDxbWmQfYgqzlfHao6cizNiqjaJ6i4v9
hA13h/pV2l7GPmk++poRHEl4jS80OvyVF/hgk3g0ommcUBN5znLomaC0IfTaay96PSI7r8ngNHjY
qnpxOrzIekKwaq7eX1LTcONrkUODcqHivH2VUdBI3yt0eamGGbjJDs2TEChajndjgUd1jOIyLmhj
fGR0jyBWFVh5+A/qLKJZGfk+iBTkXtzLBqBEOhOLfKDrcryOZQUGHJXf6VOL50F8LmWNIh1FjoYQ
ameH+fbdG8m3CEwK1MS6y+vZayYaDbPdXDyrGI8T3luHBCWYk62hnvR8qUfPp14xZWhAdhksri2s
ucYM8yiyc6W6E+rBP+WchHtwdxM6Blp/eL7cfeLhMPXidmQoxQR9iaY1u56yMXbkJeDkI8kPzX3C
NOMkyuoTJkPJqVF+XWj8NCtn8+FzkgZQANNEuANeoFhYThoOvZexcZIvyHvkfwyuE+2QYFDaikLu
nz/ogyqQDrU6NWS+QAKWV0xKmiHqVvQXBxYWALQ0w608x1JsOw0tWjONxKYkmhIffcliHimYiuiv
TGrZz9HImvPzX3MfLjhLUItUvxWk2jJcxBOq5mjSzPTd6iHa4cQ2vwZ9Vk9HvTGqtT11/5HVyUXF
QdFr1d66Pbx9LNPJzmv9YtQVfmZphhj8Drs66+uEkPiXwEV3G+upNNvJLhMriMf7cMVY4G2aTVzk
vl0cWKBGxoS+kn5hRlJvvSYVP41BJv9WpYa0TKD8gp029f989wsGik5CTWsFPtUSZ5ki2Go7A9a8
kYGynJ22/m9lYTY7P2qKlZ384FvS4AS4RKuKDHAJIfIbp45th+bUUGXWz9IbpzPKKSgQ6ijwPX8q
9a5usxb46oqjZdM/1/mYtx8y4o5UwvrTJQIxfWCs6qDfXDqnHPTfCeNbgAGNBgYmFSNSE6JcOUMP
ntQD/s7n5C6gWlhcAj6avIVill5ImapjQymyGTAn2SAtt5agPVgK9BDTEABS0PCWQ6VG1yxyz6y+
CMDweyOY8t8LPJKwQZXJSgh8sEFpCjEXpDlFybCcl0naP9hDjzwV8qjA+0etuYB5L7CwRyr6eyE4
yFfJcanefZUxb0VawaC+hNzuq3fwSy8IfGwyxTEOkBYeIcCXIm/ySK69ed61COb9LQI55O8k24J1
Bi/jWjYpvSJSLdZsMSbUscUuL0UwiOI413pQHOo4Q9qxcDucUCq6vivB7tELBp+lhq5K32GJ4aQv
KHpI3cVlzvBMDWvnzwTN6I3fwQc0XfFPqQVrEIj724XHRE0C+IO6SZeTNGNUFkRBWFxkbTUv7tyI
QzuaBSSsujgOWrOmIbBcD7ix6uopVhVNPX+ZlRgdmrru6NvnycirCIl6CytLTG7jqHtNWz3vyo0a
UekrO2gZD9SyjBbU2FwJBi1rXL2qyhi+tHXG7KrpT2JCrXZbWNJFEbtDO7aMDIhwhePvYgb4+8Ef
h/3ziHR3rbL5EXukAQXWhJCwRAXLGiveuYjMMwZCLc3ceiyHL9IBv3QI5qTWP47YdrqHUAvC8CDQ
DsE/KxdZ9DIIeuz7GIX6ZCUXv2vQ8Zto2FgKPgsXCrrk7cGKIzcCxCqmcy5qZ1NFkbyOTFa3DrQZ
oBQxbjcwXLc+vlL08LLoKPBZe29Jq34EV61K4WAqgVG5/REGN7yWwCY5D8B09p7PgjiKjxfPa//W
cTReSVGXd7xajsY6pYfi05Om3i4X2xMmR4XZn2N3GOXHrAhy2EnxhB34oWGbpN4GBdsM92as35KJ
kSfWCCvbUT3Sr9cTvwHYGK0JDrkO8m9xPSFbn+CkYfdnfPLM/9x5yr/lMs5fZRP3K4+77CGxFA1I
dh4oBxqcS07qjN2f3gxOh1Je6eE4UTd7lwJs5Wq4P9a0WpgfqjyCALbMGYPCKZnED/2578X0InNo
vehVYE2Tj/rGR+Ju8/w0PfiISnuFS1aV4vQ9bz9ikMLPLI25O1t8veFLn1Xk411hTWOB5WHh5hco
bmaITSLuxZsob219ZXKwjNWM5MmWSGUgNgOG0xfbyBWZh/R41JzZZClGBaldTvkBeh1kkqz2kL8q
taTDh7KwMPJeU1a6I5yp5Xl0rijaMyQ66gX9ciV2ZdB7OLPPZ9y4IjM49ZLCPtv4mEDlBzS1pX/1
mf3pX0sbvTza6X4rgmErZ733f3TYrRivw+z71jF3zUT7oaGyJw5Wjwb6XtORLzg2EMwiuY1G2gV/
x6FM849Gl3oYdFSKCPXTD7Bj/tzgX46YZhIjxfneLwyqhGvCYD7DMVmmUHYSJOB9I2ZfSf2ljDv8
oFucbRoth03R9+W188z2YBmJtpKl3h8YCzyuguMRIVQVf/tmMwvn6tGdwrOugyRNqb22sTsV3979
eKzCZNimqGP3LL6fxDq4Mu0uPGNcZ6abqOmUYJTdD3QNO0f4R98FHL73xsy0wZIW0e/vXR9ACfwN
0gxws3ig3D5l7FXlCMUqOM9eCDeUSCU3Xc/MaY6z8E88AqNdFuVdgGCX267x0++jBbI2lDO07qAS
kk7eLo4sn0DeZg7OY29gEqQ7xYe09ouPvYHqY+2z6vOHfbAejRhE+RTvB/aC+vsvhyVA6baP09E7
N1mNsXFlWT2OpxJyWSM0CoAmqleyxwc3K6I5JByUIQrTsLzUXDckAa9L7xzNraKCYHk+V5Qf+sSM
3KtDCwnLOq4YZACmSRKS5ymBrToYcfGSNUFerhynR68AbDkNak6n0la6fQUyRw+AIT2vAB+KixaN
X5AMr/dhr2cvhdCSlWznwXJMSFyIYwBbFeXgdrmhTL0WCyjnHI0psjgtxJAqmty9ERnjZtKZLjz/
wvf5HUA3mhaU76bqLi7ug9HmXWJNE126Cj+DzSxMPEmhwRt/ulVYfqh7x8Xoa7L7r8jAY00U4FlS
np7/hvsbgduA9SEsonJxFzgKl0FyaDXgs0ajOnUNlu1ZEuc4NdAkKSNkDnPC3TvHufRQGeei/sj/
VbmpotkvW7tgyEWTYIguSOoFu4KZ6TGovPIAsX9N3eI+aWEpVZ6o+oQZ2OKbWjp9Z4xjoguO4pp5
QIkyqvaODk9z3+dN8F6wK09G31IV8CiOqDnO7ZMZIhMYGpkYNHtac8bwUtuUhZv9wNt4rTHx6LQC
CqK9RL+LHessTocILUxEjQ7fNseZD1aGi2fp4lcmDDTE5TDY23REHhVNOUzNYSJhwxvEh+fb58Hr
5cahrKZAUDDYxfOGuRbpog+Cc9t11WEYnE/+NKcfQhAo748FZAwkLwR+3u6y5ZPkgTM7yNice97H
0S9KXWykhUHCtuxzuc2jInmn6CRRB90eLlW6vxTxVJu3HzOZbQT6Bw3ttNEwX0A8ODDzjfoEo6xd
0ZV48DFVA482EzNwdRgX+9SMhsKIMFM4z6KhT1DXjf5vKGrjD7fP8Eep4U1f7KkdMXqeOv1ltrX0
O3aA9kpIug+BbxQyNjHQLMobFbJ+OZmimlsL2nJ9HoXm06ht0c2SWfbiV1KeDSr84/P986byeltU
QFkjZaGQYlRMlX27YNXidIiPiTgH2NcgWeLmhVZdECb33C8znhQ8sBUWqJQrbZpjG9i19nnEFaX+
4Ax6Vv8X1trkXNxk0tzPAw6pGNjIprD+9NLOjbDnGaw42dphlxTn0ZxEdwiMoUSlOZGYGW1S08TM
E/dB3H03I+NcPdlMURRY3+PAw8HnaMi6iQ+OnfXg9eFSmD90bOP+RmMLn0UfrXBvnw9plH30y6ro
NkkoS23//BXdR2hkjNkVXBUQLkgvb99QaVUmL4LfnzQiPAbj/JmJ6XhiMFIcmgk8rz6G40rucX+s
SdWVhh89TzWFWqypaTZu126GlitujrtE4uGsl46LxxVNyPc+HnAp0iqIF1R6DL8Xj5dORRlrRX4e
68n8ZmNhEe3azG/GbeiZ3XgU/QhGeZbE05WV78sxZvoQdphUcrbBr96uXARRISXOGWcXBaARznqk
gz7RIlxcaIZkB99OMI+sewxcZ2LcSuS8/6xUgFAVaOzQOKMLers6rK9acm2NZ6cvLOS54RLSSRj3
PZ2dlzL350+lImI/f9kPvmvASILJGs1XGKOLK6MDKs3MHTNqzxzj+tSX0AZPulnFKGQ3778LkVjz
LNQ31dSbedftEyYRFhCT0fRnvdadvdtgGk6CE2zm1FrrU929zDdQmIk2gEdZwLDrdikP5eZprOL2
LMBaYqeZ13vM/obXMdKNS5nmGZaq2Rqm9O5lKuwJvR+mW6DEGOsvFqWutIcqac5tGKF9TzvMefXq
KRDop4no6/Mvp7bDTZxEYYmMHLQSgFI+3+IJkynFdxN3lnPXDMF+ZL71Wgwi2ERIlO0nmIu7KSN7
9LtSOXXX9srte38/qcJLISlUyx73gMX9lCXAovA8qs+VBWEdWfzgaJdDjur0LOPfUDXOtxNzJ5tf
gKv4DkPi2sRb5N3gdpJz8H9085kfsJOXmjVZUGGj7BvyXMwWKhRt52B/gBv4JkfS9svzd353Gaq1
lHqIxWSYntsiCnaOicYmSrxnZ7JAspY4Z6abskXJ9EBEcQ52XIfGygl9tCaYcjIdhmqITy/Dgo3C
hnTD+lw3johPojDi8asrNVytK9pCnz1o8+8d/Kh3ajOqJBKpUfFSNTX08lHLOqemsddV/7pwqLbu
HLlfpw6Nj+ev9L6hzFokF2xkcisy78U7FWkSuk7RybPGF047prOizKNtLtuGlq0WTsaJhCAo9r4Q
wVcSdeHs4ywxm88aLqZhummsumpXYvGDl05iCeQK1Lvqsi5+FKoibYu1dXFOMXf7DiSx/0l9H2sb
YHv9kb5U1Lz/M9PEptBUukTqXN/GDlHOjqdVVnHu8qJumE6PRrKLcWibf4Z2Zn+zWqwjV3JMU53R
2xgC24X2I6QJiy29LE70bLAShzbZeQbYUXibmYOTiK2Da+GEiIlqk5lxLqb4Yln4FX1y3TIdDjUu
bc7rVJuI2bTONFR/GzjtWFvhGG305raY4vDTuXRBgiTSg24/xEGA5hw+YIOziQW2ZV90bxzlqZ5d
0R6f76gH304J4pJD+C6go+WEIq6sxivHOgeVWyWnUnPMU6bJcW8K56vw43Rl+qBK08U7pF1Myaq0
vikoF3FQFEVliCRtzjrzvUs2ts219Ka1PuKbJOpiGeh9gCe40ripl712GQcobM31cMZ6pffOVLgl
Uiw6FiOH2vcYcocaWH53N2o4JXyp0Us1LhG5GnLSVl5mP7IZu5GPOEUP4TfaM0H8W2rjATftnKC0
zD2GghF+fxmZsvJtHQXGbJhnumdnGInp8EF9lOGnOrf2TpKF7RGUfaKdoIzScStlWcMEBHJgnhJh
9wZm0MJzNtmcT94nZG11FHLCPJh/thVOtThhYu31V6kZerwvQtMWr3FgJMk+R7Bj2CYNzkC73K/n
8Vtu20i+JKbZ/4cHRTG9zqXRdtd8ijULmVorng3y87gstYsMauSGNoaJrEa2AdfhBK9IHoY+/cgJ
K6Lnm+z+qmfwQa6otJchTC8BHWBZ+A0UAecWMd3x1AhzxKk7ipN8C2Wm+ff5aneJKSBhIAfkwqjD
sQ0WiQUM8mgKGFqfRzf36niHprhdf8Sv3vOO5TQm2b9tHaWdsfMxLvP2yYjByufnP+HBAwPLhvAJ
U5nOwjI+aYPMgSNPNb2FsfxuQan4LjGewfoUe5X/w1LqJDHxgcmxvPGCsvAmNynluUUW2vg+Q5gY
fmgZGep/Izpd9qfny92nirxauIm0FN/0BRc97KGrUwEQwD1jCde8FBJHOBiu59yQ3QvGq/kG9KCz
EnkfrKkax5T1xF3IXIugYadgVHGmwhpWTmW3M7vWlFtXs4uvfdRoW8Rput/jAOub54969xEVdQzs
g6LkYB2zLOZJa1wGx54LkK20XzxMry8J02pMLdu1e/0uCr8thY4gxFrFzVtsWZnGYYOAhntqYq3+
026CWe7x2sw+moihnAtr7ldO5MMFCfpK6J1m/BImaVVxQ59ec0+uPf8Vonb9MmDZtTP8+Z/C1JOv
z9/kffqLhCABH0YI3xAogLoWfumL4E4z4zHp2adK17JPRufoP+yOZGKfZqUbI59cVpglp0Mbnk3N
a42NHiIatcN/1tw//yl3hYDFeIdWG/BQSDhc5be/RPfDJvIbzzwNPW67/2pTPDXevvD9IW0/iNFJ
I6VHluuvcwrIZevWgP4OaWYVw/fnP+R+dwUUzahqqFmXB+/n9ocEXcMAM8FzdZibaBNZsX40naY8
9mBpzu9eivJROfewnXXQsbdL4X+Ll73ADhTXW7+ibRPnlvu7KSN3/E6a5gdfnq93F4BRUVLSPyA0
mb+wx27XS5kZT6OudUc3dYd9U7jxX1OLoxStH3mMbQFd22+jq22LZPd85fsRKUcIPwGgFiiJGHcj
j7ycfYnETXuMvQbzNkRFPidY/l41KxR7XpHYwXFF4cfwWoDOhodkYjV/aBo9ObtdhZucjX4owIRi
hz4dYl6FqM45ys4UZkGN5WnfOZ8cMURnfcDpMA+l+WobqbcS8O5Op3oK7K0ggMN2ZxR6+wIT4CqR
jenhkffkXuO6rs95pafbFBuIA7Zma6qxd4B/EiAwIYiqUosDTViGOpIBtxxECqjLtmNxQM09ZoRu
hV2O3OQ812b0+4jSaHeRXphFv3Ug7XMyBeA8H3xsOvQvwRj72hFzTVptGw0xJXutsnvLRG9yOn4j
4QMpBcosoMaLGKmhEey0YyePDR4NF6OZzI2Usdw0dVJt40FL/nIL09rr82C9jFVIkYnOw66tU/xt
RZoejU73d4Yd4UgVx+knbLjtQ+M49a6Zq+yMmn/2AQ9CrEDRSv4atMI8BDJxtjnB8Szixt04mKse
gIxoJ0yDp5WdexeX1NNxfftglhBcW8qQIfSHgFClyWMReeUOelX+4c01vBLS3IVZ176MaEbt9LZr
PzAMi98bItTytJsQ31ED+OUFlEkDWeIxbo5FNQE5rRP/GMt63vautVZH3UcHwKVMBSxSFkqBJeHU
gOM3CtdKz3WhB7LfGVnqhYfBkWN6sOYqrF59002tn2EUl/Ofs6T9p6+87LuEAhYSp8ti9kMiA0Zr
cb6cbNBzWfITsny8xlHVbHEPbV6coagvjctB19p5Pj2PTQ8X5YEhdamAvxQXHxBwlb4bZedAmm2f
bGWL0jjK4m7lnXQ8Rua/M9Ms0mxbZrZs1pTG764bhIDYXWo8AuqXXPH2kadBCrMy9PCkDWiBdY4H
vrv3sj19pmzl7d4vRSeRGR5NHJeAspQIiSlm3KSYglPVuPmJFqL5CQUNbztjx7tym98FSi4ZGt8U
eqq/Ty/69qmiCRdk3QuD05gl0UEvEInze9O9wgf4JjMze+94h+XoNTNDIzlS89Db5bKxwmwJH95T
DlF+r6Omvs0RUztpMVZZmkCg+PmWsRavkhk6iAIy3rfxBfXJItumj6mHtjVoH2xgIgXo0KoePhQY
zmSHuOv9mvZh4SHISzstkhvp6aL8A8/fQT9muES6V3+wddRl8SdBaBbGon4gj+7mH4Ki9D9KSqxa
09kBszxTvqZ7283c6egADZibHcZT2YdxyHT3YIwiizcByv/1NmzHccL1ag5H7TWAvfwRVRK7O6UT
fMUtQtxMPOwQZMPJS4Uz7mZRh9ExaUOvoAQvjNlaQ3osAgoMW/AdyvJAIXdUuX/7VXoH63k6P9EH
PbfCo5TyW9867hcrHL2tZ3fuLu098DxTv9b3WpxoFqbAJH+DlkqmYduLhQ2q2Le+MlJlEUIauvEn
HBttX2eteTZiezgpMY/D8y3xYE0EOYnRltr4iLfcPiyGyYlwZr/+MEa+e4oS9ArKTvhXmdoTIuNR
tgN+t0YzfsuKf7l7kQBHaJUlFWAT8cplAR/1XO+OdOYrDRxb3/e9P5vY8rR5xQzNmOJ/KhkOf9SZ
ZmGqXDW5vfXRI/8cYXGMgEMKz35b127TbCb0Ql/tui7lISxiz3uJROR/c2ZpRt+rtNDylkgMmA95
7zy2sCkv4qnGzo1XITZBhL3yKzpZbbrrp9bzv+i14Ze7Wq9a8cnyxWx8k0PVFx88bMMyWirhlFXb
MgdDXSCKG3TsRCUYHyEPKHGtwNhhAHX6mc4eeh1bvXYFEB1PBGO9M6KmlLsOv6Fr08BdO3CPZN97
gUzdhrn5cEaGftb3CdfmbyNUun8yzO3+DSAo+psGS+z3RTq+ALOZNxk3Rm6EusWVVQXxEMxIWl+L
wJDojBl/TlOYvNqwc05TklorGejdNmM5kkKSAZSIKEkXy0lwcOEIpBHBSCe9NmFvM5zFFzykbXWY
O+efMojeybVUjwgcg6ME5h3QwFKZL2Ae1Ixwba+ik9NnR8zVH63ZyatrMa8NlFjf86N0F1zRAFRG
CeDE8W+hGrs9Sg7Co0lEavhax850RFgt/TDPcXUE9Dwf37kU9z2BAnNDTHEUG+Z2qTkL6xJycPih
pt7+XZfjtMG+qP2Rj+MaYeNNn+jXswqcha+GmsibwA9gu9u1ssKvDUrL5kqsrKjBLLstLo45aD8t
LbXFBognOPghtYLP4KuGbqshxhMcJZ6sn32MfxV7Dx+UU+vTyYYBhehHPXXG93ZqjTVc9uL+VnFF
qSwRvBUekuTk9rfOUUVju+6ta13Z048Sas7fJBbW58ks/9RSKVZ6ZerRf3019I+gkpDoOpDc6A0v
gmeZNW4xlPZ8BY7TXwd8il+G1q1XQvT9Q6kyhVOjvCxhAqmz9Uuzo+oEPpWZGK5AKzKsGSY9eTWE
034ckwkzcK6UlY38cEESE4bENI+4j24XTKcedMhs9ld7mCcURIQRbPvMd44I5kaHUlbumr7vfXjg
TUKaoxAjRAB1uV1xnMq50kpyZy+udX0rLJTOk9BKiu1YtNNveoTpUD8F2cqbvTux2ByrBJqgpMbU
y6ikGUjVQ1Ezro0z9zstc90NJdV/7RysqUI/WIlxiDqqjOAhyS0OUQvtMivzrr06IdJHm6mHhOPY
1Igbw43lSnR4g0os9qWKfowr+YiMxBevU4dg5bZ51F7DVAt3ncn9vtUk6LQ/Ostr5cbE47Ld+MMU
/+hbu682bdDZAaKsZmhtVKZgfIkYhPWnumv7emd3ToZph6l95x4Mqn3ROt1lDlpsy1wjiRBUk9Kw
P3hYpzOyYiCQ7r2i7/6yS1fPtkjwVJ8QQDWzg25Pk0AJuZNMTLxmXDuP928ZFj81Cb6MAPph+Nxu
Izh8o2PUUr86eLcdC4REN70X9q/MLoaVVPr+jBDM6JCj34NmA4Iwt0vJpjecie7/tfL6/8qaYj8c
uMEUuT7dOEKv/n5nxKeYByGChpHSnSG03a4XAusb3HhAUzI37f9GvIf2fWvW42HyomlN6nXRPFB7
hwtM2YYCwCTILSKON1lhIqvAvjooPe9EaaMawLG/OlXkocHfT+kBb08J1tjM56Ml4jXRkvu3S8uC
ifOb6gaXnPrQv4S8gql0NWHae7Ujf7zIrrPFNsjM+R/flc5vdimTcOV73m8d7g0GK4BFUS6ED3G7
YpAVaY69u3sN627ex5jhnKNu8PfRmMwrUec+2OFXhbytSd7t6Sj33i4VOb1vRwbVlBVmxl5HM/TU
2SO3okD2QscM56evYUn7fP+8+eP9GhPUNU4fFVIgh4P0Qb3yX15pKqsw8oNQXMmY8xQEozcU2x6d
53kvLW0WH1B88/6AIRbqoH/Dej4KPTLtLVLfRbVLJltkGzlXvvWaxoN3EDps/A3tPM88pHWZ6Mc8
NGW/f/6rl/tA/WioZdiVgoVQ8M/bH20WKBC4E4yyhPww/VR2mW/sGuhjf4k4FuLjEA3OO2cnytKV
hiD8PopyhT9fBJHZH52+d6f6mmR9/hc5j1/sNNmKlyBNu+YQhP30871PyR2kABj00mFzLMFEHhzY
fBrD5ir7unoxm1k/0QSX39NI7xBwtNbkM5YFLk8I7IOYhVQuSP6lYjTfszerAr/NCJx7RAVuJO0u
8q0iPFcSJ6yNi0LoV3cW2nYwu/n7u58WgCEqBKg00vJYisH4Tkl3ajDqaz6Mrr3vbeH426ATQfwy
DpW+T3OHH/LuNRXDCdgboxp6KYuApkyvi9BzsBKb8upbMpo1mtytr28coyk+Jb7WfH6+4DKccEeq
GYxqwZIQ35XVje1yLZradFWU2FPO9P0gA6CUXd6s1QL3Z4RCADgUkYSewR2uT4SB2aAVMl4HYVj7
2rarbTUF+jEqo79nupIrldyjJyOFYTVAdor2e3skFb5jsOCmX0tEL+OthBLf7YbYbn86Inmv4Cau
6CrdUEBsNWHDifN2tT6YEtsHeH3Mx3nYe2bxfYBZtuuR1PuQ9Z29MsZ8U2/7NUqyHpwmEhzmpop2
s8icfNKFAchpfayMIYZGTFVTvLadH7Qb0Fc5NCozEcdR4Ci5icrSeoOhRQnA5tb9r4t1tNdRoQCn
NTRj9dE3Mv97rcnG3ISInv6uN4FWbstCG5k3w2r0t9hF5/soRd4TnLTW7aMSvjgNJlnG2ylCU28b
e6L4+nxzLq/3t4dUnXIFnoD9t4hwpHR4tva1PA6dJl+jJo2BL+v1gQFYyUwI253RpbNrlHZ+9IJw
Wrlqb5dHTUbpQqKYTWuNAQyB/fablkbemj7zp8M0utkpNAvzMmlDurfotbS7QdMEGmxJCbbCET+i
TF9TCV+A3v73AwCNQNYg1EN/XGxhz6mDKAPvd7Aa7FRLE7Jyasz65xjE7w4b5PllNH3nt9Ys+rM0
mmhfg/Lcpa4mVi7l20D8vx+C+Q59MEWh49fcvomijjstmH0dq/AQDAANK6QjI4Rzu7rpLiFE6Y91
50UHWB328fkeUP/0/9/ohArV3CT9UDxbpaG2eAcz7tsALWLzmHlu9CUL5/BDQ/6+8qlvg8XbKgwC
/x9n57UcN5Kt61fp6HvMhjcn9swFUJYipRJFub5BaCQK3ns8/fmS6rNHhaooHO4xPdPBFhPpV671
Gy438vYkf5bZxTQqZrnTZ21v6zzKMapUHpVJrTdO7K/lKc6Pwb+bogBPUE6dmKfW+Vj6AKkKK9S1
fWR16rtIarm8amX86gejvZtnfy2guugaGXseGqhdUVxDY2sxgLbUt05NAmof5T0EGBm6C/6j0m4g
ZeDdnqvFqUTfUPnksiQ8YLZg2C92jBFwi2MQqO5ro21Pc9f5G0WybReGqbKX2/hHkoXlkffx+BHf
w9kNjNB+kO0oeTJzjJaI7po96xBghFbYm4lw624ysTtXrTh6G4WZ9DibCcilARXnGnbhvg/sDPaz
8JZExmCbm131/nafFiXiv/sklDE4iMSjeNEnxWgmcsyduq/QSf3A7RwjEWDNBy3RarLPgKdlPe8P
al9LXpjO1iHNzZoarFRvbW1Cy8BGVPX2N10sIYZZgBepaIk3wHKY5TJUtJ7y0t7WEuMdwsvv26mZ
DnWOomtRzD9vt7bc/GJSiQ+41MiIMgiLzV+Y80jlVNP2sHGcp8RBv4w1QKJabuR9OeuKW0Ea+xqX
HI2vbpm6EwEgQnTkgJfP5CQkPoNPou1LtuZdqICVibXQdy2rnD7IWiS9CZtZPfpSs1aAuuwzXAcS
IVAcOe+odpxvUs3wa3KkU3BISRNvlLbrd1qMg1+hpzws7brYpmmGXW+nrWkyX84tsTXdFSraBo+K
xWj3pZHXANuSw+xAayoLq9gWhhY+JDbxGZpcazShRXtU0oRtgohbeEZw+i3aS0cdsZmghBikldDm
d0MiEZNlPOxsB73jcUbllMxqf7g9tZfNktCCuMa9zqKCBHg+wLUVIaps1soh8zUJ80eMuvBM/6FX
w7iL5mAN9rW4yumlyHTbTKoBX5Vs4XlzcBy6QEdR+oALWb1pHKvbJkWvfdbyKPzLkJz2kIy2uWGk
ZTdjtlfC+sVyemkeqTj7l085/+e8eRNvqG5Co+GQcp/fdYAU3TaShn1Vxu+irJW3aZR8hb2o7W6P
8vkLnmwPSQKwLUSm3ACczot2g1yOnCbQlUNa+dFnG1dIT0+G4ITkmbqfNaI7qr7ZSmx6tVFSo2Cu
hMvP8nRSI4TwbCdTD2NtaDspM22UGDgw9SaEfM9DblO1yprB6JUJRnGG7cL7FBLEhQYWUF9zznT1
EIIq2+NK6LuxolR7LUaOwuRZ5Tl+1xz8ojA2EHPUn7cH+nI5k1hXNJ7GUMJQqFpcEgNSr2o0W8YB
7edxm3ZG5qnWEO/t0IjdWQ5fZxUoJpaPhDZI4E/28AK9PkWqlgxVYh5iKheeWdj22xAMByzPCr3J
lWv9WucQL+JWxytQPMTPVy+yF7k09515SFjDB+yc67fqIECTgz58ytg4KyHfgnDwq3cw++BWcPKS
8F7s1qqYR6RQIuswQypwq1ib78thyD6ohS9ywoq2r0Mz36upjrEbWMn9xB3oxrxZ933Wzvexr/aP
TYypOm+E4qSVeXZqLSgipaKEHlCgDBSKTEg0+MGQvS6UFFPDy4wnGf8LNmOJbyS52muFH+PcrAzZ
yegyw9MU9HiruluTu7k8Vji2hXmJjNYBUbp6PjFz7yt5Y/XmoSrs+OCoEGIUUCinoTFBHsCI9Yo0
sndRhVjj7fW+CCpfOgmHjSsKoKNwqD1v2Wy4IUMbAA/GKcaX2eED3Eqr0NzJFeXpdltXlp/+e1uL
vVUi1orbeGsdrEDBKdyCpT5ZnXlnQiHwar23DrfbW1jDsPwEMx0oGMgw9hepivPORXPZmT6V9wNX
U/colf0pV7pkozZh+zTUTvijcuI3alcaxx7REBdltnFHoCL4p1K1uf0xFwMN3hwMOHE7tyWKBIu9
Z/UYQstwqg+jJZkews7GHTTNh9BptA+vbYkgVyjHAsPGj26pwAvyTLckolvCc+QNpHiWtkNpqcco
Uc1XHigUzmgCagWDS+ln2anObueiyh3lqJpV9iZvw2+SXf6I0jF7VDJ52r6uY6JMRwgrSIhkSy+0
FfD3qawg1XQ4R6bu1Y0T3zs5Zo1pn60ZiS2vPprikcCVJ0BgVAkX921fTzUWMyyMSG4mt5xaU6yJ
2ctaX9mGk/bvOtOtlQfKcnu8tMlLSJgHQgiTFyvEmGIqknpjHEP093dqUygbPEVzLzLraNvOZNlu
D+fy0BHtCSYTOREAQByW57ujSZH4z3mVHIGTV5tOKTVPHsEObibSpN97CTV6ecycGW5ez1a93bj4
5b9lA9A6EI3TNlhnroBliVn2c6vrR8MAQ1nJX7WylDedX+OKdbuZa/NI1oFHB+Q+/rU4coqsNDrH
HowjRm3Szpymj5oEcye2kKVGUyV4qAKrWrn1rs0jdQ+SPahAXVJnTJRvyzaJzGOs2cEbxOP797Hp
JBzhU+Gp2SD/+3YflyeLGMrf2lvmIfS8VM2ETNKxGIuPcj3096gUTs99ZNlraIdrTfHMoHPiBGPZ
nC8ZckoQ7eoBHktFpipti+ytxUW1EWSMlVPs2ihCVQcnBlpRKLicNxXLQ+7bQACOtt8nseubge1V
UZoQNyBu5fZmnq+Eu9c6x10P2Y5ElRBHO28xCxpdS+XQPGIGUe85aKSHTvWNYwIu9dVNoeck6i42
h7TCq/i8qWnSOiOuQ+uoRNmPNNWmt3KMdVbpl+PKMF52ipqAiCsoxPFceuG1/FaE6/rBbgqrs45U
D8J30OQ1rEoGIcxYvQ5SwRsX4iy1HTCFItPJi/u8U0kXF5MfaNZRU7s7MxVuyfbQAlCzAatZ0PK1
0Jw/3l77l6uEug4USWgwAsex9NuZuhlTQnv2j21Qq64JnfVOrhVB/m/0PeDN18msvfRRiNCQgIPc
gOHZ4l7I/H4cGyKEO+5SczPldXCy9ERbSQu9qOacn46OqB0ROlM9JWWzaEZTgtSY9DHAKdDJ9laa
Nl4zp/1jJE2TO8RZ/7asKBlYsR8+VnoUe4SoQ+ihXh5tY/7iNk2vHiDidNQu1d5aOVVfsHoX30fs
SL0SNZ4Lgxi9H1HmShXpGJt94DYABH5g/9Tf193wKS0QPpJSU9tBqtY2WltanpHlzt4w8mYz+aF6
1w9je8jHRD+ocaMJWZlTNc4gQqs0QFzf1jxqk/UXA7dCDxM9Du4UET1JMoOtacTmjyQezAfEspJt
qevDg6QP1jEfs/HQl42zMWpA1ENsBSv35ZWtRLEeILLIKLFtF5u2MLOGQL2TjiBFx7s0RCxxinPj
ruWVuDLA15sSKHeKApS+FldzkdSNbhSTdDS4oN/CP0duGizPXdDn9UpTFzekKVAPFCmpCAAMdxZL
LUXoLUEDJbqz+ibcRLGkHp2wkV0rbKSjZkPj03X0o25v24v+0SigJIptNCishs6PCniBHCPaGN+h
PNbso85o9pod9ftcj9du42tNkfIUWsEU9UhpnzdlSfBdQtOP76S2wIhmNMeHQR1bb2yyfIUafnEY
0avfm1rcjl3aG5Mx2jGqZnbn1qGSb6dQCzeM/7+DgALm7UFc4CQ5jER7tkBccY0QLy4WpDNBl7Uq
9AD7rjC8XCqKTZCE5VYdZyx+rDy4HwxQHkZuWbtJ0jpA/9IMbhj5BDVW8ncOWjtPU9CX6MDwMCnK
NHhtSMsXWljfATthdTEJ54PvW3mpxBrqKxz/2bu4Mz6PqhJ8TWlz5+hp8Tr9wl8jQrUCeCRFVRaY
dt4eBi/BgBR+gsFKn+/ifK7fxnmHRkluSS76BZXkDmpYeTOhW+6OehO/MXGCWwkAF2TRl8+AnANI
C6oKeL8lyk+1KznPGzm5c7QZ4UZJRh93LMdZfzurSYTpUlo738ymj1oyPtn8vVF9CiwO3PvqtWeW
gBm+CIGT/YZisliSwOnReS3t5K6TwRvOAfJWkPezncHuXmlqmbhjNVJoJoyA0sHrc4myqNuijwts
+O7KJFXfBllquQaw822oWMPD6FemZ+OGcArNUH7jB/h83d4NVzbfCxnLAIb3YnF9PvUjgoJFi4TY
Xa70485u5PCuiOVmW07F9MGgqLnS3tVJJkHElQDSXKjYLxocZn8usz69681RY4EnA9iVua3cwTFD
yvFOaHgzHIDAm9NO9YoR2Rw25Zr94bVhBwctahyEQMYyJPfL2unRIkzvrNEaP4yAwHYBrml3etp9
4ifDZ01yUs+cmsgzW4x5Vq6PK8eriCrBLvBg5r0jpuW3+LKdq2Dyyzm907vUJ2nU2G8bs4zuAE+s
GfNdzjBLmJc/mVJQtORRzpsqe4j7/ehkd1IVTm4xWAPpYUf6hlbnk9pFyZpa80X6SODPAVmDSyQY
g7O5OL0gm4GaVZzmbiws25NjRBYbRIShLIWFK+U5AioZLEC5c9Jtr2ndHmka+z3lR+Oz1etrNdmL
BUfoQT6SJSdk8gAuL4a6ylsznaRxPCRW2jpuBUTkkFJU91hqJdogc/Y2YhyOU9nrXynzV/sokr6/
bpeRChV5SjQhGA74Sur5HNh1bBRDAWGs05wRTHifuoZVhG+Q4hjfjFa1lh5fRiekxrk8yBBwefAs
WwYKGBkTbOWGcufoubHRQb9vNLXuXHyJVLQ41NRLgtxcOb9FyPNbdAtERUg+AgIl+uIiWcoh6ZXf
FgDfpXt7KrS7fLTCk9TKPRL/HWXZtjcOY4FJR5bnawn6qy0LHQzBE0bpb3Fcj2NAemiCLackhnxX
BI69xyGwOfYF0tE1MoluKyshDxuc+25P7CIfQ58RZCKBRxZPnKDLZHeMnkjYU815aMBFbZJe8Xfx
UL+yRilaYVOBA+Q5yjNxKetuNFbTOvmcPYyj0h1CudXcoB3Dh7qRZy9RZul4u1eL0+mlPfIVGs9D
AYBdBrcZeJ8hMKbsIbWteGMadXCoxxYb8FldK/deaQo1MnIicPkA4i0xRvDPoz5L7eyBVy7zVBa+
ZbnZgF6pU8X22gNRRK3nS9Q5a22xDwFIz1KT4VlJIUSzvKiGA9sNZkoZv/hAIK+duKGrp1KvnQcE
xTQXJ2dlJf5cnMdicEVegcuFgwlc0+J4HDBsSdLQyh6KWs+CTYZglQdPU/tQa/obXcqQw7w9m8sD
+VeLAshBblakMxZvlamly9bEGBvBPL1JjOkBnynnZ95J1V2Hf957WyHKLWPnc+tYvuwFBpkOhHBz
Pq5c404u8M2cTKL/PNF5D6J3whVxfhZ2YdM0WB7nD8lsSFR+69T0+qrR4V8nANramNnI1GCvDlbm
SX7aBq4CxfQBSHGzNUIdcWmNLGFQ2uanrkBk0kIcQNv42aRsVwbu2nJRyDOx69gMTNr5p7aDQtlc
kvOHvsfAMoFIi/J/YHqWr8v3kUSk0oKP+6uyG/1jU8TaNrB7u1+ZvsVZ/jJe4omJKrtIecmLgCkV
0bIdm/kDflkziIjB6Cmem+XeqPrE9eNWci01eWU9+VersLgtIaXFU2mxSn0ps3o7Y5aCRLPeAlz9
ko9qAchlmrc9SFKv0MPnopLtj3Pdzyv79NqhwFX5P40vruzBr0bUJZr8oaSQ97ZFwG8DNc+8i9Ty
6+0pvrYZCb9UNgcEMSRLzmfYLiU/LMopf5gqP/8LQHKytZJuIAfERe1mvIR2txu8vKoQAQBpR00L
iY+LakVtxmVH4id/qKOqfFeH2Jz5kdnth6k9oVMeIWZqj089M71ypl9bRmBdqOnJPK6o0Jz3VNaG
qZFjJ3+QsJbZR3IVbYwBkqySWeEb2UIpfw5Ahdzu7dVGASBbCDNSy16SV1FApgYyBcVDGHXzh9i0
ynstwIfQqjNj5+tB/T4qzTVt5CVs9GXt8r4QMomAw7g3z7tapLIfJGPJ8glT/duEDv+Bm2vaNlXc
PDaK8RNXVfOt3UifKyjsDxh31CSRTW2NPX2t9+h6QFAgMBI1uPPv8EclRsalyh+y1FF2+mR2P+TQ
oTI9pNFfo2P491PXDSvz/DKRiztOpKSAcpIkQol4MdGAEuxkmkjzqzXy7fipSx+qzoDXb8fjR22S
5dYLKnn+lumpsQN4FO6tyJmYkqI4+n5R7ij2hvdM3Fqe58pwoFVN+peLnpfIMhAvTQqrnZmFD9Ry
EFjq7GljGbW2tWpUESfF9vfTlA77V65AcckQjrLdQIpcFD99qQyyBAeeh6YPA4yugFS7cldg0kAw
kL3thw75GKM2V2bhoq80S9jNX0AeEfMvJqEMdMmAEB4+pK2i/ExxkD4CV0nu0nz4EolDTRuntVh0
0SYwBMi/ZE9YbJRWkKo4X27l2CTakFb5uxJrl2hf+/Zgpy6o2sIoPMp5VnuS/bZLd47aTubrUlY0
LnK7KIyAe4Kpu3Rbj+cwI2Flde+Kai7e8I77RIYL9tLYKC7aJuPKpbg4t4FC8rikCATuQ3DBtEV6
sit70yh0o4XJ3O7rDn7kYCTIvWNwcwC7qJ1uryKHofttT9EcUHyAmIKHQ6DvLG7DurD03NEG/VHG
Ls0bVV4wWYwIgIlCG4HiNG4HucZxPUzz+6QYpA+3m19cGn83z5LiJS+uqcVqAkMAl1uL9MdGm+Ot
04/9UcpqGTjk5GziUX0yBtv0oHDXm9sNi1982e//NLzot9YEWhsGpf5ox0mxaZC+eh+rqv10u5Xl
wv01unBi2CiINy7TjwEmD3pVNvpj7CTSl7qHyijx0txNthUciip13mS11q907XIFMaXoHpGhQPwI
lO35bqmdJgnkYNYf57YYdtjFmRuzBdGMBZrhZo6/hvlY3kovk/ii642OBjt1qSGTRlaUm7OpP1Z9
2Xm5YlYe7mfI0GvFtIEuFOzMuI53KaIeTwWKtp4ayvX7Ct2WlRTcIroSH/LizKARUQrbBDHpv+We
ksaelCSKjcfQDPKt0VXRndrA456LYk2h5cogY5wFfwXWE9DxpbiVGaQVaLDBeBz77lRZvXKnBYbx
V9onIKWssVoj+15ZSRR+SKPyagXxusQt5Grj+HPdGY8TrOpDnnXOTy4AaTMgzLH19cnBBlBf405c
2Z0aEjTQH4XHG2ff+XhiWqfFidqZj9jnASh14vbojB2Eo6LVH2YfPkVSFI+6PE5rfo7Lu15MJdl6
wkiRVBJou/Om/QHrry5XjMdyggKbmhUlXB1NdR/E5G7yZYwrkyDaGhZ2Q5TKu10BBsgNkaZ957ex
uQ3zUj40Qb0GXD+fB3AjXPSEXgKyzguPh8n5dylxEobkaswfgijhvCHZmapv/EiuK2fjaxqA3z5v
4/5T1hWB8Tqx/pfGaRZWNLgnaCZL+Fo4aGRXcS/7MZZWtEtwYbhjEMNNYlpr9Ofze+FXU9QpIJ/i
qWiBmTvvpx4TsdjaaP+YgKntU0upd4OaTgfH7JBekCyY/U4iyx9tHMDcGN/SV926pERpHLiaSLaB
LYEhdd6+kSpjR3o7fi5GCCMHB3VF+dRUYW9+TqpQGXxXQjVgXjk6FwkF0SzJRZTpyNpy6yMifd6s
GlX51OqV+jw3mQRDzgnNZIsQlVkdrbQu+2YDgEjuPmjQDe0TMFA5fjs1Wdi4uuoDeUdAwt+2Pi/o
lbDr/Lzhi4SvMSrdpLup8KEPdf5hRFxA9sxIfgYlCb1GTxJlF/t522+MJqu+2HnZr1Hwz09T8thw
3yGPks0XuOsLsKQtod7XW0b4k3RHg1P2OHzEjXB0lSwLf7zmnvy7KRGICMsbgtnFwR22HRsOJ/uf
kPUi7T52OrBu0Jvs9ElRY+s09SEWhOw1y1iZ8eW4stIB0UOSIEGHCMdSZ4DcNl5TzhgHbtJb3ZvI
zrX9hKq/5kaWKR2QHMjXlN4vxhVYL1pA5D2wfuRkXUxl7+MGlTkhtrGSRZldClrDKwNO9U4ugv3t
gT0/wRlYxGjE0U2ug6ofm+p82UicYZbUVnXgxobpH4o8o66fFoM7lUr0bpgt/R2SaYkbWnN2uN30
RTeB2Iq0HItWKGEsm67nnjwhupA4jev29DZwJn+b8WZ5p1YUAV/ZloDnOxC5YE+BxFkWvptI6gC1
5D7d7Pz4L+QOS9MFLdbdZ3PjNCsh+kXP0D0iWwoxinQff12cjYkSkzSfkyGkYAzMEJRRkrlNnDqO
O3BJrbR2MYW8fqjt4DrF0YTC5KI1edaDOVBTM3TlQJcHWkMt1K2N0Nepf6RGIsC8sBIcYyoetEm3
v9we20WZiTXEyP5SbiBbSE13sTkHMrep1mt+6FIFUWXEhLV42pRDZqd3xejg61UXQYxpt1zbP0Ib
kX83aR35S9s27es8v/gW4fMrtP0pMQon5MW3hETLs+UMVuh2lhbtOzVt37RF2TPlVo4j0bwmxXAx
+lQXyWZh3AZxi/NhsYHUvgtGEpOQFfKhbR6ppHY7xKUkV09T/xgmRfc+MLVhYxCErGygZaiBvrEw
5mH30m3yo+KK/i2axdbEqu2sp+lRi7OvU1Y+Yr6sfSxymeqxpU7HBLn5lQPjRQboPw8jKk3EXER7
yIiSHgW3t7gBez/iEio0OXR1Yvjmg1zBI9/UYzblHn+vP2lmOBaHMR3Vr2abRe+1TO3yb2aq9PcN
eoyDaxTJ9NGQ80hxRyubyvsozvUvgPaMB8VqxlPdhZDWo8AYpH0D4XL8i9NwuG9lKMdeS/BWnyw1
SLpfj4P/+j7+n+C5OP3qQ/Ov/+bvv5PYrKMgbBd/+6+H6HtdNMXP9r/FH/uff+z8D/3rXf9ct139
/MfDt7L5Y9flP761UZEv/8zZr6Clv79k8639dvY327yN2ul994zE23PTpe1Lc3yz+Cf/f3/4x/PL
b3mayud//vm96PJW/LaAz/rz7x8df/zzT3EU/dfvv/7vn739lvHHPnxLi+zyDzx/a9p//onu1T9E
oZFi8stjlYU+PL/8wDD+QdpNFNhJXOOOzBWaF3Ub/vNPyfgHq4QFI/JAL2moP/9oiu7lR4r6D6Fp
xY8AIpAqwkLl/33Y2Vz9Z+7+yLvsVER52/A1Ytn9Z1mSoeA5y+MHCW4A+CQBF+nsWgRWk5VFp6zT
VfxO5WwHx3DaxLEZEAL5PfLJfreJ28bfptZsbJM2GndJDLEUn/tuD2TUWSl3Les9L9+EUwvhGPcb
QK/FyQxkfGx1p49PCZDGL75eKLqbGWP6pBWp/4z3HJT9PqY4pY9S6PLGCd6j8B3K7mgMKHBhnQH/
NdCUpxibutot9agK3GmMwxeBx+H7b3P995D+PoQLIfFfQyi8YwGiInp5oUynJVVnJghIn1JkAuVN
0Q/lk0hJNJA0LemENl4J1WcqnWMeZf3jOKG15GmB+W8j6dW3Mo6HH/uSFL4xarNBPTOtn9Gb9/fS
aPrvJ9VJfqp+H3039HD+ODVJ+SFRx0eQTtKn2x0RZ/xyKZBuIKEiSNvY85yfi3hZIqAc1tHJVIf4
aAc6aFfIobvbrZxf8i+jJXIZnPkIxPCfxU0jzseoakcWXC0lm15XBq8ErgQvPApXbvjzGPTvpoA/
EmsTD0L4OO9QDwKMkh8dwmn7J5jByG199aGRFEw7HePj6/sFmI1kH0qRcEAXt8pQAejoQj06QSfT
0Jdt2y2wBftByZpxBf54ZaKo4FlCIJLri2DpvF9APaNsnuv4FOdhtBtQ/d3OU7WGArraimCOgDUn
1Fzm2KbMQITZlOMThp/xjn+i3o62pK3M0WUrhLDiAEJJwuY6Fpf1b5cxQlqDP85KfMJBMHCrrup2
vh2vpj3EkJyvbQhUoAVMfg2AwWVaqR117LJxtzrhnCFvcjULDxJnmhuNAHCR5dgiXK+6lLzH7TwW
k6ulxbhCRTiPeMRqxEyCByZyAC+i1+p5T2MD02MsRuPTEKo/uzKu95ra4z4QBsMGM57O6/saEfrC
WttxV4ZYpNhJbDDEyA6In/82xDYBVZ+qdnyq8w6ZojDt3KSgqHF7/V9uNkHfQl2Lx5AibKIWrYAR
4l9RfJIrR/OM3vimTvlnCafqKhhXxDmvDSUXJkgTnjo8TcTPf+tRH9tYcWAOcWrBxm/rvjW26FdK
ILXKcKONTnU/g6V208wsNrd7eeVugiwgCIbCtxXHl8V67cPOzge/SU/2+FfS9A9YIG2HKHBRLj52
mfQUp7mHU5I35uBMLXmbzR/CKf5WK5k7IpAIkX2TdD9uf9TlBAMGpXRHMGGxxpc71eyrUDWKOTw5
qRR9cqTYeYwpaaxEsMt0NAuY5xk3smDpMtVLrDwWtapddGEsbrRkE2kwrYbBbA8DxGOvCUPopqMU
fzXrrtgKy6VDXPvNrtSLNc/Uy+mnhEPGAs1zzlqyKOfTPyh6DVcpjk9hqCSHstRaohIZEnkmh54v
5/rOiOboUbUQsbo90peLnJbJX9F7hCZA1J+3nGmKlJUjC28MnWlboGC1icyi3zqZY7zLo1heGXPR
k/NjCywesQVYLoadhPF5e6rS4LUT0NOob6OnWcNWzm1GqWwBPGkGjyVVo7CUTFUGESTahbzU55Uu
X5t2YlGQZEA6UHXTF7co8uw8fnFoP1ml4rzR2sbZ4kCnuqASVM6sJD/CJ2w/xKMVuUWIo6HdR5OH
AEe5Ehe+gPLOR4MXo0jtgHMHCLzEWHelMrX9lLWnCHOlwAWGYbUoKyFdvO1IitTbmBd1B0qzCN5I
iMkgImFXboX2VAn4JJsar8qk/qT7ae5vhR98gyB6LOtuEZhqecAJ10S/tdEAjietb9/Xba5+LfIw
3KBr4thuNubtFwqV42MWd3bnNdTLn+Vxjn4CEU2ehq6ZTNcOyvpn2U2d+eoDlphY7EH+zWZfslYj
uKoYvSTNqZB61WtSQs1G8VERM2ZHiKW/kt1MU1z9Io8FWIjX8rIyooHmwYV0bE5aXZUUDjWDINZK
3bjAkPP2tro8wGiKgwvoL7JLzO/5Mle6sprAWzYnRLYHAAiav7FizAT+F63w9ObUwOUZtOJ5KyhT
R/YYSnRI1lgrY/lZ0pP+f9MIuWTgarw5iKXPGwkxMTZRM2hP3aQWWCgEqjs585p50ZUBExrAoBTE
dUs++byVSapK6AYIRulksLZK7/87CbW1G/1aI0QsoFEE94wz/7wRe2pJBJRRd0rVrtm2Y//cI++7
sqrFfbnY0xBP2c7kqDnilpKcLbe7g9BEd4qdOj0CIa0PqOmk8N0C8EWzlnnzYK5dINd6Jh7XAnvA
9bEsrFLVoUIDNfQUy23hJUbfYeuF7N/t9Xb50qGgxQuHZw4h0cWqznKlNpyxrk9J1E8e4FRpIzEA
vFKNfHO7qSvPeEFwFYBNYnUhXnM+V1rW2L02j/UJaijiQHJqbbt4VHZlZ/kPvto696oejp4UG5VX
RGq1HYJK+5BWRbw14d9/VId2jVt5ZZDRoCDJRlQCAGGJITWNPhmzMG9PuDE5eyuwnn0Ih9uVjl8Z
ZN4PmAHAf+JR+ULd+i0UbEsdBza0005JEQefpKmGt4x+T461eD3swyLH3Vye82GrI/9VucYwTJnn
I8GhukE/BGCV+6ZtAA7kn6NOUjnjnCJ7ne2vCP3JsRCDk2phgpD4OZ+dCL1tzHfL7tQ65rgpZhik
gepIeJs1a+ZQ11bCWVuLlWBZpZqRPuhOSh3aO2PSgnd6KNW7Igy1o4x21a7oFeO+NBzpHZYxgYu+
nO2liR8fYiUYPWsOrZVJetECXGzyF2oBqFBgE9wr5/3P2ynEbtgYTmUhlfdx1lSuVpcW4qJ+P3xH
aNyo3HDOG+xtK8k2Yazl9YkMUCl7Td+2qJcYQQal1Q7LANXM0FS9MJjgIQ9O11oedI3C2VYmEr6o
falkSvNUSTwyJOXJLGQ/WgmJXkCIy/4QA8IZ5iUn7q3z/tj5PAZB4XSnqNKabRICwugnTfHywbQx
gjMKcmPxM2X+2vUhCN/57d2Q7NtuUGGXmvV2woh5N3dWs6lLG/M0sv+bIk3VpyJT+x9DnuFnWOSG
Fzb0NDKMnxTy9JOt98GuiGL1PvfH/DjEg7O3I9veDACkjxJA4O1oUUHonXpYudUudxnHpc4jA6Um
7rTl466UKajloTycZAk6W4g84mfTrAs3kbV4pUB9eWxQlmFMccnhiUVAcD621dj1ujlbw0mqJ20f
NulzBUnicPvYuNoIAt3ay38peJw3ImlVW3M0jSdybCAepNDyyO2pKxeAyW85XyZkukiAcjQBKSWT
e97K1CbFTJwwnvq4eY5a+y62hp3cVrLbt5W2siivTRHWQjQD+0LUQc8b8wfdSLLCH0/qVKduNffT
Lktksp9Sla7s5yUfli0s9H5ExlO0hij/eVtONMU+vJ3pVAcG6u2BHR0rRG92apWqGyiu1Z0zJc03
JTLV1mP6hLuUPeau0RSNw9Mlc1ovimvNIfERZOq+tZLhJyIecr0yKFfmWeB6QDcSwdgY/Z5/6NDA
oAQJM5403M89uXNCz6yDbKWVK08kcgK8jaGgEp1D0ThvpsLoz8oUxmOe4zLyjCaJ8YfEmy13B7Nu
qSpacn2Ig6LvXL1plG9BlwTBDhJt88HvgknZ3F7eVxYe+TiqeKSauHyXCUIDDnStReV8GuZI+TZL
c8DytuJTbtXNJh1XqZGLUqa44CgR/9bgYqVHciwhL0ODrV3676bZSfe1rkZeiu/5HX7WoTt0pf8l
lyf5Q4sMxw51h7US5pUNQJBFjguKKHWMJfUiDCyzQZJhBjWmVnscsvFxGqR2k2uBvrKxrzbFgiJf
CRuHo/F8vrvZj5IoG+aTb84kQZzK9jQEQHb60KzVxBfImb+HVvgni4qIyAOct4UaGWWgwZhJONna
vkdUe6MHevAGoLyNm1yvk3zIJxBaU7edHb/e9FodebEhlU9+jSHP7ZV1mZBgonH/xCIQUUiStudf
I5W1nU9JN58mTge3UXrjY5F1sQe+o7lL4Nu4qt9Ssta073XdS69jebwsM3gI6AyZkJ8vgj0kxYw2
DuX5pM7plzYwrc2YFZ8aLV5DsV6p6QjM0n9aWow6ClFVjg+ScsrMKX3woUEoO0VtynjjKG37Dofp
MHZTP+1gIWuNcupRRSELUWbmfm7t0XGFHupT0Ka67U7ItfYYzNbthsS9U+ykXK2/o8IgdwcrrRT5
nh2qmi4y8PF9XhW43lVlGKzpol2e2iCfGXgeI1AuyaEsVq1hhSPAP0k71XZS7fyolPYIUGQnxEwV
aQMOCmiwI1MAdjWIO+8dioGfMUWDj1lWtp/s8IqZBfLf+ukntSRzkwFbTqRe+XR7jS0PbWFeAOkE
ty0YjABPxe77LaSPItuc5rhoTr4iGch3a/N+cJo1PvVlKxapAEQaBQ4Oku/iyBrMLNHatu5OutlG
h1qb8p1pT/3X231ZnsSkzXhhIiEN3IDrYVlezZ2yL4emHk6oyE/3Ae9ZtxwT56MU5dYRjdX4w+32
Xiizv8ccQFkJmiicEmoLZYRFt8pUaTWCpv/L2XntuI1EafiJCDCHW1Kpu9225Dj2DeHIUMyZ9fT7
sRcLWJTQhPdqBrCNEsmqUyf8QT2HteH87ASJvV/j46X4fT4MUZClDq1/9BncAcUXC6MP9JdQ3ExI
/n+1xiLJjt1dE/rDECdfHOTRtZ2ZFt7ol1qrZb60+iSjZii6PHC62H6n5UlGllHbybeWf136haF0
KT4TffujabToue0r5wnTXSWlPWipvW/LQeVCKkIaa4nWwJevysYy/bRNOuafumgl5YE1MJKummmH
M87s+mCTvCTokPMtd7FlVM+J4jYgJGnj/Hz9FbrrGEe2sHgNwQAhAiyV5fX+63tNFahK9Gd0m2N6
mlgfnLzRVTEj/KnEhvLJEnL+Ks3UfnCLpPZVu8/KHeOKtAxyM/Ue1VJWvwqN4ZwvZK/kuzxNjMxH
/kX5Mg+Ohrfh6KiPcTO31RvMcuRDEi7ja9mZ3Y8Y9WsEh5zOOy3CFynpkhef1cZuPsaZy3QhykDu
99iGqYCyusp47lPDmvywy7vHvO+MwjfsWaUROQNk9TtPiep9b0Cv6PuobHw8AZRjLqzI9SsvK+o9
1lDjcyxrA2vkcm4/VxLF/KBsaJIEtN8dEbRF31f+6GJozQCw8vaWrcWPswWgk3CP2Lgcu0L6cIIk
KlSd08gnRP8z/VEfzO6TLoooC4a+7d0gauo0fnLtPHxWIjlcyhKcip9F6jd2WJ/7atxrjV9kIU5h
s1Oj7kC1N7qBMAAEHS0d9VG2WlQ+FPpQfkyEqBd/hskVQe5VYtrnERR20GPVMccYCu+DhBkAQhxh
81k3KWF86J8zYH1p/Bfa2iSX2NxsqZKsI8uyf4Bz0fyjXAKsvIpf7ZwnSF3q/Vnt7W6vFTQbK4aS
h9e36Z1VaJgxl4WJgPrdWmO8ynJLL4uCHBz2lm8YQtlnwtoq/G4yOx6GZUDt0lQi1XlJT/4KxmHZ
5X2o9PM5a9vqpKJssUeyswpQmB2PszN9t0pt8tvZUPdlT6XdeqLdKNaWYuw6pHEWufyYXDJzoeV5
fR5jvQoxkQh7BqeatiuK8WcD8dqnQVwEWWTlpzp1Do43/379Bd+M+pZHf9FOpHUHynOdeaE/4BgK
Ot5ns+2jLognpf2S8xo6f1Q8yNBdNfzxSEIExARpv61sLT8Iel1nW1HMYMyzz1qBhaDfkxvusT5t
Fl+2KIGL2+nZxmxk3UZ9+a0MpIhb1IDgK67fUYs6p0x7czhPw8BEu9DVh1RPs73ZTeppqvA4QRKg
Cl5/Q/e24CLSttzXjAPXOl2qVUwuJk7DuR+1LBjVlKqO5u3GKnfCMV1EtEhtCGc6ifD1oxVa2Tm1
qozn0cVOSx2kGQduIrEZzUmnvnZFHrsYz9Xxny7pE1yH63De6vjceb2cMQaOgJEWKv7qSkiHHtI5
kiDnYXTlSZu85BjNenKxiuHBy5rwY945+sfX3+5NJ49vCjoVaJbJrAJXkuXF/HX0VDuzwyHS5nOi
eicz63zyt7cUjh91JvhzrQbcfd+HzNwJtztXRPVM04PM2FIGWVNGaJEvv4M5O6Tclxnz9e8A5dwR
cyOqnambHtxYN5/gnJuPeYPyUGnMiMjpWAzolVbtKQuaoLBmh1mR0gVjH7b7vNC1AJjOZu93yWVW
gYEal423xCbKz9ULyhor0WCrUBoNeBujjvIHbP10rtOkRHObqFhbXbufh0h8z1Ibq5AyhH9fkLq+
/qXu7A5OAeiO5UMRyVcBarFUK5Wl3I7GXvfVqejfTUOs7lQLmanIKKddpczVw+uLvoAcVk+/ZJSk
ynT+EUlYTudf28O2srQyINefddBAx9AewoNdifY4SiV8AB5W+JoZfai1rN+biqn6TZrxMpgT7My4
cy/UV86xLwqN0b2o35ipNftKAv0EYJFyaHrpPAzC7n7OXjI+YCGh+9PgZjt90MzHQTU/z9KIkZzS
qBn48j73sfKkdyF69XIc90lR5LQ5G8PnODFc6cSeUWK204rZeDaTTabwOs9mjzINW8ZIvJGF4XL9
MlrTCdMh0+QZ65F27w4ZZqoV/Mo496Yg1Wdz405adwCW9SAfQmuBM8QIbhWUMM6zQNKGbD29H8/w
hJpdJuJun8ZNeXz9Q9+JsiSiixAQLnmLrdP1oymRyf0rhXoWwM9Oo4zN4+BtqmbfW4V+NmNl1Pts
mGHXq4Ae1dLSGtRza5HM6hjfnAaVc/T6s9x0M5b3hunJCxiWMetLJ+2vTVtIg4y9jbVzmHG/gpJZ
8j18beYLOrPiazRNwxfLi+PuMeRJ35fRhNl2nSGxclCEqdYBwubK1gzy3rMv6PcXKjLjmdVJqkI9
AT7qqWfoBwBIRDMHCbF2o2l0J59YZo6kMPTlUK1bN6hKy02NhKv5LCw4ueWAUcsuUvPEwmsxE5+N
Mo2/0Lyd+10YRfU5HQwogZFIHHJv2SbfGB6ayQl5/OKH7cYthPDMaX3HHvHwNU0lcjfC2u1r4fci
8ofCLHGN2dX1lkgHj3babNHcUGeu1dByd9o8dBvX++3JXRhCC4CJYn+haF+vQonvSrsv9bNjEzx6
I46ps4zujcRE4ZSOctNt4O6C9ISXmxwMyfo8cdWhaYMJztkOXSQjk7D1ATBp+5GqMpiSzNtt7Pnb
BIYn/GvB1faiO6AVdW/o58KY/chJ0p1ryMfEdN7QLE4OyOm5p0Hpwn3qjeEhbxPzSKsGmaG+rN/T
CSl2UTHOj2Vbf5+Em+5rJhUPEIOVw2RtfIzbsMZPRQkArB7tChQGrz9GYVoYYdJwPGNYh9pHAlK2
AiwZJGEnNpa6+xn+WmoV1mCpYpXDgODsmXm3Y1RAbynDGcnGuhgLlHQrjby3m7khMG0EaaDSGL9+
tMicU+qyXD/Dio8eokTlqeZy3Hiq21Tg5WTzBZCnQsphtZtDRBCnUehsLgsdxgod/XNhizQwyUkO
E8X/HgSZ9+X1HXZbIDGO4fRgW0OWCkDt+tEKVRu83BXGuZOGHYxd9kfFePMjM277TatW1OTeIL9D
nnQ2IsS9b+gsZMZFiIuJ3erWNWx95oSlxnnCIPJE1J53jJ7lWzPPQszM9f7/sR6YCoY54MCY56we
FP8Iq9ejyUAlLqPxainJs+M1VZDH5rwr6QVvVFV3jgPbhZoDAWaQ3WsIFN3uZJ76XJ4pckji0hn/
sN74nVaR2Fjpzu4Eywg6Gd8O1lv3CcNkmMbEauQ5NWr1WMTOM9jXLQDdnccBAIwhzaKpwqBq9bnw
nzTRfCZJwnq3PpGTxTupM5sJMQvZeJ47O4MpDDhrygamkmt3X8/LtUapFMmXcvV33VQaz0LYOVoF
s3akC5htnLu76wEJpfglgXFuHi0Oy5lurnpOU2keHAq2L3XWf1MMR7yVYoo3BhF32iJoBjLYBQqK
TMFNj2cuW62yEls925Uqj+3oNRcjztWgDkP1wGmND5Fba36VucPB6priscUlbKMCuPM5+Q0QdxBd
NsBmriJaoXX9nHOFn116+YdkKHumjalxNGiwbrzeO9uTzE2l2ECnkxJ8dYUlVdTZNmjb85Do4dM8
RSmtvEbdiGM3EwpkLpbxHbUgHGmm2Eug+ys7RGpg4eWRccyOW/3ESoYL2VD0vVWEcJPUDNmpLhof
dQeFC/RNEFodO+VgVLZ+LNH3fciM5LdSGdppnKviUMAk3b0eaV9aGtdF19LvWPhXCzbhJk1GltNF
FCtXz7PXp6fIGeM31pgOp6RNvk5QuI4AwZJHnO6+6HjIvnHmyjpWEy3gokqtL4jKG3sEGIBQDGDD
axRo9rivN7uuEHSVNhLOe/uDr4Z4GEMfJoer8tgtajHT4lfPTuc2R6Xq8/eDYy7lebhFHbpzA2Hl
DasRKBaMlDX5RZdmaGdWpJ2hvTD/ZuzwPDVZ8baz0xYosKctfC2VG0Lvfr3+Re49JDcC0v2LlibS
yNdbZkzwGEoHqUHs6EKmoPJba43WKUu1LcPymyn/sju5ZpfRAL6qmro6b27YScHX18/Srd6WDAGO
WpR3P7gaig+Zkdk+PaLWtxjBfNOmUv9kYf19MpxkI/bcSTGIc5S6KtRZguvqiac4wXq1GfRzpC9q
9WhdF2j57Ho6JTuZukCOIu3D6y/5JXyutj1Tda4MdwGy2erym/46mJUzKGIKLeMMu71ZeBZx9sac
oFb5DC4z4RPdHnMUBl3fLcWg+27SWM6hHLMiYXIzi3NRo6HWJE2805mn7L1Z9b7YnmL/UEg0lUPs
RKXgX2E1sOsdUfxJ03Eag9xtKxGEQ5tjUK84Rrp3HcWVvlt7+n9an89vkYEfj3LuFPvZtNr40alp
Uvhs8zoQbp4/hWJEwRUNpBpmrGdV7S4pQ1MGlTIOT1CSBiZVsp3hoKHElO9mLZKVb2lKPQdTrNnv
jJCpGfTaWQPCQKFUAn9WXKZXVt9OQTaHk3Lq2CpHtLKLJxWt4p84fdq235JuvWt1G5CaWlflUdIz
LIO6c0t0okdV3xWhdGXQx9XwpZJJ7tuekf4KraasHro+spZuX+NVfh5VTGM6r0yPThhGW6Dye5sa
sNBiQUvnBDrpKuRKZlDe4g1xBpnzzpGV9qZNHPlJFlP/x5zV8bGDuLhzGPd9LdRQQeFwqtq3miyz
0+t77M4VQyEEwozre9GQXZ2u0RSKooejQYu1iB4YIcI+dNwt3YY7qyxHWDethUGLcsP1Ri4cFOBT
JTTOWY3NW4ifzx4Piu//+Cg6nZpFjx5+O+ivdakx2Xo5qV1nn5NurPc1Rrk7mSRbd/JN5GMV5ANA
5TmWDhtlNenttdic1FBzzlNqZ76TRmjBU+ScasfcCn034Z05Fid/4SSTdpNBXr+1ccRSu0uEci4d
BDz6rHov1LnzM1EomHLo3U714mnnmuUWsurOwgvogwKD0AstdZWxWqmUWjkaytlmGn1xmmoMsjrv
94nMf7lqbPmpkN0uGfut3fi/bYCrkLeIp9KtgS+IrD/x9vqZa4CnUjEScXFbhyKVrk58aEuZPfet
ksgd8y+F2bDWDM+MAdOT1VrVvkokuOMckqkZqTQu7Fzx3pmd5/3My9T5nMi+fjeoQphYa7Zl+ZHG
SiL9SsxFeNCi0W4PpD/lvka4OaR4jOt23xi6CJwWy/nHGjGD2ncqADc7wqvzTmhO1/soJJZ1oGQt
4reNiIdTI6sImXJdTmckKKJkN4gsudiKN1yynAMYzIhcn7U69942UZF9T0sNt0MXPY8Iyhx4f6HY
4ksaz9rgw8cYf9uN7KVvd63+W3PCybfmsc595F2e4tI022eiaKodW62ev3TWGBmBB84hOrStZUU+
GcD0a+ot41feROqfEtovVWna6qgqAib19jh4wXWOrVh/mK1EWDtYpu1vkWcPCpGJ8B+FsHiMjs1w
UoQY38ypZ37oLIk5VZRkWDmO0o5i354due89ZEkdhHQKv41Rl9g1ndH/GuLJaoJkHKJ9NOjGcFCF
V7R7eubJSVMyPdrJsqeZ4taM7J2CTnpY6sVBjZRvPRqFX3BJzXO+TekpL0+VPtLdM880CtMvplu3
MarD2JYG/RC3/3Vmi6iWR751dnuZHkyvih5qT4ivWdMbYD+r3ngbWzBe/JgyNvQnUbRbFjo3ScKy
e+lCvEgPevQFrnfviH6JQ2qQXNQ2jvzJU5W9lrTlrjerbt9Ws7WrbHdLYvG2u8sEBKuZJUtCwQXt
2+tVVaU28RN3xQXB2Dqwxrr6DGNwDmpFqU76vLi71kV2FIi++3Eq9ZPBMFdKoT05rZ38awkKD5qS
hUYM6E8Y4Ev8/CtnSW0+ryfC/MLviPe6iU18Oo2m3yI9AqEr9I6vR/3bmpBc2mJOyRCCNeE+XC/Y
Z5lnpqItL4iZ9b7hKPKYCnjmoszbd3Jw5ydV2CpvP8dZPs/m9wgE6V9f/xE39xuyclD0FlwGbWZK
/evfoLoKQjFFql+cKCyf3Dkbnmw9nzcqiyXeX8dGe1G0IFtYiNtMJ65X0Xu3SewuNs/SEEfFnEof
syltl5UQQWM9fuvKevJd/DL245xsYXpv7z0W57qjpQrnBZnc68UJaLoDVs08W2YTPTtmqPlZgWJf
iKbA6y/z9vZBGWhh+QKjevmo1ytZ8TRItRE8ZgtPJGYaMhdzeizQ5NiPQ+nQie0N4rTt/SNVfBH2
IO2gI7RQxqk4rhcu5hh0adKa50b3EEtTnPZ7NNXmwRu9+VHYGH4Uc1jusVHdsl27c4RpgC9YdxrB
8LXX5jKtPltuXufWGXX0z7Po7I8Yx6aASq34URPxsSvr+QFZn3hnm6X3FsHiBw81/E6Jf/z7y6e5
QWFH+HJuJnp2ZduZ11vWGQ2S/p0lqaf9amj0k5opX3n5EFAhleRkAEJ+en3pe9ubtuZCR6S9A8Tm
+vVzZ6ZVnhgW0EApAyy78jeJM0UPOWLD78rGfUqrDLZxSmSNqFJeX/xOGKGdClOGWRxTd8CD16sb
ceF46UT2OCQl8iBFgmtUNLfvitFxvzmlMP3YbM3U52fVeKDA/5tKq9kweLrpp7ED//4Rq+DphU4/
yCK2GZLg+zp5ZnSIRgpsq0NsApp9sn/9qV+uhuuQggKjDdEQhjnJ2BpLMsEkGHtEUc6NmitAztJM
/GfYaf7d4qJ4b+GsVAed6uLX3FWd8R/5hNbumEo0YE70Oe4CdsMYBZGjFNmhH/Ec823wqv+RUACX
S7LZ7vwaBGvlp0krTqSvFiAKKiK4EhjL/9emja7AHBOYd2na2AYCdOvPqSHnef1J75wwsmimxrAd
WRqg5vX3rcuJVKxx7fM8MR4vW0V58NrGe5vmYX8ALwyraZ6ANwH+87kwnlBs6f2qi5tDq+nq1lTy
9kPza8jslz6tCpl+tdtavRyHsaztM0C55lIUHhL983hy4tx9GvVpy+r79n5iOXY2HXyuZuqX64dP
wAjWiTXZZ01Dj9Aq85GezbAl6vjiGrzeTZRHi9zG4mGxLvOsBZ9N8HLOZq1YPwDDU9nP8UVLdO+d
XmacW6VT/jNmpf04ZPP0jEPeU5d6yi/oYqTUeh5Z+0hH6G6n6nl49kIP1d3MEAkqvMO8IeeynKXb
HwvHmsEUQWedNTmZmlRIm9vn0YkkYMhI37eAFX2QdPrh9c13e6PRkadZhm7FglVZnzJhV6OdVIZz
FmMpj5HnYejuzN5TNIWGr4UC3n45ertmcNWNA36bkDoW6eiSk8GNvmmYF5nRydSJo4s2y+k0D0r0
0GdR+9C38RhEaprvGXxvWZXdBnJ6yKR/jJaJ5WBkrndbJAvFRsoiviAKkT3lQ10/UvFVu6TWTR/j
LOkPjQfeVB+9BxD+W6qnt2drWd7SEfQnH6ZPf718aXbowZUsP9ShfWKY1DNqsftdr4B5Bim1RTO9
ux7JN9AUYgvTkOv1hJo7SHm68SVF8e3ojFlzQi5KC0SmxJ9GpM82rqrbw7ygbWBW2VzPFpjz1Xp2
aGigNJLLwJiFFgeohiJUwo1k8xY3QRVDrxNyzwJOgYF4vUwPmplxtJZc9HCaPswW1AC/jvPMfI5m
Je6DsMiqj3AmgfMKvcONNBrKTPdjcIBQgKIodX1TH8bRN8xkunTSNn7nuGioO7za8Eo00EDb+Ml3
bjN+8qLxy3yGUdsaEeZqOEY2RpVe4tlRdkUSc32KXP9PZrGCmqIS7arO1U6V1vBr3bB6EEbtALw3
lA+U0e4+FKlxsnFlPiVa7+znHp0TLaz6i9MWyWNnzPMe1vZZjVrhAd032kendduTrUXVo5472g67
VJQVqX3/uagi5Wd2iP4miCR7HVhtL7SS0hXpJac50DU0njAOMCm7zcS3K/3b6+HqNjKyGrhDEAeI
j3BPXX95tDil1blRerEyb/aBWqU73WpVJDnteaN6u7OXWQq/NUTnlnp5tckyWuq5Jt3kEuml+FKq
cR5Eom03Xt/dVXhx3sLn4vCvapdB1ErUTG16WQSnjxA4lF1nmv+qe7aU/Qtg7P9WWcLiX5WvouWN
tFJWiY3GCXo1Ax7oee9dtdYOMGn+H2GOMnDRtGQwxnRw9erUaRwcd1DTizNbJs4hlQyGeXYCJ1a8
x36Mt3pzt1cJkHSs+RaDFNq465FP3KiuiU1xetEB+x3gkXa7srLjI4ajXWBNMybYSW3vXt+Kd2Ir
LTVMJJbRH1S8VSx35jzCozxMLwtR5pTVShygm4Eeepz8LI10qwq4c3NR+oE/B3JvGmyE608YR5YS
m90oLqmmFL5jFE/dpHzIa/OPPhgXdJXfmLn1dqqLfxX9YO8w3qGkR7DUBIywKj1juiOWlhHTwx44
exI5xr7K5y0rhTsJGrcxuF2a18x7UbG7fr6uCNswVulPIWMChwMSVfcFT2JP9UdB2PJlplgPKsnY
jskzXc8eJmfkhwOiQgnKwejRjab6u59gr0k5lvhrydbau2MqD93gyd5H8uFfLUSIQqROND5eDFMW
s6nrHz2J0JKhQkvYGfNltt9h/GiL5ChkagczJM2Na+RO+CMpXEj3TDZRDF9FCxiC2eyGKe20Zvia
0Ad/SNvhN1SYLY2nO2Fpcd8E0AB+iCWXzf9XwKin0MurwckvUZRAky5TM+h0Z9o4QnfOLcrCjBBh
xNG2WRuE2ditmWVv5hdUfhivqYq9G6GrBaXtiX2BaNOuQaR0//q5vcUULJAXcBKI7S+qdOuXmE8N
yWYfFZdRa9wAMGV+8HKrfnIBFRybuBwv+WSCry9RZkNq2vpe6bLYUflbMKjo6Q6JMh56vL7eNr1b
vzXlZuPwzmd2SYqXyRdGMVAFr9/+2Lt5FNlzccF5XDy5qqSvro4TREG32/gEdz40X5nGIAMqGpRr
HEfXIeDkwMS/6Cg7BU2hCF/N2vzw+ju/Yc9yUKBVgjrgQnhJF66fSHVGDaUlUV7gL5mAxA3rMWys
/D9ZDy8HmvEJc9Y3Mo2GI5lPeaiEXj+jPkqrw7LqQyU7GD1K9bupyuQAYKrYN2E2HQYpkgd7yL7q
qQWxW6/kzwhWXZApUM5ef4Z7bwpcAhNRpObIQValgzIuCpCDW5JLqxoBuLWRvYi3eCUvCLLr2o9k
HWNxqFVktiDArt9UBOMPYJ9XXYrOFGzHdEjwMqyQdlN67JF2vVElP2IBM3hX653xWc5R5fijaYbf
GUdol2HSp0+hHlUfCmnbP8JibtuD5zTppbT08CcMOr2ggbigrJu00ypfICO+ccTuvaql8720nF9k
Ea+fQXq1USelqC6GWWaBhnRa7GPz4H19/Yvc8mHYVUwDF71kSJGUHtfrRJ5dTVPnoYwdhogpjJ/L
kRGKGJmAtXT1273Za/u0xhFeWm3QT+NDO6rPpXROr/+QO3cz7WeGoUzP6JGqy/v4K1oaKAvwQYv0
YpcVPK+ymh5SyxgCI/XaoyfHP3PhHPqwaz4ZU5FtoD/uvAXSU4p4Fzwi0vXr7EcTtZrCwCsujTHg
i9xp02cjlshNQBQ5poamC78yVMzo1TJ+HlEd3Vf24B7hqKaBHTfWvjCNckOP8851TvhaaIJwpIAB
eaubEXpchLwQ/UjHmKLvTStmKLwgt77O9qDkvlLrpeursxuhVGcmT2ndGCeMhoAz9JGmhvuEv/UD
MxTqoilJoZR09fRnnBa+alqEaKaTqKhbU4yXnO368AE4pxPCUJuJwo29XBrmUwaZlJqwNZv3Rh3b
n2hJ0DmMmD6gFYWwZLmj6vDCwIE2/cAXqY6oTydKMCaVOwa1FfbiUBe9+aMMVe254+EOejE1nLNJ
GQDl2H0K9y9USiVoiYVLW6/XgevPujgPigkjx6mU9quW5PwZtEB3RJt1CPfCnNJ37pzM7q4y6rHa
a9Cgxa7z0vnZ6kkPdzRnJ/g8kQtdoPWKIhjCSrEPRg0kdz+6bRIFfWNk1U6qtUOXDYTSgxL1sfqo
yLg9itjRc5/8orjYWmOCEW5k88uFIlzx65Aqo/YLutR5i4iRPFcjwAxpSftniShM7Yem0nzsO70X
ga7G43e1cUwRgPg0Ur9qRfEzDIfya5dJe9yTTBenzkV8JRBtiHfPxIg4C0wFSXxfTpOiPiajsHua
r2XVBBrxHXHe0AFrUueFdemEVes0dqP5l4BzVAez1zI1TVFNsn18cQHb9G3r/pnNikHsxlG/iW3L
UVswbTRqbdpWq41tKKaVwIuRF7sWwIaIB4hD1mWlZr6WuBmEY+mQ+/XSK47Yv4/qpxRw62HQCzT/
QIdo4ok54FT5bdkYv/VpCj9aQ4egOvVLFDSytDkdaB/2Acme/q0aZNgFMOfGJ2j2KvxWPsH7pKee
2/eRqX9N3C7O/Vk2EMNNAweydNamJ33qJCTcuKlZOtMNfwas9z0pdPm5VDMOTj3UFYa3mZqdNQS1
mCR1s8j2EHbxki/Rjq/22F/mP0x0VfVdqbudvhs58ZZvevMILSNzqeqcoTK+qp2YH8x6ilpf9LU7
HD2tNEa/MU0aFVPW6U0ABCs6OO0Mdqs0Bs86uH01aL4CS6KDpz5DrXHiQt0X5ZzvoKl6WWDUWuHX
kRX/CquoTABJRnEW5Jlmx4/w+RRy/9SI/6iyi76g5Jl+0OJ+cp/qxkYvsFrYCaahzKrPUMbbj7kE
kzZmmFr6ipHLJwFHuthzQWLXHqchwbKPou9hHcG5H3UIsw3OF5DBFSDlgaLU4XMsclG+jTqhj49p
aKnD0Z3Bmh0knpcfXt9jNz1Zpn0LyITosSB61n7WcRKmWdJ37WVM3SywqsrBfKq5tGrU+IOFIqmV
jT/ayfA22s43FS0cBQhlzKqZtizC0NfX2JySg6Vybi6VyIyg7JFOLiMd0cXQrI/dsMkwu/OcC1N9
aUCr0NjWeKU2LbTJNUPWy8KnPqM/1YeGC8A3f+qb4sjeKvetbvxzQUsWyjOSadKLY7S5SuR0O9Jc
qQ/tJV5Y0IsgPK5nCPC//hFvcngGGs4CPwWjRAdknce1Mud4qvlw0WrnMvXx90w1vTej2egbu+XO
QqQ+izoKMGn2zfLnfyUfYYcITqT3/aVEABuvNuagE8OMg6ibrTT+zlKA25FZJgDaNARWsW/UQCqQ
P06XAoHhgJgg99Ap3Sd4a2LjqW6HnnSr/15rVeqmRglGqZ+myyjQMepqRoCRRDzMEDoyF1yER7wr
nM+WxY1cxWnj0/Mv969/w9tYv7gAgW9b4BM4g60OhCNyMCOuM1109PV2dmt7j8Ust7S5bhGXPCp1
7JIqs1VoKFx/QbtJRW01ynSZdK08Krk9PDXKzPzDHOcngA9uUEdj+t7NgA1li/gwOLR+p9SW+6/t
BX7Ii4Y2LSaqj/UPmeYUHdy6G6nHzcafxtraA+ood8KLNx/63l5a0IMqZ3F5/NW7RfAFoE7WTJfW
Mo4ii76Nrpt8revad8PwaPR47RnRcZ7qB5ANT2CoP3bsPr9yDOXZaWYV4rC9kcbf+Ul8AHCNTD5p
e6zLiaQ3Elf23nRBkzM7IhM5vktHAI2NTivp38PDolhFOYyrMG291eN7dTbMJl2PS2N1ANFE6n5I
RweZSAOVqNd38e3sgVaRzdAT3ws4aGBXVvsLyJMSR6Z2GQHsUvapTqEeTFKuwh+wU06AS6aVEnhT
TqabL/qFn1RFU94k7YQYbsor033pWOW55r7E0KwPzaeINDpdZFNhMnRhbuwB/Nk/JJzQd1nCnRs0
0/hnkqX4yWXTz0/5qMgHqL7cyM4EDA1Ty7H45/YYD8qvW4pCCLW81esHBXY0GNFszxfLKA2YIZX0
YxpZ75kkbLk23tsrDJL/F1VF33J1ZpWhH5RZKPPFm4d5V4ghC+I8h9w/x5sCrkuH9aoqWR5rMedk
Ukq3zFl9PwTfSl3arGV1iROUXV3B37eRNS9QLTeU+BkyjLITkOhPfI83o+6VG4FhWWH1CzAgJ0Kx
hdB9Wd8xmadYEzn3fGkzEP4IfKmkZhGqporkfxGE/5qpZcHYVOZb9+htUgIABKckCwW/RaN7decw
rJNW3GfyYlHO4JSVI0dljzVFkcnCk/bv55L5MORmuOjAfF+ah3/dprWdNYPjzOrFg8jjJHr9yciN
7mEaYZ2/fizvhH1YWgutiaSLqtNY5SF93rayyjLrIsF+fAo9QAip53J06hoWlz8g1/tQKgAn/MLO
0CP1pDfpu6gSIJDq1vn8+s+5vesWADxNX74v7cA1s7FAsrYptQURPHlfgc+ZKOe69UaEvf2YEILA
kdHhWho2651c6F5S13ptXRozFodxWNwSdTN90Dq33ouh0zbaEHceyqUlYi1ZGNJ9a3QDDXjENqLG
vKgo9/hjQeurKb3u8Pqru/NU3JaLYR+3+DJrvw47fdU2dMhb+1I0VvEooL2c+siIj1QPE8AGVf1X
KBbhYGlcA39fPtRaRztsMXSezdm+MErRgpxsdt+rI43pKPNOXT1vEbNvTz80H7BYTGdQuOS/18+X
FxHqD1rsXDQPGFII/xzmS6c8RDVtNk02bSAL1zlKJf71+ot9+T7XcYfb+AV7iK4sVsCrW9KOOwRD
Gt4sPljjH9MklY6UrMFwWvnEK27fV8z7d0nrgq9XM+g3VWrvGOmae+QQ5rdabGWBlxo/WpJDH83p
4uIiWnwIO8fEddQqNrb3CzZq/XtBOaNoQcRiKL66gFqBkdfUGw6W20qxtyEGBU7fpl/DEm02dUQh
0gvHZEeRNb8p26KiJsZaWesqZdc6duXH8O0DMYIqev1F3p4D4B/AMZZ+BSOdNQ4kHHgdVjRF70Md
2PscdXqQIkq5dUvcXlSQzQlIyK2wBo4u1xsFPNlopUyv3yv0Iy9eXSvU31PvITxTdeP3cgrNi1PT
NAgk0xT3kEYICAVJomn/w9x5LceRZVn2V8ryeZztWrRNtdm4CA1NgABf3KDoWl336+qH5kPmx2YF
M2sqCfYku976JS1JEIiAxxVH7LN2A99PTIVP+tJcldx2zFylmfuC4ZTUDy6WSLs6T7xtmudo39yY
MWx/brNkot7Vd2u4WN5ws3QW3mF2TXrtq1YuTJzgrOoBlvh6tO1a4Ja5ph5zD0jO0Ser5ho5aV7s
MBkdqydUTytQC9l1hV86dhlRqmm+eJKp/VGkxS23c/XmJJk57GBP1fedMD3kLW2m38ar42xIZqpn
tWtSAZwjnqvQ5pd5R1ugrj6n0PqkG7hIbvphgSphTEIc5laKOJq0TtsjXsnfslbLVS62skiwdTdF
B6fObo+9FPm3jpAUjLmerF+6Rrev8k5WBeD4wrisdOiCW8fB4Qbw9zwmvhwls2gibtNyW071GJRp
abOuOsqr6LzmIdLL1jopCSJt1OfmhHNJbhfaL9bDT2VxagnE96wGRF6UzYwfl8OwAEN1yiG7zQeY
85496aFROcNjbyrAW4xxOAhHMaKmo8m1Ao37RWH852OLl/9eraOvRSfzQ+SQrfjPmDG2P3VhPFZz
yphKWtiBM2U2pVdHXtMuWf1phGH617vt/IN/OAWAqRIjIRQnhYG2/OH3tjMcaSSqgVuaOeJibpwx
FKmtHXKKYRsrzpMLYn7lF1v853DCIjLn9mbroUkgW/3xaSsl+5L9pN8OsmpOsUUtdaqUOazoue87
4rYjdqHxpsVwjCbBWkduUdQnxnO7X1xP3wOXD78/ugjAsug6gSR8LH0MQtcm3ot5u6Y2irpZupYS
5bo1Xc3uol1qeUq1N27U1vBtM5GIlkbryejxPmBYtBuh5mMtehzJjqbNWNfmpfAm8E11tWJG3xIo
QZZssdEIRi+uN1OeYGaqwufxoevJJEJMauah2ZjeviCzISxdQeyHmla3MMmoiddBLlDUo5fu4BMm
zsAN9tcr4KeIgA+Bo5D/4AkGKOdDdmAPuZgEcc6tR50W9ZlXBQxJrptWTHWE70cW/vXr/bTUzxW0
73U02qtoEs7v509RawJrG0fI3LjtbVFcYGZkMHYcu+V9pzafC6HqT10zWU+4Hva/GEz46WY5vzKE
wXOfmhv6Y/NJGErf68pi3E5iNv3SUMoA0c2v7q//ZHHT3aJEcg5Nz5X3Dw+08qp50tvOuM2WpDlk
Xok5plXlu6ooHa6yNYH3p+eXGh/uV2spHt3BzPaQqX8Fdvsp7ePXRafAPAcaHAywP4hhytaUeZZI
45Z5ieWzOtXNzmtp8qWDkjz89Wf6nz3ZP7/Uh6iL2K4yTU7O28qlODm3ShUQIU3RX7/KT2c0oiIk
Nyh/sXGgUnl+F39aOZmjqRCWpH2bLoa2KdSs2qN4N/DiXOqdbFvtkOgGnlqqXC+WQtN+cVT+XOZD
0EStG/0BWn+e54eQITMnrn07Nm9bc3aj3K22WZqXvjl0R9S4T2OtXvbruG9McTU62a9e/fwMfzyp
UO4QupNUWzZt9Q/PeJwcRR3q1Lpd13m9kIVm3EDRTS/GYlhDkaETZcxWvBeGWn0VZXlfN9kZXCvy
XwWO5yvhwxshzj0PifExUPT/cGX0nnRWR1TKrSpIJHzNmehkA2UZrgRfu7Yr7GD9rp5bI3BB232b
ErkbOGQZI536JViHNtPCbvXyl79eHj9tPGzlyTE4zHlb6M4+fj59kaCAQhp2o8sl2c6qdXKTxdg5
ZmM0+OVUywF0b39tFWhnurxSqEcU9XOfGNmvtsPHrcf4E7N0FAGozhFlfhSIaY7IUptq803d6l0a
9ovSFpGeEsR7RVfUAUMy9Cos+CfryWsVRORt1QFuS0xveHT53jicwbEvqNekZoSr4ZbnBthkZpFY
ITL5qtnbHJuom8GJ1mt9ip1ycnzRFMpOlKb12jFEcKKzMAkGQbP+yeUulT7zL+3kwygfX0y5ml88
tc1OXaPSWzBInLygqRn3Cypxrp3lSTE/uMYyoFHOqyNOgRZQrbzWfaK3Vg8FqYwCuqRd52BYyzqn
zkK719fmKvuVG9VPQqhzQkXIwIgm6taf6T9qMtTa1HbFXWIWQt/PK5obf0gTyI7Z6Pa6z3lfvI+F
Xn6OFb2ncrcWw50+SGNH/F2+ZFpuorCmWEzZMPeSNADASxVDw23n2y/W4fkc+PMG4b1iLIKSgAF3
9EofU4tytZq+ynmvTOUCsizccgjGsdO2laHKramnzT7Vmmqr56K4W87ASsQXY6hNRRFQ//wVSUX7
uGHxbqHrgvTkPFHC/fch2oKsmy2iU/Q7BfMQIOk7itORZn9NXUoavb05M1wa+7nS8ktr5ck1486c
i38xwOZNMEKBtyp0HGZFvkM6/nR4g1expBXr6l3ZSDuwcdwM1HWxtyOR96Hq1c5v23T6OsGEhtz5
i5jjJ6USAS71T+88F8etzAn649UxyMGKHbty7lb9Oisveu2qoSvrGjKETxmefdRMkLx5fmsPHsZt
jwuDaobZBol1URGRCjcya8339C95nW/VSvziZvvpavn+/hBL/vH+Pjqgze40K4VWOndIY7dV5O7H
yPXnKPVv/nptfrxCz68DnYJGBquTet6H52BO7YxfEM+h8PUAFEow+lPIFvrF8/7pKP74Oh+CvMyI
23Gy+X3UQPP7IA2hQIZR7qMN+X1d/dvr/O//NIHvv5vEvzYtlJUE374f//gfV+17fTeI9/fh4rn9
n+dv/X//9D9+/CPf+cdPDp+H5x/+ENVDNiw38l0st+8919U/jOnP//K/+sW/vX//KZ+X9v3vv702
TKWcf1qSNfVvf3xp//b338i0/vSxnX/+H1+8fK74PqQtz//nfz83P33L+3M//P03xXY/Ub9jfpj+
gY3s4BzITu+/f8n7xHnDX9NiJUwhqfztb3UjhvTvv2n6J4p+0L4cvmbBEiR8gun0/UvaJ34cJVVi
Kvt7O+K3f/zy178fbL8/8X9+IH+2lP+eM/7z/Dv/aAp952VGZx7Zqvsh8Fwy1VTS1dZD9GfK24qp
5GUhpqE9jq1QdxB2bI4bp960rWkH9ao+ra6eH8d+dryA0YKYGoTd4ZdGiTfK+tG4yQAjB6tGRuKb
U1+nAWIZcZdoo9iYdeyl/pg3zg4Ial/uQAIb38CIZ/sVFIIVNS766rTKojHHYPsCFSSCCge6MhyM
J9fsqFxY3tQ7kcpogeOmSLsarbKC0kREScYtAevk2LWlwUIJeDMjf/lF7n/eCz8+Lq5pj8CE4JbR
h4+FQ7ki6iCy00NFlocGg+ZgGu0HxupmZDVT+3sS9C/tl4vslay0+Tb8uDk+7qrxXQxSvP+NTdX/
bSPrt+eBhfzxe37Ybv9d9hfL/t/+sYR/2l937+Ile/9xd/ENv+8u3fhEeE+UzfggMyis4X9sLs39
xAkNKwVWN7PN5w77H1vLtD/RKUBCeEbmUDs7H6t/bC1T/0S3hA4fDVSa5mzNf2VrwW88Jzn/XC1E
3Wc1iIGkgU4TV+n3k/dP92gGq81zEtEFtOLHQ5binDCWjXVQgFA9G40mv+hiKv0lt5HkLfNXw0O9
l+qDuHL7OD5lU2a+xJhdUWvO3H2ZLukXZpTXjUU8eIJbBMwpRYr+CFC53yJ2qdMjN0l97elDeZqa
PiOeN9UbDJutvbcOyqUFcvhW6aeOYkmOABCezTXs6eFitmX70K9KgrNgmkOolVaoz46C3XUGGsbT
lft86EyGydRkPzB0xh2Rid5f1bm7ca3FvDNFu24J0vOXxkEY66RnmLex1ngCVMPNtEzrkVFzazcP
qX5aU22NGrQsG8tOC0rW08UZH5foWpTMzm2pUT9Zde0uRkQRkLijMxtmeS65x8+QkzNfbbRojmXs
Ey6lwdrqb/FU8d6pemcYM7elcxCV022tYthgMlLiVJIedKO8spP7aWluFYuRRcSNE+65McAVb0Iw
qibT9KUWjN3WtZvw7uXwjlmRuc3A7O20FblbWbVgtpZpeaHapN6Zsur2ymJ+bpgCeSpi/OirxFS2
E/rSKTUuaUJZ21UT9U1cNfrF2rjtPc3yJXJsae8c/JU/E/BXvrDbhGFgtZwOaTfZwVD08mEwZisL
mGqao8TsvCtPpq+yIxrMK/r51DSwhaqMAKvT3K+dIX6V6ZhuK5DGN4bRepibJMq2jeUYcnhfWUps
gkQbrp1+eFRGBaEmzoATGs5Anc19XSXhbHbhRFP0spPzQ9KCM1tmleE0+eIY2a1VGFk0F8WFGuvt
wUXTEQzVmm4MM28ihIvHYZyP52kl5Xwit+Il1XGlS2TCyEU13uMnRgW7Rxd6Uroeog7tZt5ErwkJ
BNxuQqdw927nyAfp5MVRS93pGLs8HT+h1tfb9MCpfxobdWyrMMGHK8/qaOre9M6tfIkY2jcAtu6d
7hBjUxckPX6ZHQHUlq5uiKKIx5vG8QFb+Wiux+KC2h9SSPqi6G/cLcBs2r6J4r5qk2Jums4kWelT
xw1HTZPXCzQX0062tkvetTjLNlMXBTpROeJ/xjyzUCLVHDcl0j5j0KkXrphxMH+/6/Ssw5zGexdC
2yuYWKDvHY6alc/+bCyanwzOfJGOcxsJK0HMaSfROHG/oncNV2mx4YwUtolZHJHna4ex7FIfHevG
EhrFSaM29gxZG5d90172o2vezAruDYXTvfaKuHeYt7/iGrvBpAOHvKEt/GWsLJ75uUPhKM9zK4oT
PJz8Vqi59HO8VUIy8EA3Z9xuSmwhfMde3ACzJZoPrSmeMQ6yj9i9mttiUR1/RMWICj+5GgZ+ozZP
n/SyUrfw8acHKtXmBrC0vJO6dTG4Cs8qZUS1rRkhha5VG9/gJO/p2GYXdjKbD0W96mFbXg2914UI
sXJfuGYaGtP0ilQn85NONR6suepCKdzs6HXkYlBz/cFUHr0uU8mNijVURfo5XkWI11azrZdq52js
ptBtMueUZVn7YC4GhdpGvJZpjq2GJa/hn/ipZ14ohrbPluEB5EflZ0nOmhzauzjN3urFeXZkd2mN
ZXvpZCky8bLEnKqJd2mZ5QerHUyWui32SlmMD51SVReo6hRMhRiq09fO2cRzWbyiURUnhpIYPpvL
9ZvImwLXwHKKGuwLjwDY+60sCBj9XkVLS/4CnEszQZ+1Wrnp83n287RkP3XgyUyUv1uxuKqfIr7f
zKnHaejFabjYqbOtFlCDxZrYkVoZL+tkAo2cYj1ozXreou91j4vBKIs3KuntQir2NWuw9QydlF75
aFfiCqzgwUyKm1jv2jqCOJRtEnO9QOoaxJ5bIx5AMftmK4W90+C3PyZWtlzi+ijevaKy3mc+tkOx
ejfayIyXS870YuWK+4xUl/aTFR/5RVYnLBOUB12yd7mKopE+G8XVpLyrnOxtGDSHantnhMqg1Q/N
sI63LY7DD9gerb5ur3vmMwsfiEF9o+A0zKB77uk9nEr7USGZ92uvioZ2/ro49X1cmU3IzJ5iUEaO
L8eueJ1SNfcxAoP6rzhlCJWRQsPidPpzm2Z9G0hKEw+Zm9rUgDW6en5mJMZmpjCc+XrddbfnORjE
9lOpuFuqRubeVWblyRjb+kT4Ubhh0dbOZ1NVXMtH9yyfHLiDO2+16utBkdi5eEVz0puGHq2Zk+Hi
rqFjqZWM4mTkfTIFWiz0+7bmkgKGyzGQVXJ8kSoOp35MvLxjQqN9OA8RfjaxrmmDok0pWPdlbdOu
b2LluZOZvB11Xdwphlvf6m3a3xGKuL4+1XZQ2rTZ+yqJ/VijFJSrHFqNZ81XAFDXi7Hr5SEtynZr
xWtx35jaQ9NlLDG6QEevnY1DtooZTnxJdWC1u+Z9WdsGM5ZUfkv4RwC6s964d0D4jpSndE7IMckz
zkrjuqi35AsocnETutWlFXUu7WM0LVmYxN5dno9+n6uXnYjp+DrcxE0cyGHKN9Ir77FJjL9lYrI3
i6Hs+n7ZltYbKKpQUZ3tYI5hka0vqr4ZY1ABDM0CsCm8eLnKyiY+uYWkvpNPe1Mbn91RATtScVAE
eqa0L+dw8Wg00ruukn7o4DbEfeCmDjAF2Tx3I9WHJZHtefleWJ3ceg57dMq4v7xh3OJ9at2bmpxC
wgjjQi05jtViTja1kzJRbqwRtjf9DamNfS/YThWH/9zd5aSAkZub3nWa1P1zJqQVZJJrJi4xT8eO
w6YGlrv71LIbliDRXzK0YjN4k/1uO/3LUgLRLDvJ6KBXiW2rSvPNWqw0IvbquUFFRQpLkNZ3Go26
tbyzisLZZHEnQjHbW+gcEhMA7cXJ1QfPGAD+9VZ92XjCRPTVcarj9PtUxvghLd1WZ19aSn1K3Gar
xw6npFfPkFlN9SHjMwZwsejJkUuofh/zhShlnQRfbpMt3tiTgSd1nrx1ffEMXFVc6RVTVO1snfAU
q2+tlkyPulh6jQEsjSUxjsdaGZv7xC6Nqwnd+s4ulzrsbcRZ7TSb246Zhdex9uJo7LEXpGdt3E9J
2RAK1J37zaigNPs6ePyt3hLONsx9WmYVpJgLFvZ4tSQHtZBNWFdba3Imbj17V8V2FuVKWl4zEZQe
1kYXu7kfXN/r8+RKxf6nOiMh28jRpRJqSSwjJtatfY1Fk1wX54tlpN7ltHar31kNvcBs1Jp7VM99
E1CtlSq94gXYap5mhhKZTc62S/g7Esr867QUOywNI0eL77zyhGi0M+A+2eyKYe22MnfPEFnDjfd5
OWrfCgx+dwinj05m0PJOMuOIkrfzO4qouyJdqr0Qrdyv0tG/dC46s5FAGJWd3jAGAVIc6UjV9fAY
QYZG0sF2KiA36v2xtOJTIrEWJrxHHBHpmAYehDljcWSuphH7zugU7FJTITjTEUpAD2KdZ83SfhVz
pkStNWyTrG4ecQgwWR9LNlVwmQmKVRWPYqIoLQ14ylqo93V8xEo3xjCP2QmVzCM1IjHX/RTp0+RV
fud4ymcP3fK6VxwnKYm+axdBm2Xs2r4bJr/sGXox21V+mURXB51rZHS0bAH5z8mk+rlOcEnghcjP
/TUvDehxkxrz4FT3QRv6gsH6potiWDWfFztRqY97SXE750a1VdzY2ST12oTqYqIgXmxkBQQHejC2
Ljw2pv/P8zbF8pmCfh/YRl5dcf4nCFAI5PpBqNEK5/IqVrpsYySWeNbzmQ2t5EXzTVf69bloAFfi
Lztt5qb7PDK7k/gg3ieUTwQa5kA0p+eYbemYbF4q6c6iDHuqLO4koxDVpSmkOOQ1ImadNICDiaSO
C8QMKoM3MJWJ+ZWnI/cdAoUwHRFrQIGaKOY41inu5VNrqFZYorkqAvS61s7SxnUvK5hcfk3N/WqR
mb6bU0nLoU28YBA5oYqhjAeNy/nQDVhplEqlhq7Ak2k644qVyV43snfVY8zNF1WxMPZ1nna73DKV
KM27WglaR1aPDO1Y+7x111ACBOUG0Zawdaplx19xoaqCpAXcfaF9sSemcUMS1lu1814q1q+vLzU2
t9OCwV2VRMrQlYHNjC7JV0dalM4qR89gLldUzQ28JifFt4H+HpmTa/u7NT13lc2D2+dWNNg4BJnm
V+m9MVC4B1C8HSWQnqzCHKXQMj9Tp9uGjM8fjck7eKnh+MiNsj3rowiGYRoeeaNP8VhjIDs0X5SJ
sa2iy4dnuzDfJzwoxxpdyIrIRqvWDZCbi7mbFT+PEZ33TvrNQHzLwFJrB6bUSRi80YqcvPoyu61z
mk354PVw6QvZJr6HmSVOaDIgvS8vhWHWnEClu1uX2Y1D8mLrQk1tx2/5U11Y8/2wNEzQuXlCn1Vh
Ec8OxAqiy7mG5qAQ9fZrbpxMWW8zTESPnc54lCg281pbd2KtlI0SA2/qNOtpjFP3kYOw2E1Z8dVE
C5UEjdK6/NKZpjyojC9Erd5YWz76Joz13toNcfF5GskQOdrwLs29gVyBhN7XiZBum/iMeNZQaxeo
j5wSRJSa4ziDoBJIUxOHWmznW76xw2t6vsvy9ZWhziFMlYH5xTqXYT628XXnMOhVdM6DkTHX7zuo
YPbIp+RLjpY4sLTBQpHVGZHRzpvEy1t/1Gfl0nFG71b3KDwiZnIvOhIjVw4XGSjYK4uqzZExY3vT
LdLe2IMZWZZw/cnp2nBm8Dgw+uUiZrzd9ywCzG649DrvNZeuTfBTjz7GjdGs6EcD9lNY2J1HdbS7
l5ZyJ5RGBKg3Oq6g/gls87QjqWS9WnwcnXcGxI32uOtMHFNrQB/6lFzGgKwPo7WsV9pcfl1NdQwc
xnF3w0gCSvKiBuh9iZyzS10RyX4mX3ZafobuZlvALamPG2QbUFzRozyhCW5rYWstBDxQrAhAePUR
l/hsEJKDVf+aWzCB6glb79UQYTvKOPCoK2EYNBhExKXpu2M1RK6LmK1BPK3J+q7Tun3XciQpFr7O
BoPAQWdqLZxh88R96wNquiv0F0Wfxi0m58umn0X2MjNPCgo4PpSj89Xpx+NAuN5pWrmdBJdxU2h3
3BX9lSxle6ichjIF3cxETuYxjvV178T1TrfjJLDMeIPj9XVXe9EyCB8X22UnC2bt4sn2haZx4OCQ
sE+p9wXdYI1bTUUcTds025ZxvMC6bJcQePCXybPkFTOlql9n7qNncqrU0NCLWK5BXsQXBfH4ro1L
lI5rovtG1d9PVb4xRH4CNvzW0suKoHCRqfJ7MWKSrYe67x4xZRI3Ve98HmKrYsauIY6dvGFbm+54
Ca1MD1ZL2Umz6/ek6FgNO80SxiBHqWsn9qbJAQrieLlEstJvPJE5nKWK9kL69oK+lubQVOn7tkSa
o1MWLzAGAaZsBSZhdFQVLfspSevAGNXZzzrLwl7Ug+LM9eyPibrXbP6nSdXsCIvuCogX0oRkSXxE
A1GRZUmY04a4wAQ2Di0jvwffdqn2ibpzhTTZeZR48BsnpbeXOVzHKn3N8DSWZwaA9Uy3nlHctL5r
9fl5MBjnrSooaEVd8YyStTjLrehB51QxxCD2aBHxd6ZJQIVCuWX695B0HummzcRvYyS7pKSipxY6
QteW6JUZnp3dNDhdWeqTxsVzZVbuBUoT3tESwiCAzK8WR6YZvkj86XeKrWYb2xLZSXMrlo1keDkZ
LvUYfcB5ndQ7Y2aVpxXcjQXfQgIPNbIlPCj80ZBDgylhpx9mdJb+2JBgSjaoTwj4LSUoe3eX9NXI
Gtsfi6Xyp8RlonxkUqRR3eWq64xd57I5iaeybSdrJUy94dYaga6usg+W2Bpuq2H2vax8NGBm7FdA
0NgNuZgKaydVaW/s2t4ii7K/4ZDum5Csi3Z9OotciDFJMNbKNIKVgoVPzoMJh20+AoVLvqJBTQJn
jQNDL0/tmL4651ayNHhuDiHZIwinfTeChcZWg77NiFUyiEJ96Ddmi922KCwZDLNBzQD37HQuw8Sp
689mUaXb2ZyPfdIzHAtxebMuxnNX2IcqHk5a/NUZWVfGnL2XVZMFynkFmiPFyoEJc2AbaE6tejha
0nZC4RoINVP7Zh75uLxJRHGfEjpV1RYnDGYBHeZ7hyJPSDnrSI83mV19zmxvrxXQ15qSvK/EorL1
52Ehp9e9xbi3U+Mbc9baCbi4CcTNMjZKaosTVmfKye2/qt34qJhDCIHVCC3RvTldPW7afigDbCLa
SF9zPB2nloaVOdUv3LNIJqwimAxD7Ip6fppXpw3TYa5D0b0LU6dJP19ShPadonxFJvsIOcT2B9sD
TF7RqcpFkl9kU7qetE63Pq8Jh7timqwW84si8+dGH42dN17IapW7rk1egTmvEear82la+jmUqDw3
1L8JW7CRc8aTlqnHSXKZzAh1loLe2Nral1VlX6RyibwU15B4aNPAm/R1gzpIfcroNbgzQ/uyjfud
sSAeVN57ZmFZ/918jfgU0bDY6sW3ZX2QKuxbPcy4G9eirJF7Fu+LVW/ctiSAHOr8GjsLsCGF2vv2
UI2UsNIvwFSR7ys2xhnryeE0/6wqSDkwai/fUkkvsaoN9eDoYr2hnAkmWxkaP1VFSQlfqQ+Eo/Fp
YmdlSn3n5PElbhvTdtS77KJ0kjZo+/l+ionQrfSYJglnv1SU0J3xaaRl8Kib1Q4Oeh81jAwczSIv
L3j880aR1i6WJm+0SevPwps5qVpbPkrl0fLGjb7MEWEV2m6jGgNkR3kIMlHcmRXFtMnVD4m27gt2
Itan+autZEDzkqMq9EDK8a2Om0tEcDHdxv7Now+jIzX1y1I9Kk2yLb2EJwausNIRZ3t2BAMeL3mt
CU01XQ9ntXrAaLyxWR11K+dYOwKQl1GjteaXhUDJ79xpZAVWE+apvfCbVV0vAG67uznu2w3pVEmg
3fY3kPGVfUbHoPNNvFCC2R64ul3zHZfNYKG6os3zKxNRjMujiHsq2OwkIHmwTndLYu3sjEXY+EO5
lVmx13Lm4rlxLWD3mfPUYhnEdbRxgEwckildLsBBJyh+tWisCv88PKYyqa9RFteJf1nv8lo6xmbx
8jshcxRvdVJ97QdwHLFC7Wu6ReLRhQaTetTw+vuaqClbiJuF6Maggo52mEfaFrWLIGrMnNe5pPls
E0qc+YxbABnWUdjcVBTBxNFc6iiZ5OLbzblV7LARvM48AqTJDG69rGl8FddslZuxbhjysmrwWfaq
LxI9u9No5/JfezGvQhwLdVypm0wcKgwwFvjb9BcUSL81bS0A73ccvBqRX7T2Wn81jCoD3qminEEj
ScisXbJb3EGEBGufHakYu0Gpup2iaBlW8hpxj6m5UzinKPBspoUu+m6UiIWBEmzOEEVO1jwug07L
nXtn5p6epIfIi3BqPzq5XQVrhzFWWDmyvoi1hoOJOyiJ1G5wt/lC6qzhwhTyct51Tu39RWFmgOjO
7RU4WxUjId1EjX9t1GfYWCemgcPYrTOIwEb6RbfAMIwex/w4d3Izml2+12doJDGy/wh7hruBe/md
D7eLxhr4mQ+HL/GrIle/4AehvqXENq0fx2UK1Rd4kSepiLkSW62VB/lq9aZ6SktHfRbZam/tepge
G2eeHwpqzzitGs1mKNrykKIlkFDaLMqhmfGkm6Z2QUnI2uaCQFNyEF7FXnZf4cB0mnFWuEl73X4Z
1b4T/nmMLbRwQwgXlKcPAzCNwi9wbLqsuwrx8jAUG23uuyDXrOximWT7iDjSO0xKhQtDNvVEteUQ
Gj2mGoBVRFit9XPSiWszo3+QqtSSeqtT9mkPq4QFITeaRz+BD0xt7gj7WkAalfWkg5oYCemhBs1e
nh9kZWrUmWLzamllk1CLnNSD16zm0Sq09W7OiUfsUpuJO+ph4arVkyunJB4um8TeDqXr+ooj3C+T
OYu30eplWMVus2lie4kmoa6gqnLT1wzJtTitYZVU2q1ZuM1e19v+sdat5eRB6Dk22Rq/CZ3SyVny
nmg2dURhsqqr+m1yKGSbmWOE7drfD4qmctwoyfomswZqSKbFW0qlxrGZH/K+UJ4dlBVkRvaw0ytV
3vSJmYR4bNKTq7NyOxc46ti9J4593M9cYQQXRT+dN895hqys5qAfiYuI8To9vs7icdqpSMGOWiKd
YJkBCWnCKV9bHsBhrWm9UmIYZqAgzUB/sihuBRl+9D9MNrKoXKq3az46fjV69fEM56OuuSaRkSRu
WCpJyhFjiuvvGoR/SZjxl0KmH2RN/18Jx39DOcZfip3+17ckfa6zfnj+QSLF9/yux3DMT2gW8c00
wZhB3jMRRPwudrLVTxaI+7N7J3J7FE/oGv8QZBjuJ7QRNp7TrvWDHEP3PjFCggoSbg9zlmelxj9k
Iv8FpRMKxh8FdTbwMwtPMSwvzzOOiNPRkfxZk04JRe0tRYkj5jnyEy2R9yVNjFBdp5OJjjcorYma
Vp4e/i9z57EcOZKt6XeZPdoAh94iEIJBzaTK3MDIFHA4lEM5xNPPF9V37i0xU2W9m1609aK6SEYA
7uf8MmtNfraM/Fp6yj5Eht1TrEx4fd/etsFSV5RuBf7BapyJSySfStzTmY1albqK+GHypwz0j4sL
pwwtgtVDqfzB7Dvp+R3HdN+JsGQ5WMpWcDJCq/4AYViut2UarDcdizZ/02qs380YmtvRCz/DyZke
q6a27cRBN9UkkayROwR2uYd0jFmc4tR4AC6pTTnzo/RWK3ASqqEafTu3ORVAydz2cVKN0TzexBHI
8qkACZ9aXaVupKczSA6cS19BMctx2vndzJRlFQ/httipnw0msYvurrb4063OvZbZ9G3tIe053ajX
cZaiP3umvoE6KKpky2HuqqVVBOf1l9OeTY/1ai8HF15/UseqtLvhYLoRp35sQ67srLhx6j0asBYV
ynChEdJhcNqdk6vcSoy30uFD1c+NExTjrmtrJrY6Tocur4L7euSMtGvn12Stt6oe5i95V5OhuA75
na5nljES5frX/uLb80Z1C5JvTUwAGNOuCF7n5662lPeCxZJhv5L1z2E1+CUx7On50AsZO8lCJJ9I
66Aw004O/qvV99Gwm1li5c615223QNU2QszRoZ1oLXpdV0d+mSBUYMvn166YmaMDIikPjrbZ/wkg
vPb52B5spa8mjIa50Q9tM41ctsBGFZL+NO+Dg2MGMGJgf98Z7KOPkCUQcTkcZDX1RxPPo2LyjRMi
C5z7Jpyg0kpy9oMEiNUx55lB+SGPcshLq4SQvcK4t76EA/XuJNciGfDDUzaqc4vEQh7CHN5uB0Wk
s73sN3pvy6m5uJlo4oKBmm+53q/6sRwHVEftrOl4kps8a0mmWEqCLvJ1AoTop/eVG/XEbmFNrdAI
earyky7YJCPngNeCm+WKzLzsWyxYTQuCYDFCTmCzm7/sea3VbvFsbsbKr/vEWmaK+qrp2cEMea8m
k4OPhKL9segA0yMdNQnssHfv4mOYsqbZOTq4nrd8SkcdIQnwABjgQ74Vpv7VuEQeOu0515R+byqt
y/gzKN3lAEhCXFQf34ROkb16s8wIo1CM1xoqL2FPLQfeo0IDPARtNh5bs1j1T8HLdOCZXpfzVMJj
7egXOgd+0xxk2TRfvA3eg1CKabollismMoKjpzy3hlULsytUqKWo6klc1ZhtV+SUqi6otdKFDeZs
Cbt+avow/JIb+wZsG2YYh9l6nnpznZHact26YEtJ28UVG9QU1IA7gWHLnVuPS3RwCejaWtaRqBhN
Qxop/PZxUVuPlRQI9Ugx6sBIOSywj4SV++cJycmjPVVUcw1Dr29zwrqQwMC2PIipYzfQiyZSfAx9
59PkTl4ewn6GPq3CNvR3ATiNl3tYb606/7WpNeCcW8e0rl34H0CKR2vNpYuSs/oVz556p3FlYqoo
JDCKnIjksuAWQhy45UJRqSyemDw/Yma8c4e6Lh0q+KuulOXOyl33GdJ5PoeWGY42QU7HusiZPZiu
rR0cdUPVKUDg1Va1sQ2grr95mzWc6YMQ16Fec4CPMoc48pZKHUed+QvbTefOh47wb46+sV/oZZCM
sxo3ZTXPH2OlBbDvmB/4YHnMimrftqYnHY1kkGvKm6f+gCS8wb8e5P0GxudsKI3C+k6Fnn5X6F2c
XY+dq5xknyJS6wGuomc3GoijWfxnizSgKsmHvKaubelf0GfcY6RVJGJEp0B1UQOnER2pr3vnfO3P
Q8H+H/toQGxTDqd81bdhDYrVJRVRDDReaXux1qQfKTRLa8iIA1Tv2jG/ihQN3nQjMQVdW9Z878eS
0TlSFU6S1RNFsavJL6RCoCiCx9Kq9dkdiuYr3k75sk1EwCSdEF/duHucrL5KGolFpe71C095lBgT
PtJNwIzreI9B75DJssnuNov9n2otf4iQ4W2HMypKlczsu0opEvXivFk4KGq8xjtRX9jvuXObk4q8
J66o6Fw0FQhR7i23na3r5waNRJ94Ub13WXButBMDY2Bo4dbJeoh2NYntowUeNGOd0p08pT7rdzL2
DVduUQ/nucU2jiprxYeNzKcvDfq4vneBRL2cRZQq6SCtss3b1zHpT9kw37QCOn/RT0RibeNhHhg8
Ad2CLHvrGlTaaaFqlnpUF4fMao5YSuJdJyyyu4uihGchWP8bwFrzPBYRO/oomvuNmEoLBtS9rK2U
lRZQ/thP0Yk2z1lYKL5IuXFqxs2l5ctyNoQ/tlu6BON0gzpLrrGPddQXhHB0ZX9kdl+/CKgYGHlW
RZBgMX03cNTdAeUggHwUdPbrNkXF2W2CZk/cMJOGcdzuTI3uXexDkwDnZHMSDhgtcSPcLAig9i5h
JUsUWjEUtRy5BfwGKg0F4dcy9KWzs7GxRIchzuqHgK3L21+C/27Hsg7Ga9sZ0CtBP97EnTBfwxwv
0M0yiDunL9XDULVHNTUlScjN90bZaWHMxb0r8VztkNeMz1tRglgHTnwTZG2dJYSBuuXeXQj8DGqV
H0sVqrMY3PjZJc6LSr28Drgdq+aguCobbRbsUlB9RSZgGnhMZLcncxOdhc2XgwKCcTXBp1V95ijE
4CICR13sUvpS9OMNmd5FFCO2aYFHdKHvwevLNCDLQh9H1LKAooQFjTvHlk3+nBN3/LNqzGOm7LHe
CXcMAUQ0kxVE3IAikGAG3b56OtT5TlHf3BMNHYUfopjB1qcFJYXHUJrdSYrAiW0KFA0exH7HlJuB
JNAIK2KKPdgVrS2xASjhi/tg6I7Gs+ZfygmbkgPUei3qNmL9jauTNSCBCRhQlsQaG+MeBr8N7o3g
pQVtTeWi8pu1baPzoPQIdW/eeknxj3ZEYq0cprRdOHEHq1g0FJjwpKXlEhBgoLTiRQkUZRiy1W9L
aUPBrIG9OCmyy4fByW6aVqwH3aLxymph4BCpigPLmcrluOnJstOc/vImWWpC9GVWrDo1iw+x3/Xb
dhUg1DtDmwprF2XdaQRjP/g2r7xTVD+rAhmbKl1xV9h9CAln5m5HUPFAYBDuvTubq/TTD50eEKca
bu26i3ZBMKQq1FQULDVhvVGA7AMX7mX7Fke+ZYZ2t/ZuV2rHjvEESbfYoDl4QodzYbUL+VP9i8gD
yqy3Un7f5Hqyy7qBSx2G13BuCC4xKnI/ieyfTxM2iF98sRqqQgXHeLYeWTkWijOaAtHC3GZvow6X
fWm58bcO4MAc5DIU59zM0fzCyR1N51HSQA5gB9Fez9GL5J6m+sLWAwmcZT5/GssuXtysqr/N2wxc
2brjMUOyAROhXQqeWrf6kC7utNHGCAEl5OjvW9s4ao/p65fvMsXsG9WdS2vy2mTN+0IftwUp6w35
IpyUijCHLY1nVb1vi6l/VG5o1vMFZKiO2OC3GJmbpuMxs5wOuGAqEN60U/ns0AWPYDis+eciUdOw
M5PrBxxeLUF+G4nN928lpEu+b8umwOmn8mZvYneZd2tDmyNahpykcLVyXCUSXgf6LhrGlH/OuF+w
m6jxyutBVPaW7sYYgiWeXZGsqKQQ3cajWI8IeDSa5C7eNRb3M9jGTI1HtASwwbV5QD9/SR+amfjm
fc471kAdlUW/fYnN4CNdQUmFQ7jrrzgJZiLL4k5PH1szOs5pKogivBm2ok2mWoGoTdaYhL1fdo+U
Ki0/ylCKIqm6mDF0zTz/eSTOlcFyCi9lrV3Fxbsu6y21Ct7wzD1ST1zVOSkdVlt9oSyqas8EG2/m
EIjFAROfCORd9lkPptxJO54O86zvISqPoSvrF5su5XdiiQjBtgYZvfnCcLKrvupwgtpDf69pb4Mm
LfzPumlRLJh49L4agOFxL+km9Q9l3TXjoR4YqOq+f+hbymxWpEsfRcV6hJIwfFy2zkESHIzjHtV2
XKVm8hHJu025QGNhD2TujC3UCkSMlDLRraZe2+bygnO2+e6P9kzeSMatCoh8YW9O7Za5wU5sYxAe
ACPRqjRTHOxyi9bfA157bI6LGTpvX1YdccI2otrXDKDSJF21ItRZRUPBJJYm/5HMVO42mS/FdEPn
TbkLDCqaRPbF5U2t6/pXn/lBdWhj5bwwwRDqMHjmMibl5akxprnL6rz9XNaQxlfHKuy3wJor9iwj
m/jG9sr2oYy1Xx0LRR4/Gr320JDoaA6Z8lt167OpUeQ0Is2hklwH9jvsvcQWSVDAbVXkwcmQrXzX
2xbYL1aI9qXJ5VocSMghCCtzxs8+QJ+gNzf7NTSdOZTOitY6ljYh2iTe9mnVa/e+smejD4vTtTn/
HWpkxzJXd/ZCUPOTP3vVDqfm5iZ6822TknwxRvuxwAF8C2tZkIXCLQ1tJYd2QcIYsR1l89aoQxn5
aAv9bIQ6n5A5vC1a90/xlk2wl9tcnFzDIfDexpmdnRs2u4G5PqraVIrB65G8i9vQ2jxwRnOucrs8
OpqpJgm6RTyYWIMMr9k6kV7gMxUk61qVyy0yPRy8mzuSsEi10JvaxqU+x5QelFeDY9sMvXKFvq62
PL/B1MMSRPSDC1M8E/G6phs27S9RtcKNL50I2PiwfqA3deZgvrKMHS4nkBM93hJRHrQPQ65ilVqx
Ev15Ytv6njf93B5KaWcH5lyusmHW49fYy0orGScruF5UhEaCp5VRvVLW4yqrgVsqsgJuwvUp6Fmu
pgiJaua5UDiq8O6IKgyuQGKGh75C1hxZUJ6VFTTvoTvlN4wg0VXMvvKld1z5rULjztBQRTDsLOnc
pW6mah440+FubUdT7CKxzGmJvuzGaPLvgrpu94FohrMdIwAh04DFfynuRkleSUxVR5pxHKRLk63y
js56EoSEYznrl0pX3i9J1Zx7XXYGADVWVnnKiy6UAFXGOOxcTdynTZAHzUM0FlsMLtsGPs0nGBKa
+NNy5xpxNYN++c3Mtb7pO967eyLE/RoJkEW8Y2I308nLor3tzlkKivVFaYDwiK829n9YU2a/zRdW
TTrd89LCztpW/9D4/Kvs6nG28xMWFv7wTK33E/PeFzjJGajbv0UZdfKjyCI0KX8dEa7Bjpw7U18E
5B+W6h7jQT+RBfMTE/SNmOxwV1Lq1g7Lh5BWkXrheJVn21NMx0YyDtUH2d5rir32jZLtHMtC+9DT
toAg8qvfe18K27qfceHftKQWAam5TDOyva+X4R7kBjqah6x3tg+/bb+2skLrFhb+odZ6SBaO6kTW
GPiDUvyoHOwSxQgvM/b5xyLKfduUN1asgWhicJQqXOAr8yIZSRUHNBKXB2Zck5KVOnEG4rFrl+AR
XTzjWe7AYZg6edp/zqgKE8eIJ6naV3z858IfSJAONDnmNgnTOfQEvgPNnnOy1W/6k6itZv8lbvTW
ESS1TvwKYdB7+Qux5t3e3vobLui7bL2IN8gMgDpZ7v0uPmEEfQLUuW2d5gqFOLJkcI/K59xy2CmQ
DaVIwU+6s4er2TKkHAh1CO3l2hqaO5cZnjKxINkI4icQC8KukjdzYNW3jSZ+aiWAyzYVc0kwfq0W
dzuU1NSRJlzEqO4I6o4Xfc/ANaAVuPAnzbyv0VTt7XF8idfwoXfi9l67+Q2V4s9IyYOEmWDpXlD0
/BJV4N44qxedZ8OaC2jTXVtlt91dOHlmLfi8MESx4oCjjfaO8N2fOYloSZFtH1RAfHWCUqKWLK/a
wipuhjZ/MEt7nBdxZwjaf3KrYGb9WBGnkC1/bniar4bWak50UJsk0CBU4YT8kr1HX4uhK648tb7H
0kJoyS/I7Z8wuJ4l4+ou2yyE/V14XC4SPsdfrgKpnlp/CFOWyIyHrytuWssf0KxdvvOMHXWrzWe2
4DARHosgxhj7or3Saa0qgoeqZbwKvebesdSXrcaxT+/3eh+XZv0k+ugqyLPXyd3wd2DdJwDw6Jbo
IheuPbJMnxymd3vTxWk1qjjWDSsfVOVJOR7KCccbkrX23R1224nnzGz3/iL0aQ71EWLIJFxDPE6c
3rtK1MMXfozeoyb2D5eF+hT2zkdH6mNCXDZeQ0SnSQOTcwrwfIE1w7KJebqPQNSSSZfPfUCgqsq+
TpHUacwNzrQBMGBnPytgmDK2b4OayTQripHPlbJnNcWPQ4T2qJVewzRSyR5hM1FE+zlc83SQrv+e
r/ZyAAG5H2X0zc2669bxvxGcNe/x95KFGQN2w9HPCY6Wr4NV97u82O6ikFCK1Rlu8qAcv8XSlHsP
yWdXeWd77KLk0vgZ39d5OLNHqkBQK9F5EjPClFf+CZwfoLRBpNt8dxvRVT/62JmPmyzjm0LD+Q1t
i+BCS/GIk8p9DghHvzGEIe56bb/FrFl78gXb3aSwhlA8SHInWSzzaa6q4W3x+fYbAwkdFj3lH2Jc
nyi42s6uzmpez8U6TCvgvy368HOqATQaJOtGMxZJpblpIHi/qIzGrd5bLnFwyMfnubzKGyrbQkWq
1agB31Rxbsv2Oaq3Rzd0n3Pm/KSbuvDa9Eh01Up3LQOp8MSRae62cZd+Z/NapbIoiJGPV4STSqLN
RlRNTQsN7bEkL6sQznXHkHKKLgp6W17z4pIcBzKX4CV/g81UV+VQ1Kd6zLH4DEgHDJpgCuW3k1uP
t5TjENVfFveTsl/WLjjZg9apB3x2XUrd/bQ2poB8op5xZHlClezdFM3gJ6tcrpp4uprD5TzUdfYl
19N6QwSs02M7dK9y5PlJ5pbDu/YbIMNN3QkXmZ2EN8adNe57YcqbwozB16KrvnvR5icZfnpY8PFl
c2b5DBVkpxIh6WGOCOBTS3/M5fDch3Wzk7049yCcujD42ty6eROUPBNf1n7mVv6phyadMzb62l/Q
I1Xzr5KXpC2h2BKraqlG8zhpN7ZG1klEXIgxFf/WUhhepWnID6i8cefNl+hJu/+hZutbuI4PVe8c
fc6Rq8KrfrDgcMFb9lF0NQ0Z8h3BMOrY9SWvOzbofHoJPB18zTccTjx7/PLRkDe7GJ8kMV2fWzT7
P2by7OQSfssK9HR8oDSX8Dt3nTguq77yyuCK2rJbk20/hW3kru7mOkrnwg0bnMRTfgUhVu+GKYZK
AjT3DkVXtoduWYvUJ8kmT2HXsjOE8/RK8so78kFkpl30GmbqK9vJL3eb7ksklYdOjHfMhevOuD6I
zuTuCGxH8CxBbPh3fomCkYUn46vr++3D8ziAJtWFSIUpUGm9W+Mi0oCP8sRHpSInSNAkL9khj0ZS
RdouZ+gzpiB5ZgqH1OvZbwvENBwsZRtf8LbwfiY+FJE124IYpH9DiEO0X0brCAIT7nMZt+9V1Aa3
Md/yD9/Ohg/H8t/tbZgHJC7hGvFWV2q49+GhLAhHEvXwoNjxHRNX4542g771Cv3nUu/1zEewyxCe
vi4d7ZTEVB7aNZ/PJm+0n2wR3h+yIlZFB8VMwdmM9qqYsG7quObiq0x7b0AVcj5jf0M3kHhtO6on
s3ULKjCst+rAJjXLJ1T16ISID+TE90107jk6fpVA+Lf2NKufIhjxJ4+zUywvflkZmxMhbE5RRx9o
2W/oyiZnXvzylr8ulPey8wr/TGibfajBtnK6k0b3CGp2of/LJtV54SN7ir6t+CQpoAFqDTwu0kpS
myBWRC+0nvR+exBNGR3mwgZ1x4+m77DS3dZZY30veNYenIGqThd8pxerQcabATXjVEAjdW7GIUOA
bP3guLlrNndfhaOfDhF6ZyDpJTWt3DWULHoACHTCKTOKH76YZcqr46V4Mdr3js0GGmi+7zIlkcjm
bZRscXTUbq2Zv3nCRn0QZEP5UCY9LYpLjRDU3ix1g1vHEQHLptvOzBRufiiR9qBO0gbNnJ80g1sa
Xm6BRD0s8UsAi6Kn8kz2rrey/FRW4xmU1v7iEN3aBvspqHY0Wvw7+eU/UjH8P7UJf1Aw/K3W4f9D
FQPBOX8XKvFS9nTS/DFV4vL/+LeKwbP/dUluIx/C/i9Vwv9RMQjxL4foxYicQNsjJMn+n1gJn8SW
ED0pOS7E3XlURPyv/46V8P5FBkQUhCgiSDpHyvCf6Bj+lClhU9xNsD+piEQfOIRrXUQOv8uUqOXU
KTH1M2igiM95qLxzmaMM/N3n8V/qiT/kwvwxueLfP8UL+XuwBsSO/6dYmLDQUV3obU4tAFoL+Xk5
ktxQr59//2P+mC9JlqkgdYs014AUepvIuz/9MaNf414PpEmDkLkVpKvdgctYp7gPizNCt+HFaobt
GjMA0rW//9HOJT7pd+Ecv/1slCWX3BvSd/6SGV5n3QBZ0Rq6aLDwfVZdy+hKKsElpsAyhILuRzjy
5ag4GRfSZmKWUad3vjaiBheXNXrGxJpc0qFzKyQhru6Jqr+Dv5bozv7+d/3rd+5R4uJfAjEFLMef
Y/LxCRCzNQHxONIdn8TmqPwqsNfK/YfQzT8GzF6+Dp9EIfLw+MapsflzGqYaoLTxby3pWP3G8rti
8e8FiOp8G6EqwCOiJ5DgdxnnxRj8p38kgb6R+K3ImlgkHog/PtgTEQJO56ooDQf6OgHaQ2w4Y3/4
+4/yL996hOobTRHty7yTRMD88ad07qqy3OnorQ7V8NUE7EGw5vrVL7b3v/9Jf4wK4sMk84kUPBfZ
tEuYmrj8Jr97UfHC6JpgSocOeAeWoAkyVBCYktErL9Z1RaT3P9XM/eUxQUDFs0xkVIi+iZzYP/7E
YpqwkAUXPTur8EkGrJsLWeH/0Ob0l4fkt5+CGotCDFL9/5wHTGKC1+MtcVPX1tmTClACYIm3U7UU
7pWwu1esBdW/9XbcMf/3mKp/+pl/OidqSKjVw6sGmk8hm6izLcX8/l3XQfA2RqWbcLGH/xD19Nef
yZHE3xrbZAVxpqNy+/33F+YL6LsyWEcjKzsb8EqMydsCcdJ6VYLTElW0qYo52/+nzw2xXpD1HE08
oATj//Hn5g0+StWhx+2Wrnoyfk/F05YBd4xIfxOyGcp/yFX+yyvBCch/HIo4gELEnytjWoo6hwpj
UOqMkb53Yo3RbbKpKEq7CFH53/91jv9bjcDvDl5EuxEXmEBHYNv0Arl/+mCdttPELJQGJ3dWGRyD
BP+fNVaA7U2NfSWPOX8kA3m9ieaI1ZHqd5GtUDMVCb5YVPvO+Viqxca1kJelQQ6hqyg/r4zWIC79
Rr99667YK5dFg7sB5notahQ/C/aNaRtz5FhzqJsJEb+cpukiATd9gfgEnhhYgYTaWt/3Q41EdzWh
05wRR7nuW7QtYZeOebUbNvcKuD929m7tZNxbDQ1SbIvxMn56RbeQ6BStc0sCU8COauwpJqM7yKzv
Tl+DFRX4S97bhs60qwB5MvCbL8Mw8ZG8A9CPbdtcHJC+k660uGeJ6WNDAlEP753VegSUrfRU3lKf
Q3wDzeW5OOaWrx7mLsYqsCGoNA9WSfoQm1Ko3zVtMtZBbcqHSSDCKbrxQuvCVfV2pHdOb8t7iGzH
PeF9Hl4zO47CHcBsCXcYgh3m3zkdvcXD3YnVW+4yWiIudUmzKOch6bfQexnJD2IfateNjxBjCNLe
MRNiT7ChyHcbuXuv60LZwzGuSoGUrq3IicgvJU3Xmy2iE9vhhBe+DNlPNtfLHmM9zvbRXp34Gy1Z
I4kL7Wq64BpWqQ8Rf1RL5HxB+uY4j15H/fyRsJMaJKLzRuQoFrInPMFxOc6nZYs3AWZuDPU1cglQ
1Fi1Ec8hCsIGMwVVD/D+EXH/LXZMQmYdmpGTTIxB+SCgKbYrRIoIJXEM8r8zPIMqneYcCjeiZO5N
wYqUKRZW/3oY+N4lMIalhxvgk/g5X8eWgB+VTcRGadO90i4AZCAJJYx3i5t55Z2vlV4PZENk7Htc
gEksZVWlZHkEX9iGJayNW3btNec6w0atMealTT8IpJ9943/0zcDA1EURJoxSuzp678bR+0kMWLHu
6nUzzsG28J+jq0H0lYBKdK9mdK1nIbqlPFCb2swgiZmjk7U0DjpLSnFwTuclpR+Xx+YXTz7mraDV
QLoI47PXcjJY3tnkeozpwVJQ+qkFr0WR5SBGlGnI3WJGSoYnB3qXkLysSy1eInKx+nhyjyGb/ltb
NfSWLqVFb0WOfgvId1q7T4zrTnxHCSaLdS2CNdwtUbleJD2m9pJtk9hC5zlzfsTWRKoF8ooVzd1E
YB+tkdn43a/FZu+isOIyGryZlwGNEph1PbuXLCFchOupkKQhHga3sTTxIZFG7+UJkAXNYDWTfkMQ
9x4fbKifawvxxBOXoCoOU2DQQ3C/dXdrFuO2c4iN+Trls02SFuAiUIjv4ZxZkNHkKORJNSLKCzNf
bInoRbh4nnh17a8j8HS+7zXxrs2Qb/G3UmBqPlyEweRmlZHTx99c1BHywQXah7ozJEnx7wEYGIBb
kap18tgZrx6x58/9m+PV/fBA5UA/XBeVM32hpsqXtNn3Ar/5RD0yCzeGSbs7RBDlBKmIioAD/JlS
3SAvqcoDq/MgHrqc6KEnesKE1+2ARyxzqgmfKNA+FiWYUlk6yzMhBqo58W421X72wJZ/QhIW2aFi
NlU7MV0ycqbVWkgAm+cNKV4DtPWEizLYrz2ygMOC74P6iBAf8oYg8RtyKK/ZrRf0/cr2h/IxsmZB
oH6myyeGaPtVbt6IKTgivSMO616l9lx1Z4Q69te2dpafVA2vvxqmAPeIhU/e6yUq9EON7uOyQutv
Pn2hj6IkSB1xYhe92PiOXu1+9J2EKAl7j6hgUzvHCqMnyCLrh8aX8T7MbkuiJSui2usRYP5MAkp3
dDg8TYpwE7Clt/06pHwjh69ZSeE7uZpcKKvBQNFsStCjNKjZHGDp2yUVpYzx5BfxwEe4CIR++PP1
Dd13/TNCRE4sg4izhP9Ac5bTcUs+xKVeZLZnjlVwiy07jrUAjIpadOKIC830c46LwdkJcjFe864U
D42FTOii+qoAvntX/MSEgVlPdMhDzmoV5oQKeML3mWMtoxk1qkAYi6y/GqYx+JhLJDrkoy3T++Bc
DGq1Z6kx1Wpd7iaiNR4vTcT9jjbgENM4kX0WWWmuve1rYl0c4s4qQbxJo9qfdeWrD7dUKF/5g9WQ
dlLzm1e+V807s4nePlb2BCDSWip6dJ2q659ne4zznTO5JPLw1X6vmFMYsMY5sBPX4i+FQCAK8bj6
5XQ7wzdFu7Ei/qU2jTvuKUjKH2yv5vJB0CHfV5+/P42grmiiWGdb7sTSI6mWZe/OuzxryofN2ki/
GYdxjU4G5AuneOx13OCoQxUliIX12TfZrHez1cZOauQsg31JbNi3UYRZfLcS5TWlnccd8mwjFbeS
OjbVLeoYx9nLJtL7xsapeQrhuX/KKkAy1Vg08uxc6M/vQRPHA8oQZcXHgU/0l4pUb6XZulIwzivi
8Y26vdn7YG4ZNBGZgVy+630GCLscuzDeEE2uq/STtg6qN7GoYjhgmvYNQv0ZXjlCX4NhnfwLUpI3
x5cHx591vbOcGbowjNvigd5owshxKztEqiPSRrFRILbDWwPTJcjf+Kgoe3i/CApEQrML5sXMW9yX
bXbQlRax4+EkGwlFsiw6xFLSBbwyWUDJSeQocDAhahyWb5GosvzQx0X/lKuQIAh2Fz3tojJuZ7RE
0YACAlYI15YPi7UvqcU7WIOAkuEN6c7BAMq77x2Jwtlj5PksOBSfIi5n3KjUu26Y2+ZgOCDtlAOs
6oJSZdwijk1HtgTWFVGPCXHwNnu8MtYY4neISu9rFZnBTcuJLh3iCIWa9kO2xkgBNzNwgeuJXp2w
FMNpKcf+eY2ksq+yppoucVWcnijiNm3fzTlJJhd3LN9qOY7yCdVZZwHkl3iVF9GvqEqnQu9dOL7g
gJbTfBLfQ+QOncP5uLMCRbxiMMY+ZYdFQHWIJzfg5bWeDGNVX+Z3iOij+UQLq6rSwfeoa9s8TUAd
QjdmSE3nD+o5jMiV9EiGknUtzWkOwvEpIzd9PKPGQ9iM1lq+aiqgceQuHj0llpDuPbqmxkOfA/1/
Ct1ajXtXdQzAhTMUb5QMmY9e0BG8b2ieJoMNJ8uvrFY6SAY3I+2L8Ejxy/hN/CWo4EPtWQcqXQbd
vxrXLl9HkeOQJ2aN51lutXOE8PbtXRuHGZlXbYBIy5vW/nXuGvxeS/i/2TuTJNuRMzvvRXPQAIej
8YEGuv2Nvu8msIj34qFvHXA0O9JIi6iN6UOSZZaZZGWZSjOZBuSEzIyIewH3vznnO0PzNdVJ/Vgh
AX1Ger6E1ONNAx6z54/umtQjY8gLO4T/iL5Wc64Kd9jdc67k3K/uq8lketu6DQrVtnTaV50bKJ0e
9peLGi8y5JvBsdehThO8WEnesLgkzbzbo9Im90KUht+Ibo/a1GO8YeNdE2sUYsdkijeN1OldUPkj
G1AZBlASaJAQqDnu9ZJbXr1jvtUxVZ5weG5NsNLhOsq4CDSNDeYQX02jLpDDGINmzvcfq2CSOTYE
r7r2wmh566jw2LpOJWWirRUFnUgzaa9w5fEc9En1GpHqTkVUl+UNX2crVsFhj5cCydm93+v5I1mq
rtpVCD0ee5PZjwI8zjM3UNmTB9VH3yad2p797TzcIS9fYCqFOSvVuZzDmzDqiXRS3RS/EFOVEjTZ
IpvfUmJPPwyWxBsJFIGegy+Wxd6SamAjE7PufRhjVKZWhNNJa2pX5wanAQ2AVwuS2QElgUsKJvFq
yQFP8uB1eB/dJePDBwBdnb3MX9VhFKz3CyckdpHBAMZQKo0eZ8JQPhmsgfyfEaW3exTUzS/2+0O6
JQet/SIhzLB4T9zudswiWgKkACXSdL3gTO171Twi7cbxWsMg2hTDQgWSThqgSRIT6LNlnzO+EzMJ
nEFVrXdtjZztO6PH+jEbYovDuUlZqUmEad2mjYhTvYjclfUwcRQ9GzCXXyHiiukEFEPe4t4okkuO
yPJdz25ZH/txCh+LiGsM90o9fPQdgOKNFY/ucdSTVwI1rKOXkAchP0tRl6/KNrDR+ihDTmJDs7xq
WjBqYN9GhRyD7nUn/bRlwZ3aHv0g9TRVE9ZbXtgpBv46+jBruGK8gNKkiJ03iP367BWszrACdHWP
oAlW+36mWfzOOjot1sM0rvspthUKV6f09Wlxahb0JP4UR6y4hB8bi1Z2gxC2RIU9yYIuKJhKe4tT
PTjKgjMXmFQIKBQIQZAcu9gyEUmdjvvkgAvFBDGG3jt1i4Qt7mXNbR2Rv7HpTN8DNQtwisK7HdzL
1jQ2t5WOWD2nKEaj+6Ep7HI7+sP4blxVPeU0SwUna1bdwPHw2xvGgooDprOpPboVCYk3hWiL/UCL
Slh9THAbT8EyIJ6O6/YjFSsVJ7YU1vSk7IEjAAAkHNcbwvLJiRv5ZA+25W3CPnQfkzzOQ5Akhhaq
DSka6c618jcSFNZnEsDzAbJZLJ/lomjPwjLkSMfwxT43ZfmEkgFNzC9/8hK+uXRIDhGGpY/WS813
I4apAtOZcjXxfVjeEelvBlzEk3yrmJUTkuR72//lZ/Zc31azK2cGhsusNrUcMEGggp8CUuxnUR7W
v/Q7wUCUsNbH2eMgT8K3WFHUsrgd3S0+niVHxz5n36jFGTWWFSXwpnTEMm8DgjkILNPU9hsxIv11
e1m/EQvjXsXaDqxtifaSDyv0xadwSuvKdFP/Di0mtTZBx3Gyqd2sf2j70AMI1NhJBrqWjLldjpGA
D5IspQp/cBN9UR6gBKbYn+llLZ/fI6tR0m7sjvdhs6bSAmPKg0cLY8HzEBTtJyazhZsdqdbTUK7d
TBbVw7i1ushHBaxhdKqSfK3rsiqUe1RmFW9QHDC1mGlKfiJQTNji281zFGBngWiQRv0pzkVoIwaD
S7/2T9o9EHa19GeaVMrLTnQ5f0dO1XFsxr58yvmiy21Wet4pj2vZXhipknpr9zF2vtVblthTdclS
AnGvmO10hO2SL+O2DWzb2saiATDm562zT/uCpfJcee1Dno9IigvpLpwpRExRSC9LDMYeGXa2mduY
AtTK8+6+irDMs97nIaBQ5xzeW2jim01pGS8+DhhGb6VliXfV9wJGVMPWece5DH8pHAbGS4hK5RX8
TdDHURAM8NVk4gDxkBVkorILZHeKFMvXz4o9l9gNS4lPZ8I29mq6um42vhrBFI8YG5zN6HrZ7TSE
LNoZYi3FvlX9lOxaMD4rKVf5u66azbBD5G1e+iBjVCN743wO1KcI+PW84B9seDYvKid34pNRaY05
xVg5O08ePDBEMwpgkbNLJcp57vh/eHSoRHvbb+PUxDAoUtwLZ68L+B3giCSf7QIMbUMycqkuO61q
QnTqKSk3tfJ5sKQZ+Anj3IS8GVUCcNyNcNuchllV5cbtVJ8e6Aj1dWo7SXkelXahSw8ld1yf9VCz
QabMUF3bdlwOLP9rtZcxfPldqdx4F/P1mUMmsbGBjeZZ2ZPoFTZv0HodVulVwsk8WRO8yKn0QLq5
dJEgn1tHH51Mo3Xx2yyLOLTwpOxEOU7PvMGLd8Bb1twn9eBlp44WipgXwHmIBTw2zdvO86fv3Knd
N5qNeeao6JcfEh/XhUDf5nDtxf6bJ4FPdqhdf8SlRM1pZAJPzJ5G75vpMTqxXsYpaheqlfkQjGLA
9I/rYi3U23dV+c4tZJ54oviIw2duLdARMuc5PRpj6nt2HHZwjZ6mee5dAD8oD1t1V2A7eWOuge84
sLAN73Wr4RMAx0AK3QbrvQ/yugMD1ELI3nhNikMupLv4sUQNI5ksYY2pmww+XjTVM4hO6PLNwYSx
/EJOGD3qcCDLoQwi27teQl0Dyoic+SNwZ7vYOn3BtAkVrDueoGYV6R0w36HZdUvS1Ts30IE4pX0L
aRzA9bwj1QqU7g7SZMZ+i/f3TiyCNwLecvOrqvVgTq7vUkVwpRbpFoFACqPSBmn1DNS+Rm7ELgd7
UD894RCSyRa7BFVD79GEnkzQB/BiR88LdtOUNVfoGDnO5YhFd9siTgbyVjUg/HzSrqmAmH5eDbJY
Q+2GpIl2sQUOjV4/TeGSMTmHshsvZtM7Uf6ZFJEAycFLOB+s1MPXgPU1fLVLhX7LEg2SB7gShh9c
ZzMlgS7923kJQ3kqJJMPHqIkflUWw53tMNfo5JjpMXLDQyh/smvo4GFyGhSbrEPDu6vqIkPklCDQ
QH8VJjtngry4ISg8D08czeYtLJENH+wZDfx2shk9rbSxyCGQtYLH75FX8Ip8ov6Wke08ZlXYR3t/
SEa+TMZX2wF95DMnprkRJvB6OvkCrBvxVeKXW+j8S8wugd9pMVnxEe2hdPdyNs5bRMpsBm9ndV0b
kLvwd0Mb83CuWn8/5uvoxIK8xr8vcRGQTLaMojPwf2zseUl80CmdoSNvZ8uN31zosHeqWMV+jASi
+xnVzYxMecru1JQJydiuEqcYiYYC2WIQ0gD0WhXwDmSyGcXzc5CNM28xJttwq5leAUDtC4H12wdc
tWd0v1DRBMMcYnMIoitU/QPAsTju9UVWNvVbxJgV5Ggkkl+2ikVxqIQFU3xSRfMk2bnypYF4+4iQ
BlXA4STug4bRX7wPxgINq4uF8Q6RWvhjVC6xlgC9ylebIHdk2MbJn1NTd4jmBIbwjcbDE2z71Aqe
zZSTOcv0TU4HMKj5D5bNDJGAsMfWtusKb7mq89xbeGJE9VHNs0uNlNpu+2UauUSgDgMGzZyUKr4j
X8wuzoA1x2/XG/qfTrumUHHTdMMFZg96BW2NljqgmHZuJRYi0rKcUdt7b6jzaddiSqTRYWpx3XFO
4Clsh5nwt8HtryT386vtQBLaSsqVszsOpufw6OSPwo3DFl9+xNzWgiL7mtkprMvInsPbzG+8B6Kz
xA+8OdApnSmwvnA+0CkR+5aGR9If4at52Ch+afxFFqicMr6ZuDDcDXJbcWKpXTQXovXDy3geWs3A
vaFK7Rndfiu1WJxPg1VeWVYToNVGx1PTwC/5Vzx2GUgT4liY7g81Cx1MyF6AeD6l0h4zIksRVc2B
2Y49PBf8IAI2XBfC7D7VKHIvLL9of2aenaSco+wOVtN7iv+UIDnnIOcc/2bFyLyl5I2c9BKjJdR0
swTpuxO2PCx0bGO9pYjnLQ4i3d9KT8wfE5EktHoulqkNpWi6oD6ysAxaLGstBj5z95Q0Qn6DkU/N
LoOtdVO0roM8L3JHOJVp7apNm1vOg4u/PN5EctH5zpoTTPtuzGOxdTk4zN6wzpw3ECcQb7Jl825H
tzeaVhXiIFJsJot7vwuZELiMbMSe2gHlmsEnHPKrJCP6Y0xlT2MJiBzMLYP7jU/N6F8iWU29HckO
sXPudejdjHVj3znrs02JxYW7a/vGYSRbuAyeY5bCWLrX+GHQ+lDw6spbrFvXKgUobNcHMDzmM290
0dUCCIcV8ta6HebEY5KwpjyoIYo4nqopH/eNLhiNq5qZzIZMoi47Eq7rNhhRI4aFveB6RLbWLNYO
Vl4KdMc31XsZ+haoSQU0dhfRbN5Tj1j1nnKT6iuYTQGlm75gn82ksNBQ+wEJ3bwp9VEvS1DcjWDO
xn1YojzaomxfEJ8BJXaxqDLaOSD60JIBVhP72yzuoE2EfMHxZn1RUsakiI+2VbUMLD0wKC/Qw0v1
SyHEDbHsWyVr0LoLzhH2G3BS9KbXDvZ+AQLKCTi9yPIiSVDgwD1WrEBwT6vIXA45lLQz4AvrltkJ
MIY0gSW77Ww3qrckLiTfculKTU562xSHsKOvPtB5+gRGJFPnbJ06y2CKdd38xHsLT5KkGS7lYeFU
ODSBHcFkd+WNDf7py7AMgKLBzCaAXLliKLsItvymWCiFtg52ynrn8c5FmOzYSR3USkPgjJujB6+I
VHdUMI7XUzyr3U0Qu7SutsH+TzU8BQdKGbpou7AW64IyOHCOlUnt5MlmoN1DrKQcOzTunPB8o5K0
mO/wU/NbuF9+d6TYZ0hfM/UsLwkNYPvpCQl3s8K1R2jITFt2aEbdXYZ9Yl65M3vBQqDlvoX8a+sD
2/wiO7l1Mdw6vjcQr8Kf3j7YeUI7BN2TuVocB+YNSQBT5IU1GGJrgU9oZUPkabIruKXRy7JzCPd4
LYHFpRoGum8XpYCXafUPqJbSD12nuIYhDddi07arbx0SvjkMniofy16payQvc3wNpgHRNOUs/gQE
kUlyKJ3KB6wAQBWz1oQNd+N6CwEkyF6bngRvCLAcRkKi5C+MmU5YECP/gIWjfAfJre1dPQiLJfpi
/PcOZmzB5iC14eyLWjXowktgDPzk4l1hXr00LQaLfZPb2S+8NfnblKKrw8JWDD/grzbdT7oYxFiH
xE49ifQ3ZZ2D/5kBMqaYviyLfeErroilkFa884vJaQgGqrv5gtlYPew7f2CBGAVVAZgQ12gHg6Ph
hHALtombziVQ81dbJgmHm+4YvMKej6MnVhEJdrB+7D5HHETY9pMAtbzIoI8ex4S9DFRRFVrbVkUL
+TaICk5gZGKHSbJKMUF1iJfQkTbysQrhXW+YOg3nSQUVxhk7K16WZEDojR6OCOqQhb+7V4sD6gwj
pLs8zqnjTkeZhLz2UeQgfIdZYc/M7P0muag7dpE7EGtxwuzWBxXXWa2dH/JiwPLbjJ66Cyn2yn1g
accvmYxlkXdiLoO1bCtiSqxPhdNheWliJ+3OtZ8gM0VYwOCUOl00tO9RWN6mbTaUGzvg3VjH1AVe
JdVFTFzNUjIJ63TlCt7bocb15PpcK15VW8vBScchWUdM/ngxjsOEygKyyiFquMzYE0lMZXBBaRqI
ftIJMnRV1wQajstw5r/IMtmExRTgRfIYivDBzY5L3QJiZj2mzbJc8HGtJion7uloAK0xMkcXzKvX
+PpnzzX1aC1jRE9oubPZOsnUyG0xS+8so7EP9uDBB+aLVTSVO4dZb8cg1xYeC21ntV+BBWTgUU/s
UL2qC8dLyzOcbxB6CbRyoN+oC4cl9/Uy4+MPsqBwDlVLYtfWx0SrjiIrbbGV7QAROE2KuaePzBi/
D51Ij6jEIKsxqq6X5wavcXZKah/L3uC0CixzzHM5ndu88H/UQa1+OG1P1tGIZmHEmxJYiMjpHVYu
I9oFsIaNHZTPHjN+qD45Iu9fYSW7I2y1rLwZAReVZ8O8tGAsyE5g30uk2IyYdL9njgJRz7GY18Ub
BDVD9TLTvtYMyRcdnHuUltNDJCaMIIVjwMNwm9v+Ie2QD+wnJ2To3w8em12Zkq125cRI77cL8y37
6LJRTG6nLpVqTxhZ27wJLsXqzrUI6Nl6E9KPLaMLpoBu6rf/BQ7b/5sKZkRa/3Eo3v9Yvruvz3/7
Xz+zP4LY+If+LmH2bEBstg2PRaK2woYj/l3CLOXfCFOnD0WYaBPA7CJ7/vdkPOdvIWwXBG/KR1fs
h6h1/5GMB6ON1ENKEgTH6ClguP1fSJhdj06Z/QgyTFSYwhZ/EhcvCQPDmWdnHyx1erLayHoHRlDe
/O4j+RcSZudPAr71x0hSfUM0mKEI6cb/KKSrFNFdC7iifR5VwXmGxLNHgEAPDq34lenqz1GMzcl0
Ap+FJsrWz+KGpZ+Tf/pUkNfwDGK2wdzhJ+NRyC9Fb4BEsZj869/zTxro9df0SH7xiMIOmQf9k2qT
PZ0WeSX2niv1kU0YNwbT5fhy6KfvmO7/mhvLMGgA7PPXP9lZP4HfKfH+/qOhIigXNTtKvPUT/J1E
tcqcMZ3DXOzxphUPY6H71x6F2j51ARqRG8I7jpTrs4xijt/E7l/rLNGvbGf0del3e6qB+T+RB/5J
wvrbbySo/V2fX8oP1kDH3/9GWYIq0h4qB8WIGLw16mxVl5blj7/+y//Vj1EIgcmNFGuO6p9+TMvJ
X0rdT/s6AX+d9WBEPA9+2X/hp/C+INtW1OHuKrz83cfLSgKwRdhORBIurNSSxjqEdvT11z/kXzzl
vufato2/wPHR4/7xh0RtPoYqT+c9g273Glb7jG6wqh8EE+Gdu0Q9/kZZ7P/6h66fzx8eHE4QDBIu
qn3f4zVeP9/f/WVItqKqN5HANDt+NDmKgiUUKLVUFX+IuiIhZs7Lgy5dSjNTey9//dP/6dtbfzon
iAr5VJWUf9JwLwv7R90qsfdNceepOrjzIzM8/PUPcd1/ejEhy5IOLonvxWjxTwLguMHSVEN73be1
Ne9GLxmvUTtnpJq5BQZs7IPvkZqxhkKkuu5GNz7CbJecMUuxKwb9rcTUfzT2DIultaFcMZt2x494
wF9bRN54meRjcQGSCR5DmhuxOgr3AUY/uHukK95XzkIBGi2D/x61zLxA+Nng3EpN4kXKfmpvPB95
K2AiA7UhtofnoZvJnO9dcak7r7if3HYkcq/z33Pqj2OWqQAVR5H9ClppPcGxmJkqjmY38zXPoPLJ
/cxa31xI5rrXRZcxvmYGdGDywsipLb7h7DTfjKixRE449aDezHuSdOq98JzoppxqTVs7ZQE6zUJd
uC1U201v3OXnIgu8x/zTFwlElmfN+49Jm9G/JpnBp9bkkyrZIzXO++CTMFP11SsT1W5b47bk/zPJ
4IopVb1N/B7eZhCvUKEZE3wTw92OtW6gz4IzUcVsXn0G3CuRS+0sOoQbGycjNA1tls/YwckiO81W
HkEhsKlGpsu+G4f6AfmoedN0CPuiZdVCs4EcOvWnU+gjmipr5FnF3LRnRqL4mtG4ngNp5ceu9qz2
wuUr3Prp9JbUyHZ8t5NHr5liWk/Y79zSZNpRyZ2hnTm7ZQzNGTknIBd+0Ydmtj8Svpw7Fh6HZXEV
YctWf5dlg2J00lPD2QS81zK3d6QhbSLDcnywHuKhn8+tbWOhD9gRDvXaEVZXg+d8SoNdOLJL6BFR
I08o+QQYhXy46icA/onXGugqhLPM+XSBfBUATVvrj2DomX5H5GoNPEHIRMoKSJzrMnEY09cCm6zO
bfjG4msoWVLH0ruDOoD4P1v2S5w2YIdidceYpzzXlhRnpsiXSZ3fOBURO0HgElJvi48wO9VZ/aN3
iyttDS9VTG+GSvYisqs3r3HNOYz5xArfY1JQImcSIH42wBjnrcdQPAUrZ9BXdvDRU9TQ6BCgCzuC
TOiFcU8/MaWW4rH2pDpZXWaf1KDiXS6X4bAK1qK5vw8ZvWxkJfUuRwVjh9lNCux719my3GdBhW4h
h2fFmC3TNzIChaUdddZh6u6GSiwPGvneOcHDcRd1+dcU+vqIpsJci4RwviqPp4tFDtaqOgWWUwXk
9ZXztWlmZuuxwerXaHPStXs5tywMgbBr265PYVq9VYYQsBqvTbaQZQhw5ZkWydwh1lTvBjroGT/k
LcAedVeVqExSlDM7x+qWvejMT5jUm9kN+LW95o4gzWOVpz+JLIkYwUKxxhar2eVDgIew84zA86r2
JqDxOR+acj5MiiIjEPMnvkzo4VWI2bc5OZogiA3ViiIrMBX9Yw+GE/Po0u3RXPFqSVn+iD2i99zg
Mm4bG39+/ebA8Hu1oCFZYQjmiayDXVFYJzkGy42erB9W4kbkfqqEON7MnUmXAuneIL7Y8lSxA7V5
tPo+shCK6q9ohg5S+slxVMkHCLRbJF2vYQpP0A+K/mCtcyey2gxZd2fhQQBS+ZQd5xQJbhsoopuw
TDRIuuU037O5PDste7baIuLIzL+9TsUdMVHhVjCf5TyA9pYoDnAdHHXXX4xt9pVl4DaDwb3w4mGR
m3L+NC1pnotEYdbwFdfNADQtJs9Ez++DCm4GTLP7FsHizsZtsJduJb/8ktiBxlcIt+zkudLZ2zxa
xX9SyFEr/vlClgq8MeWuSwXgcDP/8UIuUKZB0giavbKsZT4Uw9hUB3syAH7QgVjfONZj5iFjNzPR
Uz5+ByYwJdxZMh7aNbsABVualjwL0eSS00ZoR/014tb+ZOcTeAdHQyYaTT8+DWOtCXjESY1w1rLs
E96RGeChHuYPGP7JF1ntbGZ0Pq+2f0Yr5SEevOaaSUz56UrHQnZS+R6RrpTcKbkyBJ6VlkMkQxCW
v4LCyj+RnDJvXmpUTgdGIU27s20SrrlysYYdkB+UXzxy4ra37O7O9uKGE9skUK1YOqd3NdPZ35LA
kE9H9oAasBS6vEi1GT2CexLALWE46XIHoia/ieUUPqB2WLJjqAlcOE9jPH0m1oiROBj85XMcCnpm
OF7pcs+gGNWM3XYNMy/UiuFOybENEDqNQAMR4o5roGYVBFAAovpHRAJ1c2DoJRAGdhWHmYz68jaU
GbssnP3es6dLxJeW6PM77L0uN4pnCENrrXBCH1AIdWWxXQpoWaYJ+oiUUFA129CR2fdI4JRAOvTg
EnxQ7nCIyHVORlbKhr4LXktpJyAhkBSU16nIDIw8vwMl2AsUXReuHYxqz/7Ln1B7pPjKWXa4DMmr
LH9ldSKSXToYxUC0r6EvBSJjlR/FJcSXcADDdamCSQGR8Hp0rj4OShKl8gAiwiAn5HoZwT2nAkUJ
qWWiCNBve14zb/0gin96DJgYaoKyhPVp5lrt4BSk31IXHO+lIWtENAw3mAoRZLFBDi+Do2hLG+az
vepY8UmzcOiJs/JP/Md8YCsX/iU6JcLCMMAJceMvVplfBV4XIvIsZaWdC2SfFbkYlT110ZnHguRd
oydkmlYsSHMzwiwvikTQlazURq8W01Rwm7DXvD0gb4mBp2UuPhXM6SBzKIfqSFHI7PtyGp67yuZI
roNoehzJloWvyG1AeIc3kkuJ7DG4b0Vik/CQxyXxa3nS99sGtS2JPbN29piWcMoIO0b6IFyfXTl6
kNkBvhLGeDOghT/6ddq/JYRZ3fvQQN/4V8YD0UpZ/mOgWfts5wL80dx6dzzy0IMQb3nDCSPDxNg7
zszt7LbsWRF7wA13hk7BKiO2/j1uBdo0kynUlWYMIHdxcKYgcsjdYW1k4Himw4jko2DK9EOnHoeb
FQ1MwoiNGJN9iR1rTdAw3kMaBx0hw9aqVUmNHTIBnKmr4a/G2asFPgziBOmmBLvXi7nCc5N9Wtro
iDGz4AqT0LBn3iFtvThRyAcxN85k0Gi2JkTpnPTQMOJaXEAx7PPbwBnEdootAReU0vqqyoPG5T4b
mdy1Y8/epgyV7jdsAsnMU2yrGdH3qJaLWIcfIxtgHnUR6BbeVW5uaywvzIlTlXtH3ZfoJ2Q0QDLv
cle9LXaQFZeOv4jhAi4mcu9hIYljo8IaYGg+MMKjMAk/PZANzzPrJbDdTmFr7mm0AQeOCe8FmwCw
R1OXTX6E6LJwgA19uUHLjJq70nPws5jhvpBkM7eX01JbN+NsR6+LKoR/wTyQXHvA1uzGBGvC4mKS
GUDpZYoHmoV04iCaeQ7HU4WDxNt5S4cypcEzeTuNQustNpDoviUivtj2tsHDZCreGTAywYLkmMkt
uuvcQnZV8eX95HyV7BUa2sZd77R2uNEqlY+uZ+JkP8NguUMGvqS3mF6c9ph7PnnK3iRD9oF5am+0
yODU2/hdG0BnK425YbLxpLxUPhWja63aCtYVuySc8mbjBe1467dz96XgIkM3iv12zfjsMR1MUfYW
xUlTEMfiubeSTHbcIYsTf/k8IucS0FuKljVjC6/GkbEJrMyu2iL8QO48s9pqt47ouhcI1QEzaE9O
qHPotTogNCNBUTYU6a+kbqwScKAlvV3QCL1TfhXDsrMm9VDVC+aixm9RYy7KF1dj0bT3obKSH420
mkcz07hsiVHRn5G07HPJVBqgol1pxOKVZxBe8pe9Y4lZxDbos7bdObponmeR9sneOMUaxTHya5zn
ZgxgK2aD5x0d3Uc/cGjJb1v4BGXh0zJ3fVhb38rDUUXHh0d8B8B1PIZ1zM1ZNa73YcMz7Pct4LnX
kpM/J1apNfW+60IU+xVK4/qqdDr/Yxni5mEY+5TMJK+O6ROIJwS+Afy4QZepFhjAs8PVFFQphJHR
oXIsZixxm9HVizlCDcrZZNZ6BPaDQuscMBy7TXs6VryELfcAoFkYjJUNcqbJBwdAqoPcnA2tDMhR
kqb4dGNNHOO4RrUJooQ3lgrwHRD6nTyDfYkprfy8QFsVqhrvZ+86JakrFoR4lF+YFvMlhMeyNIyP
2A+qZU/o9PhEhHMcbGq91A8j5xgP1trLKBE+gWYdH3p/cKddFpbl3Uh4MvUGFysip8CCZz/6tE0Y
M4viK0Gjhsy4tImY7HSnX3IWmrcuabcu1qUawnJYJSxIUsVWaLuYpLhHPsgSNZ9WRBe6BoTORRwR
5JpPyfzVGAFcqAyW/LU3Pb3MFPTc6BYjcRITjSnaYwUQLnnyywJG55Al71aJrgsjmWUusfwW3uVo
h+1NzrDioZsqke2FiEAa15xnrFPQEUWH0gQe7NOpqFFwqyh85LqA1JiHsXa34AlsRWjaiP7BsgYS
Iu2AkECHxc/nNI3wZSu47+ErjVGqWQlPy/KsUTyj0k51fBGMTvTOLi/Lt+ij0IglXJDznmll/9hk
HuinYch6/zUMBxmuofN41vBH4gXRiz0ygmC5ow89GVlvXi+5qUuYSvfF4OXhPqCAwHBZ9giORdsb
HmmKuKNrWB7sCRRu39GOpOowZ/OsrtmyLhbUPMf2kEMKZ21yA3GtB2/xdvECG5FjX9vFgf2ld8Qi
IF2kNQCvgMhG9AXEr30HqeAiHEvFw1MniO/QnnS4UiKrg02rtCy+YVBzgIgcEu5avcDbjtEn3kpi
AAbCC9PuHyCW/9De/ptn/g/zNMp3FzM9KApMseq3Ufbv52m+mkBIxJBWpVc9CRmj3Ei9lH1lQETH
oSZP86nxSucqIwljC22zIwyyGVokNIbXpVA6PJMcO53xFjYo7eDmgDTTtsNK0pqcn1kaTrvf5mP/
Hx7z35iw/sXqpSv/7X9i22LTglGXMcvP/77+A/8gx/h/81mP2CFoGB+Qxrpc+Xv+jXT/JiVDI+Wu
2ATF//T7tYtrg3QJXXAKnuME4vdrF7oIGQJ1YI/zf0qOcWybf9Xv57bwbHyHSYtUQRh4bHj+NLft
fDxvVjBke7B5KZOzJsFa4Jh9g7l2y6CVRL3WZUWSBv0zBNDwKEr/g03SLkvz68RCND4FL9y7ZyIH
Xt3Zv8DAdhmAZM0759TD/Kub9jQiXmIiMcnDJFHJxVX5koMpviQjA7ob8RIlwWJu1/k7ArSKD7dU
PWM6fQjIk4181JCCPfMFixig+/Gnk6esRhCR0iMOKxcyw+0xfZGBh9aYihDdArczkoTHNjSnNAvV
fhn0izWnMRZhMk9wiIu7pHM0d8Xy0PcefIGYKEZZhQ9+Vg7342oCJUat2E9GOyfcgtSNrDd0ZNW3
Q/2oo/p5DfdxueJxk8aYb1mUA9SdzGaK6Oog1p0BHNeoU+mgqs5Xz9pubuOoQVZU5jcNsjYAi0hb
l8ktvrSxD4Dks7NBnY0jgfhPp4qoG6z0PGbze8uSaOughtwu5XSFsB4NtYP+0GGpDm+iPwJvy6hB
4+GyyxWu4PBZk609BtiCc01E6yy6U4kw8F7owd+jW2aZDFpbzBaowPfazGZDTDvoWaRmvq2Cnc1z
3i/Ba2Ppb1cMBi+JEltaNrlrG+h0AfIXuz96I/kTJXerkywf0YqyLws87ys8eI0ifhQpfnIED3GN
yb97ZvnNTt+CwhoGPU5p3+03zBGeVcjoLbmZe7A/uX6rGq41nyrXgaDe+fEVniYcYoCGkcVE5CRV
2bafoeJL0uc24DP7F6ptdaMZSRxgV34wkRy/ZI1jr7KKZ9MFD1avkmXrZctdiYV1D9gH3eJasqPx
pB+0xJWg9UMjjF2Ezn6DxTa4KkpiJCNBzRRX1p0TZd+VKo75PFHGlP6FW9NSh/RFcOrzmwgBsoD+
DoWJrGn7BY3YS4fxktHxYL6SivFBlAIImTrsvLIdo1vBDURpSKh2bo36FEyJeUHN7V4QjjWjEouz
Q/e/2TuP5ciRbNv+y5vjGrSYBkIzglolJzAyk4QWDrhDff1bYN1BFjsf03r+Jm3dVtYVhHI/fs7e
axNtBvENjYlfxNdWVSaEXBOugtTDCZU7RO8pZiaMJuODD7tkk2atdWnRjQ8ZXzCrAz289itQFCgS
k01jR9Ot79AfjXUUSjENPoMs3RiMKA3riwC8yE9qivzcG0TAzCnBJn0W9tHBo59zLjo35SMtHmaL
oy7rV1ggC0i8GL/WqJrnCmMC+cR68YC2M1kltcHLiVI4nAqfF8UpQyLCS0726rZvfXFG/VqtwX6U
N2gT3wI7Bylk1+WRJi4w/SVwUmukaEIHVzpxJS6msAW+VqwRhIlz6ggcLJHZPagU6fUQm8kRAE71
lDtmcN191p0Tkw7SbxosJp2jftKbKveAH5sqRExbnElqmW9YMbN1akgYeRSj2YOhRcZVXgmvX5ef
NS7hq+bywrjjLYfr8Upi/Lsg1Agf+2eBDN+OYhnVMXiMlANLqCIXXtSYqXmHvdnZ0A4aIO9ipV51
XmS/UPunR9VQYqxyesK48vH9rxGalCZfZmu9orePn1qP/OYtDjfCWH05b4wp42AGVn1vajlvve2P
5aFzR+CJVa0HGwN5+WOpuBgQgMaqx3ZCiOA0uSsr4tanWeqcM18M1yNtjZ+d5Y0hkmp1mJFIv2Wi
ppdeyWjYTqoiRZfkVprWIn+zlWeE0msB544a2ZSwfTgmNLPLGdpChDg7SxqyZrr9Y2XwpXYOCN8w
nhcDgI0B24KZsjWaGhFpNczz2sL9etEqem1gQ82DLpLxBoSOezsKneDOxBneRUBTijxbeglTixJO
D6rpAfyYdhg+D1eeJC6A7w6nKM3XXxPWgj2SGHlqyYpFuTagvdHoNcCSEBcVVv41AmXwnY7mPwN0
LjYaWZM7TuIxIZyDw8lOy0qkx1j3XgVNFpP2UNG/ZANFvmnGci9yo7uh9TYAwuyLXcQSF5qCrFkG
d802QXz1gHhI26jZUAfXGWj6N3m0zdlX6d59HjEng/PBVErnnQgZ46SIg3pB+EhNWRppusbgIeCa
ASVg6kd/nYYe//KA3GYCCXQkhydJf/IcdRqN8jKYMCm4lekfptKdQwgF7Soxgas7iQTIyQmR3jtq
fcY7DH1oy6IuoqW1qeu5QwFIJ6TpE9gptaee/IQmJmnZ+Q28jlfwEMY2ngiZNQryusAaY09TmY0l
QzMAWtbeM4lL3dukpdl9bPnT0VKmeQE1j387fc8cseDQAMdwmkNiqJhvH0bmXuiQZrqmKa61WKGJ
n/vhkjw5dEupBNFOsCn6aZisrl3eUBJ5a5kNw270CGOuS1a7hZVyyhVTkygnRy4ZZm+vo2xdt6Wv
7f3EM7dxXlsvE1LIkAA2MPeW9LeWRhyPH08fiMbLkzIhzOL2udHGsn9wiP5edV2HZnHYILv+EWEG
RLkZEKdaYNGrRjSx+qG1+rs4tTb0yjDu0bBZuT4kALmhDbPOIXcR8fRWj6TTlhnZ5bRHbNmZNHWN
NTZ2JLElwANsNrBDBSosrUVVSmt0l/Tuc9wThFW7fXTmj8cVDGlhwWnbo1oHahk0Nmbx3ndzfluZ
UfYoR9xfiuPYc+R63DCtuionl/itDN9xDtYAVYSdPvljH9xOmXTgJNOorN0hQKKVkFlWZ/qRGuJ2
8QLlA/VW6lg7dyRa09N6mgfeVWmj/Gz9kIEzxr0hBZKduNvC1W7dso1Wo7BvE83+MemafHaYdZcc
JE4O89E9epR9ozBWmWvfISccNuihQIffWP4cVtNQbCU5DT6tdvA58YcmSNLmpBWKCgSmrmKL3KiI
bLCuCgHq7HGMoRVwGTBhtROhi1sSGbS4R/OACVzzKCLyCP4CiSJlg8t3Eu8+3y2ijduxvFPesPdt
9wdBNRsmlpcwxmEMuXglmIOUwtmp4Bfmotu2zUGJDFg5Axb9dQ/dXrTDZeI3l4qiS6VESg16f92x
k5IaW2xjGkrsrTuJw8S3rBEXi+mt08UDnhblNtcnxbcbPNA3o+nhTR86ZgPU8AUHzd6G+wHwnwo1
g71Ko5Vsyp3fQ6Ciij7SSVsTmvch0PE79nDX9AxwmMI1Ars1Ektn/CCv60HpDjpQkyyxAGgHa9An
0PfkOmW0TvumCau+U3vTdVvOsGawc1I0GOx92rMujXRnx4yMVYcsgeT4xV41E4yOPTaf95o+O7d+
6l00Hd7KDuZSjeAYnaGl6zs5OBNWDsKMUqO+ih2/Ojodt6tq0nqVTkQrt7Svy4QFHZOd5g1rKDYG
iC1R3M9azYQhqqe7yUQuVS9kGJnEp8IjLZG+5y7Q0w855hzXzd49MEmn1w3iIvSGyoZxZkDtqdz5
KQ6gfHBkVueGRgyqZs4h8MsuAi3z9+BCvAunL3GTAS6pn4aWMJZ4LAdsgj6SCrufYZQr61C3bbtr
W/SdvLvRg05sctgXgXelSLMKMz+vjy1Qq3VgjrQVUiBHjbAQLTa1vYsLYlhEnVx5eg1ouZDmtUHc
ydnygv69VUrcRoQ2P9tsb1t8a/MFk6yZeb/rl/Dbdfa0apzuyXUDJWD2JLs1AcE0tPJnGop4QTA1
E9u7xDngEvOP3ZTboY3LkZkzeRkr18v694HUpCUlC++smHH8CAaXtGWMyzog6cNrmuzIoMkgCzCK
wgacQigH3XwiAi0/mYWbXVfUWGujkvKyafCqSi3TV41Dq86rM7z6VqE9swT4LwrfzwUY5zgMPFst
QnZYwqalQqAkr5FFCeyWC+/eE9o+FkO+cuSvMgYA7EYqVI3x6DfVLkvSjWfupjl9qlP36M8fEboq
tHkfJoYvjJWC3AkT8LcqTy1jIzOLz5HJQpyTAZTV0c6H8ZZr/j1p8u9U290BZSmkHnv40dpRum0z
eZXk15Mx7w2Xeqqvp10pFrmchRt+3UZZv2uHhaHmz/4hCpisdS37aj/Q4XcVHghj7kNTimuUfNLa
xAGGVreNh/0i13iui5S5b0l0MIAChCCjc92mJIJ6cKNYXhOK8aTW7jFP4OAE9xr/0tMc03knSS1x
+7qmCs8bTjClt7HSubhBHutepVp/j0y6AGShWYaN19gSP5RJfuaqlCNYlUKIN0Y43SaocL3XeCme
Oy0AxmLVUbXDlZPuik61G2mUw7tZIuPtqibiPZiG7oQIBQVz40RnrcnGLQFR9WOTe8UJ8M8DCnt5
RxcLu5VBe5/Q57E7sSeyWcAyPipkwwtax8rIbIgCDuaT7WHTjhEr0cC09de0Uzoh66CxdsJoSBL0
9XrrisH/GH0bLZuyccO0EKf3uVd2u3aZKDpNnu3aqGhPkKMgQziN2hFWWy0oi/pR43yLub727sZm
cZHOfb/Pe6LCJWrrbZZG0V6Q9/emTTK+iCu9vUXRT+fZtI0LOqVJe+ydsti5iwLHWLQ4+aLKEYP7
TFjCjnAWbptukaXg0Klf9A/+RgTZ8NzXbk0HuJ5pmy3KH6tdVECDgVojX6RB86dKiDaudZks0iGk
khMrc94/dawUW61FYiSznpzwT90R5KGefiqdS01STBZN6p9q6i9O7AMoCzBiT8oN+uULNX5o/qJu
IssaBRcw3S5s/9E/LVIoEn2b47TIoxKMP7+8CCHESpdAVcxFSFXOULHQnMbaZb8IrVCf2tMGZVZ0
LMfiDCKteSdf4N1eJFpzS0BN/inbWgRc6SLlYhySbcZPfddckBeDfXSiI9pq9wx3sg+07V6oe/G8
qyJgDYykl9xvWdyAuzEvTL1LN2oRlmGKRGOmPvVmySI943GjQosWQVrwqU0LFpla+alY8xkh37if
OrYARRudI7RtRJnRb1oEb/kifatHiTF7kcM1n8q4+lMlx42SL4nZvOe6Mq/Foqiz7UCcsTExGlv0
dtmn9K5CuMWLgB7PxRS7Bob0asbzj96JrhkhLaCB+kIW3RqYjveP0uL/dz3/j0lH8v/d9ly9VnHx
+uu9S35vfC7/n386n4H5P4R7o5dkE0aFqrv8k386n77/P7qJ29j1bN0zTddBrfm/gnOTdqkJfDRw
DJ+6xl3a3v8rODeN/4EGQtgh6nCyRlw6mf9F9vciCP2tvb5o2hetKnWWQc/TNZa26G/t9RJyJRKw
IN3PWQ39b5wy0hksL3RJl99h9LW3v92b63/+zb/Ts79ocm1P1y0dRTVdVt+A4Prl9yrMtR1qg3jP
EHIMbaAm9zYwnQNIxuwMUUpnd8aS//2PLmri3y9y+VHazoZBI5kO86dE6LeLNDsfo2xtx3spHO3U
AWhh53etlcZ//cv1fZH/LtdHFxmxNh6CRaq9KGd/+6mqR37XuCapMYThnYLZ1iBiBDZJCjlEQcMh
iUJ6bAjLf0t8fXj4/kq//LzPRfqcsVFOAlb8zy62g6aPVCK/3eeS0nAoSmsr61m7NhkSIodc4DNU
MPYlUw/xhpqu233/+1/R4fwBkNwdw/bshfDMi/3v688HlhrlGmIfqeUh56P5oDotfcmJuFgnE6JC
Fu3EvmhMQdSDUDsiqPC6x6NJU62XnXHnuWrc+YYanofJgtn3/R/45X3//PtMPpzANh3Q0/qXvy+F
EAF5RBdgSRIkD6TArDtndPd+0Y8bubQ3v/89YxGZ//buLT/oO7pvOF6A7wR78b9viNZK0jOk6vZo
bnXaVagzgIdMLBYb9i0OkrXIbjMCVFEZf3oJIeXkyptOI45z+Rdxuvnl8/MxxOvW54qDycSwv35+
rPp1u4i79oxebfofbRzU2KnM7ihMGEYrqwV/CZarfk5V88tNK7nrwJ5vOkxjNIQjP7lFOK+/0FNu
8daObUx3xErtx1iq5tAuTUXCNj2DIl4anJoAHWnU/EF6KiuhHUqQWPSM6CHRWqijs2eU+sv3N9xa
nuDvN3y5RORFBk95+Q6/foGNlPh3K8iTDg1jY4WLDqadlM34gA0vD2uvGR/rQFDuTwqoql6QTCM4
oZxahcmEPVgeyNTt3nrD0a5hWhR3haP0lxHD8BIFVdxludH88AlxPXidyn5hj5REkknzFV8jIt2R
rpoeChzDjzaNeCrtau7OQwnlTMRBcff95X4R/H8+0MBjckY1ilVmMSb9vt5oPVg9fOTFfl6EmK5C
ZNFNjhZ+/ytfvxruqaEvQzNI2Mj+v5pCfHQMauQp7Dmkxc/a0jkDjnbo29l5B/M0/nfr9XJRzKl9
Y1nI6KGbX4wbHhaGZG75OZhh8RkPBTgXtGUkovZ/WQ7+8D2wMSxbLK+M65nLzvHbcl2OZhVbXVfs
0UXEZ8LowM5gHr6bNdEdlZUWd6WRpLff382vi/RyeYsfxWYZYgkyl3/+248uYQ96IatyL+kPvdHj
8zmx5oIvEeeBgUc7ca3HidC3HzlQBDL2HNzz3/8JX3bEzzvMQBXLGppv7CLLA//tT9CgIWb0eTiT
1R6sRkeveW9UhczMpIXyl+yEP7w9PEncScxV0UUbX34MxCKivjxu943mFXd2OrDSAhXf1VQbq6SQ
8uf3F/dVM7BcnWUZJr4iZsTc4C8fRY2rOBVBWe91IeCN2EyKSHcFmogOStY9qehaPl8bHnMXQGFR
DD/MT0/MBmmb9EnqZ4ea4cm5itLuTbmteivNBlhVMkQWkTuudops2fz4/o/+4xNxXcgTrMyEbnyZ
PzNNzl2Tltue6azDWZ/KJPKK6iJAUHz//U/96aXnFB5gcjS4DvfLT1V+KjrBJVEOtdHZMDvjrLpx
OGqm8I8keFYXidW7++9/9A/Xh49osQ2hvHX/I4FhHmxgvBWdkhHt9xY+UHTmmO7uKyf6WwzDH74v
i9MPzgcPUYFnf338ySSKmVDxfSSHpNqW+LFPpTX7m94W3Y2SxnQghlwy0Vc1TAy/jP/ywv/pWvn1
YJGuUIl9lZyDSfUGDS/MvrRjQJDo9olgbIIrIryCv1g5l2v5stsRw4iTNeDg7f1HaUuBTtY5KNG9
zZ51HCtSpzqXQFjcNbP1GCPaz4Ajz91RE399pH+4z0gyiGvy+HHe3C/vEWC3Aqy52+xTofc78PTp
bSKYEKCEwJqZzRNrVzqYI9D/NuHbK2Kqre/fqj+9yh4Fp+eg2jD+41HPkJN6YryavZ3oSJ5p+B7A
euobmkU3pOUYzqowi7/VdH94vKyYjkmFEbgAqr6UdIufVhcdi2ec2cFlhI+IVhwybGRybpRtv7/C
5SZ+ecB4MU2PdAFykjil/Xulbjgh+fgYGR5Rq12mZfvQd3+tUv/wIwRd8K56CGpMvM///hGIF60z
lwkrQoyydEVUc0AeQEyH5fuL+cOdWyy9LM3o8YPg650r6GohwsJajGfffsxBpuIAaVA097lVNX95
N/7wacCMoPK2vYBz9NejSFvT3ER42O6p0M1dmQSpuQ50KtqZRvQFSj3tOlI12cKD5r5+f51/up+2
5QTOcrEeK8C/76eWsUPJsWr3AOC1ddvbb1rGrvf9j/zh3bf+ySMyEIH+xx4eaLrwRt0r90JzeA1n
ioaZPuYxlkO67XKBLzIF3PSX4uUPmznfOsZgroyt6usBarYTpJtFVO41CY+7Yrh7TfyHuPetOttn
bvm3L3xpnHz9ACxOslZgs3sElIP/vpcxXuWymN16n1kWtgZ8CZFYZamWfPAxeA8sDAGy8yAYHmYo
lddBBbhwBUoUl1bsZOKjsY3ibshMTgEQGb0dYgoLUfiQvDk2rOht7kigoJQFTGd8ERAui49tXwuz
u6dwaZ6+f2h/+AJwraNrX/Ze+jdf9iYL6o20K8xt0Ck1cguI51172PyfGF/2/116zVIGLQsjG4PJ
s+Ls+e8755k+ORBmTnHrgoORBtjGudXoSy69iP/6shwoCKxPjKWp3JeH+Fs9OaERqyZzKvafHY9O
R1WhQwta21GS7b//qaX19eWFoHlu0mZYXN0WVcy/f2thsg36GPFxAenFpeBaSGOBweyMttBfKmmi
eLWJSJyvZAGPHmqK7/5C9l3cAV6riFnkPbue/H4+Sa8pHwgORubHI8EDWmv12/d/rblsBv9ev2Fu
L5U27ToWPffLQxD21DkTQd97Ov3xRQNq8bXAynVifAFma0jT+E3pSXsvHREz7zEi0iFaEy2ClwhM
j3YcJoYub9paIoPzOIsAS+rX2H27o5v2/s3gV+OOIRIigMiFwkTI5V8WbQ5c/15K6RdQSmFodxxO
1g53/ct6lnVtn+dm0eDR1KAfDq36QYwNFkU0GdiO7FYwsug7t3wbqAe45XmM3WGaxdDjKwNHuhKj
75Pi3lgi3WTYlgm78IPEB9Cn2Y+Jn+IeHCA+B2Fdu165Sz2r2RCbQ+ECX3kc9wEqoGgr7Uzz0RJm
8bQBadq+JrbfpJtcb7DkcHDDAmCjtoFYW1/kuebdQJKqjoIZ9XmyRwQGPVkYoePE5lUWUzWFU+eJ
OWyxSA87zDH1m5MQcL+uIzddS48BnD+hRVdz5h2jIPceDCbyi5ELtZ0N/1QT4z4yjW4zCgOcAN31
4g44kPbLbyKM3DIr+nevm2/nvPrQjdpcY2eZNwlkUqCLATB/FzROgyP1Fe+VBvlbt4nKrr3LwtRm
rr9v7nGs/AoiLz1bTYCjsNO7cmXTfXwgwxkhmFUk7sEMuv4soISpHeB2BnxVVlzFiSjQSE08jqGK
tHtRT+nzZOJqQrEIuSNxRu3DMTtyqQNpw7aDlCBPTloE96mwoisgUQXvq13hYvdbvAWNRLQpm86Z
N9qMFiZTDUrJyOvlGZkUsGBXgccPhJXr254ZBDDOAfLW6LzxIsDzkk45/WgR4xy6TOB15BSS71Rk
IeXxW9fZVEOX3VI1F2hei/4Ha2f5k2iR8UCPzUKDWDSPQdzD4YKqeCYqIsJGAK+WZzQkr6Qe3HVe
/xiURTmsKnsmywYUWe2ugFOOV91AKkk2FkG7mqcZFBx+GJwiRVosNC0MSSMCnbU5m3bo13p9DfGr
O6Xs4E+pm0+YVqP0CK6zPmhWpYOgtf3zFMCNRnMm/R+urbWHuVv0JJpLpOvQP3uNy6S61JIjJtpf
Wds720gSqlUyVEQa4t/ZY/3qSVnuK3YC4PR5e+9knrXvZg6hyqxHawXOr78slU6ARKxbyaYz3F6s
WmG+cWTpbhLw+CsyNvIjrTzzEAt3Ue0Z2mbmJHvSI+CCZXZPZAHBTGhjj/RrsQC5GsrBiiSWFW45
wp2AxGzSLpqTEPokhs3MDdJkS/zttI0MQQS1n/kxVkPa2atY9kptpD42EJe8ghOUP+kS3l5A+DSb
2M6Qmv82ijTnqGOj8KmQtuRjhK6pSnDQzz6my7mIT2pGWON5SX9OEKbI1ZwW/TperMAoRiC1Tlir
Lizb1ODE4Uwzesd/6UE5PaBMVph6FMJg3nHjQPLNIurvLe0Rd8QZter81DKt341jarwDa60+otiJ
HzTdrd9mcRNh+GCfZ+XcGYGKIXHZUJxh7p7w9CR4tUuZeiEnnjp0XMH/9gZEKohrdn46NJdeYOhv
TZuO+yrB0z4AIrvFFhG/KEMzN33BMHdqxvnITNADEOawDQ6AGG+F7M135uy4B+m+rjt9lFunMp86
3aJLrlWCYUQ7ypmJfKJPFzmD/QS/V8PtqvFShy7MvIdo0NSTnXPMi3EJk4ICZ7bEm6r3+1Ga00/f
GyvGrCPVTD7oomDGiuQGVj6cBuR81tXk+CzZTmmPkLSD+QlogbF3qtFckzTRN9ephUp4pcSovRnE
1BBHAyAyS/vysUkS/2IkgzkULe/aGhkJ3iqolWQoDZifwr7K5S6p0mwTjVq6tylmjk4QdfeakxDM
IxzHcniJzeYaKHBCwEKC82mVExKwjXWZGxujIzUZML7o0y31UHAaSzy08C/VOo0b695pAjiVPOf8
wMMzxbZWTb+L87L85XJYuetpCb111QecLkYMYDXe6U1aGw8hTz6ciNno10FmOzedxeI7epEXJghy
gNXp3p0w4GVLqeCPxm6FgmPoWcwTS0SvLp7jK9mQwjfUvThKvG0QXBxdPbtDOZ6NUrqh0ycXThsX
+3LM9LAyLPLDWqMIJ6SboSFaseOzVVuMw2ozzzbX6pgKu2yvbYkXsA9ikssOQg3xMriuDhKF9twd
CoMgfy407Me5Z8q9YQ/AmJSCsSjk9O5ojTprY2EfJvAbPxzXY2iSqOzGbJx21/lec1eYzrApwU//
muwKwN2QASkX1U6aZnGjPPuxa0me10mkgr0BXhLt5DixepFG0IUqh4Cxijhe/7AL2z4r34mPpaVc
ItHzgYgyxEEHZ7J0xIL0cLNQmy150dhtel+VEM1Xbaflp7K3hysxuW19VNJxTPSDOqzYeOx5CEkR
38x2tmip0eKXWs3O5gTozkkcSO/NwdO3UWyN922t+bso8fuN7zBEQgt2qdk9HiVk9nS6q1T6d7NX
uxNRuVmkQclo/PvEG8sbCE2NCBsIwulukAbVaedZ74nexlu7sKAzVpNIcQ07mHhLDHqrJsGhRuRN
c3CcvF5z94uTrWv7iXHDm0W754BmMqOTYTv9zo2GAIhE3xanfpq7X0kkgMHNjQO6vrBFwwxk4Hi2
jj1sGiMygLCMi+qj0JRxCanQeeiDykGsZ/TxibRMgp1SlI4spjXYeOwJjbupyQi4wR1h7me/rg8m
Oir8A6l5MZFFCCDETS6byVpebTVftCWXiTmb49HYuMaqcw1U+7b12nEOCH2tIBpD6zB7EYuerwd3
yRARTnmrY77a2IAEmcc2Yr5gwXpPSJfYzFQrF10VC9gkffXajzEvvBevm1rrD1IGsLh90Z/ilKED
1Ao4HNKLN/SBp9Af62zd2NZb1g/tE8yHkbwlZTynHUJVGXmPRmOQBZYT2UIXSYeaqHvWIR0DbK51
meORDLK9Cw11E/eDXKMn0/bpMAVrw6isU0SJYA5DjU+Do2MYs/qRFcG+rzG5QWorkjsTNvEOGmxy
niXaH/5xX20Rs1tXOYCTWysf5kutmQbWr0DSCFwMhE3U3bXM4yQRAxhYMDoyQgWgfODdr58SkLhr
ObTR45iJ7obkiKwNU+CEwO25RZ1Hhp6Dx2HtpW679+BSbqz8md2PVbwyY+Me2O1M2Q9mYkUDmIMJ
EQvpOe5c9DpVfNS7+dVPzHYF8d7fmlBl9kYF0hylGCJ0rUXxQ4Hz4Wpl/dITa3PRJ+2Tisb2h9cG
b10D3xEH8ltnsP4OuYOYujVeACLU10CKs01FaOitl0uERlG0zUDj3iRqxmXbUEzvYkGUSQnvGAe8
O6wVIjSKEA7WpAKUZ93tYP27EjC3KIG5BgAlkroItnE0hGWXtQcbPvuZQwgObo+QtMiaDBSmc/yE
xzZGnp3c2lZ5X0xJA1pANse50rB72lF1CqxSLd+AXBMn86ZwhlDbjXhzTP6DYnNTlU36I62wwSQU
j2ujdaN95s/1WsyJv9EyuBdYSQqErWXAYjB2G7OslkKzPU+Zwn7TykdYEOMqtxx11AMdG4SOSTo0
jBStMgFqgb7F9Il+VXMfsqmcSezURIa8zWhsPjcjANkRB5tKae45K2QSGnPd7/pS0wjrg+OF3tLD
UzCWVyOxFz+bClGpV413qo4+KR36NlFp+UQ6Zr8bOPpszHq4F8FoMuRpnMcixUHWxiRtdvmQn2Mt
CNY6UmK7mo6F3ugHEgv1y1ahBSO8S+0NARBflvjEIfh3x7mMrZ9Daulb6RL2FAtw+4HyxwfbBj7C
/W9Cr7ExhWB5QmNrvaQkbq1xW82bQg684UYEIpiORFtmsNkdYFKFURDLLLW0glUtm03eAhYyB2Ff
+bXlHYgd+0kclnyUkbD3rOj9MWolbUN8WBtbOfHbMAGCcUWVMAe18sfOVeoVNVx9EwCmeTZ7gDnC
qXaq9K0LOUTdGqVIi4E/6I8awY7BPq3oJdT22Gymxup4dsXiU0r66gMDX4rCD1QJktlE0WZO9b1u
tsll4CaCMEM2XV2LtI1GHPyxnaimkz7qt55R62seWREmjdZSgkNNIM5jZ3FPV2wOPhIN/FuiI4Es
zZ2Nk+Gvysl4M3r8UNpUtNtyyLPQ6oLmdswLIFYpa+FQ5u2mYTqOPJS1x+UMs85AxJxdTM8cTH2p
hcDOq60hBXJ8BAZI5mIL1hKFfQoCPe/PE8rxa8/t3Qt6NO12cq2Z99Q9tlhqqnVgDfWVkTrGFcF7
2l6jqjv4uUKAKjkRd2ifbwvOTCt+YFhL30fxnFZ4cOCk7Auo5hD/G4NFRegrrO6nok7f9El3IZqj
Y8aweNlXFPi9Nv+yhcxCQPZnwEsB6Tem+VEnxOgoUU03oG6Krakn6AmJvb8oMFGYuBwUFgzdVQ9R
b1YnNMHTGh/ipez7F2YC2BA7/amC5H2lqbpYK3jZK7NxISfraEsLHP+cZWV+0/Q1+zZNcBR+gLqK
xhqAXNvqaPSgYsUgop1upglf+5iDUo2Cx8HA7F1k6c/cGeaT6OhXhnU2e6GXMvywezntnDkpf/XU
VluJquFg4Om+HrIaN7XJmuvpFCsr2P4ItkUp7Bd7iaAbykLbgLci2aLrogu/c/1tHsGAgzmCW00S
aWyO8XSFZOQNAMlERkyKCbFNvLdcNHXIucnYB4lt3yv0hKuqdJu1oepglcsys1apW3hsH9kMVoyn
hVt5hhiWAp8KgpORK8wO3lDvhm6UlwXgtocS4BsbSh2t+8bKjwOz8E3nTkjOoV/c45nYTfXQHQI7
Qcce9O2rVFil9Xa8rAt8jVrFy40zqblxSaL4qRfi0bSH6oTdqgnTCX/67I/pMVig1ZmHODR3U+w9
QKbUqY3q7m4iJyJUJefHcCD4bImTSvMLK5py/CXJx6wzYVEobwFeuuRfTX15JJ3VTlc9IWBbaSXm
FofdvM5KAGdGhZ3Wp49lavDzYwW1vchUvjcde/4YqUhPWuQZG1L2zlpqyTuL/IgtIyZkMcjh1p3h
1b+sCF+rJbSO6oAvjxaSU648BiTXGfIAFD2sjk9eOg47x26OKk/EpYwHE4ns+BLk7XuSZt7Wa416
PzjthEky0HcQMsrjiBDWXhWN279ryKuqEANt/5AFU/JUkEIJS+wjaz3Omg6adzOqWry4bhl6Jqhv
orTSNXQadWz7wT6iK+6vZ3NiCxnAqm5MJMR7Isx8bGMydnd6adjhuJzlmySut/Ttott4YPGK4rkg
mKXK7thdcaU2VbQm/4MwuCYfyYrx7Hpb1JIvKQdlhWFEdBSMdd68RATm7JUgUGTEmLSRKsUf5xj4
krzgrcUocWyHINrlSKof6Ux7V1MFo2hFgOPJsYKYPO4CUJ+t1wHJPmjpOaG3CT4vThgGNAUIANhY
mxrXxtTmkPxEzZDNsSebsJm41YHJaaIhscacCIcoGMF16xpec8sR5L4eCPeq6VQfvDy/Thz43nVM
CZ7MfhGS4VCEWY5VSa/n/IBmCHKB8JvHuaxRXFPMLlEuQQYPCNfItHVlmy9RFQoEvAYTdaPS9Jae
FRMB9N6ymSgHic2CWRaM7tpyMaDEelVs+ZnhMvK7iLShVF2OUaGHZkI2SkEGiIESC3NNfvZIMusx
VNFFxJFV0THb4mzYiNkVK4PQlsMsAnUxWEG0Lwb7uh0ILMNJQfmJNvdB720QO/poIhpXqbaph2hc
stHTsHQ4Sde6Kz4GBl2vOE6ym0zrpzCg+kLZ3iQ7TIPWmUBw87lyvZxlgUrbWpVQpd6bODZ2i2My
aACZD0SwrBTK0YOh58XB04yLuHaeAKugJC9RY6dCPdSGkV+QqNXvA9wCa0fYJNIGPkllriL3YIL+
jQsWrhTqJNvZEcXi3CHrz9eFpcSOzF51HhGlHRtk2dvEtJMXi6YrKWz/l7Iz620eSbP0f5l7FrgG
SWCmLyRqtyzv2w1hf7a5r8HgEr9+HmVVY5DdQE83kEhk1pflRaIi3uWc5/RpEHVybM8EmMqNH8rs
1w6y7Jaw52BHp4VxmYrvCAi9OVEZNNje/XAvCQxc94Nwj1WlTWrYwXlmpBB++kFjn/pUyLM3zv5d
GCYsbKaQp7AJqMPVUrdbIfnI0k5hbitnPLaEgt7Ni0NuV8pEx0t6da3FyBmH6UbRVjjqEz8ptnhy
T91r3FRlP5qDQ0CbCULnO2Ori7hfZv0dAAwuDAJJDwN1wzFWiTxzWSP8DmL/1A2iBUKDcXKviOE6
XJ3fYM475jtEi8Rv2k+bQ+6P5uHKmnmxmDFtC000DpVEqjhaR02LjNLlg7wGsc+zdtjCp4N56yON
R3w6uURx+PmrGTj9o9W73W0CfoqLMJ90sp45yZpVqA3QUWFShCnYkzr7TJqFr92LsUoiErLnM5Y0
H5ptOf8ZUixDoiPzrlgsaCxxo6eLNoz+vokL+1TGdfuUk19PNVEv9IIjHo0uFeOJaFszXyf5QLKB
r0PYL7qwrO8JcNoNLJ3qy6wEo/lUkAM0LmldrzGXZ+KmGrBUr4KuyW/w5rLtLzpFLpI/Z/arm43d
r1QF9DdMn/XJzknBwA3sB8bKwMh3V0+Z4uql474xoQN2596vDXttTZ7Yd53pfy8ZClrNufibLE0S
nKjDxN5yXO7V2bDSeK1C68qOLPr61Apc9qRtGN2TkaTuS1hWwx+TXCmmhSCawWQN7EgnjqoPJc2R
jNSRH5eg4ewmUei9CviBL2VYdL/QJswP3mQfWlMW9pvJNtwVoeAEQ7ChTLBeiaHEwewYyIAQFwZb
SUvH/L6w9zEJS49t2cvbBR5exc2YLTV0n8Y9p7JiVzWZg6ReQrnvkLx6lQWHyfxc6wDBZNdU6HTd
v34uJx69NfFfZr6lwOze5TJ74Qq7AH8nfjB7wF/Pb2L54cVBXnL2VApflYVKvF9mf35uYgCZu6la
wmPea008jlBFd05qH/cVWp9MPubthGAiNrHO+RVr0mwcU/k45m1BsA7JmtuKnPAUCKJTPjpmnYC/
D2KCdYcxIETaLPoeXFlVO9CkQpfJhs2nPlY5SaJSshTiQkgRTVYkFkADi6uTD0znESLVsGtVNXub
wVe8IHKRvKQWciMCJbzWcrc8pbm1ZWFGZVFJVrcF4WYKni3TjXXs6/KRkUbyxhieDjo0WnerrMn8
aKRPgpTvkJNaESlhzvlIbjimY0IVmmEX18vwR05quLWWeTkKL1fZKWTde8tAli8PfAMn3XVjGQwh
zykdfYwvngdzjUAfIV6o2nfwxfE5zPFm+Whzt6CH830QC9a4tb8kX5aR5Dc4yNA0jGiCx00vGDyB
GaZB2hQMLcd1a4bQfEzIfo9+1YI6zIBBVhGme57GJPbYU8qAf+ydOMMc7TgvTARgLvVZ23NYlHL+
bEKve8qneviD6cb2GdE5xqdhI8v0Gqd7Yqpp0NwtjYiyoHB8cLXj9NybTv+K3QfskVUHL/QM4tZ3
klmvyiI8N72gPoAnLLjka0OsfMl5xdqUejyGcRoRvpWobU50xtmSpOmYs0FdOXCQ3vI5GKr1zHC2
WOeqRMPoWNCQ4RTGLA+UQ67qDh+q+dZCQAsgJaAAZILFk9WPufsSMKGvsfA5vBFdTsCW6M2SNxMg
ymnMkOc6xO/EDygsuHcZBpPEgbo16sYgPYdlWN6FQx2XWytmrko2FB96UA8NA9AKuAUKhiU9IhDz
Xpyu4iGQon0v7UF8EzSR36QwkhlDLhPHgzmgehwM168I0QlnUKYLyXjsGEw+PGVz1ankLQjbyCu9
8CnF/csyNuQJNNqON6FWbI7I01aorcbcIzcRVzryq5FgnD0zqunZACyxNxE4XBwWBnipTbUuJx5c
roX4nPqifFzgcj0VYZDKY+ZJ/5tmZ6qiZhz4bBDfx6mUONpApGo0VGYDcroddTRwjAb6W7PWzBHf
ygXSwgEyki0POFLSB66iDvRFX8T5QSyKEMXAT/obIuOQQU6sOD7Skke7YHt1Wxd8OhevKbaQlTh1
iyV5YzvFy+lb9lJfJhksFB1pojcmG6N8+9fiWiFA+8Wr1GB9j0eOe4HZGX9ofv18Dy2Nzm1wlXnX
iyy2KLn4XHeyBupvFRPnPd+ELxqSO1A6xBKsptDuHwcsfKyi4nwgUZKTueYC2IZ6nm+I+cWJWTft
Q53VM5sjC1Q9RT03UCH4YybO5s4m7v4szKDnNUD3ewduovE+irIvYWnkqWCIylz9OqHiTZqrctg1
YCm4VauKhKbFzkV5SYd53HVD1xxMo22gOBvmcdAp7wWXHPmVvMEMucF3gQGf+XuU6oKzHXJbfCGm
kjMyI1+JOULccIiYneG80FKauzIH2uolRvrQ83xfurmIzxP2lM2QeuPeSCyWZTM1NbkrmhcJHl41
nPyxkZBG65pJa20EsXFcKrMkIqnhgbMhALqge/F42jY716guOoptkynpLmVdc8PCVAerHOIgkE+I
/Dkb0xJ586C6p7m1+CxewTyXsSVLgddB7OMuNNaFU/VdNPUN/EtPeseGfQI0oQBZkW213pPL003A
Cklx1GWN91lyoVAlY3Tbt8l0zqtejjesQrmyBoHIuHZR/1E85HuiBJ29ymdvmycej8rIhpZcezYf
OJ25L8x0mZ5dcxDUjT2XFOEQ6BudpXyk0CLvm7KHh3fIQ3aUaQtdfz35JRcm1aF9oo1Xl6UjF29q
U3depVIi489nCzL1cFEW/Magxrspau4Gw5iRQLezcVRqkkdGE/w2HixmuWY0buxnLMqA0/yRM96o
peSoGjw3+adQ7X/knHtqKv7639f/zx9ALGROp8Nftq7/92//vTSX3U9z+1n9yP/4pf72leW//fXH
yU8TfQ6ff/sXEPKwu+7VT788/EhV/vOn+Nd/+d/9w38RwJ6W9uf//K8/DW3L9asl5Pz9zSOHsue/
8NVlffX5H3BiVz/LP1112BH+gZhGIPsUlumgSfl3Vx1+O8u/WnvQGF4P1KtY5d9ddcE/EANeNeFc
2ggdTWRK/3LVhf8I2X56IaIpbAfo6cT/xFV3/e5/U/2YBE8gRw3/EqaGeLL+rlFKPVX7rtsgbw6I
do/oQmk/sJ3Z/v9PnWML5z+pDX22p+i8fJvNo0CZ+vdv5jI8RQdZ27s50exjpK1tvTXsEQpDRQrd
JVTI6raqxOp3xDc2JJuSB58ZaKqn02Rnpkv0JR0hkInWflhSv391gfYu65wy9I85uf0bt2QL8Ijw
BRBffbhUJAi3XIr9yEB9SwpJ5URd65ZZpEdSqnCGp6T7ooxhj2JRvDDrXWyPEASiRkknFGlCJIAP
TazRvIcYicaGHVDlWruqGYHvdAuih94bYPzO9C71vmR9AcOlbmBy0ZYRhFoUZXzj8sN8VqmDEMXo
W7qBZlqMH37iyUCmVHaP+CymHzovCApB3kKKwW8Q7/iu1s1cwhOGxOtCUhvKeRsshajgfXuDQ+7g
kqpIs42EmwnTcr6Sia+BwySu5BGh4+4f2DEhQDK8QavCnWxQoKajKXnsxLv05GzZO0amHgUY73mP
8qlN3lNQMR6jAsMFzZP0eMxlDkhinXf1+NpmcYeZyk7FU28izlmhU6uQcMZJ/yxNW77YC+1JOpNX
v+q1QwINCI66Qczj8SOlrqUf0ngUoC/g1uuV788e3GWznb8M7GQwr53YYZZju8BZJlU1lyabesbb
fl8x2Rwtjvmyuqa+2YLZAX79guLIK9jTpK1ZfXeOOxNz2PvaWpmBbN8EpeST13RkhBZzQJqaCPL8
rAX+hcvoMwilvYoNtQoS0/uG/QuvbMl99SX7znzzzLa7WxaND35iUpiuZSnZkVPyqF+fOCALxDdh
X6RTLNkBfLecjgE8Ke+wxI4x/3idxeqavsn+JajNOpSZaBCn2VZprAfPHxDDTfbyo8nRJlJYdWSY
e8N89YaPvTjFzqgbtFf5NUyHxSxWscIAegulEwpINs5BiygL7AIyUmEelmWQfySe+nIFXJehfRWH
abglsY1dQUOqBIl4STsaa6SxAaLTqnAuXWJ1LEANUz2IQOVvA/nT1bE3jfxVzAK6ZzxmLuGqlQzA
37YpiXFtWhFdmcAJIq/AgpWyXuJCpTs7wVN8B0ahIC5vavNyjTRXtWftkyuy9xLgybWLuJ8aMfBQ
EGbt/LBIhtHsr66DMB7q+h4plODDFpb+Hz/H5rVhE8oHV5kUE1hwTLYrCBzYHRQz+RDrNgfhyApf
s5/1JjJ1N/lczUjinGr6csYSEt9cGWwMrSElw2zpg6sC3rxuk7IpQ/qCdP67cez07Af0LEtZsbkT
rB7gelwXGMQiJii+yh429yo0CZGjKbYH49Zg8nwrUh/Ihg5YIEQQBlG5TYKg9qi1WBCt2c/FO9tx
lvekb9AKlZ0fQ8AzTEmlHsKUawQb0lg206GRLpkHC765EwOL4LVglQjR1WdYwSTLs24Sw3WPLZCk
p7ByhyDClZIREOp2Rk7gg2c8D9NV7NAlOVNIYEAsSlDpjLdmgHphQ+qd/JYzU7nDwvGG87Ew9Vtc
FOCs/IX6NArnyXjuSjHHuzBlwb5NBJsqMAfwFracnPOw73ki50gggHrl2/KagoJp2sgAILNTvJmM
PJlXMeW1Faz8IJj6+4TjxngeCUWXq6ZLwFO0bJCrDVWdfwmtkDVe33RMMUVVQZ1NYSfcIxVa2I61
aMNW4MNdkBVxVo1MNhT5GH4N0WG1mCMCIk8oH+7cQjJDBPQ7ew4acmXokNvhK0xNJldmawjsAb10
IWOqVjbrWXotUi6//UKsxnM9CJjym7RqkMFUnWSPvkyhTYDhILlmkry1ygNJjBzSKdXrhy4IdtwM
jsrPlc9ob2V6It/lU+ua2y4bw/JAZYaewg8s/ScYZXNXLxWJDkbqsM/rS2Ds0ciZpreBg6Rym12L
/G2OaDVcwX5O5QHVGcADgf+yWcnObp2VMwD8otCf0O3Y0/zqajTDKwvv47sPZNOOcoR7ECmo3Mn4
iWcObklUBJgSKo+ZrSBPBlqZsakjXtPqIRBVm0QVx65NzZlDZyZRMieHgGDbj2IO5VtW1VC2h1R4
HQSTebwkYOxi0oVi+1NnzDc48b1B7MIhpKXM83T8xUcvWSIEs0euz6CqA0b+0jlm5MqEp5r3jlSc
2ZLVxkMLfTM0Ts5SE1QbfTSMcsZtfen6W+F5V8h0kyAJg7DeIo+yYKQHKkD26Wrp4sbVosX0b7QM
wuPGGfxIGhqmus4rBi5FamUb/E6hs2YJ4GmEbyE/uVa2+dAYBbAP0TC6hJNmFjdzy8kZtWpGjAsM
Oc4JrfUVRlyAgffkc9tgyNEyvSe+O3w2dWePp3pKoDVNbRco6qSyqzdQZzjWcIrQTs6cuRvkL/mL
ucQm2n4I9aBSAFkZFxfU/nKEqUM2LhNphoJQ7Y2vBBNuilgjrhg5TGgjNoKBsNpwNfTX/DSiXDig
i41mxHXxqIzMg4MA0GSrlvVi49tK8MrIPP4VInNsBkl62rtFH/L+lap7ZBKUjKSHSSKEOiOk4CEK
x4ORM0HW3ulmGiHvaEa1jFMnonwcaasFDtNScstQym1kYgcjE2Yr+BqR43Avh2W/y6VTHePa9Y8l
zdppcY3cYCCas4qWnV5+mJsuz03BcWw27ZcYXFws/XmQNlSqkV6+Xy9N0L+jmDDeJbtk8oUqxJ39
MXXBl7Renh4Q25hrlfXbenHmrUuGLBcw0rGwDwGtlQcw7cNRCSQ0K8R3/OlQWeaPJwDJgq7y0enY
f3HdksZfFWzMXPZeSfGrvVavFdulaPImFnxMYaKyjr0CGKAmuwKLFL+6Yyjvxmq1V+7TvuFSFvDw
jbUGsLrmsBfPzuLvKxXeFSPdeBlb/kaZjRMxvbkQLW6yaxq2ZSKcu8r0JPN8RQm0UhD7NdVHmmzb
HvcZKcMGPdsgQpo8RvRVOseM8S3OOYIexIOrreKlRa6zoljpmTgL0k/avme5BbVihUVJb+Z84hkO
yL6xw8z6woLlrRkBz84GHhAeTZh+kI588R5UNYc6O+PK5aJgY9fRlC9bHi7Cl0Rn8fJgd0QADb5q
8q0ucmZEYklov1YGCllJIpG3IhYmfptsSJ+z7x8UQoR5X5kUiKvCM90fBh/VbQc9b0/o63jdWPz1
1nLfRtWMqt2fin7tKNh2MnMBTMaGo86a+B29CmdZfookCT8G0qQ633BWANwEy/XstsOCvyLaJ771
dBCvTSZkCBcIQkOFDgGLPnqP4d/YEcbcR+GE8L/NBr31Ge/e62Iw9k2Cz6gHZljpjxCE/yNJr8VJ
jagb2EcQ8pB1D7kenJ5KsBgZYvtFhN8YmmtfdqQv1VAYkKb4cLd089ogLF0xgY8atNdIcGRlv8ge
Xz01EYJv0uCMM0k+xZOjnZuuVZr/0K9o3LEOcIYCWVPdSzyVBwVq4l7T7bFFqkVzWMzc2LUuoc3s
VyPVoP5wBgPPmSc2RKXd4sfhgdLUJvPIwetoyUwAHNBKV94vUyyQwGpYHiZpfVDAZ38FiyP1GlDz
SIPF+ZTUvPS1qgbiJUaT8BxfPc9mVd7DUaC6K9pwq5w83g8Gh4CyuvbXG4zl7PZ2sm3MGAIFQWuw
O7HkcmIjMRBdQJpUM6JcSCpkZEb9ZHIEF8y/6zRf0R5M+6bqNnlQAWGUnC+JgRywdXbA66Cv9hSj
JsCPNeIYAFU1xwOrUiQdnoDUpS+Bytp1isr4hFHpgS3HvYXIe10NjruSDhA1sVTGbozZOirr1Qmz
Y5303zIrN3q6ErDYym0yi/RnY8y37qLK45IuT8SDvuBikCcLfwuikIW1ff4edvahcfSn59pfiyVF
s0oLg+QWHDwrp0OhiDsHzFyLbCftvF9nmpjAQdAlPwUg1MATeIayWW4Cd5q29nVVjt6V5sMnsylu
LUbYQ6DbqPGnecXCzUfSS8YeMyVV31Dd2YdWLPV2KhsLRUuxHd3qBSfBdBhFyqxXLaAaNGl9fT8w
2x7hLyaaTIIBOfEqcxJ3l43EAJEc9eUyosycFOgrEIQLR9JH6o9PQjGAXCcpU/9oyWoH+DUTynNY
F+zvJYKzinJ0ZZRlixGG8HnTR/pVF4+q9e+GzLqve/h6Jm2K3Kiuim8zX9zBODa2A+nJbKhY0KxM
x/7R3tKzNAnMcOeH9Yes5Mk3Ja91wccrzMxXhx3RZrZjvfZxzJwMaxo+GIR8Z37Y7xQuDoRPNeCy
JLvhsxOvAL6+BwbMunC8a0QA3EwOZMVwk3ne1iib8dTbsHhhyFybsRFRhav0o+snbywj6Z662NkH
dj5tM8sIP5VToN4lLEmxISW54VBKRBj0Bza/QyF8fq96eK1keIO2ghbYCbYM6n40l0kKFKyXkWiM
g2rd46jtDlxocEfBl0S1z1S2hWbq+wONlwVIltl41DvuWYTFlSTtHkr0qEe8dj+ZTxZ2VvA/eZUw
gYEFhHyo5k0XWMBxapTmhA40tt5tK70aB4NjNzWH2fHFplTGTO1AnXQqIHBtNWP+yHFiILnI0xGh
xjRfdUmASix2Q89b7oXkr6GGyuSEFwLAbitOTVi9x/OMJNYXfwbDOBKm8h0Kfzl17XAJbAh8sDnD
8GQY1n0idH7uFvRVAG+29Avb3g32Fnk+68wufIApS3ZrJ86ux5S46pD5ITMKggv1NjEVPqVtPhhv
ds0vJaay3wQZHo7CLB8Wnxh7MhrcN4fijGKv3MeL+RT42b1ewDr2Bq8k/kZoYH3nrhuk8YipfhM9
3UA2SXY2lo6FqwwCvjcttOPJvM+WclqVTOzWKNZntrAVEmUXpnVgt9MNYkInqrX1ugwq3VCvWdSv
RgyIEDuO3KNAOCGnBjMPjGr6sIkbXiMJNCNSitByNGo8pE4u4/XYJzpbMU0iPQylxaUqzfqmSqfq
LUcD8ZGk4xKRWFa88zSpNyX9jp1PdhfUxOTVEsZ7UoW3GojF6LZW5MpEjxziur9d8uUNwGM1bpeh
ye8Lehf8FUFn3pfp+E2iYlSFpl41hTNsevRLvKJp1DkJCPHhC8iz2k2WcW6hRUbsOZu3NvXu1YSy
kQf4BkQH0Lga6HMr0BM0YaHfsqbUP7Z2eCSg6blME+5dkhZDuXA0ge2GiEuSabrNZ8f8KRQugKkE
LGwPF2emDQ00ETLKCt41yWF738atk+ZQkWO/I1NeD2+snmZi2hvRHZsQ+b/V7ALkn6euGdGSD+dC
J49DnvPrx9XHpNpphQh/J5PqK+7ruxnvY15gJqmt5g4ViPcm5isc2axerbJ7ckyokzPy2gjF5W+H
pfDspUzKYhtoqgDfW2XqJ43N4Wgwb8H5Aju9PU6W+1YYw260XW/nOQtjkkYiJfV4WmVztdoBuMyL
ubhMKjCeQ53eGuxbooARE6Tp3tt2k83bMg4B+vGqcR6AhdEaz8nAzWXAQ/cIz7Mc+owUOQYRO/E7
NXdBAnx271yZy7ZKX01LlZS1ZrDqhwJP3HLsA7U3rKspsQWeP+IaQycx3MZq+qg644cprVqZkmCx
YKJcq9lxR0ZFQssigoxbbqy/khTpJgv0c4m80QiNmt65ZdqAm3TYuCXmTRmgRo8GMYFQp5MiXS/4
LSZ2cmEtY9TE2XUNiQh68SeWNkxnGOFBhUf+293Qh35ybfrs5Y0P7rt67Um+Nb+Na9+YfG9wqa2/
aSzzMrioLeN6rK7micxZaaSUiDrZ3IUdekc8ADqsLLp0pF185PfsyZptjHyH46BP0hP2Em41Q26A
k0cUWE+Fj3QqmhJ/TE5kPeiHpHQOQOtT4htUmK09Z/7xRTdtjYBfDaTIbdw3qODd4WB78xOex9i+
Dl79yPJGzFPNvtK8atrxmCMvut6NNZxetPDk8qbd3WQrx1iNPVqW/spL9Vm4bvBxxesrpa6Icrew
t2BauGOH5Prj15glG2eDusCNRiv2nlrNATWng7V2w8zZp63UUZAlJhJtoNdns81uOm98BAMd4f3f
NZaKGkcsPyQ9ALgZGF+skDUFm4RR96qvZvP6S/Hje8yXsQU59oYDAWp24lFhTUy6oonxOuPAemH8
NY5N/rF0Vl1v+kpzXc08Z/nUd3tDsRgkISFFzypV1JleyXyyMo/CSY5tAoie2IVfs2bVaTM0VO5u
CYdXyZju7BWJ8awnyK1T/zK64x/8h5sw5iS9to2cSkvFWM+24LkFvCe4MuKn3gse2G4EiBCsji1o
A70ISyNBbWmrPsYA5VxoFMwg5tRl9J6Ep2AKaZUGl/lH3PgMa3OFFE7SmyCWXpNYBwHTFp+whfWp
qadfRIXburkK9KD0HFQY4IYph5/aavFKTsUT8VO7cW5eNbGWuHk0Eup2T8Ce/lxsyqkKqUHfWgU+
IwKOMKHqY2D6z1WXH3qyQ4tWO+znans9SiuaCoaVRnoVKEMIfyIhoV6X1INu6zKZL944HJjXJdYb
7+SysX3rAh+W5C0azdkBW09MGePtYHIZAeQ7e5AnYhiQFuU5KvHBYT5FwoOJsVOPNGa1PoV26hwL
1OfHru5/43Bgd4jl/K1M/jr0krG/yUbUwcWSfdClmRvSzEYsu8tNNck36GWQNccUJ02ZBvdV0U7n
mluln9hZdwxm4NIj4WgtUgHw7lB2iotmbPDY9MtJsQC/BekBMre01AVzyCM+Mz7FHZTcq5Q4Udzl
dbg8mJyp7O7vGBNeMpnSJeJH3V15Fy+xb/6qvN6TMAWG2LwsITM3uIMvXWObaw5ge+0p9eq0Iaqu
sHr1g9E/9CPeJo5QkxVFs8t70rsnHGaLy1kz0DER2kVmbDIcEsHb4YTN9OyPLaMq1m/owQRCJmSs
aNWfRFfadNlYVXCbFg9hh8+PRqLDmKmtvZUsctt3zj2o7+AUqKm7+K11VF1ePlee23zL3iEvxEZ0
BEC32GZh19AbEi8YpuKT67nGngohfW02S4USATx2J/OLSzAbaU8mLDePU7Bqm6Fe4d5jlOtVXncx
YgqqrV2E3wHuYbpUY+/NQXI7mb3F2DQMNxX7E2JZCBUPMXCQD6CtTWexp4jZum/00GCRzedux3Dy
hWDKCSEyKbDhNdcxDKbvpZnDGzHbymOkmeBuLoePqkX1uiaNnbjPQY2sw+Nxx5gAwO4SE8NR/jii
RL0w7cOw/5qvwcKdkPKlwxhWrI2ALgYssA1d25VBh2okdsxNioMaXQnREmseyAKV7lAsr7QQEC1E
xSvWJdSanjEbGsS4ERBqIa6+mga0SceV/rWYJmayHNL4jAh3PalueUT6BAnL8jz3xICF0RyanvrN
FfTccWt2f7SYEmC2JrUho3MTox7l30RrhQJRT4eeZpenaGm3MYD0a6VfsLYjJ2N64P5T63bqi11m
VY9NUIfrvE4/l8JZkggQBMYQ1yUNIQpZFWVrMciNIHAFdVUHLa8jDYG6lhQBbSYZz1mtb1xuzWiR
FJu915e/tg7ecsty1k3sBCs4d98D0cwMVp21k5Kkp8VQPRHm0UYECmf7NEdDnmg5HN2UlOvRXwBy
69zb9SljPugVw0PS6iHCZz3dzi7qPtpNkneHqsDaHycEtyb1a00XIq3sK0yCPuqB+SaWtWFxzwp3
NsQt7hBr3yke2tGI64NFttrKCuAMb5bakkxY8fdtR9HEj20h3XerJzptyj6XOrkvoA5uyBiUhFsm
+96MSZllRYpwwbZOs5/9Es6mojae/oi4+cL2kG9Jan9E+tNELa7Gp0TGyUdspU+sBy/ED9yXeSme
C70ookj1gHOle2FJyBtpaOLGncs4I+5OEOi2ZLLYr03tvDJ4kxHzzT8a7zNvsdwJUhVxIHbBZ5qj
hetwvnKBYYDy5o644HnhfvTQl1agvM/WxNaPqCOmOJ36wK/VbeCxfVWFpX7MtvW6tSLC5FBP1meQ
xQUfXugaXoY5pJvanRA1rVOY3iQBngZZ5VDRQTjJPH/o2QJG2FJt+nD7aq8i08S3XYzYDh9QMu3U
ggRRGLf1OGxK36xPCxZi3AHbQjEJrcytq4o7hTXmzp8Vw8RMF1t/do54VAixMic4WMzvJK/RgcLv
MEpxwdJWrAdA+R2A1Gx+mVDPrzx/CkkfhBtHYEWzrgPcoc3ikt/bt5C9udK3XkxaJqyca2L375yn
D4ZlswzoXGjdLlVbEjzQyXurYKRgc6RItzPPyclqjN0cQuD31amDSh6vjRirAkrqPgcYPz6pAr+f
OWQHTPcK11MJd72c3fusSk9+qvd5m3fXbHRWNSiMjojEHFLKFn9TqII5V8wuj4hA5wHkhoVlepqW
j5KF9C2Sdr7slVCfXMOR5uKroqRmuzC9EHCO2ZpY3+/Jc1hyhb5EWqXa4Gj6nXOQYY1ufzwIMgZI
+23sN2wBOa5MswZbGlzFRWQR1JgFGSigvOixLIv03Una9MwYcXqo257uL6ZGY5hrk/eAGKx/4GdV
34JtJs6+zts6qW8jdQxk/RUMmRGs4AdTyAh2hfUmQYfIFn0ZQtqUlrKk8yd2AzFKH1ISCKnCDmj2
P6ZV1BN95LWHJ/Qy26YFMcdlG9B4A/fe8Qmdj8vSlLeGzbaa25ixnHQR4jauxDsEoG6lpXR/vZbT
i6HDJ0LGay6Sa96i7wKj0xaG/zR0rWlwWFjOrpgT/34mEpl7REj3y+kziCH+4ld/QtmMe9ZsTHAq
PoCkOOCrhre4JozFj5ravWnd2TgNWf1n0AQ+S2dcZ6oh3Ul41JxBVnWP2s5fQ3Kh1mnppxs79PYs
Ark9nYSC1awI+SCSl/J1zpGN0/zHed0+Y/af3w2kWW+9O7/rySUZy6kA9ofK9o51pSni0EZx9o/5
goRA5F567nXbtNRdyA5WbqDBOhSlQR4bGdUko81yfJEL7nti3fo33KIIrLoGCxxmnqRj5eG6D0Zj
M6SxWUz7UZiiJ2alkwcffkF6eiTLVj/xqnDczCPTdDKpKGutFiLwuhlF/d51LmPDMc4FfWpKILbb
9H/86+Gj9LzLcqzS0uTLmZ27KTT7QhvzzJ6gXyaPLs9PRK9hEIpVhtl3as5ZwLFGQEwSz7eeVMZm
QA66rhzZHu0idl/ZOSHzlctr3cvqoknL4WecMk5Ex7kZ8wR/iNEEvEvl4KzsofTevJqwMUAFko3L
rJ/aZE5xFJtdhHKPzXfMTUbUSiHv41wld0r0L3Fcc5T0LIHxkIgiO7twYs2NXUze3rRStUNjx4PZ
IagX9mgBnAyTKxxYziTQLmZ6MDn0qeQbvZvJODs5i0EFM2m8R/Rh5w6gU0ky2lqCIjy4AU9fjlGQ
vK6iuDEGv2MAW8RPyEjADBdLqg+56LqzhTjliD1x60oXp+VIHcVhne3tAtrQKrHUs1+2Fvt3GB0e
txvZOcZXrqx9P5m/pIWqyDGS+3Q0ewZ61+BBE29+hCy3/ehnnMM8vtfZROXTa5YqecR0k0dUKCXe
Kdt8LKwwxqltjPK9MNDyl7U8tdli39p8Qn/wc/9f7s4jSXLk3NZbuXbH19sAh0MN3iQCoTMitaic
wFIVtNbY0VvH29j7UGySXU1akz3kNU5oXZWVGZEI91+c853ghVrfQW8u84Z3IMx2WiPBduc9wIfB
oRo1swglpW8NxSMusNbLiYI/AJeEhTAI4lNIlbVbB/MrTmAmSVNwqWeURZKFmdlmV0KwFlOcxWSx
dnPxZbSdWLNC7/EdkI2gp0wnjcrsTrTn/VpHZkxhxq7basNtI5PpMcHtFq84WGvPH9PJK+do2Na4
ZK4d2xk+YskaywzZDNWuvzTsJMoG8BreKwyEuFaM4dmJLYP0n2ZcI90NXwLsac9M5ePPTmpmdxVX
9rxuQn18QB1jHuMEzuFCIQqffM6z/WhjXK6K0dmBHC4enUjNsWdCXFij30l47a5WrfkBSFUZyNpD
jcC44KZLSHshdJHNdEy7yMxBgEFzX2mQ64kjbtLuwBgl6BKi73mi+H3lkGg3seHPKwOixdoYIfUR
I5CsO2Gk3/NS7976KQ33pLUTxwqI7BIPoCD8CfWSah9E1tpn7OBE/zCNwMYYU1M4s0GOJafPxEJ9
QkMbNW28mXVcioh5TXEhM4VIbJQ7j0JFLFzFNMKEAFPCXTDr6JZ81V7Gbgwzlsy+fAr9KEaCJbWG
+L5eJtdCjyY+9wggThQ3s0ZpN7L+jOaZ6yorciKOhlAMR00N5jdrdpd1VU3GnEzC5Dj6c7SOQo6P
NXR49Fw9qce4aqaZ/SAIrPDUZm15XzcFLZczumiJAy2GOIWuXACgyGevDcikZT+NKJlFaB5uTfp0
yxLVEW0CAfJGY1C9Ws17Wo7DdVjoRKP7fCTyNnCvBBi9jYUpAbv64Hzocd+foBvO42roUlasUEdW
oZJYwSSD6CpnViyDZ22Y2nPtM40IOucGDYWLhY0ZGm2omIBxLCnTvJ7Z3QTAe64SuPdAhtplhRoT
ixxbskA9Mg4HWQQIx7PmhZatXrWLh29SEVd3bR3LTrE+ZBaJp2S6Dv3kDs9ddZRMhpCMWTlDO3WN
iMjDIkjajy8shZ80tLHB2sWdpjG9kxZ8bVywY0WNMTvDXlTFxP2D6WHF7M9Y+T3tlM4sd13nHZEp
Zqs8gxnHGsT1a4PBFrmWRN5Cy/bECqLZ+drsfPcdl2wRVSDOWzkClBtPeBK8hXQ+DFGcVGFPCh9i
1WJwcNmorBMfGcMy78FbmhJcsiJCmf1IX5on1qwZfi9VEiA42aMXhZ22pfakBkRmggdjjjKiYAv/
GVgF9dUwGgntMgq0B+E34xHdM9KBdlEKVXF0o6Fc2tWEAbzBd46eLasSzzoKCbW23Nn9xr43vmgK
xzZnheY+McOlHZJ1fwnbQGdmkS5kJr1VesiMDF1H5A/GsXFS/TkcZXhHfo5aCaUNRB8zP/xkxFmf
Aj2xrtPR/cy15jGKED8QFvSVIJffD6jgcE/k6arV8JXFekME/LzB9CQ9C1VZudXZaCH7MJJ3cqIe
K5ZNzHyNO/rRU9vFV8CzWMsutrWVOzU0qlZGHIzTfAbKvS8Zmx9mMAx9HYWXwWaUZAefmFn6V4hN
n4beujdRW3K74TbqPA3tHkuyfNOH8Ub58bRDSPxCcWbfzX0lXl2i87j4lohEULoOTHyRz9rWif2H
Eo37Rkk/2OfNTI9iNA5wHEhXMIV5SA2sYdMaU1cCUjt+T8gkPQ69+DZnxveMi+sAIKkEtzItJd/D
ZLjdNeE8xakczKMzInrDh3wYGhJnImmECGVDMm3NC7a56tmezJMA4hV145HAWIYYE1YvHCWI5JAd
wwDAG4dMiGUkfaAs5RXN6ERCejIxMWGUzCBgVOCRBn2J19KavemymHDL5GqKScIZx+xuGsN72Fmj
1xbuDlY42X/AWPkg+9CzjTVlQv42qmG+SfCyIpy/5k7PP5OGNHIOFvQzEKbiu4GR6SEOyvKW6CF+
YpnpVsG8HQqY62DOl7rRMkhKjMi+Ubjksh0zdUlybsq1s8RBDvMxyX2NFoRPxUojVfSpMw0YNHUq
wkeqhfToF/X3pjDDreVnAuuulhrxaqFnh6vKltN1ZBdYgZlfvSDaya+tMdTVShtq4oc6xp/zqotg
nUHOo+nlQ66Z57bCdSep9C6DkScPlYyWMDzL5PzNqgyZcDWSOIfqsmWiIKpTFDZehD5VFC9GuRhP
zFKA2KMzKekh4rm8acvhAq9rM1cdproOSWBpjBPxaZl5DAa7Ls+Im0eAIq5eD2s5FiGDCIgazTZw
lvssFP7UMgCI8U80bQppiUOV9VWQ+v1HJEYaLocYq+i9ZD4/c3vg1edXD7Ii+16KlAjkiO6Cnq6f
tf7GDO22JjPRKB8rkmZvYw5P89Uos+LeHaL2kegrouaDPpyNbZZIfg/9ZEOIxyNYVxuM2vlt06tO
QA/w8/wTPkuYLkeuFZ2iXoOuJ5NI6w9Rgg5iC05h9g95U0pt4xYTXQU9GL5jFY/A/mDs47ipSaF3
4WyUbeZZaDvzrYgsaeDqcN3inDdKx9PXJpY89GOGvyecCXA5G2POECyFr0DMca2HzhPCMOuTWb/g
qq9Uwa+kqqcHJIOsNAjkxCzvhknTfmXcTNyXgrUb4zAIjRjy+1lnyGnJbGtNhXS8OupN5wTSBw+9
6B27f50bru9zmaTpfSud7j5Katb8DmnNSKp8lvyeouvWT1Ya+dMGebs0HgDGEIKEOILwRXzxrbue
AjZGexKFdfeWEUVLT8GUHqN42CKdw17Cx0KgGQdSRW6fSSAU0X77yAkS+RkZwnxCiklgmcwXjWTi
6xrRZj76Tq9mBqjhEU+miaWeomsxAoJa1mPQud8spD3ROQloafiJVfZpDGF1ths91BC7CjVsu4Ak
5hOpaMb3NEYXiarCSW4KjeEoH9PZsPbJ0EY8cvOEnaBkXpQe3br+MTEAMYSkczLpeJOOZhMsnJy2
U4RGaR9pZdCuLER/2j4La3vaOgyTaszFiVZdj1WmP5sacWSreYwJgylgHjH26KBg7KBwTOmahwi/
ECdF48CDazHLU78hKjUivYSnQhJtg7Ungh24duFEoEiKrMDyymFuo+9lXTMislsD2VYWNoP1EBdx
xZhUN6KrtOyktTJ5DOShKUr4cGyaZvTgxpSHqPvnrDtFs0pKr6Rzs65zFgjiOo3mqdm7Mp3LzcC+
tOSwKbCeV4NKzD2C1xHMVRUaTbwfDEnyZsQakuEiobxIn6rKfW6N3sZp7VhGcYqqoOJmRn2oYG3h
DTghHB2wpWIroeym4H3BwJoxoYt1zJApey3JRCBN1M6Ioro9uIllEsVlA79dzSZGpk83I/uoo/2p
Y3UGnBrUzwbZRtO3FlCfj/KoDq78JBijA/LGebynACioxmPf6RYjaJ9Rudnowb1AZZaJkVEzx63g
zpS7nrcsvgCQ7Hh4hd5aRLNabXlVwIl5L4dO17ekgUPmHKJa4MAtkMQRF0m2ydkqWPFwvSJEW1Od
YgEp46lOPcbUwbfQRcmMAJKt+COP2XDr+2mZQhwpkxlIArreSxzHarqyaFAHjtMkeGVwkuPKLVxw
QUZb2N97Rx/Vs1PXdkmRVaXFbViR7ntItFpbZtpIMvHUKX4LJqBZeKzcRjyaEZIqUA6gtFH5FrGq
1P3CAxM7HJAGBsyqhFoEcoOIUywiAethTD/Bhn1eFl6nIWcDQ+LC7J7LFPa9x7BFjsc6JfH5rjRQ
8nHDsn2kOBxR7zLaYQ3xMlkwpB9LpG/DPibYPj2rXKFWMXFZR9sOFabJ7wD9627MLGKI0Vi7mJSd
oPk0ya4bvUar2JCLIeyhCUdOYxyCulSDx7h6uEUcPdYbEh/dSx+oZrwwpO7IO9VJxsApjNLqqx+C
sTjpsKsekHKzPOO9pIARmkVcTBhEvns79POY7uzZRG1JlDIFcR+FdbhjnJRMmxbAAKAzo6KVQoLf
vo0dnAne2UWEGgFwQ/KDfso51oGPqMytWvOppEgK9qMmWotBuU1UdtjUttr0ODb6vVmWXGMWCZv5
tUTDPxC/WHQ8IFy51jpu6+lbiMaVKPVQSwykj3FP6j1o3m5rFgQ6HWOygNQWcGJK9SFMnyQRPAeM
OFgWf9GfooLKu7Et161b6tnG0IL5w0K4G3JPw2X1VDs6j65wu3MhdaSUaVrp1WXqHEMeeI6TaNs2
hfWmzMxIN3qcNi21XqoTt0sr/cHbNFbsRxPnvZiM6EOB0UEurIR5g+xH8Vnme83XbtQ0u8EdyDpO
zShKr6MUp/CG0XfXAQcOUhuR4EgPglpSGndU5Jyq/72Y2P6U2e+6/Mrv2/rrqz2/lf8BRr3FcfYH
Rj2MBu3bT86+5Qv+ln6nS2Up8OMMAHTTwnI3fDXt//lv0u9s09GobqRBh4OR77c+PabA6J4lajCy
JfS/+/SWYDzycfjf39L0/kT6HYIRvHF/x3MLuSSVOYbh/s4zFzCUUVi95N60GAUUOGi9yHATif68
yvYAqeujXCAUdY7DdM1og0mFIoZpWiapevsYpU7yJDTzOVRmjD/bLVGppO2IxxnJvhMDUrPDW0J+
+pSZi90DqLMQfTkQxUovZEj5bdTL8BXfmHXnCDJabLZkQNwXgYsOwKoogVoODSPSFsdMcMV1Yh4b
EIwsr2wij3H/tgSQojsgkllrafwh5aJjoBE4mr0MnipH+tPeyLFz0MCFPrxmWdVbXZXTnVWbU3Qj
ZB7JtTAq0mBFbbv4KeYpRp1vTa3pdWmDqjhSTv6QZHq8tBDzDTLC4Wi4aLp8I63XmqpS9LJWfmZU
lb4CcZiOJsksV7DDor01EqCM1BKTBxrVYq1j0nr3uybfkkwK76KeByqBsDg3YTaegiyFW6TLHcYF
Bf2ciXRlZ4gb9RbsJQMo4NZmNcr9MERIvikLXMqxWqG7qBy0e2zhnf1kmuypUiuyvqWRKPZJEKgr
gBjVidahuaWPuq/YQO19P+iwrmiELiMBZ+fAvCRQ5plQwPHDZ4HOOGeaLipp+iOc42mTJkI9lI6d
X88mY1eWJhCEDcizXub01TOJcuaxSpGWrNBd2oepEAEiltLOD1miRpy/vX7tsNJ61LBxbu15MaMU
yXw782Ry7CZps+GsikaP+7u5Q+XCaF7vlylf49JAiTGcd7Bvi9UoUsXzo1WnKm73kLegI7GMODBo
JyS+T7AEBJp6tg1yBbgqnwX+sBMjILUkkAXPft/h7Zk5g1dJX9GUlhVsM1z6a2iS4V4tqYg4HeGy
Z9ZzzPEMIy9UexuAH2tczJeK9stG5iLYK8HNzAQttjDJIwXi4PgD83JeDKPKQn22rPFwFwRTeQCW
GW2myNF3bq1wR5WWms40/OJkdAlrx7nr2IcmU53Ry7Ecl3tQP1AY6Em7m8ES/l00m6CAZlPnYgn8
FIDWzJ78upvGoN4EYQqauwUg5zBjjg3ETahDTnmY6Wd4gPOTbQrbAYmW9eW+CwL9Kq1N7SFyLTHv
opw5MGUUO0fT1pR+V0PYsNkqERlGvm0V6xABm14KvrIKGJwnkL2z0CyOQzmO2zwAxu0ZuhK3MrCZ
zEtp7zTjx8duqDTEy2ZLERaX50gCP+VFFh3DWR30oI0nb2egncv2XL7kzw8qPotuQBGrDfkppZvD
34O6noUMvyJ866oimJ5EXjwbU9huEDSJR0038nPaL4P3odXulFlIDiWk+BhlEE2sjNwdDpbZmwcD
vfR3e3L920D3s9qbylY+oI9pKboJ8da9UIf5sfGRFhRgXfz6ujIdPQDCpRNJxQRfJjtBENxHR47X
wXJQlq6aVqQ36OmmY5fGyC3jaFGIj02D0VkaZnE9S13cFpa0twxvEOmZYdDsNATvCLMpcLEGDCJj
XscydwWaYBw4hwP9tXXiAgmPO+Ss65hDaIZTM7SKlslmPDjqhodrIssZVjRjyplpXWLVolppdeyi
3JQScUjEBqqhbDoZWBFv2jTmmbMqiGkpW3GdiU4vryaof/q6dRIIqSXuup3bZPbBB5KKFH5I0gt6
YftK6ysszynzE3ahk/KywESjNYYAEWTVZSB6m7bFyNiKAxaNGmkuIVsncMXNVeYI0CvAJCY+jz0C
YNrTu6KRj3ZkR/eWm43fSseq3h2KQrRZppD73h+Hrz9fdfwbiIH/IHiA8cfwgLrLv6LfwgaWv/8r
OkA3fyGbRxkWH0MqEsnd/5eSRNfVL0yxHIKJCOwgdIYcjF/RAeYvVIlKQ6ztKl06asmc+xUdwNdo
hoZCUXeMJUjXMf8UOmCJSvl7RQJB3tB4PAmwUy4lkPP7VK0Z0zBm7iE7zNGItiB4FEwONxQsrMLd
6WlgerJy46ukPzDASg6Q2wnvncvL5Mb/Ikrz59ro15+EUkta9LXL6+Yn/U2oS9eEANpxiR7KZDhw
7iJ4kyr6ZlLA/6uIkX/2onkPpaFQf1MO/q4cQ+BlaGGGwbHVfE6vfCNHeTX6lrEnkVTflj5b/CQY
WNsvaJQ5Khhq12m8nSWFBpNvd/ObCpaSfwqK/LcxxaTB/uOvQfFroDiVJopla8l1+c2LjwAdtZHp
QquuBA31hJXJ3zuunt/3CIU2STifkq6N0Qbp5D5w6JvKKxxNO7kMEHa6irLTNOIvWEG4unND8y1o
JoRjhz5ttuyQt03Ub3w3fqPR0FM8y2Hz6aMdQQ+dEbtVTleq3ZFb1e67SjLfYQpeCeu5mzNrMy9O
oy47RsJGJf7Y0cbhbBPjxcfAP+MUPqv44OKa+a5DUb8hPK57Xw7EVosvHShHFr9Cel0wX2mjxt6d
9T5BEd14Ct1LALdsg3DyIJz4fs6TcCUDVul+Ol+KvjtYduu/FzOm6j7t73V9bE+qENWNk7EnaGGk
3oRVTZCzFZIM0LMECeey8si3md7DeU6fi8jemGR4EE4e4kwoGOlX2bmy5nMOJh03GovkKXsZTF/i
6HVgwUOCbWzrbIUu1AYXeW7GppjMClrA7sa3y8fBCNUGdwzDqph7c01yQRKuMxlia26awsszGLj1
ENYbE3/+mrWSf7JrfHqcA6jdSuT6sHYqa+30KcEl6fxKIiSi9b7yc4pNbG9iGHCmkZGbd9oEVF5/
LmRhrrtaO9aqFGdRz5/svYKLzVqJYsRlChqAp4TLsGKAEa9HySc5nvRxlzEqgzdKZ26lofIqv2Bt
ViMryYKEoivKrHX5wzG1KEcKo75uUkzwYC92OFo/Yre8GBkfjNl8nGb9mGvqYMgo2UxZ9mrY2hMx
ey9smtUafsVEdo3FAt0aon2esTUINLRVBfT504yWkIKZ32vY5Np+0jImMGM24+hkP5nUTnVOWsIe
KNYfEKDjsTdFeOXLOb4rDIrYNtXd9yEMxI2boYhl4TxPK8KVnKOt6vCj8WVzDcnBRo+N1mhlcRC/
NkHsngJEoEf+j8Vd79vhIRQ89vEsgme9Uv6dgVoemE9hTu8IhOTFiLXw2tVq0/OZpYL5JLhqlVmC
N81OpHvv9iFKg5S9FMoWHf0EU8R3NwMytClJdj2kednfIJwbD66FdrY10/IID9g5tDaK4SEQw12r
mjnz6Lyq/dxEyVseT/N3ZFk+2hXwGZORf8hOt541TdVvOIXzm94NhkMHCepuGIPhnBG+co40bJBZ
IvpzB6I/WA0go06mabpXTWkXu2luHQOLKVS4izPV7b6ctOmxrCLjBpl3fzbjCV1EMHwkjVVlK2ln
w1cqjbPV5eH9XOqoPipM6WBk9jpGsRB191grsTLMsv2oTO0TlFP5lmvtmzmW16ADqD3KTYg0cRdX
go1J1kct/Q7GqOY1Hzi7UHxvSpcE7DkbnxLCc/a13o3P9qgfiSqxb+b82Vr+fjlDWuo6mgyygNI4
42RqHg2SxI7g4cAjYdMT6qwL8wXCZxKtpgjiSbPs3WQ/VJ6jXid70natqj55Swjc6ZjN03xtUkVV
XdKx4QkgJDIBWtXWWznSvbXHvhq32MlIZbr2+3lPvIQHBIB+k2cSBc2qEw++Vp5ktjMZTnPS6kCk
1Hvqt9261cmQaiJPH0G3AjiIYnl08IlCtHwugXIZOfYV3GwihKzfH7oBGEVgnKJx3paIY4fQ9uZi
O5TPVX9Cbo4MBikSSHvEaZh/2JSZ3Uc35PaqJ/FkrshV4ihh8jrIfWIjlIDE3fXdWTKrjuMj9HMv
iG0kjfW6Mt9IfN8UXbgHSQuf1yohXKErZFy9jtGfrhVYtEPYMCycOzrrioRJo9vPxj17URbiYtX0
3wVgxc0E5iWo2pXghO217hRgnB9g8fqRf9OpemfW7A1DPDuQNLx+RnEGSnkFgtpmVg8hN4f+3JPt
4lLU2gVCOxYxwl4LIIORdhtgZ3WNUt9Yy00zz7t0erA50Lr4Oi7ViV53lfYPaRi9G86XVQAMhCWe
7kpUuR55b5d6PLMxuxdjZW+QDKZrWxc3oWy8uZyd84jqYAyQdBQ+GKuM5V5pYdWmh7zUuX7iAFn/
8V2OJfof73KHuD2Eog6AJJDHP9/lJDSGPdzm5BAhV+qLiNIJYbjyU6/i6Chr8ynPYYiYhdgEyRFs
mNy0ynmRU8PAddxRMW6b3nI3rl4EB5LC0palepblySUsMKCqXHplUHn0poU3aKK4I+FFv+lIHudU
VO/47q+rmaa5iPUX310k7BpafKnvMdog3FXVtrGaR6LNojV7cT5T0Dxx1Dj8GjA5aQpQOxY/huS2
s44BrHmjdC60z3IzGH7xVLcKSlnX599kIxiZxsVxMsIHDVDs1oz7Z9GrNdbMI/w3E02UvNeBU0Pl
DMIzmvYzlFzWDOwd/BAjFs4XtCvJUe/E1qFL3SO9BjrKJHzNMHlCldQ9cnctXRcSefI29HueFWQT
OcYu9HG1QXrFtLx0G3Siqsee2wMDbu/eAUdoVpU+Tkw1Us6EHt0NR1Enwm8tiXh411chiSrAknOw
jO6lZs/rROWjhgEw7CC7SKNCbbMrmg9LDmI1i4goiDopDl0BnjXQMG6PDbThQu4pVF/6qb2OEvmV
xOR81KaFR45xwcIxWA+VwvVlMehh8rsvc67CeDAeA67oWmvehY9Zr6mKhWnwCnqC8VpF090idERE
42UdIVIZY4hVDVf9yuyCFzyT2q5vyDrCd4ZFuwF3oBx1X9fLmC6qLnBOSV7RTMwkCesXAIo3kmw3
5DX8hcJ6snUeEBehyEaLMuep7SyCLKb4VRaaxEqHqQyRLt7fkqKXqB2Pdx5iS2+j5C+kPMInsdbV
kL+YZf9WNrZ6JD3sfdT0aot/KPViQpryvts4Li0oMnJOFWND3szVpMndIBCEVNq4ySuAxtWHEksA
0HSb6tpGhBRxLKRwzYWGJ8L2CPGPpJwqOoV6jtLV1zyUPHe+kLeAXlp8B+KIE+yi4WpRBaJqZJ2e
1rdgRJn7sxa8m2Mdi3c0IAAhkieVT3KO7kbDOtMerEXPhTXGzw4JJ41+L938EIyfQSivUgklkKVI
CkW+Mz0kCGh6Ac7MntnXB8eviaGbNiVGr0iy8wxDOJj3Ab1EMahNjlDLFIix0YqN9ovBGIylykZW
MKE6bd10zdrKrop24yz4bv0g0vE2qdwnB1oG7kk3KG7Q6OCN3ynzy8asaIxYQc+OSc5FR/ZxcqE2
uCqxlpHJs/gruno39QPtC7DM2dNYQWnjK6OPjpVllXRXXXWdlP22QNYwV6+mM72p8K3sPgWu9w7X
BtQZO/5shbZJ9ZtAf6zbyhMMBDV5g6zHG0nrgX67Z38yBJ9xzhAz/D7OUACibdl+krFOawDmGHmx
7LdOeURV8mNB5uqbASZWycODHp9Ql0uWcf7orQf5aSWYgC/3hjSsjXD51L2mo2cbdDGyPi5Ud95d
txnvRsVHlFIlGi5lgSwl5R1mCF0X0oNCfBFQHKR2UtybCBbZP6ljpLmeoP6KKeiTgKe2z5aNDikE
HDrWrVF9mNmM7WTxQe7EzL/DOslhySf7HkOJsyFio5DWuq3ZB7a+h8vfW3zYsuWjyOq9Qo8nm70C
L+NWECHiLZXynVmBsQruKcI2veNAjit3TBcB5CLdrfrtEprTkIOU+y+ZPsMq2cwutiiewBT+RzcO
+8nF2AECN6mpzOV0suRbH9Qo/JfMWe2qn51jAAS+3lVa/WT5xDfl6izj5FojVHQ0zZWpXU1ZjWKk
PoE742NVeJhN93OvNnO8MRU8EuIhlFlfMW09Yt3zLOuEe2Q5Pc45TidLXcfylbCadZbpHjCDW9RN
Z7d+G/LrIAfRE3yYBSkVwzkaGw+sv2dqWBUHH2XCBdvZTrJCXjUzLp2MN4+IClgulZm6O2YoQPbY
vlCalheMDRuEnNouSyKwBM4ttqOHyAcXNLE53AYdfQS0aIt/hYWtEU7bpO+ZKs/1GlIxYjmKoDEr
nrI6+A5t9zwQsHmM0uF+VPgPfR0ZdZEm2bHsF73Hw4RF1pD9De4s5Vo7oQLHi0R9KhDWj62z01BS
ggVCES7SL0DbrMj5IdsIX44VO+pJb0i4881s9z+NherGTuzkUPl1fZkRAZ1TWbkvVYXqN4DXTC+W
CVQ4Kk351lWwJeXPPSCCNG4MZ4xeSV11TkllxjuEve3pj8sPXf4cAcsMB1k+GzDDshV35T+kp5bV
KLKJCKhDiQYg8wa7Gu/oDVumnrrDf+zKo7/0J7ODP7Sstf4m1TEV8aoiDq+lp/GX7iZb+hz/R8vj
LN1P/qMRin80RWLpj/ylU1JLz4TFWF7GpY9SP1qqskrEnWAxhfZwbD4dEeMu0UdGrohB0mNTN+4J
2rp6bWwqVSx/yj47ethe41kIPxLHdI6GoGYwI1bRS+KBuDFhV70H4Fkeu1bEdyVotSucAHx89e4h
0WjRkjKrz45F6KG19Jbz0mXOoWq2vjSZKqOepMcfIQczOJjFLey27oPw0/4+N9xnlREVU7BbW5Xq
BVyOC5MjuElasI0mApw87d9mC8mOgpJ+GgtwQXbvI+OnzcniDT4TBhe4s7SOQISwpt2N9IA7TIac
okSqtI39PKY195LRvyQoy3k4AzLHDiyBu5dwanqyXMbU3szY1IIVinr3iHJKt1d4hPtk4wgNqNHi
9d2EcjGhT27lNrcZj9N9s7R0JIIYN8XS5tlLw0ekL73f+KMPxC5dcIvQHA7hXKAnXjpGFkz9mWS6
9CZdGkoWfQNpljSZ3dJuqqXxnJcWVF+aURSH+UdPf4oSw99nS8s6Lc2rsbSxf/z0/pz8+2MGaDMC
ZMBpKY1l7fLnvxmDka1dTK6mpQe/GFAPm+7L4GTRpi7VAaWMjZ4aqmmrWY9//G3/yfTtp2/7u4pd
WAmqkGpKD0NVwBUzqav0pDEQYTi3f/yd/smQ87ffyf4dqZUckTBNanh0YTi84xja+UiuWWDZn0h6
/8Wr0n9uRJaTgBUUKo7lvWTMqf3uZf39pArBY5/S5cTho+6c1HIKtct5BJ3XhU0zBICvOa0Q4mYH
ES1HGFR1fZcs55o2ENT2lwnsn5Il/BsLgv+FDOI/1Dbcv72//XaLwHT6r2sEYRm/LPIBMumxYC8w
Yebjf9kj/Pgjk//komL464rh10WCbv9imRpRVqQqaoalG3/XNix/pCsTJbwybdvivvhTi4SfP7qm
6VgmbnBtGWCjDyUs/eePrh6Xlk2kgfRY94rdlNh7oyLXy+kGLLUz260HqwyaNQXZRxPoB1ePtINg
kWDk8FeKub5K816e2VZsU2Gos9l++/HJ+1OP3L/3PF33X9in66//Qi7T/Ne2yz/fWhC//wHKmWWt
8AfKmaIBcC2+YKURR/v//i+JUlH+9dPzxtf/urVyeThYDjlQW7FELg/HX7dW5i+2dGzDtdkWWQoU
9N+2Vsr8hcWDyYMmlY2ma3lE/7q1kr8gxuE4wp0OEICD8888bOxpfp6xkBll8MQZQCA1U0kMij8/
bWOHUSnrFbTHHm7sKhoVUax+ljpnXZtTtUBMmm/tCCEOoSTyDoSwM+IVrPQsm9uxHeJtrLk0c6rp
hregHfTHJrRR9PtwRMh2yxC7bsZ5IGG07akfNqPTohAwZVpRQ8Hx7DzZY8nwxiYDfwzst6kvpjYS
oeU2k/Zd0+kY+FLLHzddn2KxtRKRPgmzyX2EczKYuWYWI49PJUdYYquZm4i648nFhvQMPSW5ql1s
BdjDHPN+AP3EyyN7hqnOPGYHFJPdQD1qE9xcBIx29KiXMZN7Vzs6E9TWcwvUasaE1hCg2Q8Gha2T
WpvA7uoThal7r2Wufo4mhlKWpfPPGrnTX4bOjy/RZKQ4quO+ZCZq9Blug26udm2iyQ0/ffLiB0F9
gt0nBL5tYhbWEQ5Df6URYgEfGl4JomYjru5qMbTfmzDPfLKheN89ykJX89wsgnFgAJFyNlVPLvp+
JrfPv0pqUkvWk6n5G71CsgTmp2YaYJdu9Dooze6ZiCwJNGFC2HvVDqZL1GIanNE1Wq+ixl+3QiYN
0CTR7A+xsGeXnOjqRBTPmHp+HdkE0MSOuzLo86p1D7/z0RYGd/1g56Pt9Yz7L5mTtZdGNrQF0sHJ
Di3M5ykLnXZAbaDr8gpUtf8q6w4bT4Si6UnWQjsQIFKCc53Sep9ZtkmcgjMTN4TMorNWeqaixx7b
PJNbxykfYzsL3nPqGdp26CgOA/Nsfs6cmjI1I4VbbOxJ/fjWCG8o1XJIAbqmmTczqEHdg1FhSS8n
2w/AL1Q//2RZHZikuShqe0NCjH6Kp2kC04sr36TqB8aHCSps7/uZxo/ZfgcCnf3tIa2nIj6UU9W9
/3/2zmSpkmTLsr+S8uYWoqZq7SAn125HDw7uODExwQG3vu/tj+o76sdqGREVAhcSkkypQYpUDN7g
eYTrtU6bc/Zem2L7cG5jb/wVjQLDm2WBc0HCoxOJlJJD1ZmWf01WTYBFjWQCfZVi/e09Ylwitdaj
iCZab075hpMPYX0OlvuAPKjLCYAZ/MNksOnIcMr35hHIIpVnknqodTfhNSlX5Jd00eQ8YNjTbrE2
QOQlLUq75ydNV7ktffSiMJ9JP7F6EphJB0xOSj8p9TM19M7oKc0XUNLTOnDBN1n6DwQ1kIqSvmlv
5BBmPaqzuXY8UyPX4riWsMC8Cp5+BsDAjqtzdxiBO0y6azyKNC4oObgaXhfAp7fRmMoHF/XKUz6o
St/EZcZtm5KrJh+Gnxm6mp/EliffUNiriYKcyEevGcNy2CGOcgRFV9/55vc6AYR4fBp41Oa4oH90
OqxblTr1Qq8Qbc/Llg7ElbLEr6Y2Ux48Uc7KXXmrNe38EBL3y1FHRKADJl0gzqngvd64ownaqaVi
e9w2ZUoRo8qNx6FMQEC0PeZ3TP7pzN894OiB/BxsIrgvyqOXBk+6IOXrqmkUeBm/HAiWrX08gbAX
bFXtXDx8SFrokgmmMJ6KzzF+xC7dbbQq8enRLZzyTT221XTK12ryXdvl+DRrQ3o1D/5E/fhZ+6uF
uXVqFx0urEFioMEikwwPrBJwrZDS44li+1KeaO7MzptPwI6w7cWI8zRHH2+prVJzcM0IXno7dQVa
rmGMitOY6E/Tc7Hm0C8dY5oJ8Yxd4DwL6vwBNWfMbRyG7gp0eo7JH8n2N2lX4qkZKTl4xjzT47Ec
xVoADXYhRYMdMQn0cgmhs50kHD0bIz5SwqjAJpiLWSfHAx/dEqHnmszogaXtG3vEwBOZpL4iow7k
D92FeL6jdWMZ+1xB0dDY63OUtMoUyCHd+nNerMz1LOJry6sq8q14TdM4qj0dldjviQ1Q6lVEZ9IL
L+makic7a9p3mhr86yHLlevZGhTfjS0xHJ8ErhmU66HUyQzsWLL/dAdbUT8CiY6fE5oAIqhOk+fC
SuZvRdFoOiLGsMNDb1vjry7P01urA0uxLwry53xDp5mURw3H4jAaLiiMWtWJmduLJci9CEVHnmat
8TnhoU2CZO13YfiJBOT1HhIZDOpY9LEWW1xyGdnrvl7VjXwwmcfR+MN3bS6RG+Lv6yx7rdnUsInZ
oQxLivnJFPf2f+FA8j9NJ21wePyPd3veffareAxe7e+W/+L/Bpqw+0duItm4m65a1NB/i5KE/AM1
EJs0Oli2zvP4Z3uHXMlykSTCdLc5gZjsyf7e3RFnwhRmo50WCIk4pHztKLEcgl9okmCgLbocF0ay
ZfFSPFe4XlQB3KrJ8H2O3Z6TOHStKu2YXOBURSOOLbRM9Tl1kwKviAn6wyKIfXLS8MeLm/WOJEc/
2GEuP0LZaLU5HGGLNNXy5y9+RO6AHyYgot3jqFtcQiL1NDhjOHfCibAR0P6CFlPZ/+J0nGKAagc8
Tz0uaJIn8+h7lmD8+/gnOcby/r+8MRzjhIkezEHkTo3v8IzF9z4ycybA4ko7FSstdmhTlYgP6E2E
VfZzHBYURA5mmw46CFYCHYhKiIBID+vRkDXJAWQEsPfRpT1sE01rIm8aoPHfD2YV/DZ1hxodJFha
TSwFdrmzUTmGHmaJmayvgpReGXQPQxnVuKwN9Jzwztg47tvAoaUiC5nu9bZoqjPlJyPLbqvcn1Oj
OaepXT8ZSoa/FeDsnAmdsM4rIxt8lqSU8viCYxrGzeQ4mnWcJwX8M8ikVbyP9Mo5F26PitcddJ2l
M3HG4EQPBivbFebYYx8kQRUPFRntLKMzCWnHSSr1R9thv4yYJ3S5pJqC1UYaftZs2qxW1drtSI1a
hT5IsS37+ByOt4nOZFU0RUXY05QMj2m1mHF6u7oLVIGyVaaAbLd6mM0h2TEmsuy2prOS+VnxUysJ
R2bn7+LfNJuZ6gp/KchyFC7EMNYydldMZvweM+h6d6d3ZaZWRibKI4kaCaupIeEN2JUz3qPjQfwf
F3mzmOSxGXENI83LHP0VcR+0QuhA8E2PGxDz9a8ZdybuT72to30CWLc8jZWelRuUIBQlsQgZRzQf
5+qyQV0bea5fhxngukFekNMwPfkkH2M8mkaCs0mJyhHKDJqx9olqPAJSVGSnwxQYd0M99wDqelB1
hlEnhP3lFuYoS+o/lopvS6qwFpOV2quHGv7H+aSx3UX9MGTfjRDQgcfKivDVtAKRrKfR1s4jV2TE
EseId3gwyNy3OQF1myLSY+7/KK0TaaDOo4tWZOlJ7xPiiBijq7Dv01YxoNFmEHrqUZ9/ddUAxbmb
Ry1CdcKgS9W0w/5pDzclYWBctfCxeFn9VO9kL4WzHqyGtHh8QvkNsxmAaNentw5hAX6E1/L6BfFG
y43WuJnLNJCnBGuyA6kpmRG7UVsTDMMezTG6l3xAiDfEbLdbrax9TH8jzbksq0EbU6/GpD6Gg+em
VkirK3Wm3wgm5lMAdxU2WgeH40aAzSyQTLc9WhD4OgpGYoGr3x07s0coMdWn7WQG5tVIKXhaGSOq
Lk8vJ6fm9xLF64SAacG3/Cgz+g3x8MQkDnKRzJBNh2LnHtfaddzJRa52hAjtVznBVlLgKc6GQj60
Phby+rjzDXmWYKfFXksoj4M7KpjG3zYcCY/TEJhdgl+3tTusqLWvCfSdopXJNxUl1hrm36MoRwwU
xGxzgyYzOp7bZpvX9lmJMZ5wGE6Z2Xhlt/1pbGMZ8/WbAgTqpNELg7bF71i1sZFsUXut9CKiayS2
ZVhG6zC6EW7zrUvY3wPHGpGIntok4hblYPFJ4EdcGfhA1vpQ6L/byBh/OngVJHnajmOGe1TzRdfw
4EBiBbpGKxLjlz3y98SnCCePaxv7ogL8ylnHNG6cgCaya+IKdmH3uENCE9wGrljY3GXRAQ81XEjm
U+ElVX2i9yJdm3UIm0b7Joq6W2lVsG5n96pwhmaTRxONTzJRV/E4/llnAKNjp7zSC055bF5vmwxg
rEgvYBTBPxvaZIcDDsRkU/pekSfzSW4YF7n8aQ4o3iN9P8P5rxNdPM40vKQeeBPNFi8toEqyDcYF
CWHqhBis5gyko75KhixiQ1p+90vz3G3SrTbjyUes0a07o6yAA89tAkkD4VMZjmj7s+HIVODB0BKA
Vm2qK3wy3/1aXVGyOMZqcN+P7THwkfI3nKFkoxNdc+eLkUa2EckN3gdObUNHoU9U6U6ZmbupA/Ut
65D7K6tZYQO/bgJg+Knv3GijRCcAQD4AfH8N/HElCzJwxLCZdMy9WzrqnlDl74D6zdo2pm8Alrfu
hOu31CE6ofcAnlaq7sgdp4tGG9UKxs66c90rAE+3QwxZb0FUM62cKsW+3Mqu/QVriuqXjjswUOKM
TU9vkvZ+nqNzq4wvpJFr23B6cOpHnbilqqnPXAKXhrycdo3vFqeOrwqIFjG27sZtqp/awDm7wO6I
gGfvlv4FoRtgKlQ0978mwoQ9u46UZzXiu5aFu6bPzzss8X/iw6LHXgp1Soon6E3RA25iT210Zzp6
siAFJ1LoRJNStqWBBV5+6+ZUI2B43/ZBdeeSvGI7V5SK7BX+1tNSBacpRkI0LgZe+WhTiPo4kUgm
bONOiZGgSsK4ZxiXUAZyTmEzGGg3R80QEc+p4eiokvSUOtfF1AXx8Wy4P/WRA2CEkRVSU0Awikia
cqvRcroSETbDtqTrjfOizU9jv9jikUk9prDdWNjffag2Z4iiTqUqQGuL8juo7dlrQVbMCFjA+czG
roz6aAc7dO2k8fitMqA/8Mu12muD5iYvWxNH7xLLUzh+eqNBKQMg9HPW3CPM8XcobY/6HoJiYPUW
Vl0dx3ptZivTNzmvLZWQq1E0lw6yaRjLQivVnolVYUam8FP/cK0Y4kukIxciuL7WCd2UebaqI3fH
igJcKjgSMTSJwf8xWQIUbdXsFUL4k15rvrsFwIcMRU4zah07JCJ0QD1f1sSZo+6bTzT+2IzgFwFA
WAiqrPfCGs9iXxTJSUY1ZVVJ80a34xQFVnQc1IZBDLYdPcJQP+nqAm4fJjUxL2oRwwnWsG8KOzEi
rwztbAfpLIS1R9ICsTW5PJOEckIqIkiLJNF52FSBH6G1tvQHLvDCqrNs5yo5s5ab3zmNdmxdnN+V
RlL5pDrArQE0P9K/dhR9oh3A1ZOpFMd63ICFtLQLtmP2rUymJznUJ3UFvjfvtTM/sJ3LkdP8Hlva
KdNvfhmZZfXAibtejal/AYEQHnWdb23T9pym/oH2ezuHI9jLwAXHHzA3sA+FwdbtWbxqr3dNzqM+
CvUJqKWZ/26adI1kRhj9qQ78nS8ZDk+h2KXhe0owLHflTZQPR3psrYwkZ2GR032sFcmlGWSXwCxi
ua7LgXeNmuQQi8eJ+BIjeACndWrH4WbIumOrqH/kLF+eMvo9JsTHycymXasbuHVVwEc/w4nUL8ra
DX/mUERrwW7GLkGHiVJqXja1qyYLg/sOch3TvnkkWhPqfjtjmkyck0kEG1jT65k07e92SAF3AvLH
NrRoyh/pWIHlktUIqhvsZ/ykNSQpA7CnorZtsyi+GuopLL0xQxZG0nXcskYnSu2oVLOVTYsK2LHZ
2/YEfVkDj1tkzl1sjzglioQGyyQa56JuB+13XMER3ouGL55YGRxDneoGWspSSwwvb2JzPMrYMbLt
wVVe7iibRuy3oDVhHi2a+aeTl9lPxxo5BihtuAukAxuUqKlfVivSpzydx++Vj/CsLHFvUt1J51M1
KMpt9KANxNjKNhbZd9nBpIsHpsaeuEHupRMma7e1jfvA1di5Ax1CaGvNljpKWo3wkGhugAxGCfK0
3aSGEqqoi1TU0EIFAoTSvY+BtA03Nre2PMvtPOV7scMlM6heSupd2VTXSdYSt2iTAhtsK3+s7gEQ
ige8qyjs4QlFt3pgAJawKMElnDUycZTHWnIx9W59Ebs1wVSdnqbaeeaSU7RFUO3IHSXd8boshfu9
b+HEe5EvKKYEKpEn0P2TESF2RsBCj3USrPoM3maRnsLeBAM8eknQgl23EV6jUUwCQa22cxA1jcJp
L91kKtklazKQXpNozlXU+SNbKPrgiPZ8t6KmLibmDLZIFM5MjfeuCPErHrcqnG+Nwh/KnfB17Yny
e216SR52V1MMeGPdsAlEoEbgFIwpzK2gVHESpt4cax0imHDUruGR/SJNPjsVhQvxcjCORifTrE1p
a91lalbhI19615F2Zde+R7Q87QtRO/GvLmNe9KrMGnbtFGRPs4NNb2UPY9edcyaxmKmyLPM3+CkT
aHD6kMi1kYAi2FckZSLoAk4Ye80SwI1DxJjOVYcfdj3kw8T5NKkNHcV3Uf+qXBPJXFJPsXZRxgrI
sfQjlKNVD7c8J5Ne4qlscEYrqyvDFeEEbrb3dcu/ywbNBcQwRDRvZgf0RWKwxfaGaEauCu81+pWE
kYzWVDgRTad5oqyVGAwODYXvmD8HzMx4FGO3MDeJ7PozHBJ5vqaAiqkAA2SmbRtfB0IPJqObf5ow
G68t8jUFeVQB55GqV4gd3ZC2wl5DaF6taQbIGxGV4XVFHtyvbAQLF5a0YNAiYtw9CtQSwjLUXfVU
RQ4QFq3J/D9r1aPUm7Aj/YZVDgrHjIr+TwhRpbW2wb/fMUPF7UZwvHEhaQqDtQxkF3Ox6VQPfVr4
TwE2CsrAamDeIx6QZIKKBNR8XWs1EV+9rIgiyAZ6O6sgjKr7YErA6UBiEIjaK5cVNkjM/NIKYg7B
lPEx4nZzdFU7fbuE/g3QiqhlNnRwqBv+MGOrHrYO5MD7oDYT10P/5p6Y4TyNHsBsjErdbIk7xp9J
WIYTVn5SLKGA9apU4ugG6bqOpHuF28pyFiHGi/KNkppA+dqBu0qlf1QAxqfVphNnM9V/ByqTjUwO
8TulotcyC5rdy1CYSCydOF/8eLRKXw4FRcmBcW41+5h/BU98m3i2RDz1cfXn7SimThwgZVHHlkhj
DkbBt6pL/FaI9GulbVlEUUpCO/5klOVveVlhgudOaYndI5UvWyAneH0tmkrMsnZQei7VsVXjdhBF
IRN1lzO8o+8Rx4cbkjzHiy9fG+1crm2p+bIjX/x6Lx5WymYha5EK72eLYx26Mtq2UZxHiCX+KYD+
px6U+VxbtkyKm4oW9uthAFK53ZiIfB+FiIpsmS9I3jE5/XiUd26h8ay6oT1um8RFvx4FTWvo2D3i
0M4Jh22OQejG8vX+aMJPdVn7NOPIQEiOPx707etuGg5QIXQcyKfw278e1AXoz8IKq0hqoKJqts6Y
rQz8JIPRbj4e6qBIz+uOlYgQGBdvA4QL6+D6zBgnQymWs1CqFU9WElN/MowG9mFjuNpVb3VEXak8
bLZAd5xx/fHobz8DjLEmZVmb/swiGHt9oXrU9a3G0rinzR8dx+5ILSSauk9MHO+O4ghH8UEbBm/m
61GqeRSyqhoCCOpY3+JsuwtcQmC+fCkW/yy8Ep6dc3gpAeekLgasDRUo5+hOKfXWaeKvvxnMGpTl
cSkaMH/cgzejbcZqslUNQ8MyqHpkrXnRZTEe/S5K9h9f0JuaOTOhrYRjI84woZMcXlFE+JzIq7Ah
V0rUw6qKCipD8UBgpWOV7bVmwB5fSbuwvoeT4uQ2Uot6VPEUZ6uC80blJTY6zU+mtLfvK8+QVobC
9c9RTT94lnPctiAHo2bPkvfLmTCD9Yh6LedhsoInXXGWzbTqk5lm8WcfzKMM6vDusKaYum0fDCq7
TC/Nzq73JZ/r1iAC4MyAYn0spR8ej3Ejr+rGSTayaF3MvRAA3TKdT8owlBdKpfaxY3AEiOxqOMcx
RcVeZkil2WIN2wqK/Sdf9PIKHEz6SE6Eou3CdeMKef22wzCLJrPhi3al0a8tP8gvsqGGO6Favzxz
XYOUv4/flLfTFfpkKWmEugLMzHOj48WEb7LTkfBH+n0OhXmXV4W71U1B0iX/9l+f8v8L3df/ME7S
Ior6Z/lb37f3//aEXrOdzu+zp3//13Ud/dvpfZ7w5v71fx89/vu/lv/krwago/+xfKf02ATLIYA5
FsO/OoC2+4cpFbOFbZD1/Nwa/FtM6P7BhEhrgd0B/xXCK97qvzuA5h80yZbtiSUcl6/NNL6i7zp4
PfDNIQCmM8nkSDeYDcnrF7KksIvqA2uaXvfmFW5aVDyWTu2/QROyfXFX3tkUHLz8f43lAFqgoEZT
83B+ROGR5AS8jRubIARaFlp+NpcwUvy+RAEeS/2TpeW9a0NS59DrZuJ/8+rbI0mCOVKJTVM05IUM
7NSzjLVliRj4ZKiDSej50lB26pJtD0AFeTD1GxG+Y4l3bWO4vnupa039C9lSd2MPUscHCor4bEkt
xK9APo+9+fi+vjc4alR7QVssotCDZ0gzBiFcpY0bTg35XtkLEA+ebo69JCI6y9SbSyFj54g8rvjh
46EPVu/n64YfIbA96qhin8WDL2YXGeiwM205bmhKZWfSypK9Krvok+VbR834ctpchqFPihoXhCAa
m2emw4th7HRKzaloRyxTOBiLvu1OnaGIdyUZHtf18koFUU64EXTA5NJqMKthVJku57jv+k/m03eu
mLYw7xMaEOS3h3tOvzXaeMyw1KGwSdZaYWmIfIri7OP7+vzXvFgonq94Wd+B/OhgOtyDrV8gC/in
Ds8USdE8bzM9QR+GBAy3jKFNf+KsyUg0HuitbSGw1taK3Wpwoztpq39y85f18/CXoDHVmXXwu6Do
eT1DGEHtYjLnl7hdY+2p9gY/jHYwTrRuDB6ioQ/J8pTut4+v/727zAaHSYlHvgBbXg/qOBVOe5r9
G+HHPFyX7cPkBruvD8IDVOZCZHk7iAt6KaGK2m9os/urZEFbMB/9F14YxLgWs79gfmWif30pNT2g
cEiWF0a54QkYgdhrfSv95FTyzg3jPMdukI3nIls43AWRImH1RMZtxiTx11DREZnJzP1kBn/nXVDs
JYDiLapk9lsH12KnPQc+f9i0jaM2uh70Sz5yVHyfEBqtzRG8p0X6+ydv4DvzOHpmdO7oFnTmmoNr
I+qCXKi64Q4OpNkYQJ4IPWLOEVmiPpnHn/fNB287bwIUID46npW1zEQvZpq0KlFMNnO/6SLqyoib
I3XvOIVBSOJck1ChY+rOd6PeU8nXKFClHpDW+IloqOYi1GOfrLQE5fORU+hJ+Mn7+s59wG+GKIjl
nxfq8KOYYwCYFDlJMjVb/Tgb3HyrF517PBgy/ORBvzP/8CA5+SHFFCbT0MGTbnvRN8U4TBvHIi9F
lTvWl5tI6491EZyaA7VANNWbrAxPEs2vvjrHUkmy2ezKRZsm1EJrevkQ+s7XJ90hzhI1ZeDN0s82
hWN8Vkx6sx0Bvw2ujfdpkR6RXnQwyujWZA+X7WZGQ+0VAPNWKCeo+8/BsFOOtvl4toE0xV/46t3i
BI/cjqKSBXiJL/X1gKDR5lmjrI/921atl44pwDjBnqJfNWHrK7TPoXwsqcLSw0nGFNZFakeYM0sb
B681CASSQcPbuJU0zIJjiVBQ4ta1ulMIZpJKUtsXD35Ah3jdOXRGt2lKN3KVJQ1k1xhIr7FpTbQo
HihUjUywCHbLyoYCF239HG3DzogNe1i39JnQ+gaZugqxOceeDQL7hx07NOhTxw9/Zl2qS09GLMZr
whbDYNumcBq8Rlcdyl1SA+T3utZGlygx00F5mZNAtbbQzYeXAB6L6WTOC8u5rBDzq81ErCKKcyMO
H9BakMniTAhMaJpOxT43eppCeF+762bU4+vE8UfSJsATAcXTbDe7zvs4akj/o2RXgo80zGBdOT1T
REmhJvCMQG/ByzVWkHsdDf4Lp46Il56JwcRuragbO51V3ac+jEGCCaNceGA44+sirOgJIfuP7/2W
SvSq9qPpiZzduPCIY2qeQIRLjMVMumKvBQamdFoH0WmMvnVYZTxrc6MtPUFyrCjKrhInMRAzIA8y
zmU3B8VJZRJgeWra5Ux4vOVMxJ4CIyB/5bygXSnWXW/WakWtTvbot5FDe2nHwrG2zVInY5MvPzkC
BNOII+lr+Z+Wame4ihF6Ua/Ma/dXUIAhP9Jh+5ExO2fRlrgGkn2pj8BZUrQc2xawB7ol2483AFhi
51vvVn18bLdSu3K0hApr4RfspSDCkwPk0KdDplGz5/ASvRXJanSart+2dRXRIXEC9760MMjvUCoD
NdCQXJPKbbWRdtwnFSk7IGIQ6uet7oNl7if/BMgB+a7VnJKnzU2mVTnEBiGOhOkUJzCeBX1Zpp1u
PZIFdwnyU9XHmqxoeyru5g3pYGNx7OQdGE81J3VLKIXRXWScoY11kOlRQHdTK28TkPjEWqZBKDZ5
MMqLqPej0zGl6AT2oMt/sweYbpnswnwXmWFzF0w5AEQQzKh9Wtkpawkbq4IdglnKJyosooeWejt2
93xq78Gpmyjsl831yp8zugbMADSuIW1fE4jC3zGWVYxuIw7neG+HbbU1UW5Y16PSNEVkmBNPa6oT
vrWpF8nM5TzOJAWuDFmQI9Gqzti6QJwJMirNpuWNEE3TecKBxbwWpN6jMaPD3yFREKlzVDiYNz3B
pEDSMxYa7bydcLA82EGFyKQZEdyvXKsrv5dWYY0/wyBvrsYewTSiKrXMFaGi25OVPgI8zeRN5+ML
Qxwi8Et5f3HAHamuM0nzhsPVkujY+reqUYSIsrFJnS2uVvlXyfr/lxX+pS8Hnf+4rnCUPxb5//5f
TfT0srDw/B/9LS029D/YmC8VR3oheL3+qSy4YA3ZKrFHQFSLO2w5Mf0DPKRqTU2ZUzigRF0sxse/
Swuazt9HSZs/xOXDSsVm/wsQ5mU9e7HeUZOjuLC4IR1BjJ5yDvZSZk1oitm55jbL2hZGgx6wbZCz
O6QnSOnLbNuQCzKeD8jos31FhLPmOW1Kw/PFTbv8a8CXyL/Dvczz76CHAtRbKEHZ5OB3hLaIx9Ln
O+qp98ldmBRDjlS/p43sRpXADZChHWUKSsmIc/lBQJSLtUir8PrjX3KwAaAKxIYDx95y2ODOOJSI
Xu5rRknQLmoEY8sX+4CzXzykZjLcacyJmw5E6icX/ub+MxynDi4cpDaC4oM9nC8drW2T0diGrS3P
Exr2J6Gs+HSXncS5JsaeBmaizb/sXCdiwfA/s2AfHEqer5fCF9p2A9s79ZHX19vIMLUQHRloZVJ3
66Zd+s0ImuyTbfG7oyytCkfB8aTY83oUW+Vsdgadu5rWxW1hpf4mSNv4kxP5crNevcw0mCQGGbD0
3M03hxC0hPCFh0pti6FpjgcB9LETqeWNY9t9bfvLbWP/y17Rpf0jcZMcvCaNi++/YHe8HXCOn5h1
Y52QhBbdfPwyvr0g7hVlI5oiNJreVBiIcC3dvtb67WDTzrYKYR+3Gupnn5jSu4+HevOEXMASTCps
tGlkcWWvn1AVBDgyzUbbJhM5I0i0MlYorFUfj/LmgtBY0eShBAZInKPbwalBzewjzcL20TeBCN/U
YQW3bm6cIvQWQvXjx6O9vSbOow4cUYwTJvWD5c9fHBSDOIK4ZOn+NmbTiRKlCgrCU4a2/f71ceDT
YgSGpr/0Ul+P0491AaO79rdQ/bIrIrDlyjYScfvfG+Xg3tU2pgSjbPxtp1XdUZGY07av2Ox8PMrh
E2IdWE7xnF2XE6WhDkapwlghrM6HrZ2VE7EMSY+W3Mh/BCF+iS8PtdR9kSM4yMqBr7++bXEeZEmM
NgvNSMYZKdCwhNaiEz8xopBv8vFgz+3sl5MDFwY52Hyu11EUtA5ehiyzgWiJFmj4rCK1bcIC5VRo
m/5JogCz/zAsdG3r5X/I08hCsriMpjT78w5rbkbYdacr9tfzgADEF924ipu5vDUMqpcwccq8+xE1
RVFd08dCMGm3Ca4zNuMcWA1zKOeNQrl3VWRaRL4Suun2qK3s6I7Q4mbYoawXSPbrrh63MH30/CQq
S9c/IlLb2s2h6Xa70h707GiwtLZjT9uLutpPMsl/SBSzp1iWc6hJrdLGT/g5b98GGmEKz89S3jSf
Wxwvv6COjMc4yMSwzfxYrZBWKyrzkbMdY9xxHz+g5SN5/XwYyl5UFqz/NB7U67dh0rDCBJI4pqTS
tZOe4+DO76t5m+cAbwRcoRPNUJ/VMN+5PnZgrBaoLGg/HK5LdPQrEseaaYsfXWyioMM1Iwxf39t4
Ur7c5hMgK1if+IdqKQEbr6+wCagEc4tHxN5j543+MB4t92GluthZf3wz37ku1Cr4Y5eZdllwD4ZC
8mwFVYARS3PDHQfT5M4axgyRQqO+5lKkQQoZzmQQ1gxH0gh7PZTwAzA+SOiWo8iwdqfUPS5JH9xH
ObBcgFLjrds5HZp21GpfnkAYGtKGw4OncXy4acSTn1L2yMdtncU4aUjvJJzaaappRkibDf3mqzeV
T2FZkLneBTxysEetHLeWRUcqc96WcqNC66omT3adJXn2yUiHCxc5ugtOAhSJyfGACfL1PbWcCCeJ
785b2ZmPDfWgbYuR/MvfNoMstWg6m8sp4OB1ZBNute5UiG2B/G5V1RYd7y5EdI+34+rjO/fu9bwY
6uDbLhpgJxEC7W3Zk0A4UvnejbC6vvw6cEGLhkTnMTm4JV/fNdblzCGNZd7OU1bB5227XRqWJWhN
q/jk3r1zQQtFCM6AAiLDO/h6qKbU4lmvIrGl/q42YA2mVWkQg/3xbTs8i/AaGDpyFdpqJouyOvi0
3FqjkMB8ucXMQlJ4bw1KrvJSRL9qfWo2Cj/0Z228txMHQ4LTZ52U+DwXv+vLCZ/VxBJZZRH0SX0Q
yWZ7Yqfhn9Ju6q8/LI6d7ALt5R3naPB6IBTmTQAPQmwt5BY3/RR0x/3chrvJDqdPvqZ3rokNhuDV
4JtFlXjwNRlqiJMZ6irCk9h390Fol3I3mi3k9kIpIp0/fmrvvBuc45bUXc4G9MYOnlrWOZj0yGNk
n+aOJO1Ud+1AjNfHg7zzarwa5GAuipmVI+XQdZQ6nSswpJW+rjDqa90036gaJ8DH4x3Qs5B1Uhyw
CW7gHMJbCXX39fMixXKualvOlCgbwkD8Z3+ib5KUBlU2RNpMmrrpeFPaARBQJR1D8otCVNy2XaXX
VGKTEyPqimEjeFD+n5NRl3cf/8S3951dEtmYuII5lbmHR+lJwcov2Wxtm3gId1FT/rQUJIuvD+Iu
lQGIPsQTHG6PocWXRWwu+e1Y6/7MfNu/4f+KPhnl7dNlamE7ZDr8Q7rFwc3WtZS9ZKgN28lOCaWd
x/N4Kh/9bP5th+KT9ftZDPl647WIAwxb5+ZZhnUoltQno0pEiJaqzp2gx3MqSWRPKKLP56PsjJkU
7qwYdmXZZMW+QGJdnI5ZX53VotbkZUCVPj3P7Nq1WmjCqu5PgqSoSLUir7DxYA4RCmXVppFtOmHy
HUDiKcejmLdlSciaR3PdWiKSu1qZ5XUijPYCW0yrZxDKQ/cmqQjtEqsQ6y/xzm0055ijIeM8kt1V
EjGb4T184IBRknfPTIpDNJjib0CBE/nlWQSApOIuMT2ibD6Uj5Ag0RGObLClcox0o4DnwF6BQSEN
SEBffcnY93HoZ2lBDqYfFhfKytZYXCq8bkU+7qYJD0AF/fGTDfebmtsiyxWwqZgV0cOwkL3+pCUd
06DsVL9t7PhXRh7moxwa7J4YUSDDzuVpQHvntCHhx9MkNfmcsNLPfsTbuXnpunPepJXJrxAHb/pg
k0EVlNBg0zFKiZxyu9sQg9qqtfzo/Kt3lTIns5hJ0XW53IN5ObFcyEJN3m+B68OfLth0z4E7fTJR
vnNBrJss+wjGlE7p5vVNNVSt5THyfkCbMb5Ac5bfZkCCcAQq+Yme4P2hTDb4yIpYspc/f1HeEBqB
vkHZMFTcp98CIpdWy0n2Tmikwn98794dCokiM4TFUvq8OrwYCi4aWo8IZHLVRCTVWsSElIiczq1A
J5bg47HeHgR5TpZJ0iB6GHhfyzz/YizCsx0fgwtjue4mou/ZJc41PYwLM5QFBjjjM5X/exe3THw2
/U/miEPFxGzb3US/hQEL2llMvSlGVGOksSk/29G9HYr6GtVCCswsIbY8WLYrUpKnXAcK3Ya0opyU
qOKMTGqa9EQgfHwbXW7T62kdfQSKRWZ1ah58W69vI43zLqRHLLdY3mxtBUumqjYju+JqJboKyzPr
W0HLWU7R+aTPDs1iLMLTF0uyqMbh0aHRsBchJL/n9a+Y6WdrEqz3VsEDxnSiAT90prY9wiPTf/KS
Li/G4RVTTkd2yQfO8eHgxbHGFHIdDeMtOCDpZQqAhdDCz+TBbx+hI7kWFHOUK5iblz9/8XrmGAIb
DXg7Duz6hl5qvQ9zFmn2Tl/UPrHyI+ZCwbZIPDgELvrSlyNNZhuWNGrldtSJ20mthiD61Ik+eU/e
uWsIPek+YXWhDWMse5EX16PnyChMMou3hlS5F5Sm3C2V4i+fAF10T9wypE+c1s2DtYYkeqJghibY
0egh7QCqCrKIQCuGYvfxa//28aClZvfNKyf/D2fn1Rw3kmzhX4QIePPahk00SZEjP/OCmJV24E3B
FMyvv19pN+Kq0R2N4E5o9KjsKmRVpTl5juq7rU6YU6IphDQcM+YAGs4uiofHgb+e3CVy331RYYoc
hsaZzSNmrTzBzoUVzdoSn6D2NO19Mw9EB1pXULsEmGx8HUZjSE8zxC5bi7z+Zqr5p15tZMqUVuvl
N9OmPApsN01PGTFbhtagQEGZ2fz6vb5BFEr8iQPyyaiSrVaYJzxxaIGbD9BlwUezwGXuRb7ciHav
VvMLMMbly61IruuurACeiFKvo9pRTa6/7+1x2o/k9xsp+9V9SFOW/ICJMVh1DOicLveMkDJIYJdD
3AaiA9h4jN7wd67e69V+LDOZhxQ3A+hCoT6Abb4wB2M3OcGC+MJ9B7163vgdvwZpaAlDGrreU9n0
bSTzgt9hl8+0eZ3D6LgvRWC8jRXUTm7Q1RsWb+yvzZUF8XEAgopY63LlIDicfnYpVliTL04SQsyH
foIo4f66rqy4vDIW+S71Co6Et7LiVtKoXL1yT0MpdPCmghMxjtWGR14db6zgJJw6FsJA4+o9Ycyz
6ctgcU7NgIhZm/refjTbn1VRa4f767llyaNcQD2JahLx+OWujaUwymqmF+2V5k9Y76NvtYdkQoYC
6IZnqp25eLdYE/c7czFqPs7WVzew0JLWhJPEOiU1Y/HFVKeHiRHAvQ65+KdSc9wnS5/F8wQo6/j+
NTLBoApmFLG8dYzQwAYjJzgQT2bnFiQ2sf8o57KCGAWRh/um1CKuFumBE6YBzBKd1SIn31ysQcdU
Mhr5yxyM+r6mp/Ql0URxdheZ/7hv74Y7+tRPkZiEMQ17q8/XL2NlZ46wTr6l9eDa0BuxJqfeuLp+
FdJXy+ICpppB75Qu/nqyCbkoGZkW9aQebb9s7za5p0PcJYYWZtBScXeOVUL0VTRB8aDHwvmwOLP4
tqR2XYZeWUKqxQ27MLYHFOAHs02lorLRa8SGodAfXp2ik1uYgxuerUIYrkPyfe5289KzHSuSNm1Y
86SVU39qIuglE6asn5zO9t979ZB6M7yiTqtqKq+TZmhVcf1lNE+RNhSgC+b+0dVyPbz/rW8tiFIl
9XIuBRsYy+WCYKnq4FgWNkUfo9oNcRnsKociFcwq2eP/YEpdb5wauPjWt1xHRlymRmOfwPxVh8LK
oRpiSgamjPG96SpbxzFRNTcCaGpNl4tKZNtOkVnaECG5y1kwcMwku1FuxGW3tg4AElUAAkDi5pWV
LEdM2Tc1+DRmiBhgpkXEWU8gb0sKbeOaW+O2WQ5/4EXE8xwqTutO0YzOzxh0mX3Kard/GEdEvdAu
NKAjMWA9M6bqScut+tntluxzVrfzK6D8+uAhggBMEw4gEjP7/bcSjQIeYvaYEGc9G+NrwRxHhFkn
CObSV9uZ0C7XxPTIMxPvq0XrNx7JG7egakyw0YxfqiGry49amYWBvmHqnIwcufl2gQbJ0w5DatSH
LE1/3vfVW1egGj4lvAf+QFvk0hiE2QPEwbFzSui/0WRPrI99FkQbS7rlQYGK3ciJmPtZnwjYrqsl
pogILrMtP8jF6Q4NFWL4HaBLfveCIPUnymB8glmX9eMfB5VENAhTXtG7p1Ir8J3KcjcyiKsAzUV1
l1cKIJobODjF5bbZyGEjws1tUsEAd6ih7zjaiIN+XqyyDuvEbp4yt97qLd6IAVTPRVV7CYDJki6N
AtT3IU3L3dOUL7B/ZMPQ/IuplKyDfmNqW+bCfHivAclGf+tetvx5f2NvfENSsoAHE5UcEotVVAVz
pM/AlE3sZvYQqUM29wmlTxvy3kQc75tS/9TqwWRiQGFlHK4A0ECXC53qdgH9wEL5mr5z7ASiuvu8
p/X/VAPVQes1j+A5ajNzePPtsZtOopF5/HD/V9zcbuSdPTIO8pv19EJSV3Vfz4Z7ciGagV+yiIbi
kBdL8qIzOlPvWk8MHwnSm4M3VdaG8Vu7zedkSkd1zalwXW4BIEYBR3PjnWRvdqcOeqZHXXPdB3i5
s43dvnEFoEv4/6ZWvtxJ2VOr6zwIv9DQ0hf01WD6qQ/3d/OWFSh/PMhuXcLIdSKcjgu8LjSBTsDU
50eYk4PQzGBe+R+sEEOo4SblOau1pMjRd37BNwtKew47K/uuylYbh//mUn4zor7db9WQ0Vq8dm4m
9+Qklv2gO9MnHZ6cja9y64bxmQSjfUwP1F3L3liQf3W2wvbkY//M/Y3EdC6eqYolu3hM/7aHfNhw
uVvLYibJ93l8QWGuTx2TpWnbViRn4IDTb9T28+eRblm1Ee7d8uwArDMAWpqFVyV2ePRSK0sLzKTe
dHbJondiiWAS1GtzY0XXpng9QUerMg8j82ufiyur9KD5dE9oqvYPCtF7KKlb7cDl/7zvdzctEa/Q
jCEco6h06RJT0k8T9HkOJICjOLqVph1mQ3iHXlRbzQOXf+rycmRRUH6DFecRIiG8NFVYxpJNvOSn
GUrWLxNnDSpAAzG8wTAf4JdL3x04Yw9LXISIo12hv4u69ReeUi7jXO8/qg7hgarF+EGCCN7w+WsP
/NXJAizEHCf1slXS4ZFWlqhk4BrQ2T/qgmGJoKj1w/1vddNKoIZxQZLpVyfLWxodARQWlMX5/Djo
pXyBDndrkPP6DaPGYTKXptJmIoRVFJdlutWpiu3JQMgT3XRP3/djLE9Vlo4PxSgh1ELYYd+16BKP
BsWm+4u85SW0Yv6D0qACpzbhtzvK6zUqtd7IHVWMxr4CTrjTu0G8IEAsUFnNo43A/fqxDDhkJoQ6
Om8J3CyX9tAyrWuSIefk+C1woanWUcMI0jj/2UrqVtCozf4fIAKjD/Aae1t3yvVlqawDmAPS4ChC
n0vrRt32ftCPHL/AmWWYB247htB22+UJ9mbUVfshcH96KK9skWbdcCbV4meMlgQJYMHqnc6LjvlT
Mo+TaVb+IXCbCNHUfKvXf+N6+TUMzL2sgpF1ld/OcgYvisQ5dSwVxwEzYla2sTf7vtpwnFumEBPg
IlOPzi/K+t8dRyawIhWOyYKy0WuYKiyqMFiC5VMyN8XGQ3rTlgrxqGAqtMTqvKd5SSLYlu4piaxl
X2jQqqYjT16D2Pf/sizAh0B8QBPjoZceUsE0DTa6cU+i1SeYkaFLzwXhlUd9Y+OBu3UUYI+g2gM8
yrTXTEgwJAedabVEOr03v5jxaB7MKLb2cvTtL7ZdNY+iRMAlhXFzo9l7yxmpFhMNUI8kB1rt56xH
kSln4maoxxB6hpf9lLn6O6d6VX5OfZhRMnAHpCHruLhovDKd6XScDKk4VMcOcvAREdn7F9ittVCL
xhWpQwGQWr2oZBVDIgrHORVtlr62tl2+aIa0Pr3fCnPDPDt4On6xcovRT2ybq9o+xVrMiIY+pgc3
19uNy/GGn7tqml9dyJC9rC+JamggbNbREmSGM9mTwUD8B8oXF1jevW08aYQfCFUoOiki4Es/p42a
0l3uslNQF+j6jgkyu9W0Vai9+jhYsSEiohcOJ8SV3AQhvsmD5iUnLiXxODI5fwgWP9+obl1tG1ZU
IKpaqeDJ1mNWcWfqEKLPyYnASxaKLLf/MQpkaItU797dGFbGFKMerTJwBeuqixzzjjErQGEiSusf
5aCq7Ei5bnV2rgtcICPYNfqBsP+QTKuH+7eHuYbeIch7WAcmVRX+IvzMM+DnTsWcfdWsIEZeXesz
8U/TxGiwGXM9oZfs9JY4CgY9p0dniXTtIZukm77OTtCI7/dPxJqjBcoJE2I8GrFEYB69oNWLhpZ7
X2gdziqgzT+WVjZW/7Zmr7VQFJmk0e4T4Uj9y8KRah+YZ52zT1D9p9bHvprkiFCGC83zxu19jSxk
1p6bAJcGgq/iiMtdE1kWQCubpSdguul0GHrBKDcUrtH8kYKh735M/U7+aKEsN74VWibF94aJbLii
TXjMnoGPZvALJ0bknpeUuPDJ8JDt3QDJXUV8/EZ+GWyCVH4JgVYRnyb8IakdPT3FKMzXxzSKDYlG
hkQIvAK6Ub0ZVYneNIWKVDJGwG4dvGREdXvjAyo7FwkCyTXlWq4ZYA5g0Fd3msnIh2hLmZ/qvO7b
Q5Xi1TvfiqLizygeJu+zge7ICAG8mWZJsTMryyn+rmtd/EtUoEKN4/3fcxWJ8nOo5nIdwKbHJbva
ljzVocj06/xkOnNJHzpAamBZIuOVwe75pYcvbcNZri8nmrfq5SWioPW9LlQB+hh8SAPg8tac+LXs
jeIHnv7ueoZqESv+N2DXtBXWwDjQkPSfk6KkcIqYvRmUFaTrev9wf/OuWfHoRYNygsMDJAlTDKvT
WGeL7fUoaUDpkFNVLNwUFmsxoJKw7OwUcRmE3jy0PJwiMpwnSmFNEdoclB/IPS7V61SiFfdY+xIV
htjzNEaSzGQoD2ZvSXHMNMPm00P5zZy6tHqv3YoVrs8E3V72CEAH5V8y7Mtzi+xP5EKPWp5SN64D
6IxjVDDiMnL0feQ3zLVQRPXkUTOLWBxBtKIfb1iTrW24xPVLQt4KsojOD6U8GvyXPyOg9GzPxLWn
AVm8x7HtfohAUfeP+lYmcsPbATP96tVS66aOf2mp1+WSMU+ANIV0yy9MeyaHBn6bL7k5u2iVoJhw
30FuOLtv0hMm67Fx+XUheslL0bRLnJ9QFU/e+jlyliOy20vx/lNMbUh17RUfLK2Qy3XRf87iMUPN
3QFHcpx1FzGbLMvn5ynrl79kkW9VJa8/GZ8KYVR6swC16RpcGkQICcJqe6lPAlbxD5M1a0enoGVQ
KY2J+3t4yxSoXcCRnGOo11ZOOpoBTrpk9Wlw0+Tozr7DvGntMOgns+q9oSDIBKJnqg+WUspaT+2I
uJUx+tz1CS35bjdDKQqVC5ONPYnkxkNwc1m/mVJn87dIo9S0ZXbanB1cKm9fmSPKAKMJo8ekOxs7
eO31rIoZDU44ATsMY5empol0oXbb+oSEF0KoTnHODdSPqEIgq5J784a5a6dX5qBKYNyFGGpNQGgj
dtZQHaoRoMiWp6xjmoAMtdsIP6+xz+pb/WZmdWsMqG0iocC3gmEoOXSw6P/tT7M8LHaMyChNOXQ0
LfR9Yjebz3Ax93+NZeFvrPXWV6QPQnJMlYEcYnXw5twYNHqOOMySDq/FDAp+hqj7EaL35vj+cwCA
z6DwRmhvr9OUOakBG0a5ShqzNwZe25PRArOWk7/FP3bLXwAtwqHJFisS5kt/ETpZMUWz4rQIV+wa
P8r3xdKdNR1Ivx41P9+/LtDWZBC0r7G42sKgp4nkNoh7aNIxD3o6G496NZSPvTSTjS285Zm/m1q5
TI4EXOTWiXrvBq7+GRhqeZCdLNyNe+TWDgJjdcDb8ty469KJZ7QBVNFxeWLWN/5MoaH9p4ee48HU
uunJyKT7cH8Pr4oafCgH2gQFS6a9ut7DRctiRj7Ywwa5nYMGTD70qqh96wI9/jch3vJqDVKeUQB0
3lvUUJbpSADcwP2AWV36ymSl2TRoeCXqzt6zNaUQjkww/W2RdN/6dIplhRFVMNf03S/tLJXmJA7M
Iqc56ay97UXgUPts3thH5QCXwTkODyJTZX9MVqyPc9vUFGBLDyus+WB1jvt55uR/NIzWoPSAlEzZ
+DDI3/96t9YG9IgolRiIvvXqvFnO7DC17BYnA9VYlOeG4tiSQn++b+XWVUVDgkY/OTvB6uqcFbkN
L0DO2qpMdn9D0jUVfycxQKU3qu1pfniPNXofVB4CJm3AE1JboSd9+b0yU3Nno0rrc5sgyNpPZHiU
PpqHIu+2Zogvt0+ZgvyENMaiwoxK1LoW5XVpUFjSK8+QrLjWEdHGwSJCKMctur7LU/3LEEB8UB9w
9yjM7srXqRxmKGM0xXkZWtmDMC30w5zSP8ijVkOY2gcE895dtIBJIMVAe4xkxlt5Rl30os1naCzr
MTX2Wgw5lFkCTIORbovG9/IK+c/imApUf4i2rnpk5uiXbWTP5dkQZXsw55eqQXROQnIb9Q7SID6q
UrM5bFXEbu0p1Lb0epCBoPCivPa3MKjo9DQuLLc8w6lG+ikRcHER/jKE/U3Stt3wyhuuokAuoAl/
nbZ1y7HSCQaq1C/PVM2SQ9lZyZOdFO/rB/zaSrqayoQq0nOdXK5paWVmDEyyn8suy3bcNoRC0tN3
AZ9zI/64sSAKpPACM1zsksutrkV0m+vC1IbmLMtpeku9IH6Mcu19o6q/FsQbxr+uKBzNq5Fif0Zr
0E7L5oxuWm9INq2Cl82eUu1gae+6DP9rixyGW0Nt4ZpidUo6uihSNufYBHosBrTrkrmYP90/WJcX
/X+t/OJLMqgKQfZ5+YlGq4/bKHPZt1m6MC+aUDeWRtEdBwcim2XSx2afR/kmS9blJfxfu4owCoAS
c1jrAfcOUErlLkZzbgskISc4XHZOqcFjR/698ZbdcA2uQ0rzqutGz3eVYFiZHg9+F9XnJBuXQ+OI
/pAJaW844I0FcW6hRQOHynu5rkcuCXLaS2s2CGQi4VjGwv9UQj52ghHD3Qg1bphCeoCqJxc+Kdp6
bEd6qR8bFnK4GpDaY5+Pwb4UmY2I0LyFqr6xd0wI+xRayTtVperSPQj1nSGTtTjDng7lVYlieXCc
LQEJxn0/vGWIx5E+NBxxLG7lh9OUSuRtR3E2UnSjPG00jxp8hf+DFWJZ9W7RXCNvv1xOUcy2DPqg
OaeZ1F8TbQGzrKEMtkV6cX2ZU0ME0kDoq+6k9RhI3ZXAppk4PgdRFnuP1gQ+6yHV+xgdTC1wIH6c
PRGH791CoCO8ILCyEIteUSyMPsJzHlrO564LirMkVvDDuK7TfMPOtftBpUSLiHop6RdcKZeb2Pp9
25WTPpydQIoHSizMQNHLgVmz2ZqfvPYKTAGxB40O9ospiUtT1NkGFMNcdP0cOkTSMqeH2tOWDa+4
uSBm0iDXggiNBsulFTuPvH5pYnkujJH2HQKSSDOPjvV5sTVYPe9/pesLVxHKu3BL0/WiMbm6jaTl
ZF0rjfEsUSrOD2M8Bt6DBTXhfHS8YkAIzsjN4DQXZfz2fstKL4W3hEL3lXDWQqBfzGLRHhn2Yi6o
ylMYSG2Y3+b9jP5Y8dz2wo0Opqu0t++bvo6peJN/0c1wsgHrq+/8W3Bj2H3i+2neAnlA9c6rrOUL
VL1QeqMO/rgI6b61roX4Yeu/rwWo3hn+UHzhYMClQJ/+0nJriY4GUd6FMI2B1m46XjZzc/T7+ryz
p9xc5GQOj+m6NDdNRtMj3NeFuZ5+khnUwPz/3U9QUXK66PH+Zl67K1BPmji07FkPcfjlkozUtrtU
d2WYtWl5SBeokXLyil2lGdPGS7Oq66vtU7YogTAdytLWYLs4NavItpMxtEXcoUWbONVyEL426Iep
Se387NWzBQH8svgL4Jlafx6DWg6fEj3xxd5xC2kg5JxMVvRmZYpFOYbtsnhItbGEBCa2lKzlKOjH
TZkX/31/n36NDv5/EvufH89sA1BOUhSm5VfneozBhhiiacKuyBZEwe22tN5sxCqbI0zVfgMbMdwf
CUAV2BDOkZuj8Q6plOwOqZjyZu9lksB7aWbm0qEgj+Nj3gM6pMUL3a//BD7Lsps/yol08puddANT
KEo6EflRfdnlCbcnLLXWlByAiSHLsWRZ5nxgwxf7eWyysvjDRNtXHmJQ0egCZouepXsZF833+/tw
y1/UWBQfkpIB6eGlv3Sy0oXd2kwF2sI86nPxjWiB6ceGxuP7LSkVMdDmxHTEbJeWsqFJrXEZilB6
brvrR1uechN+30nGy/G+qeuXAbId8JmMfFFeZa740pTogoC3LarCmof4BYn38gCldrFxWd+wQjOL
irECtwItXN0eJCtd4/lVHQ4TkuD9aEaPZlMap/trufGB0MFzfvUBSV/WY5Ql2qK9kwwiFE5SfG8N
c8kOCMLnJ8es62LjG91YEso7gP1seiSAM1feIKHks2YjEeEi/O9TZLmh5JXf+DrX9yHQHvXGkFLQ
o19PLg/SrB2UiduQkvH4uHgpo/K17AB96nFu/4xc5GE3Ko3XmwhoShFvKAZGmIRXt2ITRzZDBjwx
SZEln6fWHv2dpQUDo0ZEluPGJ7uxQPWqAPyxuYKvigTWKASxo9mFWrKoYSPHFe2nIHaX+iGe7cQ+
UWtvtrAft5boK/gP4GeKjd7qeJlKqbvvij5sqqZ58wtdfkQlXjxnc71sxArXXkJvkDeGSiOcalwb
l8ersEtowZKlD+0u1o1dW+b+HI5tO+cbkcG1IUBNRkBtjBVR9lAb/VtkoBnpNJTa1IcTQ8y7yco7
xMKtrZbB9efCihpIpe2DxMQa5eqXMaz4jt2HVVL9HTviZJTwLjd9cOAl22om31qSgj+qigeh6/rS
EHoX6U6iQYtp9cV3OGF6emfx+Om9lwZ+B0iAbieAE2qMlxunxCZkqsOeOlZMm+nQLe/82J0OzdBs
gRJvLAjcGbcAcTineU0q4umJbKgTjOHYoPXbQWq9YyrqfcqM6rUOGA7kQmf2FP7mdel+0uAoMWw5
hWbRN8da0/NXzViWjeDpai0cWjrrVKRIkNSNe7lt2ZJVnkz6MaxTo/qArECyM7p6awz6yt+A1XBo
oOdRfAMEoJdW7CINoJ4axzC3POong4EUAJNxO3iJ09Nox+ZGBnPTHttHSgGUhG7jpT0dZfvUKv0x
RK4i+Fi7cjwiu9j8pHOUnzQjirf4Iq4CehYIPRlAJ1ot5BSrq6jVCkjLAmsMHTHboISSx2lJv0+j
cSIFfWX26RlNga3w4rZRThYIAuoE68J9VVlCbxaXb6fr3wNv2Vdp0e66JkAwPUEG2uu717EcN8LI
FdIMx1RrVQwVxMFQD6wdU1gZrdu2nsI2hktQGvphkUODTryZP0W9pn3M2kZ+nqoKtayobO2PrrDt
n1PkfLl/4q8yR34HWeN/KvyUzdTz8NtVWWSzMOvAncK4stHlsAdR/gEhjR4j8GRUPl3zSvsjSWay
j/uGb3kX3RJDtRQoEq5H641poDxkBlM4DHLey9T9F1TXp9Y1sl1fxxvwtKtHjlUyxcbLQxWXMb7V
Kqm5u+OQpnOYUIZ/pWsYPUaJ5n6PIufn/WXdsKT4KxRwQ90762nPMeoRBEMNJZwqtzqPdTudDEAc
4SRN93jf1PWtgyXGRXh7QHZTf7r8dEs2oIqRL3MY2JPzzRu8/O+8FVvwhhsLAuxFSY4rGqaitYMk
BsRcc5Xpoe4P2VsFo+xTWWrRmwljwEZ8cG2K3jumeOAY9IQL53JBJJ6FVXU6wlOZNx6zqB0PDPl3
uwRWi3fvnZot5Bkln+ABX2dxlKcNbzKdKaylkJ+8IpLfCPXSjYDu+nDxmPKNqM3QxqXgfrmgZtTT
lHHmOTQWMe9N8K5f4tSadlKiyQ33jfvYODLeeIxu7SKICS5SJdYGudWlUVcX/jzZ5RymMZIMCMTF
XyW7vtPqePnyXg+kI2iD5IEWDDqpdUOXEaK2M+wJU2mfPxZ9DTrK7qfDfSs3F4SiD2VwThRvw+WC
jAFmMuLWObRz//M8x8lRBN0Ef6K1Re56faIQB1T4UbyPTuQ6JknNwoNd1ZrDfGqXfRwE0c7qx3c3
5XhLmRaiNkirDPdYrWdJ6gJVz2oJo9n/VPdN2NP53FUzuGfNtN99zWKMo6vgMyxr3VVtCwNx77lb
QkimZ38/eYv3GUWTuXhD8Mk/BwR7W7R71zc7JnlKVayitBnU9/ztSWGGrYPsZlzCyUebbN+4LSyv
yFSFIjC7M6x/88Yarx0EFmDaJAGfjXWuef6iqEcoDImq0I+qNoQuxH4YGA7bxW0wb0zY3zSFBAvd
YgjR2dnLtUH/mGQ+0LKwdKz5RObyj9ta05Ebqt1Y1LUvsihmYGHih8uJJsalpa6eo8gXlhOanpY+
pNVgh31MhfW9Z4uV/CrvkyVRPFbf8rdvlc6wEg127ZPgmtpRlq32t10G0dECgP/tvqlrt8AU2R8U
aozI8WBdmsqLoXPKavFDOGin/TyUVr4rLCs+GlFi/pHVgfblvsEbO8gwg5KoBpRBy3kVlbeIaZgW
rbUQAI/3Ei9gGPrFHjeqmbesQFKlOtKAlflel8tyWs0F8T54odX7FbdsUFV/6XlebNzqN8xQLFVO
p/aOdvSlmbT1c6JR2w9n9FOPkMWgA0wv+v1Opy5a4jJmWUEsr75RVgW9uyAUFhqp5u3A1wbHgRBu
w+lurOXXXBPJObUVim2Xa6kZhc+p6vmkfnPy0ykX/1VH8m3jqN62gnND28fc1voaElnSGr2TIyeW
zP2LV9TBIQZWu/H5b1wIKoQAP0LiTJlt9drGQIC9Ou38UK8p2Ri6MF6atICfdcrNjW379dBdlJ4B
T6lnkLIDQ2GMalzum1tljRaXdhAaZEJx95zA8NULDwjJnO8G3/haeD9gxNnpVbyTWX1gX/bStqpd
lEEOM39KPMTi5q+z/1mfkRtMXnpN0H0tPyfat0ig6xaM5UFY01+t9vP+Ubw++wSO6tKkgqD4DVUS
9ts1M3hxNhQCv6oTHVXGoknPY2PGe6thkDOLZLyxVdffHnv41q9qGsd/tVOkqZqcswx7lj+FzVjV
SJqC8bm/KuWnl98DCCKFQeoKVNAoGV+uahZ+r3XVEoVD18iQiIyOQzqhaSyQ4Hpb4iY/W30rnlEq
qL6RZY0b3KE3dhXLHFZKr9Q31h4edOCOzb6Mz3QXknCOZfJoBjQaiNdSnqRsi5J+BQpWSavDf1CU
KSVriikrZ9e71PQirYvPuZ/M0z+GP0fuM+p7JHDOxAjQKVeIhceFlwYOACBwPx2nVMCWxC784/3N
v7F48HyqDkz2yNu/eh/TgQEOsy6Ss142+kHao3k2Ms3djV20fI7mrcki5TGrb82VCD6Y/juN5zWU
oPUWl85N0oYdF/CxN1o7nKbRfApEJh5zyDYefXcZv753jSi7wnAF0oQGCGXhSwcz5wpZKzfow7Ys
W449klAJ6hBe6oV2O8/lIa+XbqtxTTJ/tVZyMDRrbXwbvOR6Xhg5CMI7uqhh3MHVv0/7vpD7tu1G
WKgUmcqzlPXyBT0u4e3LURfZ9yXoB/foekX82kvq1jt/0BEcqRh4QmNTrxKQ1dxAwFwoXjV1v8/T
YUz2htOUzpd0aaIaVjICng9Q/1rtzh1gOApFN9j5H+0MdeH3SqN1QS97coa3ADkpD83WKmsPowNn
/o8CFnWPZkAC3VxYN0NZH5KozNtPswmw9Ti5GvVYD6a48qgz9jocA8EEwoODvvwXbez99ruTJnl+
LLzYC46uGHT/5IL8Tnadm7U/W90f0wcRw//5lEdSZvxMz453ugy8fjdHk/k9BmfyDZbEaNql4zR8
hPVpGPbGUnczRE9ZYeSoXVLIP5lpr+t/ajZ80Y9Gsyzdbmm0Rn41bTLFfBfFRaAfEbHKjW8ZQ1bT
h0SQR/ysKTUvMZ2/ecr/GS0G+59NNe/0FC/DmO0Ko2hHxGzdDuY8WcRfszxLjFNeLmWCaqgAnkQl
h+neJ5hGfDqmUzZnE7YZUCi84+QXKD55uec14SC9KYFnvo7jZBcQdsA+ZHtdu1sEwdMO7J0xvgZB
YXIUgikX+0kiC3RqqeaapyBrPO+RZefoHfR62rxFS5+bn4EhVt23QRRa8DA55tI8FtkY/Vto/VJ+
q6ik/9tV5ELHNG3a+KVpDJ/JOKuKpoLzXOQ6uqu1U+w7ClXZrh7qTuxkOjj6ERFyWR7GurdsdOw7
Xf/SEeT2n4GTxManmdpy+rFPRC9DcMBd/liNcRHt8Rlh7ZKs9IZjCjZUvDHEI/9arCipXnjD0BRM
qi6OD2iHBgsN3TGrjkkB5vswFBKwbedAZXHq4SOdnuYSwYMdlea5eeBT42OWyd33aC116x7afHKT
c+5l+figs/feDsB46f1FKxtBeDEZQ3YwRicQR6Mr2nyfV3pZv8IintSHxYfu8JFJ/S5/1hPd/DNN
Mjf/0JpWEod1PwkluJXAwTUkgFs/iERM+imRRdHv60gzPsJi6LfPaVbw2hejKZ0PJp+dNmBfB/Wz
Z2bui+vGQ7YTcFV0zzG9T+NhCVzpfZxt0SRf0joqi9cUTTzjADZI9N9RDyg/pLTB+s8lG9Wfas+I
tXMiM7s9wLLuGl8rv/X/yqXRgekupVMj0ghM4iGhMTKf8tadJXN4foRoQZVZ5Xi0bF5PIxzKQVpf
2qFN0s+jo83GqxM15Yw+bTtUw74xrDSFkzuyZvPIKzu1DzBB0BKnLCWi8+S1xbRf0qzJX2ptFN9S
alSRtYusMntpcqN7nsZaVvuiZCrw5LW95Wg7fzLG77Tyo6newy8aMGdt9wtX3mHwmiT+SAIWMxNf
pXkTHOxY87qHzukr+GdjR2qsmrn5CNLYVOof5oLbeRdF5RCFM7Xxb5OR+/APF4HzlUBbmgrwyOCp
kUjm/NJa06hzJkgmHSbqleIwaSa1Z4YM2pnjmA/TofACWC47b4bty1BKuTtmPKoUWp3RC5FayoIn
NDCbf1sJbv6UJ25V/y0USXGoWX6Zf3fmPPtpJnaafc9zGbVPnTHJH6KsfRS1ql4Gu1FvkFXTELWw
D4sTz/5J8uhr53TKGCjSgym2wkTwbT86MnWo+WcoCO0qAxneb/HkUJlDnqKdDm25QJqe1VZvhzrq
1hZQO68qX3QezJk5rxFuQno96XJAVK4f92MTN8vBGybffk2WdPwBhlJ+k2Pf6R9k6ef+EeiQJyGO
rGb5z/0n9UYMA6GnKi3jtICG1uBDkeHmSb1YIWzH+pF5j+mgod/3gupaElrdBB2CT39Xj2X7Im0x
nMCBbPUnfyGhL6MJKDIcMPVcLmqwcBWfgqJrBUx5VsjQDPRuE0OM5ZF4pvxzHCVTZDOf030SA1rd
u7Ekg/psGcJrvhqlNr9xGVWC0eZl8LKdtbSjs9MiI2d8SJhelSVHCwVay4PITKuGs+9DfZPsQcJ0
P82cszqihD08RF0ntSNIGgTOhcvT/IAHBF9nYbU86l4GmGs3DWhb7JtBzPFDq+WaiTa3QR+t3ZmT
PSrZklh6P8rRiBaoIStrixLpKsSDnVwJNyhJAIbR1sUWLffMdJFVeq5qPbf2Gs9/u+P8Jv5p7hsJ
kymU9ltcqVepA0aZaVZjRSTCtGcuY64YeN0y23N67hhhPy6amI91zc113w1vWgE1xxQ1uoFUiS+t
iGaulsWz0jPqUeOz31LKzJ3OCe9buQpaQWOQLareAFArUoVLK6McS6qQtU0gZzpEACKL9hocm89O
pnVngtYgxNe3SLOu16asKkAgjAU0XVdZggyoSwQoBIeIKyT1DhwKxQoGLbZoem+tTs2gU4WjAkwJ
+3J1UKEGWqSNTggQZJBH3tMh/SgRlbf2JlTQ4GusopdPUiiC4/sbe+2ZhpJLZYnkXRy/1RIdppiU
N7phvDBtXo7PbSv/FeTeP0kSGRs1mdu2VFkGijX3qoUNiZrTDDSfw9ZotHqXRFF3Shc92GWNhWg8
lerv9xd34/vZwBlo+FIfY0xx5ZuBoc2OqbE42DCafSC4j9wZxfcNKzfMqJkKpT1LDwEU2eXnG9vU
i+rKDEJoLbvkKCOm/XaVCbBs7ziV3uwRQHPbJ0ePluLg193Cm84IKDJGSa09iTQ1k8cudWL7kMAO
lZq7PLA0cXQWAblE5LX/x9l5LLttNe36ilCFHKYASeykrSzZnqDkhJwzrv48a9v/+QQQRRRd1sQD
qbkienW/oZifdbOOA5fq32A/GtR+etNTMYmKHmHb2/G3jqNpXtSRpuowj2Pu0fZsF0yaaq39qiSx
1H114ikM/IoWcf+Ii0zYPhplGnfeUJpWesrBlpIx8/DDImRA786Vm9CWPSBXecfvyaT5qVKWIfay
qZaqByOIk+UsV1nwvTIlVDyQoJ3u47vxSEc/TgBFAAsAgAG5tJ7XJIp0pC1k53HIbMR2TAxrU46+
oRxgo67XjzjUHkS5EHDqFs0TTora18jXPCpmmzw6nZE9Z7p0n8PCv6MBDEDZkzwIGYj1aHCfyyAg
OM5jmzfTQxbZsadr/dF5vqriiTlDNEjUcSmwbV+8ddNEvPnZiyCSiu91lBtnPQ66j6XmRAd38vW0
ibwDR05KxUzdlv47MWcYHCzRU6UV2VdVHerpYsVR1x/UR8Qyr1IMnKQRTKM0SbsJdJf4HT+V3GZ9
7FE6kRB6oEuTeaTvUnEibaxmcDb6MrsNXDe8yyypN90szbsDBvn1tQWvh81BhsXmoE24jq8ZZWYW
DSU/ZEnxq5C64gTH5MHW+q92Nhx9T68XELMuKiRvjqAGrOp1tKwa2gIJ1+AxqOsfipyNlwKWkLsY
oNEP7q2reSUTRPMO5zG6x/Sb1pHMMEhnOrlk+VlMqS3P/zKK8W7YEv8y9kcU++lPAGTbfF8shH7U
JpYkinoxz5phIoGuh7vpbUR5qyYjOWlSSNvcFD2ayrWVzeETejzZ78AJyqfJyO4zaxMnmGI/xSCQ
WIAV+L/1hCXgLHiwW+GTnGbUqYsycB6j1qzvLcTTJRMQVOq+AlqzDRPOTd9izR49SUWkfzQQnnw0
LERW7SFWT7e3wM5mAzkAbIeU6g0YsRlRl/ULUrvRU9bLoyfTYr+0Tpe8oi5bHey2t427Psa2cLHR
xUGGGPWGI/rpGDdaGweRAit2TEp9OPWOXg1uU1RcuZnRU9wGrtxkP5pCSRTTVZQkJUUWTteugWih
9ctiINTz0oE6yJ7rJYyVi7kUyM4WEpKzj9qYDtFBVfr6ghN6qUIdz0Qc6KpLAdC47LpKSZ56nRri
g0JdWnvol4Zn5+1luA4kshQADmjpkhtsZTdNPV+aJg2zp8ZuS94IefrBcGL5IMr1PSamn44bzxAa
L9v3QJrqTkIKnT31mRy+lpOklW7aDvJJUmDWunMTHCmA740LXAoqduBkaZZsDr9e2GWCBCCk3X6R
cq8PhxhBrUS//5JBguINZ8wmBu2+OZhIC6qdFlvFk0F9/onq3yO0gvrgM3B9VuiLQF8hXxZyUVt4
XePUllLqffmkTjyuvcaektZNe7X/KIOfbQ4+euJBsz4tfGhEpkDqatHeUtcnM7WWuY87uMF2Oeuv
FWyEhUo52g2XKm6CzFVAU2e/RyOe2KD70DPhCRskxcFVtLOA4sGFUiS2KgLStP4VlhS0vBko2Fut
GbrGkkkvIy4rX+7e/nyJhCAl8EGyaDHzP90MuODUeWAawWMdpso7SCedq81BfrB+Igv/eUZFrxHl
MojrfJBob29mFKEqOQ9GGOR1RCHAd+BVzQ843g+pa8ftMj5EtlVUbmkEh0Zy65NH4koay2OckbGk
0PQ2r1dkPuQ6juzMH001+2q0UvaQOkZzCYKy/a7miXpw14pl+d9Q3+LhdY+ngVDyxd9gM1QlBzPe
hEnmY1on55/rfC6r7xKyBDDns2ah4T5QKXpsh6WIfnRVUh1B7db75t8fgKKD8B0F572Fi6H6xKd0
7jO/tGfzSU7a6lUvyqNh7kWh8IVAHmh/WmibBCZMpZSa4JL7MBt+kAjmF9Bod5vmcQyBQZLiYgDO
626zdloq0FWliuxMRcPH0wJbfUJLLigPDvz6evlnynjkqDCkKKNQT1kfglJDRzLCQc5P5TbzJnVW
n9NYddyWbspdifu/ocgtKM6ByAGiuA6Fkp9kRe2Y+6Gl4Z2TlOXUezXVxCMA3+4CcUGIG4xDt3Vm
muaisvUEKZG2rIOzFBbhO7yOh4/3XB//DEeArQEtYGjOK2E9HLi42YyrFtIyeIZ4XZRUImU+Emzf
GwuIdRX4LXcyKPl1FNCRbaHJSOfEQx69GiGGgHT6xrG96yv972ho9HNPiWRpy8Gu8euk+ysXPvLC
7SmX9Xo4xbpeRV44Vci1AUuUjvAYe2PT6AXDSuPreXXN621tj2mFRFYrqTJGzvF4TuNUv9y/Tvzz
QpWKShc1p/UMTkZMAQWtPl8eELSUVPTSxkI5EtV4O/Xbyw85Y/if0N/IOzZhFi0txz7sCr+x+pfZ
ymdP0h1cf8bPath9kbr2uR/0p1IzHpZ5Tr2G2uHBEu5OJ3Id7HxEdWFlrAeatFNLs2YpfE3Lu/Ow
UHbqIoomt6dz78IAEgToHKof75HNVxOsUS87EDX9jAFf4LW0r1WNbUFpJkdWWHsD4mihIMITmErs
5qI11CmBdtUUfjJWpts3puVOUXi3Zjk3LVwJQdfh3cszYT1tjdrPyTzU7Pw2tQ0v0oK4ey3DuQ+e
qeMVf92evt0xASQV7q6E21aU51RO6YcVSK4gQuVWQ9y8VFD/Dr7Eu4v0vyhX5VXVrMAVo3FX6+Vw
WRR1OmfGRC2rn46+uev85p+LA1SVUHIWOfAWAKnlBW8LPaMxP1jKax7X3eSWVhDAAAlst6T585lj
cUR+2ouK9R5gCegPvPI3ez2btXSJU6nwKw1/6HM3dUn7pRyy5Zu55M5vM4qiPON6Wan/w61PuwHa
Lt5pyAJtAhMmlVg01i+BaxXjBTG4vWF1R1SevX0CcgUxAqJgqrLZlU6ULt1k4eva1PF8ytKwPeMY
evSC2b21uC5ISznJ1x0iwGapZGlDSWsyVz4AFynOQa7VHgBx84sEWgJA1ig/ZpU0/qpHCDKWC6Wn
zu6sAyjY7oL+9EM216cWyTVGceA78nn4JQzHHCCo9CmVmu8oqVQuDetv9x9ESCYC8kyWhTPm+thz
GQwJG6j09aqOTmMrD67R1kf2b3vLiFcI5Vce2SL3WUcJ4qg2K4V9iojwhCRX+iuAiCOWxN5p/znI
Zk+aOEihGxWWMJPj4DzqoBUUtOIeGks5KhLtjgekHm03PnTwTNbjocIVx6bCxaKZkvMVjcvU1dQg
Obgkd3TOeZD9FEbslp+eZqFeBxWInNIf+vGHsiCLYaufHTn+zZLbcy2FL13bv4+mzg3U7jXTxlMh
/V2aR+KBu/MqkiEUJESTarNFTGkGhqeU5CfzGDwnzlA+KkNaPfVDdyQeJOZtmz1QHmE/IuECwHvz
qZNB50ioYOd+pnV/y9oguYk8PCrF9C2po+TgrO0GA3lJhQTcIyXY9ewqILOKqKGwu1h1iwLYVEr1
44jCSuEN1DSGB7A26X/JG8gvgeKZvEZBEKyDWs0ApKiahbjlsngWju1em8/hORzlIxr43iYVX3P8
iMHZIbyzDhV1mVrpA7rR+VS1WKMuZY+KiVUcKu7tbRAh70e2hWI64v/rQLOJs21mJIU/kTN8bPVR
O8PhKT0YMM3Bmu2OiVowHFlhKrdt5Qe1pUY0ngu/66wQ+Ekogb7LjIOW1N6A+LZRa6KtTe1884Jv
IqcbJrUt/HQgYR6mKfLioW/ObX6nvM8/eQOiyRBcgJ/SOtosUlLOXVYuVYHHUF3oblhjyueFQ43c
POAI5L7vvu6ZNGpKlNIFmn2zVHJaR5Fm90jrpAF3/qzOnj3qy8ETd2f+eBEaJCVsCB6Hm+tRGZfR
svEcQVDbdGLX6McSnZO+1FRPbqb06CCLH725NaDO0yIUTWZSr82tMQ2RkQPwSPyFKq70zm5RRnGj
MG0qz6wDLXstK8fMHuoU4Y8HsHl269+e1b3xUqXgEqE/hvzp5geEBh7ZiaolvpzP/YeumadHeA/2
g0rm9e12qJ0DwEPgrVKBuzqNzPVZKxQAXhLOmT6N2Dx6rAuj/M7dER1Z5+0MicYEzA1KWFTftxzK
0WhzzUqVzO9ApJ0t5IV9GxkkD9jTfTpab0eAULx+OWq4u2zxF/RlzSzO9MyHSMmIhil/KJ3pbsNB
GrPsRxI8YWZ3Zcacq2apI7yRAaWrcm9INcPDQ+uoAby3PJDLwVoLbsWVzJneT40QmCcK3lJ/YGyb
ewYKXn/f3gR7i0MHTFSoeT3xIVlvgqQ3e7mTkKINcif5jPw/PRGAtP0jQIHw4+1YYkNtDhdJG7kh
cUR7fnOWZ/I5tALiDExfW71ERcMbt2QlL7UzBADYeRpqmlP0B6/4nSEiU0j3h8oS2cCWfTpCAJOd
OEXdGoSv1yZV4gEMwx9Cm8bT7RFuoHxvGxAkulgxlNcBIGyGiOAY1IMkyHhkKL9LSoS3RmX+GIrm
F3uEhbEgVP6qePrBR2Znq1CehQbArHL5bzlSTl/HtEonynPFYF0WU1LPJqC5gx6C+O1Xy0fCQf3d
oc21rQU7EfIOyMhnfoxynCsvZeGOzvIYjxTQNJhfB8u2NyhREEaFFEFLEArrnWn11oBWkZr64JLL
DxawsRgUoO5M59trthtHiMWJBBwMxOY7NmL/Yuv4VKPjHvYuTkrlI+4X3cG9fhRlU3WUZB3FCtw1
fbkqtQc7CNJnzUzHuwhm/2w/USsjCaDHRaV2PWd51FY5QHCu2oq3dNrOlRsbfXu6PWN7B+rnKJsZ
G8yJn65k3Bl9MHhmXJpeMo35WQ2XI67w9bRxVVADQQcfa4Er/v0wF7FsZaaG//hE5T6srW+FNtl/
3B7QXhS4SnQ4RB6INMt62qqhi8J5bFU/zNkCyaK15ziJj+6hncsBMXMBfGRLCxKNtg4DanxMRylW
/FDW6XbPH8ysuMxd0wHAr1AQS95ZevrQmrmPF9VBtnZ9eGGdUvbGlgQ1cMin69hSGJX4w2Ean0m2
1SOkp6XftFzCoR6zmeIJakpoHGyTnVkVxl0UNflGmpR31iFVvef5FRLS7p3uIc/T6QzQrTtIEDfq
d2LPU7MShDegS8LFa7PnbScJe0eNaQTWCRZYjsjKvCwEeuFHYV5EJ8PEqcSf8K1I/C7p++akpX3Q
uMaoZYkL8luaXTkCofBUZkCSHqKhTGVg92raPIApJh/CBbF13NhKh+Y5ieX6RwyW8+9Bmav8FEoT
fz/XlaB1yX+b2YuaIorcnNJF6uWBmrUXB15Qem5LLf2jMvA1e397+75xB9c3M51dNGXRLYTLTFKy
nume1K2nfEeph25d4kWlWYaPUm0g/4MWIaSRFPerEeHSMX7fvZGdxnGBkpaqJiwKA7T9yVLGLDmB
sU67U1v3veZSggyV52AorRgNcoD0Bzvy+hYRPxq0KtkAei9bqxxweVocBg4V1Vm2nttojN1iGKKL
rPTpQajrnUgotgcZgDBK3Jb+jA6XtqLTSt/S6uoEVKb3GojlB9/H/Sj0KtAnoju8bfxlQNuqqZFK
3wSQ7uuK1r1GQXUE/tiNAsSEZx76MXy31mvtDAOPudgu/SzMnZfZAS6KHUNwgJjZXRz09anV4IvD
Gq2jaEklO83CWAq0QryyLCKPHvPi5tT4Trd373VWKGAJaNADlMOHz9iEyuy6qPulrPy4y+A3TLLy
uW2S/hwaI3IGCtSNOG6Lg1RU/KNXJ4Y6Bt0rvit4xK3HV+X1rGL7UPnDOKmfTT7OD21bhq+5FSLS
IEvtpS/pQTpgqh9uD3enQCw8jbiCLair6BeLBf6pElc7VisFuPL6apBlFUTNMg092t/UUsaubn/R
jcD4NY84MQ/jIKNWMWcIl5+nRYbb2NKCOBLtuf40CKIunEpE1mi1bfPjTreiCVeH0leaCRgWWgvA
gJWi+0qhLLuMVTb9dnsKjgJuMjtZiQIkN9hcspV+7IfCeB8G4/BJNtL5NQyOlHF3owl/J4S92Wdb
SnKlBkbT9AwvSovuE8zF/qMuF+aXQe7PQTb2B+u7dz6R0GQ/i042bbb18iqLHhWQTEvfHsrge9v1
kIvSePjj9hTunU+Sojc9DiBT5mb/ysms2YHMNaPQJTzHUyp9TietfTdPUvjL7VB784dqlExa6dA5
3MKlgrjSMY6yCdVU45/QL4sHKQLrz4Tbvo1E7AG8Z29o9PIQ1aGoyddscz6cGu/NOqxLv8rN7F0V
WKpXZCUaynJyREbZG5rA1ggFH/Fi26yVFAeDZNjU3iO6Gv1p0Rdn8ntckCe3cgaBDy0lJzn4Wu9t
EOrRpCvClg4A+XqDRIGkpl1Oey/XhrZFctJqKmhz8lx8uX/hSDK4UjV4XVfanVI+j3Of5pVvS0Hu
pWYYfjEi5F0lNJpgdmXLwcD2ZhNULZ9z+63Jtlm4ZFnqYFA5aA21VC+nS1R7hWKWpxwS5tM8I39w
8ES8jsjXnH2JgidAVoRVNlM5L9PsIHDsc1u1blAjkIfV8h+9OX/tMUE9yCL2oiGDysUNUU8obKyj
NVMdddrY1v6wqAXa/c1knAZntv40pNT+OsH0/3B7Aa9PArtDNCxBqUCe2J48KOgVM5k0vtZK+llv
5fZTW43NKcK4/uvtUHtjQ/4UugHEfgVT5PXYTK3VuZKNyof5nX4OsqmD+B3IeumqfBEfrTRp8oPF
uz4HiN6BbRP6d2AStmDBulksOa5ZPFNK47Mx6elpmZYjRO7eHFLXolYnCHQkgeuBkclDokymyg9h
bA2+NE7zj7yWUPEONC05WLC9IcH7AvogzJ1oo6+DFUaeDQPdTz8qAssLUGs+NU4a3Z1nAvX6Kcrm
nFlmNDSJVNa+1nXRqdBj7ZRMaXawPNdpGVF0ARel+MKm2JytSV/ipp4mdrtWJ48QDJTvPZLs59Fo
yo+zpDQjoJ9gOrhDdmcQ0gSlGDxaroBm0YhtgZQVtQ/xu65dZTDM3jMwGelPtzf83r4Q7Iz/C7S5
+kst1FK9y2s/7wLcllpDOvdo+n1zOt0+mMnrXJOZ5EVAhoWExRUo3OpT0zAGs/IN9Kjzc5lWijcp
rX4qFInejG739qXP9NS3hvxIBnZ3FZFI5PHPHzoo6x1pDlimaWFS+0WMQJgm/xWid+xOc+fXTXKJ
wyMR0d31+yne5gT0veUsMfojvhlUPWo/MWx5NTjyn96NQl0Blwf046iprEc1FCX/WSzeMDSFRx25
B8GnKZf7twgoBhYMrBSdXfErfkrUEfNWkQXSK78o+vCBbiFXFQTczw3Vt8+3Q+0N6OdQm1uqB8E/
5yZbpM/DxPA0kBs9Xjd68OU/xIEmQjZMhgU6dT0kxWgscEyApjMe5r8CsERKQxoROzvfjrP3OSH1
gMEFFIzW4OZTKfUT5hA6V5Rc1vMfEqqg1O4ymzqLWVu4B8za0XW1d57JKOgywfDVcNxejyxUzDEb
VLaEjdHjg1Y0xoNehtOz2qrGp7sHR8cdxSjueVE13gzOigMNU8yp8Uu96vCEl4f2peoVxOzpM3d/
1GXQ3d9rFbQVmK/I3+CGsYXv93Kc0SMCt5fnk/mjmBGXcW0dWtHBVbVToiSdArEnckaeQtvHuCX3
3ET6VPhS2juflMqMz40d18+6XAcvYA3sb2lbJxd9Mm0f2J3zzZil2Dr4FTtrSSmAtzEVDt5R28dN
qGkz+FZgl2YGpDPqYXDOQxjFaApY092vDQb8v1hb7YUiMKHSIJHt56MmebOTmuSRSAwsDc7Nt/fN
7rDeOicCdXwl5akVeWulUVvieUM9tDG69lEN4+BrEFXJwah27hOksEQbm/uRlHxzQWol5hQLcvl+
H6s1KVxQfpoqJ7q724AqwU9RNh8X1G5mK8574QmdmA+TVU6IIg32wXHbHQt7kVaQ4GRvVSenxUo1
PWUshjWMLjRH7YwWyniQ3O/tfATsANOw6WHBbo029JylqVQ2nT70X2ZDaj7igOHRe4jQdBif6ma8
jAqG7YopeYvWdHeXDajnCdIjaT7I9O3HBqepZu5a9iEc7Lh142pE3yXrqyOC5c7NTEYH2UK8KRSg
Q+t7cuzmyrQxn/PBf0W+Yy/1GUtG2wU5rj0GTXa/jSs8NZ4wWHAwp6T7m3gDRWYomAW4bSX9MSWO
/EmeF+t0+2jt7JFVlM13TQ46q2nMoEBqKKjO/VgNXpc3f98fBE9EhSMFsYNlWg+lzybJKEOr8NUa
3fdCHswzmyG7P7sn5YDXRKMa0s22IV/nI9pcBVe9AhLleci66MXoJ/Mg4djJSYGasyQ8vigmb4VI
g2UxEWwAoo0Li/J7miTDL4qaOb8NXVg3n6xSkxovWVL7mcx2dPzbE7m3B+G1C3V7Slg8ldYTGeiD
ZYxJTgnb0Z4RKwy9qpheVbX/BW2y7CDY3tZASBaVPGHvQc1sHcxCFgtoHqjUOE+r5zw09aeiVZIj
X7+dy53qNamVUO4G9C4m/KdkEebUUCFLRBG1iObfxkbSvVrO0lMkx879byTKRiwd+DiToscmlOMM
fdrKbPZyCfPfoP8oSP+aR1YiewOywdAA92NUvFzWA5JyI8sTxM99pVOll2BsjNOYD9pr3tv3SWOK
Dh51MJIbShwKlRVHLOFPc1dXCmVEjVB6XeanfMyx2EoPM0RRwliX/IlC/RfusgDubO1KoqAcEf1z
CkhmNiruDh5UKBKha/fetJq/eFUnaNnR93Lm7H4ogwgtzG4FzwP1g/UAHWzIlahixaq2bbxGGdTf
pD7MD8703k7/OcpmGsMFj56sYYDZZCQRCmp6/Kwn+ZFxwe48kh4KbjvXkyE2zk+rVdQz8IMqpWha
VCPwAnlu3DGrwksc9dMHXYqiV5OOzRPiZeSNutkfyWzu3F2inE91nRlFrGjzAzqzV+YogsA1pbHz
rgyV5DzIkvxxbkbzHVYZ0dm2SsvnLzvh/ZkpWn0UttGgxPZjWwKMYrSRWgl4audYzasKaeyXXJmM
38rY7O+/t7gdQTCDCqe3u4Wy4S9d150UgxnFLfoco5zxKieq+fX2VbyzZ1ZRNndJG6aRpqSAYJeq
SZ9DuQ6NB9NB8fDyH+Jw+XJfQekCxbXeNE4fD21aM5p8RPVJg/TRuOkczUe1lp1bi6cZ0lwySwTY
a3PSqgo9w4lGj9935TmbK/1sj8n3qi7vRw3R5iWxEYghYCNbbQckBRQ2A4Ewl3Seo7Z+H0DXP0iw
90aDdbBwM0CY7YrpbJMGxP0CZVWTOUpd1b83FxMb6z6Z/7y9PiJB2lyOcJoRrBdFYB5/m/UpcUVW
y1YhUj14QQ/byNNKWTunfdf1XqbYBSKvRTU93g67t/2ozQocI25FADHW2wIhhZ67JM79xJxQaFWq
9KSrue3dHwXKFPeVINnRylpHyRYnzSUL9LqR5IlXa+p4ia3DDGBvLHzLwNOqaE1QithE6cGmoEeZ
+3ZoBagb9eWHUQvTH7fHsnP7Uk6hNorToYOcxWYsnZlVFZgOojjZ8CLNnWycDcjBv4RpX3oh8o1f
JSNMPSMKpdy16+RIYXpnT1LYVjHrpgciLDPXw5SaReFFDqB9WeAa5D0cuFQb0Byt+/Hgtt2Z0VWo
TZ5YGk6iJREEULh/1slurB8aX/D/FASMEjr2IDa3O7/P9Srr6Bb5WG3UYNnbHwOm8Q+3V213JBZl
KZBKKEdtE4BKadV8DPlmFnIEUGnka6GQ5Z9vR9lbGnScEEegaSQ+U+ul0XKsscKE+WqzsChdJ+4k
bzCy7iVupPHr7Vh7I/qHd86hgrS3eQzFWq23o8Jzuetq+orItLuSHFb3pzR8pS0weRQT8bbYJO+1
NDcVYAw225igU6vodeans7z8fnswO4cK4B+vbyCAkHe2tFi506cqiQdy3aSbPyxzZPY18oAjhFW9
NJvWzeWon09O39b1OY2i/nnogxEZpNs/Y29OuQnpeuAoCbJ8c4NUbYURyxjk/jKFv89JrLzaSpwf
vC/3xkrHlGsQxiZouc2U5q0MvlHjw+X0WuQW02B7oTV8M4zuY6RqL1oyvBs6Fak4ZTlAKe9tT75k
HDTGB+pmk2uMkKgHJc85zpVhnXiOyeewK8GA12l2cBJ2B/kG+KbnIuTR1ycBgv9SKSZ8rMDo/qyz
6YTaU3OxnOCXxVouUjy913rt11zPDk7FTmr61pOgYcD7llL0Om7XByGS2ZDOgqKtET81wuVXrVbb
z3YjNdbnqJMT/NEh6TRnignzcvBx2J1hPqOgoKm3gDJah0cMREI03Ml92CWmC/RSGlBZy4azAQLl
Pi++t1cbEwvCU/S2SE42t02sl2ltaeTCSiwbJ1MutAbO0aC5oc7T3koN46g6vXc+xPEQhQOe2lu4
xhzo6pKNbN2pFHINs2QMpzyQtc69/xzymKe9hHY8KpebaYSC1kuzZOf+oDjF59wcFs8Gq3h/jdYC
A8YLiFc2ql2bKHpfaQwHsG+JWChKslX1EiaTcnAS9uZMnDmSYb7XZKvrLaEv6BurHVtCGE2esrgK
fVtPrU+3Z2xv4/0cRfyKn96EqYnMuTVoue+0TvJnWSE+gW9x+FsWjPL97yKsJikfAftVkDTahDJy
qa+o47I4feucxrrCuRrA7v3vFQtYqsq+5jULbnQ9IDmws7IwmDY6uumfZpUHrolK9V+3p01cB5us
myjk9bCJWJ6tYzVVj2jh45r7AGd+g2D5SRlax8saCT3y6QgJsZPiE4xSmCGSqivVDhgBso3rd+7P
Q/sa2VXwTsrN+SMfRPMzTAFAHtpw8EHb2xZUJNA+wVKHCv5mi+djZUlIrRY+HS0UpPvMcKtIWTyB
OHZvT+Xe6KhIONQDxCi3HY9ISYc6RA7at+O+/xwrTZG5nWqgix8swfdOxuoQNZH7ThfnSeisiFQY
WCGy0Nvqdq4UeLo3evLCjOMIEEnZaVzCo5t2PY3/RuGDQhAGh9XuejPG+CEremgkL93UTmewGgjC
DrriS3p9ZPG1F4rTxdcDGiRX3yaUFpWzmnGzv0SZpaRPk2kJhodJyvBQ1OjUHqza+gD8MzLeS4IL
Rjf/6hsC1C5YJKlJX4rWLE13aRFmkhpDew3bzEanecbC4/Y+Wd+H/xcRTVUeg9Q1t0xmxPtw1ahH
3Auo+l3awplxdeyig3x/bxppIv3/KJvsmJ6HJA9Kl74oKcpPtWrGJ1wdUSep46NU5yjU5oxBNC+b
OFoYkFF1L/bSqO81VNo/zNbc31V4/nfuqHvxaaSHRJ6x3oeFVeUxFmbpyxT2ihsmo+W2Uheebq/Q
7p7go0idVqjRbkFUErXopMSw+GVIZEj7seNPnfWixOa7vkH8+Xaw3dmj7iCuDtH23iQxElVGNM20
9GWMoTk4+TCfg6CPn+xkPFqo3XGJNwzyTIxt29UuJxhMfCXTl1hbXjPIFtpUPPWRAnl0CI7afOtE
9J+l4lKgtgeQQ1Qq10vVD3NuFWWavpTozX632hZgndqOKIEnSjtq7lDMeYZOwYCrw5JZzdHHZm9e
EbMQY0UDhTxnHb8Cy61oeZa+NLVEflaZXYNniz0iU90pRwTjnTMNjh5hNwXIgAAqr4N1DTI1TcKZ
7nQtfa1CwNdVXAT+7a2yG4VKFVZTBjW/bfZpRrY50VVn/cbJOcWlHj9M3XBUV9yZONIOgTiiU4Hy
1GZDarOsdomicAGXWX+KA2t5kvXAhjllHQnEvHXO/5d+vG0SAbzk3QveAz20zSaJSj3PwmzOXoZ6
dtSzklfh71T+sG+aB6ecvL4qG9krLHAelxq/pL+LJowUT8mBiZwSU1nwNTGWv/umcF7LxHYkciSo
bQdUlL15xw7a4Sp461xvbp0F4nsvZUH6ks6t8cPo7Po8jlL/++3V3TmdVHKpAQj/d1rxYl1+ymCT
SYJDK9vpyyyZX1MNVehexoIkNZ7CFK2n28H2hiRkzdiuFPKQy1wHQzghx4mnyF4i4NIXKoUxhjfz
DMLlP8QRmxVGEknslnBoslGxfKmzl1oKMvynEBeNrPhIkWdvy0JsFNNGRchWNlu2jkaEt/oqe4kr
7XXSJckPqRK6wxym/2HeLMq4wLuEZfa26ERBkELWoGcv0pKOp9yx5gvyytPl/lkDwwviWtQE1a1A
YFZU4LwRKH8p0CI85TN11mnU9B//IQqfFy5H5GmuinV8QbUID4XsZV7K8jLaaXPWe+PITHVvp0GP
/L8oV1g1vqGYGkrZC62Z2BuHliy1m+8r1P5zkVCUxvmbyjciQ+JX/HR4rJAhRhVROswNvHJIVW4C
QJm3Z2xnn4FY5CUhHhMwlTYXwWgUEqq96fw052FTnrKG3PQdLiz5l5n2cX+wC3ajiUuHr7VA7W6+
YFYUx7oZR/NTC0O0dG286D0sbbRTG+vyr/ePTDCDqXNCDLnyx44MGF4BmpdPKv6NfhUJNLfKfP6q
ZNFw8BkTv3tz6UMO5z1C/Q9tiW1mUMkjBruVsTxFSSMtno5VbPcy2KNcnVMzAOCdSlkt49DmYKR2
e5jXm5F7Fa4SRCxGC8J7vU2WbEEvvEJ2VS/H+bsxVuMpMbTy8d4oOF8iT8Be4XlGv3EdJW2mhvnM
gic1NJeLGuC6gmxBdVdrTmx5opALIDbicOdtc2FJKZol1Pvgyc4X7UNZRphuSJVyaSbt6Dt9vWI8
wVWQC29NZ2As6wGF9jLOE6jTpzrLLfxJzfx3Var1970e2icFKP4f5qAdiUtdfw8Jio4QnSbhjbyV
rVYVpKQmaNJPWmbHi2v2Tn9SZ5bPG2Ld8KwBqu7B+d4dJ86SJkxQUqztOKlIzKPSDoREIM8NJyu6
VHlZnjA0qS8jDH03Mc0vd28WcguqSQJcqMOqWM8t1miGCmxAGIyZ4wvGi/17PsTxQeX7euO/wVuE
qQzZKcbg6yigekMrz2WiRBIkeDNW0Q6Sa//2WN6ImuujjfcoBu58IOkyAavbhokLOZTS8Dlrac58
prWfFcBAyqb9koeGHT+yrZXRzeOyG9yg0Ua4iUuiq5Fr1HKI+ZsS5oHXKrP4a8Lj8NWJjdl4pmdl
jS7KLE121jEwonWvQjy+VAHoTy+uFFDkt4dyffkyEjYCIkzgmuEdrkeCCl5Y6hYjaWsaEp7Zhfrf
RmvVrddCcz96rKg76yNeSkJFgN4ZtvTrcE7QF05kFNHzYkyALVCfLOsHR4Z2Ao+hVZSXYYSk+zwo
eu98C8e6CB/5hTkVmCV2ogdbwf7s3YJ/X+1pc5HquWsE8xJeuMPHL2pv9ZJnz1pQvIv7Bnm9LsW9
0WtaeZJ/i808Dx5NkE9jA6TbUr6NWCEOBxvwej55ApLi86Lmy4lpw3qAxtwstdzK6XMKqfJd383x
pXDC7LUFd3C+vXTXFwcfTU1o4YGKEInNOpRZFGjtJU323Dm4BGbSkp2bxpZdRWL3BOVyJOO2MzTU
fWiXCQ1RCr+bs2VXTioHFNKf8RNsckwDg8w+ddacfVLVxDjiAG7UJsS9DxyHtjfNHarPEMrWwwvM
ylZq7J+ecz1Bm9hd+lrrEfeZQvxfUwv9H7crYsc6YZKqxLi1Jq0ReiN6X9UHLUIm4hm70viH1pgl
3G+tas1LmoSK9hJNda64Rh46xTcnTvAArEJL/UvSzCB/3w5GUV3KUJOis4mZQPE1U3mMXSRt6WMk
fHnavxrF4PxFvalOXJXf4zwv/Sy3fjZM7XCwxlfnxQI8LLgWgGyo6m7vsyFH0GIui+R5mDrdnS0p
OeEspR1cAhtINnNNVZz9SlmGDzreOJut1FYdMEA9mZ4bp8rPc6O0z7JRGJekCXIXQoDqahmcGbUw
huc0yyNUJZf4ri6N+A0gBYGOCDknYXa/+Q3A9QvSW+A3KHiqj8oYtJ+VKGo/3z40V5vY4sQIWwZ8
Q6hEbUVNewdVzFFxmudODarTbM+VlyAd4htyVBx8Za/Xjm8riwZ8BHbFNdKn1Noc9G/zXGXqD8zo
9RPOk/NBEHE/r75EjIdX5//j7DyW5Daarn1FiIA3W3T3tBtDURQlvhsERUrwpuCBq/+eGi1+NtAx
iP4Z3JLZVajKSnPyHErRdOtooSxC9TSPKjec5/rKVUjNQzVzRfeBGVvGXhEN+ngMVlv2YaDU8dOY
kxQBqMZQtl4R+W2WvwLEJeZhX2SlC6+H4EsjHHtqrrkoy1crhtZvTPLh2Eeooe0EEvDHAp3hf9LB
Vh+iOHg/NgB0cBG0I+AeW0KcJ2qoJpJazTWIuj/71Ozegq75agGyR0QhyjZuivRxi4VC1AFIUEKD
AEosDukwN4GpxHF7VdD3PdERnatDlZRZ4MdlHjS7aSh68uXanbf84crbyx4p0+wgnmVbf8mc1Ha1
pTJA1l/zOhHheXBSlit0LXrqRY9EUB0wxrnhfdafFZuyHUJEjCjNskDc5aJK2iQYr83cE7VkxaCo
LwhtwQ+5b1ThNi990E7lW1VF6dcSlb7p6dHbSpxAxk7cxlQDxbPbN6Aw7EkbRru/JpVm/Zkij302
1Tl8tpGG23i417cVMB6uFsAGUSrIyVtTeEa9Qt5ruGZ6PHwxAf69IagSbyQzd3ZUFjvkxME7Tc5i
QfSwlFrN8KL2lFrKLmBCpfUVGnf5oQAaiOKh3TrBbzVJYu+rVFq3OB/Wx4jAi7lzTjD4iZVAU9dp
ZpOV03R1EleRhRA6yrsytPMYSiyX3mHttFH/8GeUSQapDfPnkhB8EWR6sTsMQmvma5j25T7sBs/3
1GDah1b19dEDg/ehCM7MCJhhwC+3XzGcRwYiW03FHVr2aZqr5mAILTxq1WiePza1dgUMSkluZTAF
OtGQ3OlfSjGSKatIJ6FdncwK9l7b6Y2v9JMO8Ykefza0vngd4CXcuJLr9wurpG2MGHMvV41sq8uI
d9GuvHpD4568gKwbgnFR/xaVvbpxJdaHlUl9tlNlM3F1S5fjJCHRJarS1zmnkO4XlhaR5keiap8E
nYAWEGTagZTV8uFbOJTaVgfxzlrJTN6HL3B9NI5ud9gJ9FSSQ4RXcxT92ZwCbR/kyXguYiPYuJcw
9vGf3Xr29zoDaR24Fzj9Fp5d61tUecMxv1ZwYxVvJWrunR82VjRrvt0y63oJ657J0xBVk+aMu1Sd
nY52lvJHVsRJ+EUwWpxfTS9vvyBHGGnVbrBn5Nz9wSySZt+6wRwfHA/U0FPsIZb+1Q5sqY+b+U1B
ghpxir66ccEwEMHuDlya6fidqaRPRVTml5TH3X1KR9H8PoSKAseIiPnH4f9cM+r9NDYQS497J9P8
gvDQ8c1edLsyA5LoN2mdl7ucef99Y08/RWqVL7QynfSTZsaacS2LPnktWmc8eVaGwlFrBckeNq0n
R/Hm5iCVxLudM7fwspU4jsa364BqrYp6QSL48bX7qUaCsd7lngiZsjfGsnR3jeI5F8uYeP21dnrO
gQJPu66blH/rtidOD5nu+T6IGvjzGGvea+G2T/FgX8MhbITvdlr2Ozrt5Hfu3M9oivOg+uEsoqOR
l063I58Fd4VC9fci0AzwByosGvZgHVxCxtGHm1md9iMIdX8KjBnAhVXtYyfkmrjZMEC4YSNLOSZT
t2tL+8lgTtRvzEIF+hqUys5y+zw+FokeBT86/sF3cxJVumvqKTV9KPDSYgdcNkoOKbqDqGzbhT1A
HtVVld+ns+ecMr2F9s7OAcUd43DOJRGeIapDW4hQO1FlCv4y1TGq93ycjhtcdN3IT41mhKaixior
6KdUpT13WlhMT+qUz82G91rdLZQFAahQAkVpi7r14iGaO2usJsUETYyWIa0ncAe/60mTmP4AT/2X
j13l6m2VtNW8raCiAEPiS24vshdVmj6YnXlVqFoerKT7MyvyLdWpVSQMLw0kUNSQacPAA7GIQUN7
SlS+iYs/jpv2YFCaCXcQDTUsac7c39TJLYOda/Y137pS0uKTUlTqFmGCXMqNG5G/AmEGfgCjiyu6
s9JloI/mpXsdTZcOd6jS8/Pq5sWqEph5YHbdf7y16+9IgMsYHAOmsrLmLJLyYejaWIk7l5IJg6V7
JxzjH3CieNWeQvtjAiLE2vhF+oOQ+IKwB6+3cMiqaAXwXKYwer1Id05ii/1YlNVGSrM6LVBZYkLi
wbDDW357WqglW2GIw7g2ZeLhykSIQrQzBMXWrP9q75jLJRNkEs7BInnCrSGjzPogyEvrqmRabe8g
Bgm/9r1R/9OiN/Ppwe8kwQEk8LoO7JmppsWiJqvsoz52jWutNwKUo+c29nlKMl3bO0Ghbw36LVQo
+FRApCh1oLtINEu4sLgNKKNTN8o7Soph1XeUFFFm99U074Y3L4jGcj8lufcZiEkcn3SB9sbFmt28
v1jwDrb7ehC9LQe+mvkCHXYZP5pGSSwrJQc6MVwSNuZ2590anncefuvqUgw+VKEWvdS1OhY7Sykp
+IxO9ZLXhi02Ttbqcsq8nwMs8UjveLJbsyO9s1DXZ/s6jZFzzGsvG/4KR5E5x66CfvNALj8/2lMn
bpHVDCkTAMhmeZgFfKBN0oUlfrZPg6fUdJQLfX/mIj8+X6tYjfCITionCy0cCFYXO9qZReT2QTJd
80ILDnFrCD8Z+p9elXpfHGPy9lYZmL+FqBVv7On6thJLSeEAzja/YDmoZyRp6gxxpVz71rSvTTsk
l1wRD9ceqdRAvgcXMhP7Fv719st1VuxCUJl4V6ldwDm22q9OJ4LX2UNa+uOdXMX1UskH6CYSz1Ie
YElP4OVd0xaO8EgE0+xz1zku85et+4TgW7N3WjX4x06tHx/bXB9MADUyY0HAAtzhEjvctW1cTXSI
rqYRGa9kS5lGxKY52d5tJmU6RkqdexvrXJ0YqquS90M+U0Sry7m6gmZFYVqDd7U0rfqznUfnZMR1
jma8GwqkUTMpvpClf1dFq20EH3fODKZpAzHyboAhXRzWXAwUYnvTuwZpoB9iItaDl47G/48VOmpU
+9hReCJvz4w2OzFEbpZ3zSlc+4MSmH7j2Q8/wGwj3w05Gia0KI8vMs5R7dtUaRXvOupBuesHzd3D
3lg/2yU18o9Pyb1twwDpCdVRCDYXz69TjV4Pm4B7bfJE+5vaYvVSFHn078dW7p0LSasPra5Gb2uZ
rDtRWbazJ88/NfD5u5MF7ZsxN8XwPZsit9kpDvHvk4msiuOXipZ//9j8vUXiZ7kGMpLCtdx+takq
O7XsQo+HMoiR2RnGgzp3WwNAq2CRr8Y9N+hEspeMAt1aYV51HkbFdK8ZohPm3o6cBuxcOkfwW2Wq
l/hxaGp/G1UrZnqVluaBEkBY6PDxWu/8CvAisK2jkSyVRVdejVRJIc26Nl3vWge9G4u3Tp0n1Y/M
wXs2mi7y/CzR53kf2WWk/2nmkVJuvMV3Nlyqp9EspSQE17F+uxWaUuIdusa7elNcHMwAWg86I+2G
lTseDtdGlCU1R5kTWlx5+ISGSq9dLqPbF34SVN/KQIt9zSi/aZPz+ENPDw5CLKlJhSdfBqpTDO3t
BDXQFQY/9RXOTljFpq59Rbs1fnLMINlwNetIkvYdQAiiGUijPHMR3VVpGFF2S4JrX9CmSSPXek6G
2POd2p432iTvO3WTYfAAysAYXmMIv4C33n6vcFQTg8ZX9NyM7tzsU97MyjcLhJH9MC2M30YnDTKE
3iP93760w+rN9iIXRqdGy/7MIr3vd5FhN+G+14aq/7Ms0kZ8VeeUSDsaoiz3EaCdnL0aeqH1VrG9
45tW5kV4nE1n/E5Yx0BI3hddsu8ZfVSfu7x1y306BbToRj0Nu31nN6I/5UwJjL4xNAyU6j132e9F
3b4OrRKaO82ZE81PvS5MPpld4YCLsWo7hog2qsYdYq5Ou+/BTLr7LA8MqBCbsfiROQlav3NYG8gW
ZmZf7jxFs/7qRWxLfYzWFHs1jaibckcScZoMey594dlh53Pqcc5aCovpZSicLt45FZHZxhlfe06y
TwBMMj+SIwqLXKyv1Q4oemZf3VB9Hpxe39lNhmJ8rjXdLqmAiktgzgtN7HKjfHUnZpGD64SZtM4Y
lFk4EoJdQKIVtwvdyulQtRBw0JpU05eui7tD6hrzJy1IEVj62H/dcR3gGGi6oOsla2aLY58OAqBx
1CpXtfbi+qtqDR2HcNCVfCOKXu8skC0chwTYyYbwYmeFqIZIq/vwOXID8TkXfRDvLRiWslNbB26K
7BY9y9a3Clc4v/WuO4iNUuidlZL2InPEvB/treV8jR16Tu+IMLjaXZd8LSfVPBhlb298xntWoDOV
emzSmSwFFsbUtmuTq3wdJhMthIiJb9NsHm6qQPgpKQN5/VAhomxw60A8T5CwNFpwbeB0HOAsy+ZT
qapjuFNEEW9MMqxPJk8469Hgb5DPnFzyL1XyLC7MAa6Z8LkJx+65z11734+cySw3ojMFqPKvTB3L
06PnknFbGLRpmxMnreZf63n0shI9sWeNfHLntXVIYLapj7l2+gBZYDmgssWYLd3k26WldBjqPrJD
hr5D7WzmbvOHR2/Dj/SBsuvHK7qzjURkNJNNVqYSZt7aovAcgjQywmcznXel3f6ADbDZAS8621Sx
9q6yceHuro2mDeBPnlB02m7txW4GdXyQRs/e4KqhH6L1taNLaH710LrbWNs6NOApo2vMiJCE4S9P
PcP6yixqET5brUMLZR7/SoT2M7DV3mcKa2t87R1Oevt+UvmSMmzQA1DNWsYGoxMmdlUHynVwhZbs
Opk2X22rD1Uei1hRvwUICKYvEWSd6S4ErhT7A6Ay9DyD0VP9Jso086gxdNseWnou3wLaz9q+HfRy
2Pdl6yo725zK6ufHB+DOB2H6lwISW0WutuzF2HmaOEYj7KtjBMOVDvvPBPDUBSqFjfh77WqpGDGr
gDc3iExXhSqP57GHnPHaAlmwmSIs+88ECeOwixTXeOvrtLuOubA/CTNqfny8yFv/B+yEWhxlK5Ag
gEkBpCxO3Zz0YzQ4TXFy3KZ6M1JAmCUjM4fHrUCNg4AjOE+iw4VLIvWo1akz81PnGmP2qldDO39y
7CDbiqxvv9l/y4FyC/QSYG3y7EUCqvQIvTQxeTS3p0aM0oz8NvZKP0mbrcHFOzsn+ZWpv9BbhtJg
4YuaWNGHxHazUxJ0nuuDQEskQFb/5+Otu72qckXQzEpJWeC+DrHO4h3GQ7UGksPpic5ydCkGK/g2
Jm2zCwELMXak2dX+Y4PrLcQtSO+Ka+DFWm5h1DWjNXYiOVlRVH/2FHX4EYihOyNx5G24vLVcCLUz
wmmJrYeYAm6eW59XWFPbA9VOTtqInKcxWsO1T/TprZ/U7ltdGu5BVTrSpH5orkXVpqeyKeJPIVzk
G4tef0w5mESpXU7+SXal2x/S51YTWHnOooe8vahtWj7FSaJtWLl9UuS3RAxIxqkwUzBTsmQE6qOR
Sm/lxqda1RV0wEf38+D10y6M5+7velSnT+Uw01b7+IPeWxtXG19P1CgZqm7X5uK0IAia4pPaTfXv
naGOn2sA2RvV9ntWWB04U2RW1iRLypAwVm4xNybClGapaDtfwEy0sYPr28AMBimfLWcJsLZwV9TX
Ky0crPiUDk7+qTYITmm/RmaGro0Y/rFMdCA+3r0Ffva/j8bcFMQlnFKOxuICxnnf0dOrktOsp1r8
1WOit/dtrTaMNwV6uPnkzpWR0520ckaXnd79Ppr0a/e206vBQa3Sur3qJOPK0eATm7s6b7vUn4N+
zPwOr6h3sPIlZf6mdm6iCn/Qp0L5PTC9NnjVBm8AHkOiaV+YuFVi5nnjvn4olX5f4X/zwuwnfZml
J2Ner55VI1KOih0N5Q4J+fS7Bw4YXQ0nab59vJ+3j500BrkBF0wOi/K2LmcAo8Gowhn0GnLjVfVE
k7u6zoVbv7ll0z+bWaD+nGB7hxjO2xoOWZ9QC9Aufbv/6i7LDog9aFXS2Gp80pTMPdhNActzUm9B
ENd3HDgTwy40eXGeQJhub5vFSJqtNTZ3PPTm9goTjA6gwIJdx0fBRwO24nhdehJ2Bl3+x1u7WiBj
ldREuIPcP26HrH39EvjnBimTFyjhyVPsQPXTXtH32cBju5F0r14IEjKENCTNAiEL1bRbO/GoxLZV
z/HJ6FP3E2j9Clxw7OpPbd8C1/h4UasbjzHogqR+E+O+1A9vjQkQTk5ldPFJGbUfs9Ki3TZpr4On
vM1KvXE27y2M8wlhCQGEgbVbW7U3d6VS2tGp1IP60GaBfcI1i2tgWVv4rNUxgd+MQjwzKLB1Enst
jklQkufkbYYjmxIteWmG2LI+D6nufi+cPop2daeEsw9GJN/IDu+ska4RRUdwhmCNloaRJdHz0Yzi
U9/02s6u8dN966a70R239KbvnEewDlwFXh1LUkgstnMcIjm+ybhpkk8MN1S1HwAy3jj19xYkGSqI
LqHNoTp2a6XqKtOdwzQ5dUMaHTJmRHajoSaHOS23JHnWC2LTgP4zUkPgx5TZralBmefSo05wqvKx
P8yTq33OvHpLx2C9INAhsj1OeRjysSXNY26LcK7dSD9mbZr+zYRS+OoZVfJHSMVn4yavT6EEB743
3XAX9B9uF1QQ5zHNnus8TdaXvA4vVRd/Lgrtf2IqXpu6evh+mZK1XXp/iQVfNqHUGAo3pIs0pgBb
9xR047xLLL26ZEH5sIwruBc6e9RB5LgcVZfbldVaZZNNY0otnC+zm85nBGVSBjXa6Pixg7rzuQB3
wr0oswDc4mIPO+TXEB/VtGM25cZuMqtuZ1e2enQdyNQ/NrX2hSQcnEBaURTYaUfdLqqop2yw3VI/
liFQwA6lKy1Lf7iJsq+h+tswduew424hNQdGajFOuTBmG6GuNrDGHxtmr99UAObPrVpOh4+XdNcK
03jMdZF9Utu5XZKGWEaFcJd2bEHKvTKlbh/UKNmisrn7jSADkDhDCc1YhMAVIq09AGHt6BWIhPkI
c8LnJbwg/iGEDe3Mx2u6b41Qg/4Etaol8xHNXBTeKkc7CnNwdsw+1E+z5VVPWbVZELu3fXIGgZkd
1ORW7NKNYRYKAzna0Y1q6xqLIjkVU61vHPG7VmRiRF+XevCyFNbEnpt6icX20cE408PungLqRxsZ
hLwo/69KRGRItZnJdxPlStqtZJ+3RyEKxOgCb9WRIHMG9BNzNW+eZsfKn/VgLDS/z9M29wPVSaaN
o77+YODtqYbRKQNWgXtfWHYbJU5qc0JBly5ojhKz346ee4nmaotPYL2VssRHnZQciYrPUs1WGcfA
6cwR8c8aEl/Nba2d5k6PzTC9byVPPAeCIQ0Yo5YIEXQdVNEb3nTMw2zwnbit/Cyftqra99YCckJ+
Kl2CuRYfrILoYbK6aD4abTTsSPD1fdW6W7WjVcKAyquERFPQZlaJ1O/24yiV4npNNo7HvjeNqxsU
9r9mp1WHwi3jb/U8u/sm8oq/srLdEvpZHws8BmK0EiOCnOkSZ6CqA0qliFsdKaTXdNfCmbDMEYe8
StwNl7FeJKZ4q/BQujyCi0ckC2pniBg7PTZui7wutRLXhwQ3O09NI3Zz3DlP8sfku3ZMtL8+dlfr
zwjnBFG6hADwiC1zalMvZ0aMYpsHTAt+xoij7UK9FT8ftiLVrIFogskCpSl/xS/JiaMmTh8UnXVM
Mgr4fgTy7Q+G/cytsv2djyYRWTbeV87iv5ecfrGTeXkSiTw0jkUTqQckLvt9PU35PobAe+OjLTaO
11FS7tNikd5Dviy3S1K6coIRJhJMBkUBvDJGH4Y7UNBbTHN37QCaoKEj78KyRpvWuN4SxvSzMVHq
ZkLPPERIJW04wYX7/W81sktFmZExjmW5uyrneYwSrNRF0v1AvM1Jj0kQ9vVezfXpX/pIqXGOJ9fK
NwzfXd4vhhcXPOR5gfjbrs6Voiu/Z5RCvtBNfZAK+X15JudY8ivShFhy4JRMqCSjVYhz4ZDMFW3u
naJamb4/dMpXVhZrURxRlU2ei7NldvNLVLrepwSd7MfAFsDIOXkQwVNDgaVdsvPdnjx9YNa4nVJx
TqL+2W6H3wtWtrO6bvZHhhMfKyC+W5NsEGCgGEmhDn1rzQ2zYE7avD3TuDLHPaTzFRQeE6MWG4bu
HUGiWzwhtqhiLIJBSNpbwynT9qwVDWzpBcxICdye5Tj9FnWiL17UIAqrg1Ho5nT6+MPJNfwSfMg1
MoYC24UcamQid+GA4e5ITapwHcMYFXiIXoX/+ckZ8w419TYwrL/TPGMs7vEFcxgRRpLQXArDiwy5
tDUxWzwp54zBHz+17ODoECHEcOmZKowsIrm6itk8Bvd+Pz4glA34jEiOiBwXZucRMPCQzZjVlUH3
mcmPr3k0658/3tM7FxuAE6dTkgCBjl6Y8boCKGwc1WcraIIOAkRikj+ieAq3BM/vGgIsQAEfLC7l
htsDmtILMfvY5m73DhPj4VDslH6c9g8vR6KpZBVfCrcZ8lf88rLUU6VTlEnrs6GXz6PidCdLm7eI
2BaBAOcQrJH0U9wCyvXLm512jh6IqRHn0WrTq1M1f3dCUG8O3fzqZvpcfQrCwIr2WaGXycN3AJgF
CTqVDYSgeKdvF1h6egNUaK7OSTU0n6sqK+gNa8Mk/MxxJmj3w6bc6g2vrzwZMy+o5HUmulvm6Zad
q85Al/VslgQiO0Ex/3OVo291qLJhOpsO0HgITtu/P/6W6+suiW1INmRLWtKH3S61VtqYkXW9PsN3
0NdHdZyQh8hNwjBUnbNY97uiNKeN+3BnrYRXUEjhYMjfl2tFHVID58tDNyVj/Vp5TIb+Vjhpkr0o
HtAoHz4AJT7xEHv1nx8vd31BZMkWZgd5fKlcLS4I4/k2RAl5eQ7bIL8GSp7TwagelEOTZ5darZzl
ZbgLPdaFD0UDsLanYSjPnRjTo6IL8WloxVar7s6nwwpBOYmHHDlbfDowWW6RZBnER7ClXO288P6F
9KXfk1YWOYzg+RaN5t3Ng60BSLNEtywrpq6ZIb6j6+W5Dod0F9VdfIzisN7wLou49b/NIzjBsUgY
zTIHRX3KMltmdc+lPZVyPLjz9QBefqMMtspIdxfkQtpLJQ4vs/TLtcr8HupX7OBgdU9uNxRnIxu3
ooa7C6JV846zhWtO/opf3CUPaqTBkFyeg4R4KIzrGXxhP3we6rh5+vh43z0SfB/JLEkpblmqEonl
NMDiyrMeDTMcQEGtP/XViLqyNlnQqwaV/lgV/b+vRVVbwkOIGpboPz0siVM9qzyPRur8z9IhFSpV
J/4MbV+6cTDufS38I+cCmCEP3CIoSsPGnWwVoq9S1/qDE402yOR+i6z43teC4RCdXqIvHOMil2mY
GDJGM6zOIG27P5Kstj/3oddcQqFuSczeMwUNHBeKqyqpFW4PRq+0tqgzTEWk3LuwSbvD1BbWfuqK
Larie3v3q6nlGYzELGj5lWfPSES5p9JtJ/uKQHDjOblnBwQIV4oXlGLI4htphTZroxaWZzs3xqc0
suwjqMKtav29jQMtAQksPRVZzLzduFLAKyxEUhIeV1XwjHBoAa437VrQi4UbbkXjd80xlkCjnUMO
T+CtuUQdWrdwZg7e1FV7M4QMKtFF7k8M6Wxc4Hv7R4z4n8Sg7C3emkKeCcVuSBLO7Nq8Lw24uOuq
FfuP3cSdBcmuKM+gLOswg3BrpS1bDzuCS9syYMAQdNd+BaWv9y9UdLQtquc7rz0QJAJsxqNAmLrS
af3i/5LECgu98PCtgaOeGP1jwEGf/Cl0/TQDSZiaYfpoAEdDFrAa77sUWAGwcGsyVpBFUgu7ODu5
on6yk9eq2lXq3O4ZvNgqfqx8rrRFe4p3hEYVpcxbW70J/1ftcuTdOSJqUrKuhsSpqPlqTZgYn2rF
GTac7uqUkESQGBKe0i6Q/Oa3JqvMisyABs5ZneLpJaMyvMvapvvtwVNCoCDbObQTKYRg59aKEoxm
5rYZVkqG5vW6NV8Zwi9OiSemDbexOpCYAmPKyATFeyjiF54wHkq1cBknOo+jZOEMo/qpkq69TeJw
A019z5QEBVjktjz5q9ZbwfxwNjfhWeSZdQoU1XvVOyd7rltbfTTYlAV8Xn3Z06Htu9xAgwnv0pms
8BwmTrSfFPEV0o6t0fPV8bNoTBHKQsyDhAW1u9uvlBVZwKxZ75x0a37NNe0SB4Priyb50ivBg/0B
fDrNIRpU5MogQaHFuTUWcA8KqAHLc0J4f7DbIMp8F1bTveCfPcY3KykC5EAB/VGD6XKJO7o1Zmpt
2EyMXp8TK9H3RTR7/mwUW0DJ9+L8TcGDDBMlBNpT71Qqy142wP+h9BCxOLsQJ/QQDXVNtYu6ODdP
meU25aVFpHy8jmGUMV3H6+YXQxy9ikhrrY35mtW3lMkuDgsaUOZpcV63K7ZmRojJW9jeqfDErgs8
9QTuz/rmJvX40qAOv0XhtbaIU6ZqKyNG/izxqJXqMDsj2uwct3b9V+NowTMin3l6caG5y/fAZ2LN
/9itrJwXHH7U7GT50YOTZyl56bWta9WVmZ3rpqmhqcy1nQthwUYtdXXNbfowOH5SCGIrJqBvtzJq
OMRjYPXnYaIbQ6TS+Shv1zuY8tMNU++vye0JImfXKbtAZElatFyRy5ScBnNIe466cHwxtSk/xiJq
QiyqyTOD3uIAtyyD8AFi3JVeFM/kbc73IbQcP4YvbYtidb3D1NIsAiQJQuRwL14kFJsAkIq8PhdF
W38DR6j7tdemG4f1nhWglEyBEUboAKBud1hlimMevbA5o1LSRYfRNpRL16NZvLG9d76kBIEQi0vx
HF6JWztzEDtREzXt2VW09g3KhOxpMpr0W1bP+v7Ro/k+QiWrgSyMbvKtKbR/hmxQ+uJcJkUa+vas
WJ8bXR2/fGxmvSIiV/AEtJAlV+wSWDxlwiDQmzHT2uaOCKZB+ZUMN56TLRqj1f2mNMBKIG2CXpVF
yY/4S+w1za5A7LCcz9DjCJ8BtdBPEyPd06ysL15ffntwZaDFQPPy7tE5Aam2OHmNKQBxeUZ3TucE
zraq1fbRYCNA5xZbEOLVJnK95TF/99pSMud2ZaILVXeypv7MwO60d1jpa5dr4lpWwcNFI4mGpn9M
JZ4xa5LdW1NRU9id4yX6ucuRHS6nvEJqzc43ApNVmExfC/EfemjMowAzWSSes115ldAynWywDZ8Y
AXFO85TG33tzhpuiqPRnJh+8rdslv8iN75JWKcTRVGa4w1rmNsZoeAgPjfpZ7Y3gUEd1fZhbN37y
RDa8anPbX53CzF9rOwt+It69VbBYOREKPCDjiJpNOnrqst1rllXC0IU3nZXaVvddV4+wDjcPJ3BY
eZ8S5H1lrdZia0FkulmqcQuaYiz2U29DMyz0/QB72IMehPCIRJHWEOMIAMCXTF4B6r1ZOjbqBfkt
5W3gnl8qw9xq4S2PyrsVKosw+fGXKuPtgRwJa3OI7eZLAOGshLd+qc3hNx14g99G1v9AMT99fK+X
bkQaJDqnWEvQzHu6MKjHIpmcFjr5LLdHP3Qiey9pTHx4or9COPb7x9aWhwJrcujinU5JVjYX6U0t
rMp2UjFeOvR792atBLs2bh8jmCSwJPFVZSOeAi3OeNkfh0rA0IDfDUh/FOVPq9TgSB3n/jiKIDsF
ojH+ypKkeGrLzZBdHrdf75y0rOGUccm0ODj9t5+vNQKRW04yXExYzPZjwyS1Lppmz8+ZntzcKT81
8Mv7gai9Pz7e2aXTlJaJi+T4BRQO1CJvLdfZWM3GMPSXtC3UA1B8ZReHIKSLYH7UP+sEHlwEymhU
PiWb8q2pkflAXe+K9tJVs/0FPWPkXYUWfamccUvG7/3/ut1QSk4UwLl1pkwgFw7aazM1inutu4yG
nahwEs55dEmUxu7/4HHM4j2UBnnyxR3qMDxNvRHNfjPmifuq9R5SN54KSuhCQBkqh4mR0HBvmTkv
86N7D+PDO0KNR2s94jOY5jDo49hdmKMC9xH3XfXWJyjDeF22BRVaf2dOl0orFW104qZlIGP1aM00
etdd4twudx2ltOchHyLuUjVuHKn1ZcUUkHSoJHj7wc7efmfYB7SCeUSOVFo1v3tuq/8xZYl7/Hjz
7liR9J2S3kwOoCxBCypUWY0b2s2l77xgF2d2tgttc4soYpULcmjJSMijee1J2Jdm9EIPABhn7WU2
jfK72qfVv2M4SvnjpD2klT1dIztrn+hHqwfRutHZigZ3o3Z159sx5saNIX1BAVNbPFbw9s1j4qrN
JU3U4tUKquQFOvmRUlY+bqgE3zFFQEO4xjwirn3paGGlTyq3nLxL1s/pRU+A0ghL6Y52+zC2hRkJ
wJmSaIQiDxu8cAf6nLeIPuTuRc0qVOXqJnkKwyrYeKeW0Yy0wvOOh5MNapzc7WHkkAIMIoy/RE4X
PgmvcYEkJeUpGeG/amDB+sMk4Ll4OQyA1WSnG6d07djJhRhsk7kgefqy0zPnBfyvVuBcBHjAF2QN
nwUR95ncZn4iWhBPc69pbwZzDvuPr8f6febjSQ1PYPmS9ntxZvSgbSxrTtyL6WR/RWKsjhp827vZ
yODcDtWt+GN9G7nsUOrixWT7f/l02qNdp2SfzkWJU+PQMXh+aXhwDh8vSpeZ3a1bpzrAqUF8heHz
FecQtX0BkEfRL7oxeDNow8jqL8Sp6JI5oJhx3N4Y/dPYRqntlEG45RtMnkZ9zvO6jEFJ8vLQMm91
7S3Nayc+g1AP/hxiYev+5I6dcmrqMniZM5hKNJ8pCSv0M3ABoc/AS7NFzrg+G6CG3+nwaPYAc1l8
IiqSE1mQpV3o+DBlAmeJauzUfMyGN42Ky/BUKI0FwEAolJxce6q0jRnT9RkhR6d5wfmktkaOe3s3
hmBua8sK9UumxbHtw6Pdun+EhTv96Y6OM+8i9qXbcDCrgyL5OYBKMwlmSzSndEC/pJ8KgQFTrW1y
qedsPKbMsz81gCBOHx+Ue1bIbiWmkhQXP3ZrZTKD0qIDlF7MSomCsxmIrtqhhzxtMbDfMcREsOSY
ZxhZtp5uDTEA1sLjMqSXzK2YnlOL9iDCOvry8HKoxlmAoFzJWb1EvtRx3SpjFGcXcBmMxFqT2CWw
WO8/trLy/dT8GEaiZMx/A+5ErvWXT1PVsWWOQxBfygGWHDup9JdSRwPb0LPhIWoRIu13UxTGJL6L
waRFBQeNmcwY7CS5gCaakQYYg53iVs6DdcV3KxLXAd6CwuKSUw4y4KikSxNfMCZITbSsFLt0jMot
7yeTnRu3xHJ4oSWClyoH3+l25wq3zwovL+ILosDub206m4csEdZxNNXwZXAUcaQ1qj1YHZCrk/EA
hVrJHLqEmFMBF2MyD/ElUlvlO2Mc0/fM7aPnyOmT34VhD58SO583zog8A4uVvleP+GgS8rEsoqpW
P5laasKqCK3OUyBiyHqJOh//cJwJ/pD+02laTol4s0tR1ozTi5PExsEMzfgaaOYWuPbOeeecE9+B
76aPu3wiowi+cORS04vQ/4+z89yRHEfa9RUJkDd/pTRVWVnt/R9heoy8F0VSV38e9XzAmcwsVKIX
2J1ZzO42kxQZDEa8RsryOE2dux6casozxKObu/C1l4ajukdtfdN4A11yuUkCPL9Dx5D9aRiz9CQV
V344YZgA2Ki9E2RvbhbKvARZbmIgsDzOr4Jsp5d+mod+OKWRI/tdBBCjfgshwm8SsMt2EGNf1Nuk
W6tYjpnTh/eYvrdzRdAE4Bo1qy3Lu27wLr3tCSTGh5OzeKjF5flfJld3ki/rvTN+e/QYiQUljtC6
JpxcrmqWja0VtvNwWqYofe4Nwz1WSxC8Jxd3dpXyogcvWO/5JrwwPcSf3K2FxzV20/7PF5DMXjF3
PNxWdYTwOCWDAgu4DNU9/c+XhtpkIKjW4jhBTnA5vxSTo8hCm/00WELTMlT2WibSltO0t1D/NO7k
qy8sJx1XUmWIUZy7600KQiANx4h8w3dyebDw0zgDsNHvAliP7/y1tt5Zfrf8+frFc5Oj8yIlmsHF
2QS5eW5dzjGL/KVqEaY9BTwJ3qi+dPbBorpHKHZWhgJcLsqPazNE2Zu+NrzpODdN8NtxjUckmrhw
trdG5vVP0FDeHbmExmOrlgLR+yCMuTzudRZvo6fNlUeojjZhWIp1lxMdtE3TpRjTx3XI8new677A
Yy1/t1bG9b11nrZaOPf5tdN5Za+zN+CEiDFBUx9aXc+JUxXtnY1yuy+dzdBisyfkBsKA5nIqFSEl
t902O2kLTYtVzfOpa2B15p5xz6btdiiCJmWj7bnPg/Ea+h7Bimk9R3anBkqYSnylBieOPMMr0OOR
9T1Q2e1u5AnD1keLbLPxuT4CuGAu2h/D+tRXtb1rasc51RXGOk6m1DOuBtnBCvJg10+Z3MtM9vvX
D8PtbHmtckXA/iYgU0m5XNim3u5dQ6B0rdba2HWuA2zEpdqBA0sU6Xvu5LdbkuEo1sCPZHWB9FwO
V8NvL+agW09Nrd2HvI/CnWu0xf8wKUI04M2NzEISeznKTM4g0WtdT1nq0y8ZHaS1ormhD5QOfXav
+vfSEnLTwmfZTMgxeb8crZjV1NVGoE+WOUxHz1/6YzuwSydPW19e/1q3y8cdhz4VJsjgYujUXw4V
Fa1cq1AtlMGdAWWyoCzhB7kgwl8f53ZK213qohiOAzmtuy1u/yc3x3dt4DFqLycnXcy4GHT3UKNP
cJgRaH14faiXpsQTjZfpr/r+tRJPNK3FsIIfOQWGaB7MqBWHzAjupczbwlwmktufzwMQKyXggdf3
Wq8M5cBesU6BCZgeYS+nNfYiL8oC50qplgPJuvl77GP4K0yKxiAXN89uGq1XeXovIMd5gcDws8Fp
FLJTlMzSOEZmM94Jj1d1w3+H2gDfpLG8Yazrwo+/eSb5olBnNrjydqnu35f1d7sO6fq3fam+UY5S
U7I9uckb0FSIPZwD7zTkr53ef02YOjj0SWpBXD1X585M3bBr0FY628tUFUicRmIP+z969uzGOxeZ
9aN3bETtik4V30pIU7kZfvIzN6/iKpwOkQ11vs9ceJfFgITqnTT/MtL+u0Yk37z/+CscGPtyUwtd
Zr5XmercpML2Tl4vFi8ZauYS155e7bjwxk/2AEaCmFTLAqIubrB3cuWXfgTwMooRINvohjiXP6Lw
Amw3jVmd2Tyj2vkhyrHoTKSPVrn6OCNUIhky858xGOsfklr2Pdbz5UH4dxHYkRipk/igeHJ1stFy
HwezXtW5EP2ju9TqDV27NGns3n3YUvjXD/cW+v7/sfu/0UL2AlLnaOq4Vyeg6fGVIUbp89jk06M5
pD1l8yGn+uPq7E1oNn28FdbPNC3Te6n6r57g1eBUfgIwXJsIFvC+y6VOC/h+Y97qM6lgc5iqyktW
P8QxqjT6d0YKt8yZPdx6hsEdwjhrx+5jZE6YDpWRmGyuwqE7O6ucjlkt5N4e/T/abu0Sp+3viSJc
xsBfy0SWRqVlAyZBRr8K66EhJxtzIX2O+DYHMToTwEPXvRMkXth6dMG2eMT5xE3gqgri9IvVd5C+
znhq5m8M2x4PSEtZuJhQQECyRSPp6A0fFlGNP+ugEF9f3wu/ykbX34NqBbUeFIcpkl3NsgkcHfVY
+px1JtRxlWG2t83ciCmme3sKoeIjsknVp4yQmoReLZIwM/o4rwv3gNBRsAt04ADa9awEDUG1D8dp
2b3+E7fNf/0LUeQhVUYYFvTb1XadCjhlOIzpM1bD61Mr9fpRRRLCXO6MY3Z07XT6VtfWHTDttV3J
Fja3mEQxG7g/3fSrBGIc5nZeFq3P0oj6xBNjFS+5VG/5nR/Yu/jM9l27D7o02rkB8Ka6N5dPQ++p
0wIAOc7b4B4D+YVzu5ERwUSwLzcW2uXRmWRl6LTI13Ok3HKOTbkMfhwZwhJsTBhFwxhMB6ducBYI
jerz73+FTVKFzjubxL3WKKV+LEYbnZjzZFrL39pB/z5w8JCeBmS6+zrKn+u6iv6Xj0BisJUiAX7e
duOHtXawHNTnMBDmGUEhjjpSYaZ5rFrbRKzd4/aI7bwwMZ2sVf7ZABjUPlbSKjz8RapxiuFxhl+6
XPbfXl+QF2I2MPKNx8XDhFTp6mtEkG+D3CSKZpFbYE9eKlBUFqZpe72O2bNy1DzduStfikh40Gws
nq2CdN1UxUTabA2P5/g6YdtjqNr/sIq1uVOX/dWnuT5w2ERtwXnLM69LpgiCGnULy/K8FcvTXQq4
cW/pbJGxIbupfIyCwX7fDr37jz/k/j8wPbvsMBbG6MSLsK17bNwXTyLEBLA6oD7Izq4CgPJcpNiN
cT2PTumrfdEDfY57iepEAnKnOpgVXzjEbPbPyG3K+dAI2/whISc/+2LMRNLjovRTFmg83lupy4z8
3ysC/gw5MtQWyKhXecMcScdI83k9p9Jxv3SY45kxd8m6X1qXPMID83mORIQha5OLn5XbH9fFsB6L
KMNfQEBm+rpSTI4RiwviiU7Xnerwr6bw5ZcE6EchH0ojvWPym8uIMZqqjqy2Mc+2ME1xoklufFzo
zWQP7uCir7jipvKmJY5acWFExUdPte1fPJu858HHs3qctfyE5Xuk9oZWJf/7aa7/skbLfQoMygJx
U4v095pD25pe/uardBVDESTHu5zfrKd6P9WRk9iijh5fP723X45RoGeQcnKQQFxeroyeMrd1mtQ8
O0DJy3PF9Sj3Yds79Vtz7Z17Um9XYGBmxeUeAlQlfFPBuwHf5oQRCkrsYWMNqip25tHpuTYL7K1Q
3zrM8/i8zJN8x4u1Ixmy5NTuRtx1P9ZKos0PbQrW++tLcJN5bF24DYTDIwiayrWtCTSOtUxtZz1r
LE26eGnbei8HgcUVRir5kxF0S5CMTluZu8arC/HJcvP+j9d/w+3jZPsRG+AV5UL01a5NwUblE7G9
yTx3fRH4sSxhJsWZ02wkMVXFnWssZwP+IG+0UCWVHYyPqlIhPD9YXeVslIlr6Pqz0kW/yxVmDK//
vpuIy8/bdMu20ENIvC6i56UppnSZzXPNuW1iJy9rLw4W4ag7Sc7N3b4NRN8c0Tzmi4nG5X4MTaNa
YemyDrKuSTSaP6k0fTVG4+/B63Z+XR58sz28Prnb9yndI4aFhYU1Cfn41RWGvjTO9XK1zgjb9G0y
C0N89roxzQBDpgNewEqMb8l5jWan59Ip47VxfAhuYx6Zd+Z/e+ls7TPWmVAKBRugxOUCaCdvGyvQ
5nl052h4a+QkUCeLW/TNULZZdGh495UYebgq3VMx6z0MRqyxIBUUkRMjQe5+fX11Xvj0ZMS8VWhy
IQZxfQtmnbD7BWzaeaL49gTnQrwvPR3de51vIfgiRG8dPDY1ZhWwdXgWXc7bEpNQHXnoGWa4/5cP
AG885K2x9Duw5uBtjFwPxcnERsXaDbzKU+Abk/iRz5GOYkU7wHbisrV7/IGmdo7uYWR/0Wcvft/G
6IFfu/2VXvo1qTJYG4MsYKmey8aqvX0vLW28s8sGhsJuDmXbxpaNlsS7ln/mGnFU4v14SANS0acO
86JqbwaGHvb1WBTTbqgqc3wYcuxlv4oh02rX9OiGfCmc0pUH25MGAjdpuAx/h7pbp2cU6AJvjkuQ
pt2fg1NG3JPAUD1v2mU0PqBB1pV02l3WTrJMfL1W6qcfGU72BgZtIc7tjMTynbB5G8q58TfExhav
SEpuKou9r+i6ZsVzWGk7OIAbNP9yK9/5rtYSPTucZQYrdnH5Wnema5TON11upMbRycpmZ89W3qBe
3A3OnVC1bZTLD8U1TxUNQDoqYAhyXW4kCtlpORY1toVBLt9O3jz/6NOBs2z5hoze5oECWWIEOJ8+
vH5QbkIX9S2whFzcW8eR/3g5MHpOuYLKmT8LQB3DwyD7LDzWjWpwL3SH+tnECOe58AZU4xTsqHsV
hZtz+ot8hgkF+BmIbtd94lpSHQdsmj8PdQSZAU/j5ZMddGL/+ixvl5fdTzrMJQ42GFr25SyDjmtG
eWb73FJvDhNHRHJ8bwLqln/qMG//SXmp/AE4BOeX1we+yVS4ogGwwOckOlCG2Ob/n6ovTPPe7oqi
e+5VET6ORmQcO5Ttjq7XGXeSotul3LIBLEQ2vgZrdjVHZOSb0BCie9aDrx9szJaPuQk+9PUJ3Y5C
Pwp+O8NQ8Aqv0cZGXkNnFlP3bI61R69IBTCax/5O7nvzPMNrdJsD9AyOxU2daV7WNKrsuXsWbtQd
DYBdRxm27qdgWaI9zRXS7tendZNOMSBXN8UcOGy8CLZj8p/vRNOjE7UjhmdyfRtEBK9UvBKdZkwP
2iv89C2JaNF9QH+3V/vZ5+L9MUUwK36PjEmmye8A80f7D5Lbxoy6/B3LGjlDtNmVUtntHszB1ulh
dULglSJA2fvOrF9YZtQdQHNv/B5KzFflK89uJWXafHg22FL7dmzGB7Bj0cOSOXYZWxO6Yne2z+15
AJTKaBFZK6Cra+fmskJ4pgcT95yp0seeq+zzfVQG0zdk/NU/r3/TF7Yq+ciGjYNGuwm/Xa6lCJVZ
aNMcnq3CGebEdTL8hU1bUKl/faCXlhEYz+ahRhH6prpSWhqurm8PmDKDpnFwPDxTmhrgIM90Biqp
7jE8X1zFjU/KH8Nxv8HwTFhSFVoOz53kwW4trXmCwbSeMOwoD6/P7cWhNjryFhhJoq/uh6AmdVqR
53uWaQT4ZNWm0+9GL8qix3wO5LfXR6Nozke5uAjRsCeNDDn/bExSycuPhq1aLVsc2J7zMMJgPUoG
x+reAlVvzq6AOeJ4Zf019I0z1h1/lPAi9s0atQc9UNbXZJlJuFbLGyWiqo8xQl5+uuvg/y11m2hV
BUme1RaUzrqMW2eQU4L3Dg8Du6jwY+ys2BF1foRErpd4bqPia27p8zA7wZtI+BaPfMOIu3azBK+i
+pmSNhTiyQ3fjuiA7cl2FwzZlvPSzznaUmmtn3UlBiR//bBgWzjdedX510JbQxc75ST2WZbjyCXE
jj9qOSDA9b2Zyjd+2qqH3pxFIotU1PQKgyaPg2wan/vUQsqhdMLmQ+t44xOty+qpUql5xC9FEymA
BWsdvm2xq9jzq9RzKLPp0ItK9yJ/nPxKZV9LqvgfU6NWP62hSatdr6PqPDVhkCV9Lif/TWCQm38I
0mL1Tz2QkZLEMF+iz96In8lutDSfZ+vOfZLtYsGu7mq7f4h00GHzIfM8Hs0eq74OP93qoBufEnWc
N3bNF1lbMjvW222HZ2Bd1hqdClqTLQ5oQ/Bn6MoSPXW1VMgYzw1QvPx55mrWn3wz9YIHfJ3c9Cti
YcXkJ6KMABUkprBmCUIIVP+ivApWbq5y9xAtJObH2VrzKTGLCozqGoQVuducwUlrOFrjPjVcnw2l
kac/zBI1lb2DPt2ToefmDxvBB3yBO9K9ZR19uHsWRI9kDma8/uQMiGdnlmbYJd7YuiqOUMrBvsmU
E0yVfqmHh7me8vZJRaM1P3jocakdL4Sm/YSFzzwfu2pZehmnNZXw98L1SRDK3jXPjYGM8LFuywbb
wR78pp2koZFNX+e6HI1PTlrJf2Z3dLzPLeFoahKXjluVWJ05RYc8qoLliIwEmfVi1wKushNOA8U2
7tjDKsul3Vuy6qr9LEX43XabYDgDDMGwY+z9HmMzKmDVfvGG6EPfDmaVFKNOG5we06KL3SiT9bGX
VS8+u3Ot1+9FPuniw1CL7seCb5l+GIZCl7u2nyY/Djqvb96nU9CYXVyUASRAPx8ppiFEyAPAKyuM
F3EuEqWdCCuzc16EU13/cPq8HWJ6A4uDdr+ko5CYSyk+gnwI3ZOosvqLVHU2JQvd5eldj0a4U8e8
Pu2ZYVLRf3KmRhdvs1CD0csm/AufvakPACoEWRrOJ2gQYnpe3Y6K6DQH2J+BnJbyoCQC5G/QPcjF
ZyPszH9I08d8l3u82jhAEMogfA+62jmjuYzvlaPH+eMUzfBh49qpTfmM29fgxAizu0vc8JpZT0FX
mn2ydh6Fb38I/ZHOsRDRlMalaS8V6iKKjQT21PB7KopA+xELAoPzhKREGb7vpHJyvcdhrA52XARL
95drVDL6nJdzn+8G6KV+YsymNimlC7HsMDqXT63C7f6oKy+Uf6VW09VvjJJBP2vPzoaDlFb90QYj
xgVfoLdDi7jMy/LLxt5oDm7pLks8WDNGZsjWt19znQ1j7AVFLt7idK7b2NSVFE+opbWooJFrGzte
CJ6OZSXc4L2vnW5Opmhxg9gMZnfYa77bHEfrOJYnF/0Bsavtpu+2W6si8fbqLtvXvrusR41mQXNO
s9mO4rR07AFwv2fLZ13YQ4GhUGNSou8L5cVNW45p3OVbJaNYe9N+5/lsiqRImwzYjYu549E0dd88
UnHH9FCslB5iH+GnLxu6wIl9I3fqowFSR7zDZ80xY5vzHSXRFE3NuW0Dx/jQmXYxvueHTMY3uYAt
fUZJQeX7lg3uPwR9De6ZWsps7/jUoROvY7V+9bLexzi1NHM3J1pQ+k6CydVeEkgb6+HYT1PbS3BN
n7xd01h63LHppdgHstThsddqrneGOfTFu9S3DHS3RCl0HDZVKBFcr+0phjeEM2U7T+vwTltu58WW
SjMjbgcI9cnEH9Y96Llwi8fWwrXniW+n6od1bKgAy6hvvmTwEAsO1cBmxbVi/CLKMmp2qLUMXmy2
0fRjKPLqWxYGqbkPZtR5DxU2L9kTZj8TZqiZTcwvVGQM2AQik31E2jnQQJu8KYirrsWr0KgXXz8C
Rs8XDnfXWSfddYUZz2HkfDeH0QVt6dXe/GBOSrkI+ESj+aFLe/oVlep0Hhc1jZsYaoXtx6op6nWv
QHR576tw1uUjolqzamOxGI6it4oIi524eSnyxJ+xmvtZusKdQJJGYJQIWukQh30ezgfP6ZxzN4JY
XmPUOHQfh6oFP1uodDUOU9+460+rDKv+4CNk/n3pPJwbsCuk2Gubg1DxMLtpGxvYydpHwO+5HUMa
azu+Gzba8WQr98Parm1z8PiFH1ff6qbv/WpBdE2MruIFT+iou4NZd8XXwlybjgi0ru27bM76rUpX
iQZuvZqyo7GA0U56Weh+X7IK2wmqMh0bqh+jpFQtbX69zOr7CFJGHbrAG4pk6awVN95WRvZHWLKi
eb+4OCOPcec1RZW0XSGMXUYFPzx33uh8W6Xn1mdvCPSbpiyz9lgAlVu+DAW4ltO8LpX4Nvs6d+M1
E8b0iKZk0MaFpUB3jKGXT3sQVVV9tKVZFru1H/wqpv0o1se0BoL0DTOMYDxMtFaLJBUeksHSXYQ8
mOE0hjuJ5pZ+4zl99Dlwy3Z8SHvLnj4qKph+YvdeOmKitPnH913qGDtDAI1/n+WyrA+VEa7GE5fJ
8C2zK9vaRV1VYFFMkeRPykhlvptYbNrZnrDShypbh+6NXQZt8J3nHymCMweO3AMqM8Qz3pp2e8xC
qK3JOnWDsVdeV1eEJKfLnkExNMseNZkyeBCeNOukU5lrH8rSJBWk27GsUOubZesu09NKwga/B3io
jrse3d7O6re2M3dYFbfZMj1G06itU7TmYLFkay1potn6dBX0UE2H3PRaf2daVb9gjrKSvgylnX1R
IdvitOEZ/djMqaztMW6s9RMGnst4UFazurGourz6kDpO8Tw3gdUnfrqUhI3U0TXmwZboWBw5pA/2
uPXduPWcfGc3iC/uVRi072SxZs2hcFe7OboWSdghE1EnTv1AdovrTD4YHxtJ7XfnTlNuVHERmvj4
xJ2VR+kKmDmv9R8I6pVRAc/KyDQKtRVMjbIGGxi3FayNg4HmGdErxKg5CWakK3bKSg3ji7um2c+s
hFj80ciH8auVWlWe7UxPq+nBj+YyevLyotOnQhbWt9FwwX1t5iokpZOfqgNJeK/fRo3b8ae37fhh
trsoeszgJbUxCd7U7zfoeXvoUySo4sLx6oiLqxdfPOp+J6tM/fIxXeVc7EdWpDqqmp0fo5E8SoRo
veZPS5oI+OFLqNyHDu7aZ5MELIjZup7aiRXweqL80jGeDWXCQXSGDiQtGpTpoTYNRyeqyb121/dG
O8d1PRIG6tUdGlhApmr2OeE4OtnWhM9UlzaiffTZ93O8WiMivw2mle8MW/shCRjp77N0rMHZ4cay
6tivkJvhrx0cz2WaabFo3AKCU0al3o0No7Y/2oD0yge3r9ogNjTR56lftR/Fbj9W2zEhET7ypUS6
o6yzWE9dk7r6aV4nlCZV6ORYUniDYp8BwWfLoGBEJJrU0JyQ6+sRmwvk3CUlLu86Bmsu/65WO5Aw
Fd08O6Q01dfYV8gQHaqhgQgil27I33MWyuU4iJwGUFUNlFfp5q3dubUyVR8b+vXcTAVmhVUisnl5
7xRWVf5Mh3URO2syylwlTT8M77qsGn7ovASbGvsFQuQEAmcOnzrfgfZHEdXAVZy3ZJkepDttj8Nu
Ws2ce1wvxZvKxKrsYEp6oydt8+g6UguJ0rcRCZVziJQZZbsKhapJxUDH0vFZFU5H7gWOpNyb2jDz
h7lDvgMUh5MFzs6zizV/XrppGHZlM8O+80tFoso/bqY35tjWzpEUrl6eyBmhNLltg/Ozb890bstg
dT+61SDbZ7+Ug9rbJSnKtw7hc1fTGzD86O+STtr87BS5Z2Y7KeoCQJXZZB4PvTIz1BiDoOgF3ccG
imxs+cVS/QkycB3ev/5Gv6wIbIXiTZcWutLW+UCz7roi0OYkHFSkThViWbvSCIMkG4sg4cl9z8n3
soLz71DcRpSAaYGDHdr++/9U5camWbklC+vk0CuhrVU3h3x2qv3rE7odZYOkwx76NSdUfi9H8exe
e3nmmEB/Qn+P9zK2qr0Wu/9hFDql+FZvfJprfm1eWLglZqF5CqpUUK/w1q2PfM8O85Zfuy3VZnO4
SWVRYLuajF5XbPgWZZ7WYMzUAYixW/yj6sZueRjYM1sQUqz7bjb0MiTj6GFTuBi4Lu6hBtN5qE0x
5A9924vwIas8pDFzL82568xmmDysM5o6/GLptmr25hL5/B+Wdg125ZT3SPRPfXSvRPnSx0H3igoe
OpPUn66KeKWyxxF2DuG/KdUXinfL0yaRfA/MfLupEXEHvUk7Atw+BPrLPZDBE6pnLfQpSI32sGXB
KHdUdAqyYb1T235xqI07gg4tHY/r4h2fJS1I38G2ux1yvr1E/x/jz9gZxundb+85ytrstU1JA0nV
q8UjAykCKkr6ZMLDSTRFMtrfYXZnZ78wIXBZULrpW4G0uz4/RQ26aFq0Os0dHSQ94hlXUEZPOt6y
H1+f0O1QGDVhGUwTZ2vgXasveq4Ria5MhxOhwX5T16b1o6T28kRqatzp7b40FFA5Om8bpJcAcbkj
Is0TJ1DOeJqCQT944DiSefHE0erDOwH1sjm1RTkc92hRMxa4WlgclyPNSO/YpRiHk22jbhdXWWP4
sTEuxhAjBNk1h0VZeXegDV1GyW+vJ8wRjC1ofIAkuMavdnNHjsyRPw2dth6RiJz3k2EFh6ZAkeP1
oS4Lu79mSesV2A59PpDi17YM5CQGCBR/PI2t0TxMFJYfZqttk0Y0S7II07+Dk74NHEh9ULYGTkA5
2b7elZDtPZ7CbnPKZdQ8Ir/r7jNj+fT6pG43CYPwzZB3ARYEEeLy08mqadyhXZtTq838OxWyYKfp
Oj/yyeX+94eimw/QhtFwyr46y0jQFib0tuaEbohI8prHer2BPVrKIP/DUKBcKfZDJARBeDWrarPy
lalsTsL3/nbW0X5A2D/bZf18Dz99uyngwwDkokuKfNGN/2mk7Y5cuBhOkgr/zyZw2+5U2r7QB9Oa
yhyRCMjad8LVS2Oy4SkgbKJXwDYuvxnag25fel5/ytZcfMLsdiJdc3jylH3xo0X/7s54L+yRjZzF
tt/kT4HzXY6XeZ1prkbbn1Tk1kYMLSBYY3cwhwrym9n/8/o2eWF2AK1h7vIvuvrXNKNFSccF6DSe
IFo2R5hodTyE1pdUGY9qVf3h9dFemJtNY4jotcGtb6QI/UK6vYOv7Gmiz8YTS4Dq2bt9PWYPPE1m
685wL5xpF543p5pdc+tZFoppjfq6QN4rrNUnM6OCJfuxvXPJvLCEaBLRhQcswN+vqQNSuzjlzUAj
c4glBxLprQrce8cZGdlHSjTZb9/SIGNJBUg/iY43wk5uW0DQFdlyQt8J0oTjaYg02XTnPnth7VBN
pa9Gfkj8uKbqBLLtHBufjJMqF9oZPBIeS/RCHl7fELd3GYDEX+DMjf9InL/c7CVaDXZhVMvJQEj0
i7nqZeeulX+c06DbUUSdng3tWL8b6tkTG8aPZSSEwNW6HLQ1i5IOClOTo+V8LGwnfzcOwffXZ3az
fgwCxwJUGU1elIWdy0EyHRZzmxvLKdMyfNBl2SRtlfd3gsVLo0BFJN+FzAna9Gr9GhtCh0Fufgqr
rt7NDa0EN6J78Ppcbo7tdoiwqkVOCWYGqieXc8HQENQ3xq6IJungLU3I9pgGQ/lWtk32+98GSuqG
nUU+lKvraqgyN8TQVKM8GdKY7JMZNbPa5TrX8k4T/oWV470Dw57vD8jnmpk9u4bky7fyxDFzPwYG
XDfHEL+tjIZv0aaeTrbEWwE27OXKISo95DNl8JOnMj0ngxLicfZ97x6892Y2RDfuxV84Nfg90dVu
EwLcKleJOhXs7R2PRyh2eT/eiac3+4BRiHImwBe0CWBWXs4GO5loQVzJPFm6LhJ4WZT0lqje9/Nd
d+kXh+KQkrS7TOc6pygzR2ht1ebJx8G1iZswXUhy+UAkvDk82P3rO/wSz0O26SFnDh6Dv5LeQj2/
nJlaO5zwCmaG0GR5MCdh/FikcD/NTZHTKDXD93ZgqZ3jpH+Pqft7+PR/R9+ckECgwsO9oWRDjW0V
0mDmqchB2/tdED1lZlskhVMMdy6Pm4DLRD2AwNyIEN1vCLGl75UiQKD5ZELOTnQr3srQ3Rt2JfcB
mAl6DMbvhigIM7zztrSXQhwZ2OXSUgRrHFAgLO0o1EArzfoTp4S72NXbDUOdDwCUs9lOg6C73pva
KUuOgXkynB6xxyXgZHcmxfg+mO5cWi8MBY6Glz96efztmk5QYlZVCVFbJ7Nt07/lrOS+7QNoib0w
f/fx70E6In+xiPGbMvBVfI/aZTWacExPqeqKIS5M5e1NPIPilG7IPe7NbRDZBuN4b0InyAxd3Yuy
zQn/UZnyMDeKf3yKrCe6quL4+lG7HYX7njMd8sqCCnytDDDWeEoAIwlOVSHbvejtKl7Tsbszyu0+
D/hEKEhAhWGXe1vS9p9SYIjwZ56aFOyNoaAhCa1wjn1ZhXuA1sVjKqRKKBj8NpPe42UHyZZcZkun
r+F4bZbNFVqLwcnpHRmzewAjur2+M7ebhJN7BCGObQBqqsSuy7ktrpXPEjLHyRmA4fkOJfIyR74i
c4zgHGZO97t38iZ2gE7upkfJY+HaUTCnoNGSFUxPzlAMG9agwxcurb++vi9uThX34yYWCyubOwaa
2eWs0rSVhlfmjFJl6Y9Zu20cNaM8K7HKOwt4uQU5T4Q+ROI26j8M+RvtQhRfUlNaljj0oWoYBjFD
Z6PhAGb/nTn9OxApNLaPUD3499WXkm3K62CVy2GEmXXI1IIc0zIU56KjCPq/DMUrJADCuGW2l8sH
3jyH2aKXg5wdsGXO9Laz5uWDWO9p2L60eNyQiOyCKATjt528/5ysbIK6V00hc5qp4ssIcmqjnXs+
c1vN4D+4vl+f6BdXieSZt+m1CVKOSkEVNYwyzW72lCnXOxiFMyXo8vlJjfLTe78z1NNsijuvuctM
4Ncn4z3MRcX2QKHxehsOHQr8tkIKKbMc4+jNS05iOPfm0fTVuCvLwXxAttE6ZNzkUHXc7M676/IY
/N/4hMUtFKMAe12HGiJRlOvK+HMLnsOUVZVMRatPDRoSj69vmSvN5P8bC+Eb1Gc23aBrK/veABpW
1L086BaTOKAmdDrbcTk6bjbt/AzYg7BW/aTKCJha2Ab7wmqMnQ6B9XuW6h4EyLpDu1bBp9d/2Atb
DNsOCoyb1ND2LrzcYnk1olC9lKzB3Fr7NQshrC1teufEXLOQtj3GMJQ+KO2Qp19/aiuv/CpsQRi4
I4JsLcpbb1zsepJynQCWSKeKs3ryj/+PszPrkRrn+vgnihRnz21qSXU3NNvAADcRzPBkT5x9+fTv
z7w3VKrUUc8NGgkNLjv28fE5/2W2O/AYnWxPsW9ktNPb/uPL870O6P//HYgOVLRQF1OCVNfznXOt
7+Kyms5ulDhB4XvaU4NYPTKJUX8GdvBK1PjviTsCZyf47kSnG7YTVs/5RMH67KQZYnExjThgN5KW
XLXnjHW7nZW6P8kfJXhIT9ucoltXoc3CZGr2tL4zYY1/BmKWnzLf6Ibg5WW8PxaNRsVmQA1oE21B
Hi30er3pnFngt5sO060AISz5Jnb78fPLY22JQawhE6PFSFqmKvHb+uqEDo+IC8TanW6N5FMxQj5+
XvROTOckcXvz7yX3nPc6xIQ0sCfUXu1K2M0hhmchDyaoKJ5MRl6Tp+yswu3hQc+PxEAg/8JtvW1E
WIhySXNxpzNYufyDVxTjKfH919mPqS3LKAj5oJvAsxMI9vWWLaxSa3ufUYAvDY+mUxmB1P1+54je
nQtFAISEFUB4awmdu/HooGk8n9fF/19lDQWY0znbyQbE7fHjzuQVpnyGyXu3dMyWO0VqYDXP/pQN
EkBulDQgZXEVD2az87UDzsNYHtTd5IFH1aO8DAtpxm0YYevaPYllMcrjoCe59Z5ctFkOea+lLehp
SvDBIsZur7Z0Z6NDQVdCz7/9EbZp5riuRtJKzBXL2fsbLJlxspLpG8qZ007h5876k7TAMsFfghRw
268wkTQqLA/UTDzXWiDLLj+U0bw3yp31J02n5A0bHCrLlnc7iWZ2uhw8+qTOSbuisqiXT2YcrYHd
mzsSyCo9uU4s2EdKIZOEFgzs1p0jLmcSclTcz6VWlAd38IwqQGBhPdn2kj3lhh2f825Mv70cLn7r
llwPy7uK9wjuXbQubohrY+bn/UAX/9z0dfS/KLH7LrSsbMyC2m+E/43LB2akBnL3qU4nsNiZO+bi
7Hci9U8pVNB/Nd9YrMNQAEQ8dKjpRs9Z63pAS/BE70+iWx3griIZtF/eYMDz1pPiS782ef9o1Vnc
Xkq7mqJTo5fek1FqGQpcrWbWYRoZzhe44VoXzNOUGO9KKVegejgZpmeESWx5MYbFqT6VkZycxwH0
VCxO5pyXv3QcbKMwKk0pOR12uuxpat1uPw9RPkUbUw1VEqrrIJMZ6+jgSmEinL5WlwRFyAOP4dcp
3KpQxkMADjLqSDx6IVRdj5JYeTa7xuKeRannz/XYi8daR4vp5R1wm9CSNEOYhN0L/R8tgutR+qYV
hdu77rnWZPneKmftPIF8e05yRD6BryffIoTUj9Y4DjuPkDsjQ/OjDMlrW72rNpWRGp+x2hsd72yJ
8eLMVhos0vxpd6hk59XzHIElj6JXViRhZ0KkUlq+vPEdavvWpiIpKs+YK6e1z1PRAnmG1HROG7HH
w9tGQkYBhcH7Xlf1OwhA16saE7pi+pz2WeBIH2hx6v3shxICeWonr3oF/56QRYyCrvX7D2fz7llk
W2cj9RcUSORwwCN6hOvrrd9f3ibbWMiEKPZQYieFgaywzZfioTJbEw7eOetaG9bKurZ/RfWUT0HT
zf4Pz0Z4aCfI31lDBzoaPm7USihqbb7UVGC4sTiFQ8IAim9I2+wMXGw5AXDZg07dG8og9CJsJEjQ
tpo2o1O1wl0YCtWkIchWYzzAiomDJFv3RD3vLaTaerhSK4+kbU5txyvonbV3zsk8F+hY5cb3WMJu
6cFqv5/W2t1ZxTvj0QMngmBjhTv5Fni0VoUthcJC5NYUo7AGicER+RJGY9sdAfyJ/zAeiRdNadJq
ipDq9/zxDDemWRQR0LFzk6XuG0aB1FauMnTcYTmVcAH+enlj3vl0SIcYdDEcCk/s0evxrMwhZVfj
8W6t/q6h8Tx0olq+tZ7MdkLlzbuUQwCTFzU2VYYE5LI5agJX9LFvAMS689h+lYOM6iooAKj3XwdP
Ft7H3vJaG7xyVBuXRHT4cUosTKYHW8TLU82VMR6kXiQ6CNTMalXdtK13fuT2bqIOxguVPURjTDE5
N/HconAkG0tzz6m9FkdrWPpjOXW/Xl70e4PQnoLUTILEM2pzAYJLpUUWd4TuzB+PmFRoweL0e7UW
9a/8mZuoqahaC5ZQqmC6HWWJZZGVo+mfi2XqHqai0w55Mugg24fx/VJH8YO1unA7BiP+5I6iO712
ktyJ1KZoRygx/S2FM88kDLghi8Ns4g2ax6Y4OzL/+fIgd/YUu1PdvDQ/iD/b+1euhVfX/hyHqbao
XAcdeKw+6Hamx3ZY/R8ianUrHKfeFx8ja9WjjOcw8ltHfHgqeCE1EoHQ/jK/fzM3xvDLHUxUKF7+
kbefm76akrEFh4lazzZmaWkSZYMVJ2E3T05oZqUdDm0pd3TW7o7CSuAiwFmlLHl9khv0KMx0hbia
9Glz0LsioRSe1K/+qsyFLiEZB4R8ysPXo9DAX1A3qpPQ9GoIVHNWHSbqhv9hxZQnKC0mehM8Sq9H
KdEYlrjxJWFJQZw/Gu8wm32104W5WTFqJYijI2AAKIf/Vn//R6wdZz+KrbplFOGnpw78L/qH/Z47
wb1RwJMiMgJGTLWxrkfxzCiRWaYl8MycCPNdX/ve9Ev94+U99jswXZ12JkCHWIE6uPDpBF4Ps2qm
M6NzlIX6WDr/W/3ZXj8bboLGDglH/L6J/KJ91EZt1d9k0vJ+QeDrnIlMxIXNU/TQKo79DJLyJ9h8
D0sBX+SfJEpO5WEs3fFtHM9r/4jAz4SCkL3aSTiCwU4Pi4SBEuhmlYpA1+PhQ+cNGNG8PLmbS4q5
of+gbFNsJd2x2dqqMulEPJmYW4NHs2XVT3mVrY+wqfYcK+4NRctdV+gYZbuw2d96ngmJnFUa2gVc
Lln2MkhpowRwWvakoLdPVrqaVIIVgIDSOnfwZvtVmQvhtPOxM2rKS5/wzrNH+yfh+ONSOe8H096J
lXem9rv2iq4lJ5g75nqHaNhaS8/qstDO0Adbp37FdzryAtW2Pb/8we7seRJOBfwh9yQL3QyV+XBs
UCHOQpkbRejrcGjs3Kw+/IdREMkxSCfUI2jzSmgtixex0WehplhyZlVWR1d00c7muzsXJSBGR466
wrbZgwTkMmoZ5amU198J4ux0yBys7F+ey/Y1x2ZQrQkyMV6slMU2Ec/G1blJU5GFo0sYaqzKemqL
UqCubmldHxh2h2CnsIsH+CLtt5fHvjdDxqXyRK0Gj+tN6KjLKc7dlrF5/UCemYzlqNWNs9MBuTsK
DRBVoKGXtTUaqJupbnTNzWC9J/axTrBnWNeuee3NoTr4lP+pbZF1UEe73uRFYcbrWOpZmJe2fnBX
F87CqvuvvQXJYmkjQQShWEyStYnpeTv0o0iKPDRWLbn45cALvCs+v/xZ1LJvIjqBHKwZoGLk1LaD
TKllLvB2irBXxKxmpRrTm3a5BKCC0rMrW/HvywPeBgiqMo5CpyrjKEBH12vnlmMEIYTikZ3047t1
WMyj1LLmXycvdkLRzdRIgiiYAKKj1Yirp9orf9y8U+zA32uNPBSz1ulP1jQIpDjiZHYulkG/+M1c
jfBMXp7evUFpIJAf0ZK5FdKMBx1ThISg5DXxfFz0aQq9vnM+ND1uFEHPV/jn5QFv1pNZgkYkWQJf
rJ6s17M068KN0BHIwmI2pH+KErQy+jpxvbBHuDLbiSD3pkf+y37k7iKAbL4eiWycuvrCaHjNBrCz
+88S3YOfhGjzbaQ5zZ4h8t0BVaeY4Etuu+0V9A7slRif27BsZ7SD0CT5oAFD/wGn0Pgu4rLcSXDv
jQctglc4TQOlVXa9nD0V5HwFDxRWy5I1B2fWRvPY93F2KSc3+jA3U/Hw2g9IaYi3BZkoB4J5Xo8Y
R0Whwc8tw6ha6QpHtBNzL03factSn18e6nZyDOWzlsh3UyrfNsa7GBpXMZtV6PKhoGDo8guUfdoW
+RhH1UUsUr62DAstwueBRreL0hesj+3sqDylVtkD+hyWmNqJ/xm4XLfz0W7PAGV50ECoYRKWyTuu
lzD3WgPCpFOFs+BBHWgySt+j0NL8tVrx+r+X1/DmhmFCYHTgHxE0XaZ3PRakoKZY0rIOaexYhzYn
eB/bxtf2rJx+6zleRWY1kIJpg9NmN25XztKS0WD3yTD2i+zT5KRdd4hWL50vpMP48S6Tj+yplzbd
Y+WlXfxMqIs/SzdFIx/oaPNucHJz+Dk6GfXZqIhtM7B0qExBXdh29E5mCOEfiqSdv4DKsesDPhoI
WkDJW83HBWS3E6Tx2NqnoRHie+0NQwLH2bZnFHZca6pfW0lXG4VHH4oA5HR0cjbf0K/WdSk6rww1
5B4OYx6JtzJL188vf72bDGgzijohf9wJQJ0Mo8rNkq/nZ0jSI9BXowJ9HssyP3lZX7CuifwLzeoi
fHlkFTi2n5NADWoIlpwqI1yPLIFSdHGh0M+Vll5QCp1PkTE0BzFL5yPWbkjaiDj9y4sN3kGjYBv/
h/EhzJEA2sihba3PpBVPWiOKKqy6BLFQ/Ky/w65X7GateJadkRzs3Fre9trof0m59l/7DKaoD6+G
iwP1HErTm4tjAEHirKiwhHOUew+OOa7vhpw04+VJbiipFNoZBpYIxS1IDiDbN9+38wsacAXZBfJ3
sn/Q16K3gzRdOvOBRqtUPHZDG/9JBlOLA71GtPSBV2kjHqXRIfRXi8mDYao5iYQynyvOuGXM6EKg
gIXwtuvOUtGhEJmYCgvzmc6vFucBy+MqexrMvHV2tqva9NebRt2y3OtEN9712x4qK+RVSJJIKsFj
HSxF4R4KbfgLZ8D19PLK3V4Nqtit4hkBx0Do7Xp7tvnU4vsAlHK0VlsEfrpob+rKqsJGRhKtMlGs
O9/q3twgXFNFoMZOOr0JpHg8IUmEfUi41HFxWrP0Lx/NyoNvJHt4i9uQTYrLDUvtGTq06W4eijOU
qYHHWx3G+CKdxsnSz7oc97DKt6GFIhK5EQAwj923bScZq/TWITFl2PvRN2768WCN4kQc1RGfb42D
UWvvl8bayR7ufDe11V1qFlyuxjY/yrtYyqnAsHm1ljS0Mhxf22asD9ZaxqdxNeWXl/fJnbW8Gm8T
xpCCSAAPTzLM3U5/WM1RBCPv2p0s+s7esHnwkNlyEyh6+fVuHJAcTLNpUU5cKF0du7ZA9aevdfOI
HY27E5nvLCEdXIISzteQsbZ6uHVS1b1Z1jKsaxPU2jz9bzbjL2lV/Vr76Oerl4/gT/OKUAjdb5s/
Y8yuRXlFllVJvT3EtVYfS8vfyx1uPxJEOWojCgbnsbs379MKIr6H6NAQFkqWqJvLXgsiZ6xfCxdi
vcgYscdSsCmyFXUk/rhNxwytKFcyzmh0ImicVVycuDCPL6/Z7WagIvIb2Is8A2dY/f0fo3RJ5PRe
tfZhaixGjNY41ybKcUZmhc5aentC1rfbgcavql6x92hXbREl/dBmQ2ehAos6clUGXut11YWcoUif
kf3I6/eyE+3rGLfq3lLNfVpgzBNdz20fQ9PdwumEvlAldqqjh0cGwi2moPaNJNdrl1Nhu5T9Ou1o
CpCbFw79M6k3QtPDqB+nQxKl6VGWXvfQQ8jasb242Yckc1S86TPRnYGMs9mHOZu9mqmKh3HbzMc+
bpqzwkzuTOg3ZOnqluSf5zkDQgLlZVAY6ov+sUFaEQ2oojVraE4Voj4OAT4UVZx2hwTVGsyR8Nj4
ukQW8icHpK8n/EpQy1ouZg5+Nd75NbdzpjFCfsOjh8YFbd3rH2OVzaSZQ2yF/rBWh6h39XDyzL0O
9W/y1/WcFfWHUw6ggLC/1d5wl6R2dOBb4Vja+XrqejdunzNrTasjPSrNC1InQR1tmLJZewIP6luk
81IgvknRbeXFN4tBfNbTtnL0cF3cZoQb0i/a3/2gQ5f3KNpanyoHkMIJf7/Jf0rQxtIfiwZ8vWzq
Dk00q4779Zi7RmN899PV/dKCFkVysx0KifrpKsrliQJ69WyXVdV/Kb0MgvDoTFIGsnI69ySlbMQF
8cdaexr0TKAHOUpneC6RjquCph6zGO02Kx+Pa5MY8t+67PovZtFZXTDGdtIiWtWhD+c1GoxxKbFg
Mw4+jcDHJV16hN8p3+G75FrSu3juEhUf1jjpHdL8aHFOkWij/vOAOaJ75CWVTm87Zal0hlBTJKfV
dvsW+b0i84/oDmkrpZx5mS6jZWBzGBWJ8dn011Xn1PSJ/b0RrvY/WQPp/loiSFr+iMyowAvCazMk
c6Khiv59+RDf7jLFbSObJ9EAF7ZFX89SzF1GGzBERFAenV7EB7+Y9gTb1fncbjKLhj1Xlou0/3aT
taiqJkQKJ1ymRP5KS6d6k7WOPA2JLN6siSlOedVkp5endhPuFREaxKAKGCTyW80SpFYXTdYWPUxM
oS+TU4uwhKB6GBcsBF4e6u4qkl6TOsFou6kWJ5Y1whDgEKHDM76pgLZhQa3r/2FCqi0HbAV8DpIi
1xFhkUXSpHnkhP6I8tk4O8WpBKl/rrpl/Pj6CSnqEGxAbN5BXl4PNed9J2TlOaGbdcVzg533Y2T7
8rVh3SN9oZ5KC4viqrlF1jbIsQ9ajRXmWBQG1AotOgL123PVu9kHFP2gWMOxUejOm7pY4q2wOCbh
hr1Xu3/T0oyOaWP759lqovDlZbs3FNsAKSMyM/oTmwtEHzsuSr/2uKem6KcRlUuGSbFIH/MeCYed
TXc7GJwypkajnpIf2OTrb+TJtcQGQ/NDNBLXcHQ075/S0OpD0tfmXi5zs8FBRlDGU9V2Cn68ea/H
QkxYc7rU8UN2vwSR3FFJqht/DwV9fxigS9xGsMm3elNSehngU9MPy3KCb+tkiE0igPvac6QmQ/gF
06lIhlueMr5TxGMR+eFk9TqIAKXTlY39cJR50447X+nOlIir1EnZ3sAdticJZlKqU9hmSkmD7Dnk
60Nt5HvX+N1RADrQMPDR0dq2MBMzRxGojqNwrC3UseO6iv+hNrv2r31P0QWhC6zAh/S2b9LLYnaa
YSkzJ4yy1MIlBY5KZfX9ZdZzawcjfbu9VYkL+BX1F/bd1qpXJ6XCf9ryw67NphN59nIQKTKbvj60
r/5GDouGQwQQIAjq26Gg6SIFFXd+KLveD/TR8g84GeyB89QZuboESedgPQNiV/oxYOauz1DjegMK
D1UUep0XR1+zrvb0dxKFf7QhI3pKQbqOKKoC28//TTTVRVtdQ9trvNwuK4kt7GQCokJ2buXp7KXW
TJHNfqjPhFuZDtYhAm2KNPkuU/92U/Icplin6I0867bqE5VdZTl6tn4oyk7vT8mU6+XDjJ7t3vV7
Z05IkzEQb28YotuXVtTacevqdRTaQ4k8vke1CZcf+oEOfj+vjfAOsZ13As1UasxbHHNHYEeoV9dC
o17RDWuMb5MOoLMEk/X6kVTpkee9am7CbrneLvjktTbovvjSDUV/Fr50Tw2KmOcp0179aCQswRfm
RDOe59tqff9494zR2FSDMOJLbnXfcg+c79wt2kn9XzsX5J0toWpaPBgZDvbI5s5KNASMzXSJL7HV
dofWXoeD5U/x6eWPdPPy5peRvIAjJOkEHLm5hrM55Tk24Tko6/qsAcQL/MT5t+5HHi3V69RPeHHT
LAJSr5YPLuqNOZNtVj1UjiG5JNGA4Cnd4o/eMPs7Ze/fe/g6eqhWMBAcm6Yiz7XNN9KMpLO1utVC
SzOtcgpGf07zd4vu1Bg4oI2uBUPWjkirT2vWBLWT6R+z1h+qIO88StcAaKoirBNHyoPeR738MRSV
K4DPJl60kzzeHEcuCDIS0m6FhkPb5no7iSlGOQo99wuCYn/LKuMFVZXfqtKZd26jm93EwhNTqT/A
HKW2s/nOUT3C/8pldZl9hGHdunNOfm/WOwfxZjepUWDU005i59LyvJ4O8sdrhRp+dTEno50PSDvU
KN2OiY5meLSOxePKj9xTEb1dQ1IgbloA8dxNCMJdDzo4sqA9kXq8mNAJOjj+RM1SRM68Inncx3ui
Kjc0VBpmRDVMZxQknvLR5nLyZ4EzhbO68IHK9W1azvFjixD///Dacr0TRLt0CHyEyqtLhmu0e/H9
tJ4OpqYlGAA3kHsuLx/hm8uSy4knG5GPNBDhjk3CWUYpDgMATcIljX70yxoalfZox/G3eM7fpK3z
t9m4eFTudZlvS0CMS8wgiYeJo1rb1+vudWbl13Hssw5SiEDElRl4aeQdhk4Xl3JI/Cfhd+lTURvz
BzFoxtfIKu2/Xp78zXNZ/QjaW2DRAAgBx7z+EUk9WtYcc0d7HeY8Z+oiXnvyy9K0LyXK8EjAJ3X3
Pk9KuFAvj3x7oig1UQgyCWhKC2Zzola4hLCQFj/MRSPLwJbuQs93tcf/Mg7BkgczYhXosmxn6NTI
R/Y+3PbW/Rnn6/BBxwNjJ4W8NxtyAkqG5HX0RTcxk/5oKjr2VlhL131DI75+oK60HF+/ZhQZlAMX
Sc6NvieJauEZMW+jlZwNuegqF9OxFvO013m9jQm89JQ7uEVzAWGqzbaY7ZjmwkySz6s5PYCRk0++
OyDcjGL56fVz4p2nlNco2JBVXX8fy8+1IS3yiO5Mm3514FyGdl4b5/8wChI2rB5CoJRdr0epujaq
bDuJQnPEdR5LRv0yaNmeiflt/GbZ/hhls2wSvE/HgygKJzet3lWrXT/KBD38PtWMt/TZ3Z21u3d6
le4zeYeitm99+zxAazPVIDJs4QwPzur9yJtxPoBWgUu/PGY1OJlXr6NSfFHchd9llE3QggOADoUo
ozBOli709DbDmdZfP7w8yp3tB9uEgRy6C8rE9fprFU2EHEwmo1CLMHsg/vmXqUz0E7vD3kFf3h2K
hhDFGqWkvRXemvqJtMEcotDN7c9LNVNZdrOWnKcqdu6ZOyEC9QVwzQq5CMlnswWxpqGzgTZ4OHd6
GwyGZp50a7Bfv9GReFDpIUQa4uvmNsdR0VnirNJCvxga5xA5cfTGMhVD6NWfSKlakiQSWREB3syG
K36q/CqJL0AwyndaVk5PmSb9wzJ01feXh7pzqmiSQP5SpFiI4Ns9V8iVBe2Ty1AZ+lMfLR6+NVr3
0Suc/rvttu1erVAd06sEGKEM6se/56cK6JsBW+5JJEnz5CIKY5bB1Jge4v5tYkGWd7T2H7LZyDvX
k51UnzG2ctsAIYSu/Xdwh7Y60dnWmyyQUVe+gwtiTu8HRD9QAoM5YAdVW0/VoXLdPg5WT47Wz9EZ
oh+RNic95lz1TH0N6Tx57HC3yAI9Xx3vp9O4kWJBCz15jiaDACNkN/Rh3BfaPz7SBB4XW1vVZ9H1
iX/K8k6H0R9DroH3Olp6kE+Tlh/MfuYXTObUDYd4irOvFeLh1XHx9bQIPa0Axv3yl7uz5cEag6GB
aKmISOrv/3jttUBzLbSGQAJPSf0RCdTsDE3nP9yKKjUHJMQrkaR5sxWH0a1B6i3osteJfaK6Uh6a
lVLHf5jLH6NsYjv0Kcfk6ZpcIpH9sIZhPmJA1u5c8HeiEYUM5IyAR1BhsNRR+GPBkJtsE4r7bPV8
xLLdo+vlzKU4JfX6WvUQipEKhkvrlmBOnWgzVFuJxSqLIr0g5F5cMps3xigzEarG3c7S3c6KHjiZ
nvqD6tn2QVmBcilSx0gvWRKnJxf5l1M0+/PZXME1v/yV7g1FakSZH8EXpXFxvYAF5G9cHtFtRSzW
PMyNa5/82LU/9JaV7kTA281Nh5gmrsKxKKHlzVAZLj5mY4OyTegeBtzQTSAGfw9Rf3dCcGzh7VM0
oft9PaGmx5bOTOGcRlVKxzDzh4OxpH8jlLTHm78dSdUykIpVklq02jeXLszUHClBvb407oS/GWgQ
FDyTSkwjPhq+vvei3g7H91H3O3QbuvokgJvzRJM7r5zCj8LSW1Ae8YzCyC9pXMQG0XRI1p1y0DZV
UsPB/+OJi4MmTLDN17Kl0ehuSzUNRQjQTWUqn8RoFscO16ew9aCbdnqh7+Qx25vr96Ac5t/rClht
c8Y0anXK21kLu0UknzR37E6L3VoPEgLDW7LcPf0YNYk/Ly7G+00kUUUii6luImGEuMIKEVyjOYgl
4Si7X5UhvhRd+37yChQthDyX2fRglfnOI+vOx+Tto4qUCvh3I/cRNUAV4nqNLzi2Fz6uDXH5cQGw
3Z0mXPj2QvGdZVW4J7J5AUIT+5PNmRisCN9IM76IeMqAKlRk9GmHq1Ccz+dp9Jd5J4Btj7paV4BP
7BtwIbeq4Y6bJFpbMWDceLhZeq1Em7zMdoL//VF+S1FSSuQlcT0tz2uqEhH0+GItSXywhN4eLT1+
LduDufyGtTIdGAMUYa5HESbvOrtK0otTRjb8Patqn9qkjt8kjl06Aa4m9utXD9Ut8lFoyAr7sflc
+mLTcrc6Ruz78l0v8OvKU7EnonZnC6qWB9V/GN2U6DerV6T+7C1o1F+0Iq8xlY3t50UzjNDAFPP0
8iVzJ5bQoOQpSayku7ElKGotkNs817nPGtl8TBLAGpIAeTKTNiqCpbPhMduNvcMYuD3cfDmUFmiL
qkR4e7jtZfWNWl+zy+LpNa58/WiMT1Zsi/Q8oRzePU7OUPzTY0srT7loB/eIW6Kz51Nxu0nZMkD8
LZJ+ts8WpzelmiP6pMwvvZ3WnyYc1z4NQy8/vrzCtx/z97rSdPZ4AVK9v96kDUpwdiqs9KI33fAE
t3bFb7MyntOocncyhjsTIgMCikV/m7rMNkftYP73teGml7ma/61rvcGwvSt3bp97gxCQqT4pBgbX
3vV8dLvPtDZmPsj5VO81V0M+zKnWHy+v2m1cpKFIGFaRWNGBN0eAAktjUUWF9yPt9L1exO4XzZYi
DuJEYF9ixOvOlrw3IMVTGtx4llBc26QMVothsjktOSmDnb0xilg8NviNPeK80Z8rd2keXp7gnWUk
PCLjp9QbEFbZbIt4AY8Ya31xsWXVno0Jz2YjFdPOMt4dheaHIsPReLO964+V6bMwS4tZSW+UhzQr
syTQpzb/ujOZm0q4g74sqnWqiU75nfff9UCDMZtWY1JMyWec+Z5Xuxijs6+lcvxLCr36pVE20576
ps4e5qg1/EvDvNeHbIWyzGu7j82T1kM4eTN1ltt8KIfFKHCj9ZW2Yeo4rXNK8jjxQzWMPC1ZOhUk
3qP/z8g+Hw9GJacmgBzkNaHRta2F66mysavzuKm+6lGPZ3iMIJXzKbIn7j1oHo177FeAzQ+xaYzt
G/yjkbiOhjVJPqLu5eQ/4yqSWRAPltDKYCw1o3syzNVN0PqKgMSgu+EtYdZ5Wv8JRo/AFq7RcWXD
s6jXv0dGvCyn1piW7pSUqVuARkM56pDD+/kw+iKFYWxoA+Kr4Np4mGdRbbkJDad5MGACy1gsQVK0
U3qparfxfmWxNMfjnIhWvEEKY7UPnXTG6jiVZtK9XQZn0UPMF0v9Q+Lh6nKscLWbnpJK94swJ8a6
x7GqkbPxNbs0/8odv/Zxac4s60AnKE6CqcfWaQi6DNOLZyW3pb+xoW8gxuIbS35Axaj6iaB/ObzL
R+kZwTTrtX3oq1b+ml0aPY9i1ZbyQ+t5aNjQRMS9RpNYyxz9bIZ5WTowXo5zPq/uqfeylJhrRV31
ttFKdzhrmqMZF95RU/lpiekbPURYgxYP7Zrb03FS4jifZpR6jTcAEQuszro8F98Q+XMn+PuAu5Zn
RkGFTofC0P6j0XN0fiBeHpF6jHFVnZAQwiLSzvCgOS0oxGNo6c8E6xj0vBimZyxOwdVJlFyS9yTy
MXZMLZdtAvLEdrL3ol9MHUFKp0fMplsWyNoF+OD+OHWic99mCwB5iFqxNI6UW/LpfWHXsf8L4nDs
f2gaKeQH3xzHAp/k0cydYC21rrzkjma5/3SJ0zd4c5p9+2+r2bW5BFGZzFhnSlNo9afe7X0+gCf7
aX6s+8HsHvEVX8SbFjpPHRaan8anSA64WT/kZK7GF3jGhvHvhBuk++x0sW5i8iaM4fNsUJ8+t5qy
q0yKWUxfFwCS/UNB7zrlrOnDnJ2U3It8QMN/TnCzborMCPo44TBhe5rVNNOMtp7/RxltMo4NeVL3
qdYizzzTK6iSD5qqjJ/LDqDnKQFdkB1ifzJ55k2LyM713I9fWina+tT7Q+Ic2DNjG+iRT1SKVslX
Gbu6y3GQHMzqO0hzh7vFml3twdCK/sPqVAjgB1axetEUGF43+u9WrKu9j9WA+N97vZkMOMZ+Nenp
GrSr51D8hFpD0p6Olf2sj7R/L7WTTMaX0i6mBSfM0cchcyjUv9Qjh3IUaZb0jzNGI+lZWr2Nk7G7
dF44mqnrnygQRtUnSbppBF1npt9lPfQmdnhD15tnxEaTn1QOqvS0ii6PLqtYB3kaZTxPXzW7T7KT
pxeWDbqtHaz+UCbjVJ7EYHQu+gnYrZ8TsFXZO8toNBOXdNeLmyMixk4WmIXXTz8nrL3mB6NEQvBg
uVVLHaAajVYc0zStxWmKoJEiapSX7Zdx8EXxw1v0dD6Mq/JuDUAruL9E2eLChdOyN6VhlfbiMJrd
g21M4JK8ZvFOpt01702MNvGu7p0mPtaOM/rHDKfW7oD2bNd8yMoqfaIOOOUnA7Wh8bEsnCx9Ey3t
mgar5uYZwDB/6D94KzzvYCqrUYPZFsXfVSE3SQOnndr1wMUYdf/LtCz6axBtOj+u1RAVA1Alb6yK
o5uWiXWguDl6bRDTMe/RNlpmcnzsoNO+zANiWaa/FThILw/Cwin+2VmMVP/cRnJmA0RlMa5Hp8o1
1Jh9SO5jFQgr1533rKyxPtQ+PPhPKGPY08+5GZz+WI0e0Oqg75JmCNDdq5yw9UvHPFRDP1XwzZzV
dAsYPojhHs067bI32RrNEv0B2arwbVQOpDXgufn7tGhTjOibqviJBtwY53Df2749pm6PGvRqS35b
N5YSGclubhzx1ERaMjysVuGwirJrKx3bdtj6XuCiH+k96quBu7afl/VfPuCu8TERS4dJMybDj2Uz
69olY1Xts5yHxgmmjGEwNTXF18638uEwY9VEM9pKBgyccXNw3uZcutpzGrMj8LvW4X2+9azWNh6b
ph/jsHIzz/2Z5VG2Pi+zMXbcWI3RdpcZ/3KJ6PpIsvshcvyofQfnyviINTPFo2q1+r89hO7/iZBl
/j/Ozmw3bpzbwk8kQPNwK6nKJc9xbCfpGyFxEs3zROrpz6f+b7qqDBd8Gkij0wFCi6LIzbXXQCQw
J1McEOK03A7JVH2nhkgf23kyK79v6cEdlEy1vyMrnF+7uhYiAKVfzVtSixzrmu7hnJFALua/ebda
f+JFUBKa+dQVh1rOzKHfpoMKQOBZmAfdF44p5GuvzaiUINcl7t6t1oSvyEhX22Ga7Hh6IvvVyG7c
Uctk53ecxxVpOK2w72AczsXvElcC08Ay1uirVw39RAWZv5dOQ1xfbeuzzxe3Vlct5M7qKSWnefSL
MV7NqwkfOX197LbfvJZNXuDAopStSVh5ISnW917dT3OgYp7zVtuxRSDeDI3ez4d8JFG4M8ZHbQCl
v1acrEu2csgq/LxL9InKoq7V0Fgn65cixgxTqzzLrTeTyMAiIMYlbZ+U2GpL37LhS95NcbpFxloE
yvwl41l75ntS4td67qtsJzU9y/8WXMBEUEP3/my/lUrQoxu+EQKBspGCHleCVBAqB6KsDzqnYtha
ih3QSYI0Vxp2eKHs5K86xoiOhzqpoTXSgiUAYH2omLw7kZb1P6q7XEL+z6/I3MCxTIb6xx0OnPT4
gZRG5K2Qc3XIENtElTXRENFW60m6dfea2aMa5qIwv3z20ei9boJ9LlmbGOrk/tNOaj87eV0fek1s
Kef6FG8ln3pJq/be7RSmOo1+hKBcfE7G6eZMJR3cTA+iMst/5jLpB9yghauGclWV/8dVGEEtBtc0
D6HonbwvHdm1sco4PbjYkCh8Vkby3FBTy6CFfnWJfX32aBstFbqyDUyDY8Apc7ReW8perW0OwmEr
TBS3/MVXaWCTWa1fP35bZ5dHVgfYHbpCfFU2dvTxEilaLKfBncbDFHNKmopaBJm3vGLRj1Ww8WmN
Br6FaISR0trgJyTlnqBQdpv1YvF0hlPKLkjFOmyWKtjPW/BhP36ys0kEEmJZAK+BFeIfeXKvU+WQ
k6ZgQTEopLPjdmI/e0uZXTeyHP98eijKQ1h6BrA9rqYnS9FDceRMK0ONHiuimNzMn8oiu2ry9pJt
9TtPtWGGUMxxqKEtf/JUimjmKe1G7aCZMfkIGsd5tomeZiu7ZJO13bCP9ijiQwgrAaan7AbJOMEV
NE04SU1D4DBJU+sjeMT6z1odnNbXkyR/NVI9/pImPOiuXJus2n08p2f3/210mgRwAqCjYOxwvDAr
LRkzI2X0hNvvnis42fAUa5/FnRgFujKQJWOQoXOCMnAHaS2ujPpBLWkGYNg5hSquIBe2xNOPDDwU
pAQfblij4CWnJGK2xHbTuLqHudbcqDG6NSrN6c+ELH9vTvWlqTtdI+hftjYLi5HBsG87eagRBzVH
1FV8gAbT7JvVlaFq9P1V6qWXXOJO39ImtSEBcGstG6Ch1sn3nIkJvpAEeqU2sIISRmo09X0afLwW
zudvszBgm98cg6mitgf+T0PWwwTZU4TtHkRq/xhT7Xao7Mbn6vhlsdfkwmBnj0T8+bbzslGxK/Kb
48GyGr/lWF+NA8yCdglH2VODNlmZ//z4oc7ekknbF9Es08el/qzaSHkWL7a1POplj0lhnjdVsHEe
ntM5tb5+diygSPYmPilofhCHjp/JcqfKrlqzjBDhG9cDB9c95hXKzQJx+sL0bd/lf3cNoOKNCsx+
C9YCGHnS2Sh0uRS1p5RRR4ydtpuLTLd/ZV0MorHqsfPYt8gCHvQ5LvLbOW3KJ3Vs5/nCZ30+tzQ5
ILOhKkJwBl/l+HnXjV+WaHh0GEOb4mSfTq/aCDvGz630UtjI+XohdgvfJ14mvUVu2sdjcUWDaJ4m
ddSuZJaKwbZCR2T2/uM3eObqw7xSwMEBJhhiI5mdDBPzI9h6pVdRs3BRJVGZnTmUlTrnAUCL+zx6
xGNFQBYktjVLL+Sti9Z1fYhLmZsgD8mqHlbp2i/ako44PBTEdYQj4q4sjPU4Jxi9H9zuNVbyRUWK
lRReEXqpQ4Rt7bROt7M6IZtDK9RR4I40dcszfo3WfOut5CLtzL65lDfxP+T1eCnREti6+v/KSjC5
Op5ZfSy5iHhuEpV6Temz5+63qHmkWlW2QVGyc+dvltlO6/PQrcL8Llq91jKf/5MZ97AdCiu0LQS1
91kJPeYONW0qAisWvCsid1btsUrzsjhMwETgWB4Je7smJwHcX2B+1m9zCbEnQACgDg/InVMRNSmN
253m5F0WzHqXxiEAU6o8j3rrkrTayqbYydhQ5l3DRSO3fa9Ul78TnRMzbEq94ppddK51mBcikIMm
MbQF+41pyO9WUdbZbdN2GIg1lkdt5BarkQathBGHWLZok3snwSBzZ03x0vtZqRryxiqR/uAzntGp
f3AGx60e0qEy7Ec+tI5cxaSPq0BbZIIewOXmf5NWdac8ScvLzGv2VKe5MfM8qfzVMORPbu+tuktn
pxb3GkkObgQPAPKVr/VouA8WBhT932IVwBhAoiYJEbUT90FcFEW1T9HK5+HKtUzbJfUWY5SWrvOX
b5SnXrA5niI1r7ppv1ay9AKCleJfaVliimmkBAL50lWs0l+kTZhYNumLezXEuvaTI6GuWOxZ3R/U
1ZrakO+dzPluKEf1aWmk/awssywfxzK2lF0WF81PVIXq32zUkyeZqz2GhFj1gkwrW9alVYhlwJVm
zF4ysFQvdGy7e8qdVTz2jTIh5LSEcjvK0Vr2NSmqKR5AlHe+PsuuDZyqRlleWomTBpU+l95tUTrW
m1qBcO9oUJTaN1AaU94mrRf/wlw0j0OtMbMx8AovXVNMhJzVDYrZGp5ru8XQgPCLvg/UvvK6UNOW
BVwXSWY2X5EH4+GrrqZq+5yqnqxvMJldyDdPZDVfLR0K15s0No1/lt5cy192krrVAViuVQ6WKY3y
afY4+ImVUXXFHzrHe+ztdTbWYNaUVHtBHK0/V5U0832JkVSd+A1lQ/yP23Zu/gc0tnrJszSfrtSm
WKwHmdBKDVWzhbVRrzmvRK642T/VfT4kQaVYBFjNmdBWbkZqgxeK0iq0X/VydO/qtC6m+yZX1H+q
FWbVQU8bN58DvDCd6dETvdO+LV6dv5okYyUPs6i7r4srNe1rjStDT6O/kMBUuVjtyO27FoG/6izl
q+UV0grl4GkEVYLh/hW0pGdf6hMxiwnue6rvqYoqbhtzqLrbwpmzZ+yP1AziByvfN3IZ289iqbzx
b6bH8KqFLNXU7+e4fl3MrB3vk3HW7L2tTqp65XaFbV03HXzsW6i3tfklb+L+zjBbC2tSG73+XROn
QxZqA+pMwKQO7M6gA7E+tuiCi2eaA3yNJci05rO8UodKiSvZnZW47QPJATRGLJw1+iA1Ys3zNTyy
q12pFDgdEOiHbRpQdhMtCVHFOz0Gyd05KqrWIDPryvBHQ827EPwdhD91MvdNVay1uAHUS629pPhM
g7Hy9C+4lJVWuKbVWGIUoo9kE7juCBi1JEMfGMvGowSycR+EWdL9sB1pzwQvyhZtxGQ0c5DpA70l
c1KG2bfGCoypTezeCF1I8YQWOW6RR4veVe4mQcJGsrPt8eC4cVYGWaqQezMVmYXXkaPnadDTMvmt
L6SU+D2GCrTMQevywMqT9WtGbZfuDKNXHxKNRuDO0LLuHmk/szsXYx+RYNa92QNc251pZOYj/glN
gev+WpWBFOr61q0pjXoLf6VINzBK3KWj5wI9URj4iiRTZufkbbvDun/9lkxJqd8YUo+NKwe8+0+h
9BVGO3MzW+zFRmyHSiqcbwKefxdIjiXNL5tivOMaVP2YWp1UqlTPZyBcvfui0Ur7TZ7A+mus5/S7
PtIbCHov7YxgcEabmdOKsgoXneMBkMYBXM1U663os+RHXriLF4wjUn0ynfR58ZUVnXJI69pNbxbO
8z9snkbrw+paNL8xhUb3DV3nFGaz2n6zptX1iBNaV/QydfrNdZS4CjOBJ80un9wc9utMPD0WZBXt
6dTsvphd5f1cjL7RA2G11c1At3FFBZN215mnT1ooSoIRSB/R18HXvHjJdl7e67+w9iLlApCA+Uw9
JdH8Ivc86Vs9oCmEXYgmVwvdgZgLo2MsO73PXC+gRFlhuOj23IYlEoqbmESTt2pZZ2CqLJ99ZhV1
lyTf+XeZqZUZFbY2FcFoN7B1G64YD1aBwGBnlEgxgyxz3N+O3uovjilVxU9YwjThdLCuaa2GHk7b
PLMBd5kC39aLLSvM4mUe/JGEcXKd2bz/iSfHMYCc1eKPNy76j3ghlmlXDuP0bZ57GrBz63gvZSKd
r049lYQzz2t5G68TZEC3m6Y+wG6AEiodGrpCCiymH+TA6fzngoF7uA5Er4Vdook7BNVjGU6Upwel
8ZgZFJ6cv67T8zPiNlNn4ZRYHBhAWIPGedYI12eFqF86025/DwlnN+ygXK+CuObw2XWuIr/w5pZv
41Bbiq/lfftVJ4Gp83sHDNfv+8S4yxPhiJ3XDXkdqpC2Jr+BO04cFVrMbw3Ji7OfL2iQt62Vli5N
l46NYc7bcgeTNL3vlxFT2jXt0yfVzMf0inuDFekc7gYibaez/GGJ7XRvV1P9tWx7B192WdI5mHXy
ffGfG9loRA5e9tRXVbWDMBOXYenW1tfOoaPoU3waZSAWaT1lg7JglY35uLtfFbNxcBQuje/KyhfC
o09tFriD2ryW0h6xXsTZ9XcjG7cPEOXPND/iFVGONtHBvekHWf1UuOlYfCyax3cbu5m6k85gMMOK
kD+NStViP7WbJt7BkS7UK9qY2IUIodPTK7K0L3zy9jiWu9asJqxr7LUItK5ur+kyyMLvlzLFrWcG
wQ0waRyeMM+XNLehq99haT4VANtW5/rkNKlFOKydmwXt5FjD1ToxZ7tiNfM+8ExCLgOhjPIv9vHW
S4/n4veK9vFjbXrzQK9s7ke/9+y18etmlpy2c9H9Adad/qjgZx579mC8th3kgmtVrVX9Kp3n9tYY
Vujr6Ac5NdfepI1kx3ZGD7itq68UXu1LVdTDDyvWkb0ZWjl/IRG3q/egWc7Xslu0by7hA44/L8CE
PsIayty8kspXB7rB00yAOBbgfYGFhybUlGzB1BDKDvzUuF0z0xnCylqx5G/mtR7pZ61MUt93NC9i
y47F1g/trgvq4+kh02ovIVClLJ5ydXRxZBeVrh3WplyqcF4U0fF5cPYFxmzrv3XJFhi2/br8sL0+
fsbe2GvY06mp/HHVyQo2cSOcfW3QOv2KG8qipIEtLFkdcsMds6tJqfka4WZn06GdrWJ5m3D7kXcU
4KYS5kY6a8+xFJgh87R9fOi6Ylr3zFJZXYkqsXmhZEtC75/MPv4BvSOVDxQOefPNtJRe2dWuMPtg
8vpc3Lbw5YYvaJ/tLrTVmVtap5ul2fgEnrJ5+1OTj+6uUfWsCtJ+SJNvos07mumcJ2927K3xK1r7
hZZNHSv1blTVBb3PXPQjIkmOkTtofWYXJnrvuK/xZkq3N1p9rHeVO3bF9ZTY3HkXbDXWvR0Xuntr
0uAbf1qjOyg71S10b0/K4GC/IaibmAJNkZCV6nYqya3uxyjOkUv8sGoi+e69JFHWaJVy0SNCReW3
nvXTv5jOqrWJXyB1au8qxLP2PawQ8xkYSld2TFJup34i4noKlJ5YugiTcG+4sYeOmw6O7vUU9YtW
FzeLopUufplL7d72FsmggTPnlr3PClq8HNcN5SbqjyQP1HxqxYEiwlkAKNu2DjWuVssvW7cU4xXL
Lgl5goute+tQgL50DTqVrctZc1g2GreP3GxqLm0KSdPfyTEuk+dJ2XKTAoXrSxNUTTM0rxYqai2g
wdJxxiWk9M544Y7TsmvFrDQ/ZTUhSSVxqfVuTG6rxj3Jl0p51Uo9FXTlzFq5x7yKVEeWoqmz5FNX
TbydyBpRRjXb5XyviYrSz1C6xb0hMXzx1tCtIIG/LOTdybAji6/09dhqrBv4NFm/zyvPWg/IiSw8
WcGo6t+VnhHHTTj8tPqJNcdagNTFrPY1pPU8dBeusF9Lsx0kvjTSse+LonWmcBUj2Y0wGVb5p+0E
TD9f1BJbPDHUZrqDAem61/Us8m7XJGr/1A9KY1zRjWy5ybjFUKrXbQoV8R7oWeMHXeve2yuGzNPF
J+bDa6/tuvGaC/jSO9AOOyZUfAAXjZbrKRZoIOrDB6eKsqmednUSxwEf7gtA6BB9DLm8N5KDsADA
DEkY6Nkx/GBkrjqBR1bRojXpHbntP1YnA/Do5bfPD4RVEcIZ0G5sQE+A9sx0G01li45ony5BHKsE
xoNnBCmyqgsw0mlHEBBQhTFrwX5kRNCk42cSoqBKrssm8mrPukNu4gVFObxieSsidhRjB8nj78dP
d46PwUdnGukjmPQrzliXFFQNF9UqwvTECScjmdg5ZuPTL4u7En1Hil76BfTojh+sUBWsQHKnjogk
yAh+WcbyOgUpk6GBNcGFNXg+ixuQj7pvA3+wnDhZg4mF1iSpuY1tWKYbKnaDE0SvTcMhWYeEa19v
aSUGQJ78bFzPlqCErSm/4P6yJk/AabPnwQoxNZHDfpb7VQ8w7Y+dq4vdx2/tbPFvnU6+MTytti/t
TJKumfaqwpCJZCylb8bQONzYqwMF4PbCUGfoPrgpirEtggD67xngbkkIrA6ehJEUjf5XiMoOqqmx
SV3TOnbEdv5sN2YzCWHLBnRHD8fKPF4qMy6DmjqtRbSmnf6s86W9wjlof7nKlH8lpDq78M2dfwCw
BNTNIpmmgocu9Hi8Nu56I4YvGy2DYgR267hf27quP91OYBSqWDQLtOqo3o9Hseu4WaHSlFEGZ5RK
U5Kh6xtjm0JhxGT+kq3Q+UPRet/cl9EoOdgXnEyi6IQHfa7MIiNeCYtNvan/x8VT9bO+GLSksU6C
6745B7A5niD5ZgvKC50lxy8Rd/ckHTjPdFqOVV9ckpKdrcOtIUPwKx6C23Z1uje2cTyOGmFrkVI1
XViY3vSsad0QznZmvMaee4nEf/aJbeMBNfFs9KERKB2/sdGW5rgmUx7ZPQVFuS5Ljdlurd6OVa38
+PhzPntdfFtIP1Hq4PZBWXuyOhKjx/pCmdZoMrNlp3q1EjpmZV7YF98bRUPvzlGG+4J2aoiccgfM
NJUCccYR8a2NC/kdp5rJudDZP9t+MaFFgQGRADMeLHdPzktL1Jm+NJYaxQtamXz0umgq0bj6VV2s
fg6on/hLlqx/PjuHm30FxwydLegZ1sne6xXc4whT6CM5ev1+S78N2rbMLuxO53O4HZPMIKx06DOn
c8g7NKYSPhy7E/btgwD4GpTiEjninVEon5hAdna4QacnWJ1x7yzceohMU5lCOY1OAKFgCD+esfMX
tR0dDAPnEtj6dKetyq4A2uuGSO2FE+Q9lqZLcZMkxY0LuTYoe/PSyXz2DW+yo62lqvGvbZkcf1N2
ZoL+C0pBJZ/kU9V345WXiH7fOLERjUWzXCg7zufRoeOHGGJb9uy/J/UUIrdRW1VtjvLBSwKHbGsf
KuH06Xlkk+CsgqjAOUnVe/xUTJ6B54IzRrhXJH+dzKCTiXNL0gXTTPDzgVaJ90WrG/OSQ/L2Fx91
4Lb6ZtsuKKxwFzi12p+HeGpmUSJWXBv5VzXmdjem9XqjSq06SBqi+OwWufWqcQ24+njtnM/sNjQe
lKx4ZE7/9kP/0/MfmyrP1yFbItWjbCzrSUZ6Dur58Shne/D2gN6/qa+cZXTLjmc2LdJeH6t5ibJe
o6WIP9ut0dEF84b10on53lB406BvggNFeOTJ0tRcUiTouS+R3hqmrwrR76SbOUEfu5eaxd47r41q
gAXJAcMC3b6S/8wdxh0NdX4O4Vor8x9oCZOW9pStiACfKdJu4m6NHzRnsn7OqZjLQE3G5oJ/2fmH
SOsfRhQEIqYXmsjxjzD2ZBUu2ClHS4omYK/PGGr/LFXwOKeyRvmw0JnpLuhf31sy7v+2GlTaqLyO
xzTGTB8nkP7INcE91AmxIwEbzqc/eYgo+LsjJ8Z0/azQkkAa8VQyigI7ftc0PT3Jcvz68bo8s3+j
6IbVyE1mOwlMJH7Hz+LQ36vxrZij1EkRZtfKwC4WW3JZ70GhzMmvjFF7xJ5Famysahn70rbxuiud
RBn2GgB3fxWXPfKEtGmX0R9FnxY7uNJafsmog5/kdI8gzJ4SBg91PP5O1vWqZJ0JrX+OWMjLU6rZ
w5+ymbMLs/7OkuYrZTOArUjRdHrxIYqvsFNS+jB0smr7gSWd2EGhiioLccy2s0NnrvJt0fGF2BNH
MqhBY7nxJUjgnRUGGwz0AedQiMLWSeWh5Z1wRlop3GVrd1/YaneDbWm/+/jlnx+bW8IzZkJc1akR
TxVpCWmexJtkIqLeqAZerJppgehL3fPTDjePuzRWlPyObnQhP13B4YRm8IyUwNy5TgX6RQzzScaF
iByvH29AF794edV//juluqHQNjdYhVvR8dquDT1ZlpznKweJsX+qVbtOYef9eBbP91tcZDmc2QK3
m9cZYUbQBU8aiVJvpBgMEd44ue/g+W/tHKLnP+uUi0EXvGdoQBt9fCPvHj+USZa1KIihiLR6rnFs
K7knZ1I3r2PEgZd8zs7OZQZD8MlFliWCgcjJDBZ1TOxtYjhR3rnt3ww8ub6axsFVDurMZh8iSVKc
p7HRilcD0zwjSHHJL4OKJIWWRpRV/EjRpHLJkUlaPXAcOO2jnIv2RdHNfgy6qkifyHLyhC/pdHdI
qMa5HW/0sSjqIAPD+TGvS+aGYK3Vb/p8ZRWVXll+M1KLltNCgoISYooF898y5NJEPVYrFl1rtcie
AchNEjFo8tT73hZe8n1F+PPHXMdSfyMJsCqjqZbJ/EWvXc77DqH3ROKnkplPK6mZ3c3ELQOqiE75
upvWeBgDUwMr9WfhzJfyZM4+RSbapB7fQrw3tPGkvqumaUnzzLAiZVRf8OE02U7nK6VokX2VxLo6
bX9hoztbtozITgrcyOvdVPTH68jKLHedx86O6BxKbT84BUbiCaqZLDDWZP50mQXLnBIRE2mYqQaf
5fFwmbn0pYS4EZWWi4FDS5t+rOK3jz/Fs2KAQagiCXrZ7rucmseDcDCM6UxmdqSQLxlMtTZk9NP0
8dYs0u5RrQr7wrd/tk8zoLlNI3c1vsVT7yj8G7zWTWduiB4xEmZMQx1Pbv3Cq3p3FBTeSL03QMk8
eVVLWniI0Tw1cudifhRwvl7kklxSpbw3Cl4D2FVDbbKAHY8njw5e2hioRqPU0LtDrtarT4P+Evhx
vuyQxHPgkPe8Fdun/qO6lyyst9SK0NrqO4U2UlBqNQ1P07h0vJ0/ENqXfwFUgExoyidLzqHlysev
W1EvtsaHQAqVY9x74SQ7fyDQYNoDXAS5ep6hK5vZZ6KPqxuZscjKZ9UriF2ztLwtfmOsYz59vMLP
n4nN3+KbtTgAOG1OlsIMv3cRfedGm1n6N8iK2WtZyEuWK++Owo3aMAyHX6dRh/XUDW0bL240ae70
2s3pdKMpmXj9+Fn+/eaPKjpAAdikbMk4+hKteLLpEXGrmiiTvYhWB1IrdMhjtpc4EHQBUi3DuHYM
6f4ZhVb8EyvdnF+liTr+qjP8FfawGVYN2mUZa/uPf6x3XihCgM0Qc7MY5tfxd7BUZeJ2cUUGYKGl
9qOAMDIcKqsq1hcJM+TPx6O9M9UwT/GWYlsEIjnTxQzJ3HaLYDQ7swK+F2tv43MTfjzKe8+ECoYo
O5pMmB1sf/6fi9qUTo1axIMXLSTxQvnK1Uig+IbIN43+x0Odn2QEboBJIT8gyZtr6PFQW71Au52X
apl5deVSgPkrfinXWa/WvpJY6h8ju/gRvjOLJiAT+BJ87E0gcDxo05aNitYsjiaodEGrllWgTssl
89Lz44UIrC30DTICBg6nPOEUjtWoGXEcpcg775ssK96wZ8cge8YPsQP/uXCcvTOVlJOb/7dGKw2Z
2/FTtYuITQsrhWhMJs9XVKT5amLnzyqYY+hpvX7TLHN/KfbwvbnEd5Hwa1Is0AaevEDVGuY0XvI4
qktOatdd1CtPXy+Jft4dBRUxDlIOLPNTz1mJZ4JpyiGOjLV8w1Nm2aWd++krNJnM5KJw2NDLogm5
/RD/WfaV2jsFtbkSzcLVw9XUlX1Z2sWFKvmdj4sKCl94IAEkYO7JhKUd6kAONSUSpp4FvW5V+8pe
sS1Z61+f/raORjo50VQLA4UkZiSvxczMQe1/k6gWn/DUuBVkmoG80jJWht3Hw777gKx4fEbBIwA8
j6dRr0mbTTWmsZyz+BdggTYEy9R3a2AvXf/z04MhOSOlZWu7o6k4KUOogom2A46PTEqQR4McNF+r
ZRVOg2pdwI7eWYP0NqkswMrY7U+Ve2tmrDAjnDjKRB9jmdGhNxf2Z338OUcBvkFZOExRCp4iCplH
DNYgTCXCvB5OoJrDsLUncfj0tHk8CY7ulFcbnHn8jkalaOxEZsl1bAzllpTr7aqmN24bGhaPHw91
vg3S+WOP5QKBkpl1fzzUNGUzJMFVRpNI/zFF/MfLjadVbQg3KYurj8c6X3qMRabD5gerbqqi47H0
jnSvZF5khILPgICBZzze8C6WMN4SfjzU+WpgqM0Bm2s1dkCnjU2Z2ZlbWDpIYmkvQQ/XKczW8bPu
mP92rVTQJZyuAGhPaSVJ21BZycWMKkUbw8ZJ38bVs+F3iebCQXz+PKA6QKIO/4CWnfmWLQ2kfI27
CVYd6yPBe8V14Q3iAsZy/oI45+nAcTUBQcLS+/gFFU6cpeSh6VE8pua+HciP9Va39kttvZQk+84D
kbuGnJcXROPU2f78P7s5ZI7aqXphRCQqbLYeLgRJUTifrufRAG5KXqaOasI5uUOW9jyTaWnbEZGr
9GQn92da2ndrbs4XdtXzx6H25RqEFhpVEPyH48fB7mY1Gid3oiHV/o5Wkh3MQpgXitnzEoJBtsdA
ZUgpf9qnipMFp412cCKcR+rZN1oFgUdhr9+4JiuQWLGJwF4BDttnbQA363WiV6GPIK3iVnRSuyyj
ohV9D/1G9EN3SJ3pSZ3a+MLTnU8hPCMqdEA+MAX0gMdTGLslzl3tSKnScmfohYh9pVOnC3vQO6Nw
Yd1MeuHuOkBrx6OwM6UV8FIcmdKqw9lq6iAZoIh/vP0AU/D3HF+HNlE3WzgkUpBE/eRTUhE8dGmb
xVE5CscLlXx2tMMwa+kv3BXG16QT5u/abFRlb6Tjpv3Gtb9ztyQzT0KvsmDfBk4x6+WdngEcPfVl
q8zPW7Ne2cd5PBl3Oh3felc4ZR1/4bLq2rtFjbVxn2CUo6CsUI3pDq5Aa+1demApCrEKUE3TGwjk
SV0Myw2anEVeYf8xoa3yKq/YrW3imKE69hb826yZhmu8Okvt1pLWaJd+3rRDsUMeNcmrCeuO9WDP
WhnvSKg0zRdTUZbXbOkrCzkS9lpfWsy0zENtKOkSOn0M81WVRlWKcBKzvR7KVSutyBCALoE1VD2t
LZl2w5MkTNpAldINf/tKDP1d0+T0DPV+TF4WBZfscFbjNXkYF4OEgwphXR+u7MQrlGzYkaHT9dYz
332bHGxD0YH9sXIKCmpKc1c7MKUfhKPXXwadJ75LFt0o9jYW0d1hcsx12XlZKbBb0UvTi2YTE6g8
xDe/lH5TK5jmaLnEf8Wpxullzmb5T96OeOgo61RawZxrVvkkDJo8BIoaC7ogYdvJ4JfwzEi1wtpV
EOppcBBxckEacbKVcEbkLnOH4AYfq+oLQqzUu0uR81V0IzRF3ANdps5v2Slq+XNohUhvtBEn0CuT
5Cr1u+6saFtG4uqUa6nbTuerWGwA/y2xlaf7ZckWcaDj21134KPfrKEZ8uu6szBcQ0ylVHBWTOGG
67ho0z6vyS4JFwy+xJVmTnDxq47WyXVukTR77TTQNEML75guaCYxKgczw7UhTGEQ1Vd5SbF3reia
4AQ0eS23XL3ln0lak37vCA3RjwKr5WevWr0LPmDZ/WFt+3rcOfWQYOGj5+2Md4qxfsni2HYDiL5p
dm/OAA631jpo0zU1+ZRf2TkOQmEKEwavoIWgVAv5lcDOQLZmjfGbVESLN1hXDDeiEkUcyMoc8Y1o
9LUK+ilWEn8ajFyEws4tJB2WMs7+2g1Y1rQ2Obabd9BUXg+xMgs/awujPxg97KmwwFZ52HGmlJK1
0qpdQNE+wo9XyI6dnxxP8HoT+HcikJnrihuvt6Wxn9Q1MXFNm5Zxt6RzMl81iYV+wq+9QZ8fPRpC
hBMtsarsMP5une8xYafDrTcX7vd0zNWv2LB5XpDFbVrfJjP+Cr5a4lfqjwYqqKBYe9bT5ilXBa49
K7G/JggRgrlJtS5QuLXFgMC2yIMMNEQGdokMgGLFzISPhtwjqBFQ5qGWSv5V11rlq47lS/6YECam
vfTLWolHjfWCuTQh7PLa7grh+HXRDdUPtLbDFM5Q1ZTQXEpou52duNOEetIqZR8I4p4bP6t08q1T
Y3G/W068NFeZMDsD0Qkd719jSrwnvGkkWT244WI+/R9n57UbubGt4ScqgDncspNEaaTRaDTBN8QE
mzkXySKf/nyci4NptqCGNmxsGza2q0lWrVrhD4VMin8Gu9Gb09iZcwFSWhu/ADvO8k+zCwbu0YUT
MN30ND26zwgg8f3T3q+/tGKM9T28IB/YuD7hR9zicvCYSZxzjz6Saj96ey6iDzrukckh4xyrn/Oo
TxizVRz3uxHNWHirEP/6+0HOAxBuMKr1Dlx/MZ5Wl1LnIHtbnwJOCa8QLk7ifycMR/kJxtnQBXI1
jLyZ3ciSN1Hi+v3RL/CW37UuRuX/MdlovJ2chthAu3BBMFJMvo5EHY3A5d6VGPo+pa0Dxauep854
csQUL6chHrXpaOZG/3WJXDk9xpBp2kOqNUWzH/mUWK63s94dyrFZ1EOaxxHUwk7gTo2Ck+w1/EQG
Ye2HSVSo9tldbd1z1UbQVUrGksfEnnIVYqVgNXeF6uV0WyLAJR79ocmtoEsm17jPhwkaS2/6qr/1
lsiY70m6bfNXZNjqS6HM0fxkt63vvuSNJ6qvET1N7VkvkiG/LQYt7YNkUfZyKo2qf8gWqNhHJ4MI
+4LRW2+3O9nOttg70ThP3PkqgovMNkHzD/VID5IRSjPNXoMUVMJI8DqxSloN8bFqUCY+lm2UTzvV
C2k8YGyyLEdvapp6J5t4ZmMtcBRPXjM4+F0Wc+98I2LJ+ueCOq1wd7VWVLCLmqgaj0zF5GdXzNa8
GxovcsNeMC4gPMRLcssB15+cxam1w6A6adz4HSbMP+AKFd0xyehBHpkqFLoZTLmIk4/pjMYugPbG
Lhg0WWI5KptKG7k5in5EyOLle2JDh+4DY45Evrc74iZcgapuH33mt30InN18hFfSVD811cXRHrYR
hW1KHvEv4yvKJpl7S30DIKzFb0ymoImh1lX2byuNGb6hv1F3+4LYzMgU5rrd854Xs/iX26cdP/jC
E34wdyWGEqLM9HSHIKcUd32WQePzZ+YrB7tG+i5AklRGAfM/m6YIppSkmLZY3J1fz8bnxi47tN/6
GjLXsnjuQ6z1TnY7u0uWHZbCEoizl1rfHDTuTu3k+DN5TVZrmGrHfKXpFpqiae/4P3nFR4HM7Xz0
FC3NvdMmPsZ1S9JwkpQ+nKxsEl+6FGOMj+6c61owp4v5TcaxTJ8y4bUcywVhFqIZ0mL9j1ag+5UE
7JFqfF5G4frPPuIOsIWYHpoHr+gYViAjj94akpdOfVpgdX7FDMqCPsWPjLjuE9fEszEWGInPs1g9
vqpCvaCDBwCH+LvcI/5labdzk6ViL2GJ9b/TKa0xx+7G6gccqAj1WWBYPxUEp58T/JTlsGQrSGhy
B4N4HMP+ge5ndPkxRS78N/6iqToYkGiyT3bip9V9GZetQXI4NkYdFBNMjP1a/OEtUc11+iVTWd59
qZDPhBZrjMgyKHRpoD9P5vSRWSN+4NWsFvE8OwasiiDhHnuxAaG3nxQFf7svmdFmUOO6+SF3E1kc
hnzu6w/TOMbDB1doo7qBtqjdw2jAvS1xZVbwmkX3qdcGiwlxBu3nVPd95O48kAXaDm4uZBCyS34R
JPHqKUZssX7SsFF2Tp6l7F9ImLPbhj6pkscoqRWObQIZsntaYeNyR3a8dDdNZKTqofCyrtqhmz27
p0gb9OGni3rdx3JZdSqxS3KmU73o6fjRHGX5n9d7vX7bWVL/IkbfGn75UdQahwp7l/nZ4x+1wdRl
8fx1LgXUfvzL01NLcnqro+Jg71AlsSdyt4xY2QzNoI6yXBCp6I2aJknQyqbD+6fxUMkMTUQ9AVe0
0Fp2oKUjLlszqtNDrwnzc+zRXzwqnNqBDiythckNooyeG5TCgsE5WF5GyPZFLXemF8vku5lMnvns
JbZsvvSSzXCLnBxuRjb/XOzjftV0CMC4jOW90xVlg7BgVtKbZLPaT7E1uPpDzYZrP3txYwyHNqqE
daqI9sAwnNk+UhWaSArk0F7uqhJSKh42Vjre5VaXe/dQhcb6ZuUTNf8WThsVh156wmE/FzAlR7dE
x7hAVlOeIN8BvcT5QRVBPxhGdQQ/7BqPhmhFdKjSJEItEHlFbbhvkHjT8kBpcYlYhYpT8V/hRbk8
llItDIcEFMljBgHCQmo3XTg9sbaqGzJiQgGrJaTVO5Wp6GFoWus5bnsYb3aXqv4DvreVcxsLXH93
sSbKryjuseGKzq+1YxRBiQxGuB71aWqiQT0WSeyWaGPS0UPHZbT64sl2Fby4QDpqVXyvoCvc+2Xe
LU+z7Ui2m1DG+LXUKlQlM3iNyS6Ks8UPINrlWlDXLsZcCVehs/qGxj+aaYqqHXkb8OFo8ZP9ZBKG
glmXpF1cbs41y5y1P3teWPo09ClfqS2pl7ez96gqM7uMfJ8OpBmfUh8ZVSUd88NsIr2B9sFT3SaI
VYhy7pGatd5rc8OoBOw+PRWaKSvDadPoiKUc68bsolsgI2VQeyJ9gF2CZR5u6Vf8vf70HjePin4L
AxMmzIhFbcX6hJdNbiv86LZDyTYLlKfkzxgaxnMNIdcNpNHkP+o8Waag5I755Oex5u+WXKS/3q7m
X3nl9MR0ekiOvQ7cNs+MpqVWAwwUt0jN1oFy8/bIR5dHtG26I3Tp4dZPSrwf0j7Zw/j89Pbq6399
8xZAJ9OCQS0Oh7otmQHZ45aLtYhDTtjSHmW3uDAtSWm+LuiKIuRTQsu61r/Yrkk5AyZ6ZfGAULjA
5GtiUhZxN7qFO07F50btcfGk9WDNiDlITZ+vdGXW3s7ZM7IenXVASTgWamAv+Pd/dwMp/znt7Koq
ZTKh2431SxYE1Eypfo9tXfSBBH38njnymhDTRctzXdnTmeyvEoN0wM9XzrDg6mmY0KfJ6nyXJ2J+
hLyOkDPSbt/f/pAX7bt1KWYUjFEZBDKQO1+qZ2Y8VRMTQBCZ8zd4+OVx7Jz2WCKUckok5RsAMfQ/
3l71tVfLF2SQStudYcJm83akStJTjJliPf9a+MyXskTd6cPwy6wpZiHHBrmDBMbbq77yWqHd0BHH
zwkxym2brR+0QlBZidvWlfpBRg15YOGqIMIF4H9ZihkSfdFVS3E7Lp4yWLuNPYlbt4m8Ayo0Mpgh
VdNPiK+ph1409VzQpLSTfQ3EBuF30zx0hGsVQgzoc7cj6tUj2u/molVXDsNrq9BMpjMOrY0+0Gaf
iForK44JX4yWyL6CBLYDi3RtovDKblyNIEGn4Yu8+uOc70YUjTJleDj4ppXIXiTaDJ8Ub9IMOwvv
WDFNHi0ZFHyNm7d3xiv7caWpMDTxwPEQ1M7X1ZdmAcQXZ6GG+Rs80rYIs0GhomJbCGBWMjvESp8+
5Ylsr5y/yz1Jb3nF9WBkQ4t5OyEEt+B0M32QEFFrtevyRL0M1N47GkbXQF6XaBjOOBMhpPqAd66h
7fwpIzEjZKfyKjRbH1tULExz9SNWfZw+5Fon6bpKqdthAs7dvtHpFX+eKXj6Y+tFEpUOx0Qlgo2o
yS9vv/1X3oHhcjDZVZxMADHnv8sx10kVotJhp2H2wVRrjIOeUSR1Lmnj8e3FLrcYgQ60AxOrFfdw
cVz6ydSYp+fhMpkIv/Rj5wcDWiZ3CkIioiumlpQPTVZG85U9dnmCDDqdEESZ0ILa2+7thHK567BN
DKumFatmB3UBWcu7Aw+r+LQsDQbCcFDXx//r0jLzDAkVLytCpBHES16l0cGclwHHheha4Lk8NCuO
j0Nv8TZXcP/5Uj3mwRCSaUradaOFWZVZpwalGSLE0qL3kyLHV8DKpoXx7ljEwrQIMSRj6sRO3ixc
GD3M8rIIjUwMB1SqpqAp5ui9c0eXVVB1A05K2oG/+Pkq7mgj1YHAUIhEhPPbLBG19Myl/RZ5g3wv
yPPPUhBEV8IXGaxxvpRG3cLBZanI7wySGiYNnpf/fnvjr2/lPJ0hsCIE6sEXxoVmC7nzUJDqOm/h
c+WF9xEVYWPZA1ygLZznQHIbr7avUV5f2/IUA4BjwK0QWNd//9dm7Hvd6eepKMJSLeX3aSiWOzdD
Euf9DwaOY51BMsL3t9kSAy29rau0CJtRc49YkVD6zDP/05N5W2OuvX899gRoTLpYgIu2B3nuvMYr
06QM0xQXw2UpvvTMOgOZj7e+nv339sO9csgAnGnsdS7F1Wv6/BXagzNIRPPYGt6+dFV9qq3i2Ugo
cxrTiA6j18x01dorUeSVDwdoG2UAxk/QAczNTTH7saxyNJPCXJTet2YkGLIr1bU08DLwrzUb3CDY
MCA9thl2q/dZvqqchWYOB3akl39MKjO/693lKqF3vUQ2258cmZzCWzEs3pZEsSy0dbQ5asIWkZwl
KBGtlYFmIxtPh9/FpWRizPBZ64r+IxjM7sfUNqO61aIYxwYid9bvoYDMz1WOaFiQTrFv3syDbxZ3
Xd6bxo1nLwJvGbJOsceAohwObirzaT8sjBVC7tFmFQnniB1zCmjXCzR0lJcTt9Fq5T0OUv5MPF9m
iM3yQXY5WJH5QF8B0crcbOs4rCsZuzvGgyUWhamezAekKKizUTJGApBuepTfCJAn+s6G2euB8VxI
KJCK6uo7iMD1lTr4lR3iEx00Cm5UeFFzPd+Xkddb7JGsCm3mNN9Q/lNP2NVccyv9U01vvhrzfebu
K+IIjYr1ePwVQXR2nlcMsgpRoTKbOzQbPP8rdiVMZ/OFVnugGYiOhgwEGdPJpJ3kvZGacbmH7z6n
+9oZzX/RpOymkxd1TUt/dlbJYYmb8qeASWvfthmQ/u9y1BK5G2jAxrdvn99Xtjh0f9g76y0CwG1z
fks0SCN6b1UoRC6+FezBEUybph9mR9jXpC62wQKReJitRHeAYMTDrZ+Z5sQuiGK3DunyeXRQlU5h
oxtInu0MF5eLRNlINk7pgN4NGdc1+YvtnmB5ShBwTSuDCBWwTe6hPPRL0USrQ1nWYicN1CsNbY6v
XJbbBI5VVrUL7n6aL1RW66/4a0vQHEbRt1/qsJj15jvDgwr/a9mPB2Wrcc/oQ99hTeZcydMvXy1s
KMTjEdKm/Ln4jmpmBqPrVRdaVfZv1s3NJ70s1UGLWqx0sXg/idiadpKRwfPbG+jypdJeAcBDAsD2
BwR1/riTBtaBjdWFqekDiGsX8dBiMHjlOG+Tg/WxAOOD+8cTYu0ona/SCEzBKnSVQkDO8jbxlunL
IPXpiOTTtJsttHzf+1SY1MGggXCy+kZvFYmGgsyey7wKey3L9rYcsb9GY+nKU11+NOKdS9aDGgtP
ZmxSOMY3npdoXhuCponQzLIZjDMNdlS9dxHDGrWbdJm77rYbtGsgU3e9Iv+OXFDo6Y/BdqGPg2nJ
9r5pGjsbcrF0IfpyRnzP3/10USE+WuusdY9wp0V+3Ldy2k1dZfQI6vpzc5OhTuiE2dJIVDZj3AyC
ZJZANnhCLIYyn3HWQczegvG5Mw/FB7RWYzTOFiCMybEcuAAe9LSZ/1vkbP2iXTDWu6JEozaI40gh
0G4WtrvTbJFpB3qjXX/oYOTgx4YiaXSKcGAC1RBDEJNmMi870ZSkHdCTpAqY59TTTmheFCOuFY3u
booQaL6bI0yXPyyTdKoj/ccZhxR7mtH5cs2svxkyaWOKhfsCQ4+C8ftnxaDKf/AjcGkB8sjadyG7
9D/TVG7yb20ucvliCivJbvqSK/MuxqTJpJhIxucG+l8VKsG8dF/GjW/dTbXC08ZskWO71SxErgMP
GuZ47zaJ+aIiTOKDukSlDK06y4QFhJNrexSNY38DgV/1Iepg4zerN5vfRqul9r5jslPucszl5js0
nyvcbO0uMcMKZOJ7Ow5sD6CMLj0+1Jfg2az3xl9RzKlRWdCjdgi9wkfMLIet5vRSf2kXqd0yhq8/
tp1nQNLDoOv49tnbXkk0ilY2CGuuBwO+xvnSuVsTvoe5w+uryDzeWTf/MBqnabka/HlcriWTl7HF
RqsLuDXnfQ1hm1MovXwanKjtw5Y03Tk1+JF19+ZSOhi0tK3zvKoqv5fDyjMi00WdzSW4Ml82zxg3
KWO9YRlCG1T5jo7GKmY612FuLu8tP/4stWr6gKzjatoOH4yonj23coawsLkfAtBt7U1LlvG1bnxE
HHv/qrP6Ky+UAYSNXS49E7CPmxdaCsq4JdZxH9Os2tu1GrKEO1ysKvMQxVaP5K5RY1v17l0Dh8pY
afzwHi8winOSOUbSu2OYeTCcA9RxooMmpdlAHs/mK4SHyyd0/lxGbJeVxLcFleInjdAk7HQkNY3i
SctR20wNX50y5iofhzy7lrm8sh4lAaceGDj1yLa7CU2c+sAwlnC0ECMBHATGLRi0vlUBAtMj3n99
GXXvfqNQRphG8gcDLNShzs+h8OLVkHXUwsl26odCVcWpQv38R0eU/h+WotDCQ+uPeNeWpmL0hkRS
eDFCRq3pPzUSDMwai3wMO7sariQsl+HFZWZBpQG1AsbK1qEjafURzKJjhos5DSjrGvpdMoJynFyy
8Lf35OVnI10h+YHHQXZEZ+38DVotzmMAKpzQFMhG2Msw3+MZmn9CDTw5UOHJd6/HzItIhtIVPTzb
2rSJ6zlhxGcJJwTxkwUiaYAi5saxMYxPfqT63dtPd9GvpVdD7oA+ncllwRhoUzsMSKvrwkjJB0bK
0p3QV4WTImoK8Skaiwgj2zRCHsJJ8gI3ST1mhKIQ3Y1PQgNg/iXBHlYdLXNwf779wy5TUpihkCRB
nhFhGR2dv3bmormOSUIeYoM33qHcZx0N4cZXuDPUR/x3zlModhFBHP0ItA9guZyvo6dWz10lE3Zt
guE0Mqyuc+OAEDCfhxa8ZRd0KJBXPyrIsfI0R7JgoGMk4Bn61GmbH5NrFsshbxq8y62Evu+TlB4c
gqTyps/1gsz7C7arhblnb+GMQMmh7OPkFJ44YAA5iV2ncy3eNUMVgQFTadX+I6deaz4UZhLFR2JU
XiNWK72P0OUy/xCtGMIXJ0+c+7k1iR0GgzwNSANzu/vI5T3tNWrX6S73rba4I0Gpw3rBHiFA79UR
O6Ca3kvpTuonxVkcIxyeVvMendvJCnxfS52dWeIKG4DTAeDSKdP+3RdRi5lQbpTDTq+WCdBE3Dlq
j265WPYJTJbid4F2q/U7j8dluB1R9I/2rduYVlhGNQLgy5AQw7UhK5d/6wao36NZenF+n9DJKI/m
bKn2Z18kJUrDWonOmh0RnBn7RuBWpVkVuNZaI0Yht2hgAQ0MMqPJpjiARlRIuiIg+PaZXlqPbp0N
8nFKfeer6Vb4BEPDRR8xV2MsjrZCdhiP5rLzTrnRROPd6LjoIndmmTyBEK/8u1oqAGttx3gI0F+s
qL8W9wvThKLZFaQ6/YHi0y1v3SjvLUD6U90eomHSEaErNJQy1ACyMEgylPRvfTxFYJAgnu3SRsEc
IzpWvtY/gHCnMseVVejHcezLX7T/xLRryWi1exMsDsLAwgfYWvUzIDLNE8tyEAkyOvsVNPPTnlq9
PWlG0X6ZQaL5Yak3xTe8qqwWEfrMSE5m6Rf6wQGd2b0sypvVlUPzp6TZnBmaDWgu0E3j7GwFk1Bm
rw19oeRB6wHQIHq69Y9UX4m5NpOB3wpbDHGIAcX8MpJsvDNTPi8a4KWzx1sFfLNp57V3HAfN/2Tl
JurERkNavEPlWf/iDmhKBk3kuv6tV00clk7itHnye30u9u+OMTZBlnob0Qqm4JsOpDsjKGjbdR2a
aVmG2Ft3jw74zCsF4isRxgHDwDSBsdgqn7WJMKvZqNPFTSitkZn+0iXYOLfdyaxIvd9+oNeW4oHW
In7tjWwr7KJ0E5rycxOifFSB2nTVxyXX9d++cLwrHZJX4jMuTrTdSRB1tI038bnNOvINx2/Dzp+s
Dwx1Ed+Yavfm7Qe6XAXZXUA/f/RvoMZsojNxbAQnX7Sh5UbVvfLq8pSSq777ta2r8HnId2Gxb+X9
gKfZ/WxmbYid8PwYx50Avlaou5k26ru33GqyhbgvPSzi0lboq4ylwCEg6cJmQMfHK51+T0p4LRV7
7bWtPM0/+mn6BZ3NF+kS5zqKYYvCEAD2hbEfI+u9PnOksqinwsxDlILttuWYiWhyrK5P6RohJnVP
M38+zfoY38wAMu8SP3auZEavPRXnFCo0JHL+utlykW2qDq3vLswcIKkFhlCHRsMB5v1bbmXfm6u8
h0aQOz+ucl7F80a5fqE0O7RDmd9rjWu/s2W7vjuy8RU7b2gUA+uz/lWac5XAey6zjrt5cPaaO/g3
la+Pu2GprwmnXjaoWIqOKWGBtiYx6HwpUM9kP7CTwhT1BKyI8ThBhGKZgGxri6ZISSoTZLL+6e33
eBmL0E2gWiWlghzIvPh8WQlDvYoco6MvlmGVPXoa5A1oS6S11zbia0uta4G8X7PZC47osIyM2CH6
2MIGLMx8A+Lw3i3VNXLtZS0AwZG4ulZUaNlttYkdPxGWmlD4ghb6wW0xm1FDirgcbVoiRnStHP5T
1p9ftOt6QJdouUMH3ZKuS5mJtNdYb8LE5F5PZfEYe+5wI7BqOlpz5e+LgTRTUDV/nQYrf5gSRCla
yFvfoliuFnBYQMRm5QY+jgyBHcXiSoD+Q+fb/kT6npSzGKyiw7T5zKpXRiEyYPtRKevl6Ns5Oamf
az6+Iy41Nq5SXRYd7VZ5ReC1CAzsO6wKXpJ+mn94S+5MQSLczsZRxapxi9MrRwVu7BMYU8Pu8BXn
QZyg15dJBQrauAwcKBVPqaSC3btTZmc4hMk6+R8CNWNe9FMAYtKrMs+3L+lhJDU7p6GEWsfOS6bh
IEv4Cm8fklc2lMftBrGV8RN7aj27f4WBNMGotbbrPpwjQ+7xH0o/tQgYgmdYPSSoFa55Jb+2IAEH
3UfaczqNnfMFJ9kvdq+8PowBN+xpfMYPWaOsJwOi67/4MEVXcsWLo6n/wd4xfSWWErU30bSlqgTV
NI+h7aWxDEyjIXQvHUyNnTO65vPbr/OPqPDZbmSVtf8HohEaNzH8/PEwoYgcfKzAciV6pz20VV1O
h3R1bDpoECKw5Uqm2fDw1ppN9yCd1i5/woqoGV9Gs6Pfcqkq926WXqYf2gRn929j7RpLMNdtiUFa
73QABlvdjZZ9LTHlCJckArNNKeCkBjZmRja3d2NfKBAxUvfSD3onJuqZeNLhEyBg45+astSHW/Ji
idv3DOk1BjMNVvGjwsSu/5UISsbfFXwL/6Uya4ohS0MB7t5InHx4mjrp/kZHtvqHlvw6/4KGr2Nn
VeTD94x7E6p3a+Y+BtFgVQ6ZU7gPqh3b4hnHr+yn13neZ8uXg/PRnxfbvh9QkcNxRdF2fG/01+m9
MxVekYkghbYsd+UWZNPRqIctlOeD70M0xEWr5H4jMl/56HzT82/OUiDCmHsjuHEBEwY/7cG9c/Sw
zIrsc4v2554WXoT/t5kVV7Lei+OzttLJEIFWMWyl+jnfX7Ga4W1WUg+FwvnBn2SSB4P0rOeprJNT
pTfWtR198XBcNoBpVht1eO9bDLSwpCiYlJlhSvjAdnNG5PewLH32sU9K/dps9/K0rmg1E5AiBQTg
jM3jVSlbo617O8zTWNv71oxPgzYmgampn29/NLCWl0/GiwTaBcAbSOK2Heolyve7oltCMkiR/DCk
8scnR0Oy9UBTbDKDaB6x9Ox12fbPXdu4Xxez7cewTEt32E1s8E/2SniAwzOk/j0mLCPdgsrrm+7B
cOrUxxhHVOPyUc9MiBAx+g/VE7wP3I4q1Tr3iNCkeaDHLhZniz5hPypcfU5u5yWPmAZNCHbdxin8
zKCx4kYFniri7Iir7IxdAC+lOhJiZuPTMqPSt/f02fOeBhCkXujn0jZPMfr+9a7BPM7dwYTX+3v+
riqOSjhKPRHzI9wlBxu6i9Z2ffQ9Mb3kH/CUjK/iZLGzY+SPiBYZfiGdf0otxYkYmdtafIIS4NkH
AQ8qPtr2ki0HWBq5D9fSNKHVLVCt0UvxnB/lOJTRbpqUnwfZoiDl2BTa/+FiAjdjbCvpnADQVdPe
T+1Uv9XNeET/e5kzcogSoKK+z9yywGx0lBlM67QxRPQvKjo436S1rZx9X4kCHqKZpSnM0Dn5DGcY
nmEOfei/FjeR5UOBptVDY1nJJ7IYqHLlMhfJoRiE+89I968N3CjO52CyR6qTQa4TqjRJvV/5os30
ToZsSYNl1hrjiLQ7PjpYOiW/DN+IyqAFWQTRE/0q/XuMq2l9MJJicE5Zh6PfzpepluxqryiSQILI
wStAOdpX0g/pPxYYAKkP0zzk9dErMjwFPAmP5aglOt814IJAGtwY9R7l3MRI5MESlQ+dMaWkSgI1
Z/k1D/I1SzqPYavyw/oHAjDMy7Y9AgBuTSo1h6Kj8RcuEk/CvTOxPwIDUFQOgx5qnxlAhzTSkzKL
QtuN7dy1u7eP5Z/6c/ND4LnY8BGIcMTUzQ9puatVEjteqNuD6T3BN078m3whl0DcxdSakwD/od95
zZjWJJ8d7BQ6KPb4mAhc7g8yq9T4CCnZK0/Q56PyBHkfvmE+d323ZwhnJ5jcNU3DyArXhjJqZpOm
55j7R8xhUmxOPVl+TYdx/MrlDCB4VYPCULDyc7XTRqEZTy1yEcaTxPPphxO3ZnUUc1LZuxplYXnD
qTXTD1bD9QPHe+7RFJRVNaBnUOttdiW3ufxoDFURcQGlBzTwQmrSK8expWkOja/O3TxAViN3n2Hx
l9GtQuN1AXHGxHuflprA+S7pJC9rGNDz/vb2R1trxfNvRqjmi60NDAgH2xyraUY9Ti3ph0oXFiQV
F+FjVMmuNEnWTG27isd8lRuQ8pv1+Pd/parKB7Bd98IPUe805qNwBkgUiwb7y+vt/N60KrM8xGPU
X/OvuHzNlJCrUDlzSMrxLc2hYvivOswm77p2HJnKp0epuyhL6PKWRRd4x321r7X0ZDfy69tv9s8I
9/yh17XpmZGhewzRNtWNnyhvgKiZ32lYsNHxNcb2l/C0/JOTxa0LbVnrXzLEdr+CJ2jGG+UlSbMT
Al1YUH21fT8zNf0epRlWQMtYTcbeG2bIJ32sqelDMmjQ0N/+xZd7gSEGYscIHWsM/rZCRkXa46Jc
JcVdrYAH4v2sTjn9+cPbq1zuBeoVn1H7ygXhIthECXoW1hKLtrxbehGp0B+j7kWn55QeHQwj26g+
+ErNH99e9DL3oudMiQ/gBdVQxoznG9BpsF+fsPC7E4LcvVaO8c01K0EcbLMvloNr3JVg+Mq7ZO5u
2qSxZJjIYp8vqOW2mU5zn9/pi8gwkCVCQ14S05WX+doyzKXcFVWMLON2Dk0hnOAjh9NHY2vqdh6G
FpkMdQ2scPnJ6HLTQaCPsJKTtjAlv5g96PxJuXbj5xvsB+fHsXfRse6H/ikv0vEnnAv18t5PxgsE
HUHfCbCgpW0+GYMAazCiuLzzirzDBTXWv6LQMv/yRavv67HRr6Tnl68SKgssOgRPKTu9PzYBf8Uo
SfbUDwzT70B8NUGK5zZwRP+aq9hllny+ymZf5DpwHnzFyzsttZJH9Oo6BGKgDPdgvh7ffoF/Ctbz
AATNAgMdUIEr3HHbAUqmTOaLMxd3E+a8/znZ4HOlJhIJvtZdhvymg0kdHZ2GCRUMeytpD47Tp+KZ
9mPuYXprsJGq1FdmgPUlnh1l7I4vttM0/6TSL/4lpJv9wZgZB5q91XeHShvw0qSTmDUP9M8moDSj
LrrdXLRDHMjewi26rKLYBdzGbGlf66I3D9BP6x+iGZb+aRinLP4VQy6OgkgUwwsYYZU90LS/CiC/
+A40Fm0b1X366DYD8/Xf//W1U32ygJAlSdiRkuztpHV3/YAcc9M42ZVQ8PpSf8D/2Ncw8zpfitlv
CRQ5TsLeSd2T0C3yzyj5UZI/n97+4hdl0fpQXOagphiF0R0+Xwm3b8Qx6pKVBHzrtF+Sr2g02TdW
ZuAs3c5oAdnTdOfNfnclvl4cnj8r08YHK08W4WyesUS4AgERXqeypXfDCdNOMPmvse9eW4WBAeQG
KNzr+PD8+UCT5+gylOLWi1v5gPvQ+CGqM/e91yDPQnMdKsp6G/Ln+SoL+EcB+ljclkKlDy0agneF
RPbs7W/1yrPgEEZaAixEB8+62YB4jpAe50McmnM/uqe0bpuPBnge5+btdS5iN8BcbKEYUaECi3Lg
5rrtHXOSC1P5UDja+A9Ort53c0RlOugGNbvPU13242mxcyQM3l74lW0PyoY1QWTxly2+lIoUwUoj
Ere5160wszRB3wuhA1oCne+nV4Lda68ThsaaW3KYKVbPP1qfU8cqUKZhL11/PDIqM+q9XWNxcOU0
v7YQzQ1MttCS0Ygg5wvhtJaURRSxkA/P1DaW/oZRc/by9st7bRWax2ARyZM4yZvHsbIkgto8xeHg
in/91sgOuRE17w8XzCz/fxFvc5yI71jzgc5dNXvm76Xf02izo2G88VE1+dGm0ty1upMTIi0q+fc/
4Aqy+kOj1S+mzRqTCYQlayDDTe8fXW7EoIU4e6XKem3zEzAQwYcpB0lpExBjPIXHFiv1UHfn/liP
9bBvG1SXHqyysY4FifCVx3pl0zt4KCJdSA8ZEfD1B/11rTBeggtia2loRJb1wzc7KElKOYtxYMAx
6+//gOSztK1XnDr9+HUX/bVap+Kllr6XhnNK52taNG+liCBwVfjMb/AhuYlo237J8Om7xh9/ZYMS
tEwsDiljOQmbgB9Xou31vEhWksN046qO0sWu4yun+pXXCY2ShJOZN+yF7Qi/xUYOSxc9C12EKU+a
rX6ZAMcOTZd6Vz7cK88DVG9VGODruQgOnL/K1T9+GmY3C5U/tA95U2n/gEfKrgTjPz/4LCWD4kiX
hqncmk6jVHy+jJLEyrnOstCrXTGSV5nOlBx6e51sKM/t4g/E8NU3OzaFHe9GKWZF5gTsndmnEohd
me3U7wfDofW2JJOtdmbm0VgyKjfT9p3V+Ppd3SRS7qNBMgHSwP18qT2/+m8o8Q/YeX5qvSyAo9DW
69BtChYYeku3i1fv7+cU9FF7KPPRNo6Ob3fyxinNov2I2aP5FesBYP1vh4E13T1/H2tJBrEchCSI
g63OArB+bmIEWEKBZs5OlP287ztkCGahPaRD+V7yMWus6feKPbKg524dHxtsguMs18uwr+AKaFnu
HSIGHcHgI5Xz9pNdbiiWQj2eqSIeFdSc51+6XDrMaBunBLGru8fOLuJTU1e/317kMr4xvEDZBvYG
f7K1zhfprP/j7Mx25La5dn1FAjQPp6qpW+12uz07J0JiJ5pHStRw9f8jb2DDpRJK6C8JjByZRYpc
XFzrHSo7zBWnCKbCTU6mN4gfg+7m76qi0o4lKn3vs1gqO4P+ps6tPtqiOAJ8h6aCRWv5etQOQaaG
ugZcB5Hltu1ngxKJ9/oCT3lUklLghJaZg+fht67HxYfKdWoTqCFyJbirqWoYf5YzsOKvSqpn84+y
kspzm82l7o/s3uRAuRuFQlNO7yrEa1LIUq5HDV6UpfDRJ9JNZOzLEuxBJbLvWRXDQBS13Uq8MZRi
7+m7zOV6rrAxEfFdqmNL8Wp1EdftQJJot21gSae28JSvuicc59VXbBamr0jV9ZeuS+fhqUBGz9gJ
F7cAWzJRjoYBoYxSIbHjeqU1PZtyI5W0eE1ZG8fBMQXtIrSS7I916vXZlz7Ja/GuyRDB/cjST9Gj
1mflvwC6Y+Ob3YhJP6gYkFof7++7280Negu+EkoN1B5u0hOPjNXrXFEEPQpePAHF/IIrxPjf/VFu
oz+sMrxFdRrOdM7WovuJIxPwW1A4ka6zU78GMpocxohH7YPZV7O9c2JvY9GCzcA02iTrgrm3Wuy2
lbqBWGQRwF6ty5OJSlNF91Xv6sMc2+M3KzOsn/dnuDkknxUJbODoUCOvv69b5+3odVEZtAg8InKp
2qdGuPJclbV7atKs2cmHNscDKQAUlA0FaPt6PLtow8KE/BtIlFPrczrE4Vc9K4tXGr9cMUlLG+Xt
q0rtBlqzTrQAQbRKMqtWRdIyS+oAhLR4QMKsPehGGz/ANG6PGaqZO/n5xqZZvEyRKgChQPRdfcUI
IrNo3LgOzClrzxoSxM9D1jpPIre1veO5vASvg8NCZl2kvdBBQiVltZx05swRIwMQhtjsjX7aW5MD
q8C1v0wWVLUgFbX7oTOH6gOwfHoeGWbr88HqOrM4J4aBgJHliA7Pd+p45en+1rq9GlgDGuggjigH
QPO7/tSIYWYZpdYycJuijw6GcUItqvmXAleBwSHFGLRNRb2zv7YW/89BV/vZKgoxdyEsONUExi7y
wjtqZeReeLS91XTKo0BN8onWFh+AEuHyU/7IfdFuB42pMj+4y9q55L4IdLXoj21cdTsg3N8l6fV3
JqenmEtdBbrDelo0u0C3aGUQJlOZ+I6qhO0xMsLhPeeXxW1Bs1W+3nvhf5Os3PGdPk/RD+qXZot3
XZ7uWS9vhF+aGQZlFmIVLZnVtY8yuNdooVMGtYgdX+moos1d8lZ/GlYYlBD4AVrt1EHW5cMOMdy4
aLwymEXmXSbLFIA1nWbnDbOxZUgh1GV5SWCIgtff0R7MWRmUBhx1JPBULKOZwFfOQR8Sd+8fiY1l
WyoSpJTkLCpp5/VQdIVnGZs29G/a+sAU6oG6fG7tyLJsjQKbl7oOMjcLgvF6FMhRQsxtWwfugElZ
rNTG+37O9vy+YdHx96w2JcVxWlogV2h3r+vjhSedEEjwEHTQz+YfCRD3+S8DuoN4ZxRRmVdI+HB9
f89FphR0fJO6ESdXzro8lFPaJp/UWTPq0whmTp7sJG4VOq2NyB/RAJr0/4qsNr4CAqjSC9W23Dzo
aYZ2g9HjwHOY09j4rJo5rxYBksR95jGfItprj43mnlqrAUzUzUhDPsTlqLVPrcXbHhmQtBQHVyVd
ebGVdq5QkUVDF2E+0QD3TH1Rpkp8mRwdRep8UtXqWLnSrCCylPnsI3jT5uAAEYGSf6mVnJyH3uqK
MkgUpDYPuhRxfTGtQRJiQ9n1kPHipjhMMgIDES4qw7XUtfijLAunQl0Npxrf0IQVvde4m/pDibh1
/jGKgGiVvhwTFGRTVR/lOemRaThEXmiWD2WTO/bPstanHtaYO9WPKWwR82MxDAVoaRq9zs/UwqMq
cBDsLU7wMJLwF7Nt8d8TbmiDFwkNlQp8Ke13UdJ70vdmO8vPNV/r2ZwiEX13G7v+EQ6zoCidNYni
t5TNm4teqcNfE6Xd+mh5vW3649BKjDETU8FfAnf55NWZsJlEx7uq8tY3Iu7eC0Kt+rcIqXcYYXZS
o6h+NKyp039BIyZqWaWKZZKQufO572fPQqC7BcOCuh/iKkkZDZ9cDIIqtBls0apnpLvy4nnueLOj
LhsWSH9X89icjVBtFHQcw8T5Og7c7f5gG2J+BfvZOKyUpuYH0JyT9qMxqOL6Eluvv2YjKXXIQdKs
T2mXu863SS/7j7maS+Ohy1oxP3tqLPJLV0HzOVW5w00JsqOFO+2PTZd2jyneVt3DqNUS/XK0wwED
4F7M66AGTlD4BrnccO7rWf81GPYcfX1zRFnECCirLi2qmy6+ybZFv1epuRjSkm08S/VUR1Wzpyy5
ESQZByzpgvamrr+KKV5f9GUmIRlgsgAjOuEEFMephyzkUyOp95ClGyGMriUvZFh9gErWjx4IJ4Nu
ZVYTQFVrjmrchF90GDk7HFpjSf1WEYyqHGUdEkQ6mGu0vFmH9hjbCnYZduNhx0Fv6gfwcu1jDrC2
+zuiIze/kMkW88NU471xqFIPSX1flr1rPdZGamXP0+SmzcGraSgHLbdhh6i3o38rrFYX77tpmBCl
bCNqYjYa1VhpYJLwbxLJvPL7RjHSz1Y3q/ELO97ontN5tvvHNgGw6SM8DhFVVbqp8BEKcJFqgaNQ
PN7fP8vrcbUCVCNgLHsYLy0Kidd3BXK3mB2YE+Bzs9b9MAJ+Trbg0hK0AKIrSOcuNHTwR2psQGOz
FPvX/R9wo1/DJQ/uEfkHML2QedXVzrIgRkzoUFUBsg62dRxnr34JhZIu4sBhJA49zqvqYdJr651r
K+n81JfYTxwNOemaX2UFzUHHVVqDx3dUpgdb6cL+VJipsA+zbjXxpQ/b5K++GeeXArj5nsHpxiVo
IyJHsVVDhRRAzfUC5mrjToMk2x/BHOEeIrFoMGzMadp3ZLvWTq6ykVPTrFmWDGwq465ylax3YApW
bhWUztz6Frv6WE/4v9C6Mef5iYP04f7nWR4r6/1Bhgf2GYgXRatl+n8kubwO4irpM+ILDqfPutGX
cBVFd7bmvHnQ+kQNpmx2QcZ19s7O3AgB2BchuQJoh/bxum2kSBv5aVR6mSr1xrxt42MTdnt8mc24
BlmGVhut2FvEWGmMKsJQdWBUpTwoYjJPc9niw6Omo39/KbcmhB4xhXkTogF6gNdLKXozov7PUBH2
5I1vpKF2KTNT7nyxjQ3JWxDhEpSGDApyq3rRCBVX01KrDvo4fIagUX5HuvxfI4vyR3PMouNbJwU5
huKBzjfiib0uWbhpnWb55Aje823+mINVfR51sedUfzunpctAeRwUEw22NXOliUyAeaiuBCW+MP94
beoBobHz+r0WmqF6MEKv/+v+vG7j4nK6OGZwHyl9reuaErtDicFGj9xp0Yyn3mz64aFsZWGeJHaW
kQ9ewGkeKschRFrCNfpDpvRh+Pn+z7g975TpmTPPEmBRqFhf75lW1Sc1Qng0kGU6PFa5ipazOugH
anHEgKpIfsShPe2cvK3V9qgFcc1TOEbv4XrQyNNlGPVaB3lkSKegSdUenJqXYsBjy2GIHkCQ1nu+
rr8ziOtIs7DlF8q8Q72a++h61AYYU59Bogm4SWPlo5f0qHMiSNH3HyASyehz5c3xBAStpEYFI1nF
0UDrFbWD3gImE9cCs5+pMhT1XwCfvfR7orcAltvCNKMPQ9/Z7oXnpPmXGnZRAmuHovCXxJSKd7Tw
ZxvfK+GUtDv1mdsjz/aBv+Zwzkhn1jIkISros6wyJGwsvX20h3z+UFK92DmDtzF6KTWBrgccxU75
XS3/I0Z3ULRFOfd90PD0WoSHp8W72cGCRRVG8s0qxvwcIfT01MdO9vY2KoPzCEQRmOoaUgzXnw0z
h64fFdEHM0D4C64NmW87aEjdPwcbC0n3FEgE8BXenOtraE4UWkUxo9i5YgbGqBXf1Lo3d/LB28tg
KaUbBE9UvgAQr06bO3oR7iEWC1mm01fDluMzr0P9wcAy5fQ/TGjxDv8Nl6HOcb1sMbFi0IXZBxK+
KbIGEM4aI9fP/8MolCCX0ic82nUpUqBoFxf4IAWkofIY1QZmK8Bgd/bf5scBSwmOF+w39Zrruehs
Pj2NaxkMLSWgVJvEZULe/8f9uWx9nKVJ53KzATC6gT20WpvGnSuDuWjFayf1hDvbqUCPWcpOAeV2
KMpNMNroB4L/g5V5PaGwrxzcXgaCf6+Vj4XpZj9DgW9GTPtu57beHAp0MGKzS6dx7dQNuzSSngAX
xbPgl0ML2I+thtrA4gd2f/1uvxKcT0ppv3ccENvVVwI4NXWVmSyCQShzTEqV+x4aJaf7o9zeHf8P
+QWgnIT4RpQg0scwHT1kifpe7+djQWMFTxOcwV+TiE/LO6kx94zVby9JMmoY1UsHd4E6r+4r8PaQ
DnLGdIWwP0x4GCJI3ih+GOpZYBt2clbcau9obUwU1BSKQQ7Yv6XYf71HJPIk+DWmQ6AaHXDGWB0O
uekar7FrN+/CSvd2IuDGRuE5jCI3pVBV5d67Hs92Jggd0h0CpYfB0tuJcfbCKjqnrfTefGvx8ubd
zYOf8j0R8XqoDNURiFbFGAhXrx7gMIyPMEj3sD9bCwhVAwt3A60gdV2ltEwJ/wEx96CpOht5Vjuz
FL/q9WQKEt3pvxRzrr8dY7Fw36hkQrdbYE3LIv9xU5aSdq+dNmPgIt3rh7ApEa3JcjP7Hz4W4BuO
NTpPTG71sUazSm2RdiNG0FUbZJGtX0rDyp9QDGp2gu/GMpI1USYxAQ6zQ1YvQnui4RHWnhqIWrMe
4gmDu1i49SEhOJ6lUfY7423sQ+pAhEbMKUB8rxt4vVWpdovQZ6BWpf7f1HSg6arQKp94AFg79/HW
3JDI+u3rzlNmjVDE8jJq2BVaMDaVcnLLdiCg5MVLhWHPY4NN1E7wug0kNACocGGsAKtPX4N98jjv
GqWgbaZnrvUeUdzyqJFvfC/xj8H9Q7U/5hP6Qfcj5m1cXpqhDp2iBfVJJLvek9UI9s0uicsk3epJ
S1UU9sOqPL95FB7wC+yVPJpccdWwgf6SzllhDoHZzC1S1XiKtgcEQxr55msGNAgKYIwBIIRi7PV0
Ojuc86LlWLdGDwdMs8MPi/HYTkPsdhdS8US+cGE2MNC6bY3PqZkWeT8GtUtOwwvePIaZM+PzZOpv
3vCUPH+r6KsIQdzYv1CT0jBYG8egA77uw4osfcxZ8oNjx/X/sHZgPFzC76IHv+7m5hUV6LFTx2CG
Xe7jeJqhBeHsXZdba0cFgucIQDAXF4TrL1QKVZvF5IwB210JtHTQfCWR48XGGm/nQG0NBVsfOju5
BwXq1a4bXCs3nbqZg9px6fqSecS9D3ljyC4S/OOv+3t8YzTkF5GC57GlLaZA1xPz9NHKWC6VWpWH
1NiEp7DAD+WsAK7fmdjtoQWaDYyBD4VyLbr610OJOmvEkA1q0LaRd9QLCo+oW1U7o2xMCOAyZ4h7
kpfVGnzTIRY91smsAnEssZVGXOtsFuF8MTJlT97xZkL0cnkfLJUcXgs3NHTdgBQSp6oTuJSp/xnH
pDvWQ5J9vP+FbkeBBUJoBVXMhc+1f71s0WBmcd2ikNniD32h7j8/u10N+/D+MDfrZuANRSiFzryA
v9dJNS4Kbo6NCKWEBc9SJF53QCF+PqnWtLcRbq4o2iEOL28a4fwfKKnrGfVGMbbS8mTQpyL8bMus
P3YYZF8mNe/OQlR7YPrbqXF0kRel+Q7uCc2Y6/Hg9iM/kWtDQINZeTAmHcOkvo7PoyZ+3V/ErZnx
HuFZsuhqc66uR5oaaIB4DgxB2tGspKVFmzAZq3ONseg3E1fm0/3xflcKrgpALKBLsgRWmnckJfXr
AZ3Fb9mh2BuEXRwdYtjgT06BUF1fhdU7F6zXj6yfrCc07TxY1bp3oROKSyGQuSDVncKfjNJ8Z6jT
3im8yQpYZbzsULTU+NaWsypMxYnTV72hjEGOkbY/m8Z8HKuueh/XxXBoUVz75GTdHjv3ljpFJYwb
FB8GIgDszdVRGWuceSGD6UFPbd77GKb9VHzODai5n6oKCtSPyJ3N/Ayy2sQdIaomFF66xhVPA15o
cDTDzgp9eGsk1V5rai8eYnTmAbyVOdPNLsIRo606Cn92lFuxWpBFrvxrK5GVZ2dVHVWo9EVatId4
EIn30CWZ25x6BwmAdz2eH963Kazq9EgOjA8Zz71c+Qd/mTb2k4bTdkThJ478KkWnRB4bqlMhnujC
bd9aEmB1wGuAz1tOwg2Fihp7IUlnjMBFAhRHiEnnPZQ06ffRKFOxE1RutwGDgQSHsMVrnWfL9fYM
c0cY2ewsWtee/bfRuU30sWkHszzqkWWUl9a0Qvx2rGzaI+osT8nrg8FLjEC26O/RpVir4DZW6UXp
FJtB2rqmb3iZeMj1Fihb37fPokcD82A1tThVmR1+vH8obwM2EwVny9MaThdTv540QsDF6Jq1EVRI
hhxgzcrHwq6mHeLjbahhFDTFPDD0v3kt16Po9TzmepiYQRzpU+p7lZ21n6l41h6jwVNHuqYYxp0U
cuN7AtsC9Lu4CTG95Uf98RbECzn1poFBeQriOD3baH7RbFRK81Dro9IdcsRsIlB7xJ/H+6t6O1+i
NwZDlJaAe7Kw10PXgFlmazDNALyWbRzbKq0mOpz4Cpxw1y1C32yj5q0OoORftNMXQNUSTcz1p/Tc
HmAGNHBwTZ6LQaTJMHD6H9PC3VOmvN2wS1ed9wwvbROU/iqSG9aYtA3dDBQ2pXfAhOcF85Evw4yG
vynjL0LJ+kMlzZ1ddLtXKbMv6g8kgDzjzFX6t0h4DKkB7mWygXqkAvEC2SfirQBDCiLgBRZNzEUk
aM3nzwry84nSSTA4rjiMNWaunRlZfo1U6fH+Nrnl7/OKIo1ZvEuXpHYNcxemDvqtbt2gwJC3+a+b
eB8cMiBXQFbodTsXwM9heMZsOnGOYRsZONvEtCPQZLEK6zKmUV8/20aot9+tnirLQ2mEZKpEcVHl
SKvg2YxPeltme9SDJSxcR6ylskO8pIIEjHndPRtTL86LpvQCcF5iDDJ1sOBWwA7Njvlga8lT6dZa
e6hmw0aAQalFehJ9GX25v363G4KIiTAqCkQLX3P9qQYEjhwoXWGQqlX/NcpqNPxgpHy+P8otRH5B
JgKCpIfMlueyvj7NmjuEC0Q7DJCV5VABHWuzg2XlYkSukHLoA/4RCOJm1gL/GPBwNj64vYF6zwTC
Sz4qfSsfcY9W9ipDG9N3Kffa3I+A8+BKXP+uqsD3Y0beIcCoFEQCb2av9oemGN4M1lk4GIu0AUjk
pVy+Ou4djuZR7eh8VZ1KmjaK/qLgfn65v843QZMzAG9pQVpQmqHCcD2daMgrrEpqCgu0gl883JIf
agjM7zWn6J6UWnZ7pgw3UYwBkf4CWUUniPfEalrkucqMV/cUmEPvPccdnj4XVKvqCoukDrXryimz
/8x2ntABYnPtxJmbr0dLHcg6Nz7fb2H0XU8XReEsVCrwFW02kn6XdGXRaPGyPYOxjWXlJiKvXaRg
EKpdXYNVWWR0V3PqeV08K+dcN0Ph66msntGbi42zZcTj3v1wC2dGohShLlrsv7t56zoseqFVR0dK
DcYhHSWW6GmTnUoZe6+uNjqa77p99F9exsjASDB3R2CRtesbbpd+i+nHh8f7W2tjrRfmFzgkcNz4
7a7WIBN17BRkmoFhCzgIlowfw9iqH+6PsuyXq6DIpNFkXZDGxGB3rZY4KhIepii1QIQie+hqxD/a
JPQCbJy9nc2zsXUpqi+sFVC53CGrox+Wsyjo1GvBMKrymNipg5iKhSS1MhYHs3SMY6ip00trR3sE
+a1JghKEDQq7g6FXCWNqD0bktS0Sc8gqPQP7nV4WFtrP0h7kW+97CFE8FklnALssijHXJ6ToJgHC
V9OCFgzrA/gB50HPy3yHALqxN+is0yWi/LwQ2VdZhYJkSsMzhvOR1vUlafV/LBEaOxtw43ux64gz
S/2FBt3qeyUicqpE4bEX2VI/RUKvn0C2gn0zOlv4U6Y7n3Icg05lJMadsLo5NCnwogGwGBWs9j62
M4USGpG+ALzyD3WBpLudFdqXubflNxV3JMyNvBDksL2nfLgRefB/WjRjQF5RAV9+2R8JeNhaXTKE
sxaUoSmfI1zYz7Lrkh+IJI4HDFKbnYR/Y2vyjF8cDiFj09VaxXNAYJq26NajzO9or4XS9Ed1btLK
zyRYwftnfWvXLFVwdgwdSeQirufWdJFK6RU3kQjTkmNaZPG5isl+7o/yWxFmFVKo1xnUV+EHcsuv
piSm0AbKbOqBHVZPIyIqea08GrHyTlWjL4VinVTp/NsY5oc+9v7WWtfHIOPUWwb01lJ3DrG9h0/c
mjc4MOqIdCp5Va1/kDbijlamOh2brjzYXZg9FVB5H+7Pe+tLoiZDYYSXOGW+VSqg1GnczzWmkUla
FJ/6LMqCKE2s09zOe/CWrU26UPFAzbPQNy5sqtr0TeowlAqL/x8qVDIw4tn+EsZh+piFXvfWpyGd
PGA8JJPET0LO6jjmoaKas5uZgSj64oUCfXb0UCA8VIoanlW7cd4eRJfiFmUtdEahn6/itZa2WoS1
nR60gJwfcxCFx0Q13yxAw6wAiIBSomHI23f1wVq7nxM4DxRqHEWgbKqlx1lHFxlNpz2R640diDg9
OHWV/5bzfn3yat0IoZnhrROLsvk4OFH0ULtDtRM1teVyWZ08mhoguoiZvM9uOhuyGcw8Uo0gmjvv
Qj8ihDxZhi9TMcnSBy7YtcjfGLGvVPA3MtmHp0HHh+P+QdjYnRwA8gluXKLXWtVubqmZVhXamvnI
U4hKqQhx0aRo68+Dl/uame7JsW8tL4q4JjEHzfKbbtg4Ga1WITEKKjCcjlbq6oey7ubz/Xktye16
dcGqLEVu3m436uvSaevU0CMzsKzhl43pbDNZz/QkXrnuP7nJ9Hp/uN/v0dV4v1EcPGQAO/OYu940
TlHoxhTVFlgE5CovCE7J5JH30zwcO4oZ8TGfU7TmnTGrH3m5RepliPDtw2C1rcufVpwW9qPi9u1r
HUnL/ATgLnGP4SgT5YBlruFeHGVwXjo4T0sWm4y4TZR2rgedoub6XzJPESoiWe6TZzElmYfnouF9
tux5qg91nJM5Ca8l1ISzrmaXKRYW9ABFusUDvH/Z+VDXE/ndaCYT/xshFYU4H87VMR6F+b3GXdo9
jbrauUejVUxgkzCaYMMiPu4e9ZangZ8qqMT6phPraGyNTviVL9/91Ip8jI5ZU6TxyQhT1BlJbFHT
GmrqVuccxE3uT2FWfHKdUP81UYMeDlI3p+I4YlDD00ENle92DT31xVLrSH+u4kIEeuTU5aFvzPZr
PIVhfTBitXd9NHuN/KHhnfKjVlQqEnZXmLE/ESfhP2lK9itXpcww9h31nzKEM3aAMdR6BK4B9dWi
8LK/otyD5dnoRaEesWDrnZ3jtrH5bTD+C9uTlshNXYueLdY2BXLGnQRZWtYOwJ/Bno/3d+PWKAsn
hTWmJnqTDFYl1X1vYPNHim756gQtWjGnPZ2YrVG4qcm8eLPzMFmFZAl8wpmBEgWt6OOjIUfnNIZy
z9tgaxRwhzyqyC4XEZXrgzVws3iuEjIXS5WfZzUbvhcyi073V+y37vv6/C7sERwN+Sw38WKkvNji
MURtszSRV56W5thzxSuFwjVCJvoRzzOAMcKOSWXnHhXLY4rX4S8MNIVx1FInF1+cWu9/qdRo0r1f
t3FXwI8kai59XBWQzvUixFMFpCoEt2qjTfuttFrt45QqjoPaiGXgZ5oK1V+Eiv6Z2iE705ObAloN
ew/9rU+BBBw4+kVX7IZC3NkFuQxit4HeFtp7yPfxX2gNWDtdko3UjN4kinZoRVC4WKO4Z9dUKJmQ
ABJ2fk5pGF0kZ/+Q97LfWdaN+SCgQsUJbsiCiltlLpAOAJg0oR7E4wAhzSrdQ6E4Yucm2hrF5SRy
TiD3cFiuv520rKwk4OpB0mvgCAu4b0NFuLq/gTfuO2Ct/3+UW3DfgPJvO+hBUQ3yuc4K+xMMM90v
hmR+0hpRf85ltffo3JyaCfWKfMkjg1i9Ufoom4tYFEytcntfEd740JSOtbOAGxsCIChQsSVjoOix
ijOREnemXo1GkIaWfsQU/ruqTsYxqbJ4ZxGXY7QKAqhNUhBwbF7q7L7rT4VLW2q3ANdgiwPGVJrc
nk7d5GbiLEWZvdiN8qmM5/YpbUPz2/3vt7GUDM3s2PHskfUuMXBOR17HwriBB/QpJ4SfsEvYK0je
UuWW4gCTQ6iDDIya5PUMG2VKx8rLzSCP2g+hpf0nC1eBJtefXcX6x0uSY6p8cxrlPcHw00w7FCUb
/dUFLeKTZB1pwFZ+1A8fEzG9dq09H7R57/xvrQQXJGgIlAoWVt/1TzRohTj6xErQzsKbeJrdc5Ti
p3Z/vbcKiNTz+ausRTCLWVwPQ85I+8nrzSCETg9YwKwa9IvlbL4kA8bQZ2Q9o/5dYQ9l/qzPGbVT
TUfI5mzSa9RIhjJn7+G2NXGeTxAhiPRA1JdU/Y9qBth6ZJJhcQZFj/EzLh7FSU3dPTGgzVEW+Umq
iPgDruEmI5WojvmZQWON3bnSpXlOZNP+D9uZQj5gSEQuefcu4eqPuSTzMMWoRpiUZ3N5alS7vNiY
u++c19vIAJljQdgD1WE+66fuIBt6SFVtBmavRmfpwqv1Eq0711X39mVbhgJaQimUVsWa0TQhk58b
ouIGViMLUn2bDN+deJcLszUj0DlgtahuLyTN63WTMu8TxSDWGZaZotKRUpGJMssjfw2rnTfL1lgQ
CWkRgJnRqP1cjwXJFPy5zX5DyTt6NzaGOJiDqwRTW3k7p+32diJPJH9z6USalMlXh63vUe0fFcsK
qgH/dSsyq5fS7MoLACX3nwQUtd/ITt3Zg78rD9fhnFGhYaCGRM2ATvL1BJOiKzVHqBapIy+zl5kS
/b9p4pW1faziGhfyhodDzPtMr191RBrmU5i34vsATFgeJqHL1ldxznkNUYdIQXkPA4oAmDvAUpQL
o5lHVF+frbrqP4ReXP2dtkhHHHrTzOdDBkto9o3Ci17bqkperdjSvlBEbVtfF2n4ue7x9vR1RabK
ZSeyLYu5njY+CnxX+CBLK3s1baQpEkt4dgDvO/Tp4xoPLXH/kIVEFLPTeJCl9kchU+MhD7HzwbMC
a4wxSYp3GOdVx/s/5zbe8CvIEJbLDdjwOp1T8L60+3K0cadpoyP+pA7MssndeVdtbTByRigHNM41
b13G1HscQ7JWtwMzUcYf46CLA84YxUMokiSYoRb7UtbeDsNzY2p012gMQwkA/rHuVEhN7w2rT5BL
EtEPDRuQ11aW9vf767dxZROsIRaDd1yS1DUU0RLSdGchw6CMIqv9oTqKDs3eQ34+9XMHW4B5lAjY
RVHi6heubDMK2hzDWx9R3FyIQ1PoWeJ7ET3mz9ioVx/cqtGzRycN8wFSvm2lQZLMZRSkfZk7PvKL
hbGzJTciDVcAVRF4qFw5axTCOA4l/0QOkoVDdUR6Dk+SDo5ShY7G268Elmux2lracTctgXku54xT
6JBt5/a5CT1xVIpKuWR13+0MtfH5wakzKYD3xKm1lVgjc4kVwsSsQH2hPtPS3K2cvZRtaxQqSkt9
jvmQFlyf5k6Vnh6NpRsoswUSxsDzRepzuBOgN0ahcsVtyYOIXtXvYuUf97VeiLzu4gU/RaPq3NnJ
eAG3tceK2xqFrokOgZ1OEY3M67lMtWcmaQJqqXR7fG2RKX2oq3HPAuI2i1/gltzUfBau0bXf42Rm
FHc5uJTZCwqpavbFjKcHx5ghk8XJMQntE33q/+4f0yWoroIuyCj6NOAIETpYQ+Jrx0ZO3suswCGy
czyV+DXjLH9321JDVyLms90fcGMtyQ/A9sDbgSaxpkxKWYBPSqUSoJaeHGrTSI+JsIudk3s7CpK1
C3oA6jyYiTXODEIJiO5+dgIDiZKzF/UF1FkKZ2+dC/QIi+oGWQjNi/UXay3hdCTXXhBRPH0Nq1E/
J5Am3j4KdEwSp4VxBz1tdS/KVo76FFLvc5b6ZA/+8W87ozn65rnAk+XLALgA7LsGBSYpmmYCBEoA
HCB6HXtnPOdzln35H0bBFn4BVS4zWkWFobUm9J7SMOhEXz/MLrZCMQ/VN7d26LoQ2Sgc8yAjlb8+
r2QEUY2MdhjMUKv9cQa3PETlns3I7dEBYwBtGhAJLDR4K9ej2FPXeU3veBAtEzMJ1KE1PtRRZDxP
oGu0szl53qc3rx6ohuWBT5WJd/DqFYxkBlZqVGIDcGvuY6hm8mg3xt6uvr31AKjQGoNJAEpUXaOn
sIjqZZIXYRDPlULKOKVnOdVZMOjpnsvkxjEly+IJBIN6YQ2uuw+e0VSumYVBiL3bL9qNyfu6atyd
9vfmKDSJoamxs3ncXX8oL/SqeXCaEJHCpsP5Im4eVOSKPt//OJvLRq1sqVvT4l53+lI3xhW0ZhSc
7MKTqkfx2Urm/HlY6q9vHwoAAei75SgRFq4nFOteURldF/JJGnHQdOkeytDBWrnL96AKW2tHWODh
+LsIuC4tWZ0YulqluVbiWf/enYfkPOvJnpbK1trR86JUzkniz9U+yBqtiweFXDEOnfohqjzuntjG
qGwo+8f7a7c1IWIDAAVSLXRtV5tBWroCSXYKgwxxPgDsiXV2ctm/PWZj1sN1vdDNcWBYRSA1wpLR
TQx6kvGcfc3K8QvoZn0nxd4KQMhXLbcPy8Zr5XobSMUskrxJwqCpDeVCny57r1Vx4idSLT456lw+
vH3pKLxwg7G/6RcuS/tHshUjOlgLwHlBZ6fVJ+nExjNhYs+lZ+sDwe8BWQrHfAGWXo9ig+WVKS6o
AeWM8TTj2BOY5ux9vD+XrR3n0JuhWY5aJICt61Hw8KYvKYYwMKSWHCMcrp8jExHMBuPZ8/2hNieE
DMrSNP7dsL4eymwrlHA9hgIYrv9dVe30lIBr2lu3zRn9McwqKLTYVKVFNxMUqk5/VhPrRam8+FIr
WEnfn9DWvuMALY1A8hL2+PWEIi1E9kjoYdCL7os0nPQSKePgt5XsToix5v794bYmhmQoh4imICoY
qw0xTXioWIXJbZ6ZzmfRZ823Co5PfgxxxNqZ2rJI1+nwYqNqkXzDFlZBOFxPrUNwDZqZjJ5mx2pP
ExXNn8Lqw3+KdCzNZYY8TEfpIMN5f44bewRhLAiVhHTgKGtEnxxm6EdSolyJ2uCpJHh96EbH+Pnm
Uaiic2eArIVyvUa8WkpX5BqI6CCOZ3zRKEickq7S3z6XpVgGd3jRB6b2eL2GQ9OGVGaYi4ZO1RKM
hueoUZMdoOfGigE+cUANYuVDadO4HsUZo9oVWPYE4ZxKbE9H9WS3Tvf2s4t9DghFYgT6CWvxR2uq
m6yiNhCghDg+uTF2GCHKpjuqK1tzoUsEzBJqBf+uViyZ0yjptMYJitmUfjW44amzdlHdt+cIsTfe
ERxYFkxdv4k85B5tDWts0Pozfoxl5T3Tn3VPedypb75k+fvhWIMOIlPlO11/HBxe8lxRa2xRndE4
qgLJDm7/amfZtiYEU5bIiqIFt+AqHRa1buWewSi47Lp+jBrKwZM4h1aYVe/s6du4wFSWpI6D81vw
8HpCyqgMuh6zp6fe/dZnSiDj5lfk9M/FxEkqJrFTotuc2v9xdl5LctvcFn4iVjGHW3aYwJE0kpVv
WJYDMwnm8PT/hzkXR81mNavtctkXchkNcAPYWHvttaT4GRVKcJp1dCsdRiTLxNTiUtUPkzsOf7i1
br3kRuccbx8Ke0PJ4PztVhcaumJZJjeSos6fJ33EeL1wy4c2j5OdWV1fHAQ39iu0TEC4u2L2a3W9
FEXm2Kj8Wx8tp/kb3envUeu2PmSiv29P63pPybFgeMguaC751flQ2LnjNRK7SxSv9mEUNae+XfbO
7Y3Fo04kswjYOCSvqxDs+8lTPHNyniua4JcDesHWYRinSj+CYro7u2prMM5ksgQySvy2VjkLgsJu
2ka28xxFU+4rkJv8PF/+wqnauPvYo45MwPOdiHewjcuYQE/Za8ZYd59nIOmDmjvDuaF2vbOpNj4R
LGG5cgBQvNJXp0RTY11Ux4v7DGvfO8xouR2Vpvrn7jigIMVlJAUfeNSu4oDLfkxyHSxAazrF76qu
eMwrfc/54K0n/DJx4NUnFcGp2oDirhP+EedyZcSc7BmX6KV5Lsch/dRAYf88YpJn+7U+o4TjOX36
XsnYWcdsyaf4IBDQp03YqG2dTVfwn2g5xt7fzXER+qFxwqX17bHTnWciUHzUvH5Z/ow4d8O/csTu
lM5XE0OpQh/vxjj5HleN1h5gliM3dXsVZWjdmt4qB0MSSQp5uTyhycWL52loq1NiTMPTONvLx6wI
v9BgNwHLJ9mHtk3yX7eH34h8WpIAkiUyCid5dUaZpRv2ptXi2OzRvtfUIj3HCHIHUW7/df9IsvAG
z43mPd68l5E/uKExx/Lhppq4ZLqDqpxArR2QUdq6bw+1Ef4kYhQWkRqAhrLOk0I37Uw1KZVnJSqi
U4h52ANrcLfMK3AEDHl0DOT6wa27nFDY6IsiykR5NkQzn91e0KdWRz/MTt0TY9yaD3cVaKtNZZtM
9nKkwSiKvJht5Rm01T0OaGhYMIZovt9Zt61g4MNINVQaDwF4L8ehIhOLroqjwHGq6rgUbfnVcaPq
cVmc8eH2J9pgWxBy1CR57JIwA/1fjmXUygIm2yAWgyIiZ++nxqi+zELHTDWnX9t2YtW3y/KTUnYP
KGp+iad5DxvZ/g3Mk0IUG4Bn5OVvIOOoGw1uy7OR2+2/VtjVP/pZXY4uyrDnPLQ9Xwvb8CErGuc4
unrz0e077ZBygu+8/99qnqtTgGKl7FkBbJDX6uUvcTorVZGyr4MF4Y/8YKIJ4H2hfTONz/Okpuaf
aj6Fv4Q5K8tT10ZogwgyHKwntbRUwiNJIcJVWArrqHTOQ658bpNZQVY2pgPnuNA6oj1DzlS+0Bbj
dR9wrq2TP0a7V/qj3Zm0iGe1WtWHvCuc1vKd2al7CMCN+iygG+jvabHnLFXDpDlZXuLl30dTTF/S
xmjSQ+dipOBr3RTWRyNM8Ia2ecYaZ2VS3wpTtrM8qX0zKZ/pdgUH8GulbpYXDFXj4nNSiHJ4FeMS
fSyHLrKetSK048NclN7nOM0n7RDqUeYFBr5b4ms+z2p5gMqkjH5uxJ4o/JZHZ/bFopupfBjIGaoj
D5cYv5QwE90hrGIPHqo2jf25crtSeWeMTp4/uKK1s+fZsbrJn6xC03xL0XkVmG6PYy5iC8bsj9RO
nEeaKbrI9cEAm79TVSu8M6XDziOt0qaQXzdpU1oeKregWpqrZTu/OnOe1R/1pirLr8rUTAaCDp0z
/5WZaZSfck1vtA8TjU+On8KkF9pxTp2wPEHxiCvfjRJnemitAm/Koy0iywzQ3yryd27iJeIY6YvF
Q3axc21Pi3/jiMEmHWCfxARwf50BRWWB6USohc/S1jjAeCaCqhD1O9nPWxyv4hyuKe1ZIHgIbq4F
A2hsVfK4FQr8QF0L9NzsvqSxNh6SUFK8YUsMT8hUah+TefE+LELtP2MGmb3ePnu25orjNxRCeemh
zXq52cRk1JgGeuGzgyTbQQMWP6V6Pe4cpluj8FqHi4wYvlSZvhzF1GpbWzxuVjuN3T+iIowp09bV
TkFm48iWFCTwAOgdQOT65SiGXiKirGdRUIQhjQVepf8hq9vvYi1S9/qWNmYEa4MaCTVnB7rY6rgs
u6ZYllBRnkOVI/qgh8NnfBqaPTvDtxx4FSQQrpHt4D0NRWQtUZU6XTa7BuMkw/IOXZqDYkepn5bx
C6fjUzt5j6nqHnnxvExj8n42oqfWxVCy7aMPuZ0fG2gsnTY/IOh7LoviZ5fXZ0zHTllBE0SkVIdZ
nY5WO1d+Ypg719rGaxa6pux6gtTACq1uamRqswlB7SiArvm958j3QZGVo9E27wqDf1f2/V2BbFhZ
qAfFAzte8zcLOrvwE2+iwLDizjcLbX4i0xp2AIGtq5IB5EVtyYfzuvDn1Yk9hVMZBaqLW01YpA9x
ntM8BlfQst/b4TBiK+P+atoSZ0P7deydnStyK/hYUy5IYAnY2auVzUVkFEk8RwE9JtrfiZb1ml83
ULnuPhvgwMoiBnAonLvVrgUfx2pt4QPGaNQc06zR8IOI9rQ8NyfDNuJhgy7VValkHpRRW6owCvLR
jMClKtpOfB2/2+Pt2VyHIwgOfyEqK1v/1lSrCkF5e1DNJFDrwc5P4C8lRqhLhhJgpPdO+pqPXvzJ
KBE32VnH63MJNROa/9HYBxkD37k8lyCU5jTGV1mgW8YTKUL2gMSnQ+66J/92jXzILmpJIYKee43n
4BTQqS7EriDh9h8OQtWawjdrJ3l1tGnGmnOgzWhnl2+NSZSw0eHkki6vgmQJ1dZa6qgMBJ/x45xr
TXLozQ7ZqjrvrQ/ypfnx9oe8Dhi+4Jt4F5otgH+ro9dJXQN6cYkchqn1P0K7Vp8yrcz39Jyvvxpw
Ae95SuHsMvShLr8auZ3WDYldIog2elgvDzbPZm96qFRxPxBCpyM9xtIih622zr3LNDO0WTAUJjlh
9TRrSTg9jF1W7GyBjSlBuUCZFyBTlZWvyymlZZNBWtC5tKJZ8Q1LJKdKy3s4Z/oebeH6I1GGgsME
Zx9oER3by6HorlC0BUnxYKBH7heoi/fgwsjYk0O4QgyAjWB1cXJAYaVIvdpaAn1cuKrzGGjKgjWg
g2yY8a6O9THzSyuqftC4F6fvlroohod+bEKMgETZ7HkrXE1W8jfJnYB+pG/M2nYutbB/W+hMCHKs
rDV65ToNyTc68+/m70lyNUOww/H04QK6XFUHNwURcbEGaibGYz+l8x9tv9RBvOjKt9u77Gpfw0iW
VnqUiRAnhKVxOZTpLbXe58YQmIUdfWtyb4h8eEhYUPdWD3aEIv7dBi6SBA2rgT4u1G6uciosFaqu
rPUhaPRUvMfUtvQzVUz3Ck5gdGJzGKOOSd2cj3A5sdDFzMxuzCEYqCKKRzVfik8JamF7usMbC+jA
6eV8om4u2w0vx6kxhNHUxRgD02ipgShDZz7ETd5Hftq53Yz82V7LofwkF7kiM+NjgfFgRoDgw+oo
HkUhlKaXI9Ze/0+uteXjMGjTQ25FSHUZWvyj5B13SPR5SE63o+XqZJFD8/R1qKByh6/5drVT4Q7M
nR1YeHI8mnqTfG0wTnqwmnqvGXF7KE5+zmTOsfWzSV2czp7jYQz60MaTXqiVUZyWPFdftGTZA+o2
djZ691CvSE2gx605MFESsbXrdgyyyjb+1MvODHoS/uP9q0czCL6jkuUF6eEyVIBYbGAMBYvpQk/x
4Yv1kve0OTripVIQD/p+/3CoDgL20DHmoRhwOVyuTyKezBBgM5K9xE5Xn0U4fh+Xbk9ZcWsPIPcN
ZC2bVK21Thkdx0inpdkUqMu0/IINJv4colkbH9HyzZOzLtJS24nEzSEhMUqZcbgxa712SuvDWFr5
FETA9I+5oTa2X3qp9bMTc5FjIBaRnv+H9XxzSpcqR8665JlriZraTjoFdjkUv2xtns9gMWiBjVG7
dwNcX3hAkRBOeUyDtVLSuPx2jOLUpFRT0Ol9ekgVzmhfacr4see9+3EqneF93pXNwU2N6qESYq9U
vXXGUO4ifZZ8oCu8QLOWYuiAW4NorAesvMLioSuq7KmZf5k9xUu/dSn2Qi7Ul51VvsZLZGctnxRh
BImSrqcuxgJFsJmwnep66p4xjo/rQ2WgQHEohyj8N1KjIfHNqClfo7YdPmqK6QsAh/Jw9+fmbclv
ILOBYumtbsa5lr6d+PJwCafiXA8LdptK8tdghf3j7ZE2FlumnzjR6aTWUDEvP3YS67TBOMkU4DIz
PymJafyI67Y6F82kvS/Doad3R9FP5Hp7LPGNc8+lcor+O1kAr/hVmFVeqhqgsBMvCTGcJqNLz30W
Njv+AxtHOVko6iicQrIOspoffuyF4NKfglp04lRqVfmhc/rxRE6X7Nz6G9EjdVZdWBwSIDLXlVol
xeRMKSPoFY09TZ/0vK0cH75b+m4qMmU8tGHclL4Rz/QvGhM+aAfFoEXqnEdUdnci6Pq7cvrKZnpA
HYj4698isArQ3DgiktXmV+n1X3vXfmrH6VtDB4APuOyHZv/ldixdf9HLMeWf/1aAx5e38EDghkAZ
2KACXiJiEHWyE7HXX5S3NUgHdV343VfdVW4bJTgKy8vZKZyvom6Nn2aW1okfuuH0z+0ZbY4FY1Ta
wOvEzypGtaghr0EnJsDWbDyo5jidQK6Vwxh795/wsmuGypZBSYhbepUzGomTl5HOtPKwUx7nJM0f
bbUoz5Pr7sXGxneisioBCoRJAV5We4K8fp6KeORFk8TZuQVnfM7zKtrhNcm1uUwVmRBaLNRXOFiu
etPdeW6NXJ3GoHPoXMhLWkPjD0JVM3+q4goJu10tre15cXexCfEzW3t/2Erd6WrHEnYjN1OCgMRL
NdTpDgl7MyagYYA5gs2xyS6jnEDAKwBZmaDp0asalGiix19AXDbKu1tMUOCTErzUVgGbwSMuh4pC
1Y1NsIGg65se6UioYTWV4tPtIL9OZ0AfkG2nh45l4yVxOUrB80yUlTYGtTnAnbE6H9Px7NDiee0X
PS+k/zAceLMLrUXSJeTP+e2U0MrR6G3auoNkTN13VPjG13bSnX8HVVMegZfmnfG2ogJ9Ne440lD+
qV+O51Q2EmPZMAVhTXnfF4i/ZH7i9u39y8j/nxYaysYc/uvcwZgbKFxCmQMDIVXnxW1pWDzmbj22
jDYuCWpWWlY93V7MjcnJZxFUSDT+aV2XwfrbYlKgBlzJBjUACIdjHNbfE0QczrcH2Yh48iIXPTOA
EG6UFSRQh+0MetmogSk0vIXt2P6o8/x6MmtX7Pk+XCeftFPJLmWJ9vHcW51NS7JQgYyaAWaxnZ8n
O2WEzE2WE64wtrSQTUb0jsf+kCZK8mNurD3zm63J/v4DVrshL3stLON+CNqaznwnVVLfGJTpVdGq
6T98vN+HWn28aijgQGXdEJB1UvH2YsM3MrxIb3+9jUxA0oDJptFJpwq4XtHZdUatmYcgc93pIIgY
f4xwPy3aOT+UsfZn2qee33b2TtRshebv464WkvL+EjbjOASalVJmNOrsHdbPe1T+jVtGEkIgNxCf
aIav1tBQuPXNGEDHxIj7SJIbH0NbC+lfqqJ/FHUI/b6p3eP9S8r9+RahgGVrMDVG2mseXIArr+jy
73Pel4GZDt1rSjX9zCXfHhK7jV4p3t3NFJX8F5qQsR5GooOc5HK/qy7uw03OdBXQ4qcoGr67g2ge
E+qhOwnkm9rF6v5G3V5SDxHM4kOu4ma0i7Q0E/CW1CymBz3pJugPTY7CbuG5xyJatMNQGphV5Gb7
kFSldzbd2HtII+AFY2q7kxZ57glyl0ra3TnncGn2WnPfstir30hrNpxbcgxqVZfLIeaU5hozHhGP
7oTvakXxTphADW5WH73OiLCaTawj+lHinFc82DGL058x3dDRXuuU02Jn4vPt0Ng6Pmg9BBUAk4MG
vcoOtLawtKZXhyAVVvSguGn8RV9Qg1oab69PYjP0ZfWMox8UfC3RPxeqW6DvPAbOAoR5TqaiqGA5
RHnju1ZnvFNtJRwP6RTvqbBu7WyuON5u1PRlB9LlqtMznprOnPE6He22PlkNtkO+NVmLuVPV2hwI
oEUCxFCW1qCVrbTqorvFGLgughApTn1+A1K2cwxv5D+896XyGG9tkoRVEHX02CazZ45BldhIdk3m
QkbXdlXic25iO2U3arvXVrUVJtIPhM/GKl5pbFkNFBtXgn7zqHlfBnWY2WbJ/KKRGO2cw5vTc4lE
2ScB52l1QqZloZV9Hg5B6ZXqeyMdEWkpdLvw1SHGDn6K90pAm18NYq/sipUWjfKK/y0nEYOtaHmV
SvBiScKHYV7yzB/6rNrTkN2aGTxVitQ0k+IXtfpw9IwhgT12vHFhrui+lWnk4r0xT9+RnjTFuVJa
sQMnbA5JXkLiz1vtqqcrX3DzUhKeTl6sxQ/N2Jefk1p1A3TPjU8t9aCdHbA5nmykgCsKQPymHvzb
WjZDk1XxxAugaMyjWqfzWWAk8aTYpX0w3fGP24fX9mg0sEI4kOyk1e2iC8uL7Bg6qlGg446X8fKl
bpWWNh4bv8F2UXfG24oUCiXyEQURCrjrMlKipdTsxPX4gEj/a74YSzCKOTX/0zBcmyB79OmvrTzL
vkwXL6GC17Rd9inT2ukDCpvTf/lU8HQ4QqAgQaG/nMwc28MiRkojmtJFP5XYTk+26yQ/8nGsvo9Z
tlc83lw8SU/lpQsXe03w1cLGHAfOkaAd5yw9K2GHW0U7qu3X20GxdVTJw0O+49EYXtddMr3yxjiP
p4C70z3ZZSbOCNN2zxhbWYfbQ23G3/8PtX7vxrluLVYJ/IouYHKg2iP8SOtf1NB8qrtdReOt+5P1
49XEQ57gWB0fi4epiqiJPqTl7MexFP3Ja3ElHVDJOM10OUV+C0R+un+OvKGoVzMme9q4DBO97Okc
SdljLkZdp7HtomM7NvrLEsOr8BGS3LMN3XpRscOkoBWFf0RMLgcUVhUqw8L3g8KjY+FSsvn9atDy
b11Y53+M9P2c8mxWPsrexMYXSun+8x+mLBWgqG9xBa2bqGLXUiaRU7xw1RjTjaHwVOXgjEAAI7xU
x68aaZt6e8ytqIUdwOkiDUaRP7qctVJaSk+TyRT0Y6TPhzDL7I8kSOn7Kuea3Inbra1Imy9sMA+n
HO6jy8GysPCmUKVioeLC8blhjygHVXHGvYxvcxxptszBQXa5vg0oSwLI2w1gdq5BaC1xq+zjodk5
yLYejDRvUt8lpYb7sLoF0iY2ajEwihPNw6u7zNW5rzG6wXgmXY5aZ1RP41KSXxZ2uAOhb3w12hPR
cNEh2SESs/pqIlOdhSSeagRECDaHZx2w3In8RWmL090BQsM0iwg5lst1TVRRmig3HKo8AcsQfXOM
Yi78XCmcU1rq3cP9Y0mVKu5w/JRQHL+MD2vu8N3REnK8cIkQlYvGrDorubrEz7o2NHug0MbBBhuS
bnB85qR90CoBi0Z3hhhFd3ZoNpp7CMmgfpEsaLrfq2b/t/SXWh5sN3fMHWh0Iz7Z3jBWuY4wglwX
HVR1EK4WsdHRDM4ea3T23kVlle/k65ujAA5x1WK8hrrH5WpSVGqUpSNI4FYUT1mnR4e5TPb0yzdC
UfbkQvmhf0bHQPNylNIplrJs+imoGsv+Nutl+66Fg/BNaUsGvB0fG/ceT0awUIqOHNXrdoTMbKNG
sT3CvndQJE860zp4oYXO95ikjX50a0u7f5MznpQEA/ml3rmKEdebEmwweXZQp29DPB9ze3nRjbwu
Dj20kR8Db5/ELwsRFwfwsG5Pu2treWUHN6o2UoD/zUn0t8RWo72mVpoZBYFcFJ/GCn3QY1xjg3qw
226qd86VjR0Bhv5GEwZSR9Di8mMCP6TuDOc/yBpvQNAxbpX+gBXoUp20TJ/rJ1Gl4oOTCC063/60
G8EqX0Kc2OD4SDavtn4hvQttd1bp8TGKY6c66Qenta17aenotLLXuYLegID1DZviCUpx3lLhKzYi
KFSzO1uxVBxUB3dnqGtqMmPhrs5RxpcDHlqt5WC2DSaanRYkFgCfv8QgpPBIInxU4SK9oNIwT6di
TAvzAACEFHwZlopsE+xiPx20dk9VYWuFOVhlXo8tDO2Xl982nWc7BpFSgwYpQL9P1eGkK92e39X1
KGhvyQ5m2FzYVq6Z5k1jTUWe9mowoqX3vlc691FzUOm/HS3XBwHcXVI0Ce7xhlh/Ry+u4Z2D0Aaz
B7Ng8rTir7qap5/CVjrM7M3k79vjbcyKnlWJPyBpjqmz/PPfdmFV49ZJDdoM5rma/0V7d56Ps2fE
e4n9dUrBtQe6AvxMF/0VpSNpdUw19LIMkiox3g12H73YpRI/5WlUf0zz0DqlsaU/GI0l7t5/ECd1
KZ3FV5PkjssZDr2j1aVZNkGRhunJsRYq8IiweJ/vXUjJz0THnGQTp5k1PyczrJkOWJwqe7tOz1BG
x3eL4ew9xWQoX8KdNHTiSSQbXKAdrbtPNLtpPHXs68BS7O5Y5E7uN7P1B0QsE/SjPDkorPltXX7k
M/x1e4Ib5AbGlgL9pBQUxNXVW91qUrMXs1oHrjLC845lo0jhOs2RLtPeL6uuPxt55RzB4b2jlWvV
ZwPtrfu/JrxU8kPqGVzKa8aoMQIELUJpuZSXZPKbRO2zg7206Z7R2/VGlNmTTNl4W4N+rzZG4sAe
awulo66mO99oMevmox3NroddqDn3xzTS6+X19hJfX4m8sMmfwNzBEK7cbEVmTopZC9rBKJa8wrWq
nD+bOc3EcSoo/e6c49ejkf7Sg8wTiWSN7qzLjUFVqCw4Fd4qF9WD0S36a89RjZpKuYvTb4wlcRHE
Z7FZl6LXl2NZdeSZUZJVgTum8aNtp3SdlkX+qCy6tnPTX59oMNdoz0EfjRcn0sOXQyUcZyMrXAWV
WrdHS0zd56XP20+3P9V1eEhBRkmZIjk0SGMuR1H1ugwjejiDzNGaY1nZyktkuUPgLonyqWhabYdL
sTEez2YOFm4eLA7X5nJZvIRzryciMJrOROg/MfLZV4YId29IAll6iCw6O893T5LBeD9AH5KJ4mrH
0zxeF0ZmCy4HB8HbbumfO+gVp1D07Usm7HAn/q8/3Zt0DHOUbrk0K1wuap7FPVAxVTWM176nRqec
o7meTrcndX0TUQqTImOwpm0E51bxYZfognQGrBQ1bbVDjMLAJ4HWykMZzT8cLc4jXzile6Li/PX2
wNd7gMyBFy0vPXBcetkvZ1dGph4ivgINoSiH5b3Hw+hLWmvz8AGurHH3LuCA5tajJ0hyONcbbnLG
pKLlHMyujrLAmJP4UAOV7zxrrz/Y/4lnsRfYBMZaGDmvM1habrwE5ThF05GWHDc9IGg+eXdHIs2y
MBxg1EO84WF5uXZJOGZ4IfV6kE5T8VK48XBonbh+zbAgPQ7clTvvsetvBdsBPj1FZeRJQAcvx1Os
KLWxIDKCwlZ0DytVoxSHKWxq79GsTPvjvZGB1wLbDEoMYASSKJejWQ0k7JR9HThNqx8WJAHOkTXF
77tcVXYWcuMWJxUiVYbryaa+Usxuxk7PvTnugnII80c31WmiyuLur06nXx2VwmQ4Vp2jHCUZ7UPW
i6Sk1cSYjdPtKW9EDgxjVIhlIyUozGozKF4aK/xJD/Mhq45dl2fKOxsdrGbnSLn+kEhdwS4lIZNS
M+tXZqKHaVlb2RCgNmRShNIpI8KCV57ibtR27oTrOcGfAiwAS6J9hvfY5WeEUqEVPUrRgbFE3lFX
xXjKSE/82yt3/ZJFOU72hFLLkI1pq2DBeCnVB2xog3qqlJ9j7E7zhw448CFrx+gLlLdUQWTZmvfs
OuSvv0w96VEDD6G1kJcCvXGXszPsWnOaSkzBMtbaQyv68YHu4OzUVln2QUFL8e4tiLAbBxfd6/A8
ufsux+ucrGlJ8TjB4rlAjiHtzmXbmseEPpqd1PbqwyHcA6ueBgJ2BQ/b1T03lJM10sVjsKTIiA/a
6JzbIcnuDXk5Cu8P+shIu7jELycUW4XdwFkyAt5J/2pu7fr6IO6+3RhEcgYli5Sjaw3dgqfUqHUm
No2uVVx/EYXTFNEhdeIiedDmyv6n6Ctveh9lXVY+ZsLI3Z1EZWMtkfSDBgw0IJ+wq5OzrtImG/JM
DTxqhudOVdyDocfaDs54FYxSIl26/IF4GLy5Vl8sYmvQZuipwUB56F1iTvTCaUrbvjObOjnN9hiN
94YjU4HNSvYK8E59dLW5k3AQOGiYWoB7Q/wDDx/3Y6Fm7vui0rOft3f4xhLyRpafkICxryTnOouH
gAhdLegb7BnDuYP5SaPOzt29sYR4e1HEohcOI7G1xk1iFiE5gmMFWWtPn+NE1Q5TVSlHHAGLkzMa
+fn2rK5OYgoxvPtJE2ySch7jl+EfdvHsjXNrBYhy294pM4QG6uYKWP/a4gzp0+3hrheR6xtCB6AQ
T0XAjcvhPLU2ui7VrMAjY8BFsdExH6dbqf7xH8bhPKTmCwsThYvLcdRkQlWTjqug19LhQ5E0ZJGi
aneuseuPBdAG5YBCJW8Njo/LUcKaTlchcjtg4z01atEdFUsEteYqxzStv9+e0saX4oaxSY65l2Ub
zOVgaujWiVsNlrSvTo6Gp+T4Wuolsv31XqfRxlC4sADLcv5ytazZbFHYud5gz06QKxCK/ioMp8T/
QqgoTic9sNROorWxjBQCofqAnFAWXNP2+iF2Mgt5+MAGz36m+OU0vuZ1+YMdqdDTu0bZK1VsTJBF
JKvjxODv9ZNGeGRQti3cwK768dwpaX8Oc9zMxqG5m1Ekq1myRQEZLlrE1jTPzs4toc4jQyUdHh8o
tBnDCU0bbDirKld3zvmtiUG7k7QU4GvGvQwSpCHKYe5tL9BDFHR6pf4jcZL8sdX1nY28MRATk5J0
XJn0/q/ygERrIjsdhjAoaFEIpsQdrFPXtM1Xs4uUPTu9zcFgOvIXBEtYj5ezorcsL2L8ClGjsIXp
J6Hb/1TaHDYH/O1fd28zOHQSpeAS41G4mtgYR2pMOh4GqW5Nx6kS1WPjQJFVGvt4e6SrlJEnDJCZ
IVvppNva6vSAzF8Lp9bCwG6q9DuwvvWC7rp2KutpPrZptzyIyIsfbw8ql+oiX5SDSq1ChPeBSdZF
uqXMbex2GbRQDP2cOdRvk9Td04+/3tGcH9JLRJXcKHixqw+WcDoNg8UtthQ/q3H5Bp0aAdWqcfw5
qf+6PaXr6GAwV+LzINk0EqxiPo3cWukTTuFIq8OTVlvlE4CweDSWNN6hmV2vnhxKskNgPoIry3n/
hstbg9f186hYtFkni3oK+Y9TWsZkwn17TlsDwbZH55HFkyWHy4FEZMZN2OcOHeTm/JjHlvXIAbNn
YnIdgdRRAcokMserZX3ONxSnpsktHIlE5D42mIjwi1+Trj5ZnfdK09i327N68w68jD76PGgGhhYI
TZVuqstpFUptJ0k9OkGiDe/7tDmmYkbBnsa34cVT+3NitugTAU9Xi/feKcfoUDvGXqOLjIerH0Ge
+maowuG/2uG0iHFk0aYa2Gje4d6R1/lBB518LJoYOcwKIeZjFovZD52h/3R7BTZiFY64zBek6Rcv
qMsFSDPFtLqwcmSsNj4cGOWRtnrU3Jpsz+5sayg+qlSNkNyeqz1YNTFOuIsTpLDhn109s4HQKAGW
Y6jtnGQb0cqOeutqhPF2dWamonQwjWFFqyZr/i7o9/m3ceq75R9J5zhNuHGgS7F4q7XjcdTZFWZe
QTbF2WvljPH7Ju2VnWTkei6MgaUhiQE7D93Myy+Uh2LJrWxOX5D2Nei2YkbqwYyrcU928Wogjiqq
omiBotGpYzB1OZBrFpk90aAWFCP2t2lnq35YenuCdldRwChSXVxKjpI2rt08ly4ehprDM0gSx0ZM
Wh1jn8N5/J6MU7izvbdmhH0QzA9Z9OZWu5xRPeW62g+2E8zTXJ6ismyfheHO59tbaHMUYoDuRa5P
4m01CkL5dTnFbiD6tD+IeSwPqTD3cI6rG4x1eyvq0TImwf3VXFpDX/IWEhzk8/GnUi8fJyFrMGrf
+kZNne3+Oclmaw4jKSi33qtxKlJriQY3oKfffeyr1DgJxap3LpWtWOD9IKsvcIi99eEjBr2gbFa7
AXTS6ctsiaProJ00kjH+e3s+13gmywdIRL2cSgVKrau96hVjhF6x7gYm9FfhgwuU+dFz++6ptJw+
OhpNNn6vBp0uMkqbaXVG3rpNDqoNcrYz66144WdICWj0c5CruoyXsXLLLu8XN4gVRTtFXjSDhVfu
Tl61tbaA+lQl3wQa1qzftomdnj4FJjykg6+gqfyQh2Xv05C694beCk0UNcgNZCKCPuDlhNLQmIQw
Si8oS6P5UrhqF+iD2X+j5qX7bqV7Oyei/FYX9yXfkkcXEr8mGAt77nK8Xp9HK8+FB9G4W0bfrur6
sVrQgaZduPsjs6Emxb24m5snR3WJRNnhSKK6Oh6TVqs0/BF5N7kpyEfYK+/GqqhOrl1H/+HckjIE
KDoiFQ4t4XKCY9jjtBqy+5ZhHGE2d86hXcRec9pWHMJRoYoMxRhhx9WWqJMoHq2GONSmdnxWyiw+
cUPfLT3Eskm8W+47AIk1rymiJB6JYuJ0RD/0NJbJ8JrEVfluctTyMYpK8c/tnb4V9x5PdvJhzPau
bG6EXntDHbHRU5jOj3OkWZ9nlZqJHZt7Umlv32EViCikAX3wcAfSWXOHYxd0JVxUdHCtiR4yfk7+
2tNOpvnLMprdoXCcvnjfYIcT+65iUELRMQRQ/KhS0leAf+NrN9il9jxnWf7Zs9L8a2Ra83fB6+x7
iQPoq4nK7Y/U7FL1ULXKNwAE/VyEaTxAOB/FwxhiDf1odiIvTgKZCCh5Wb44J/aC9t3M3U49tmhu
Q8ZPirj3tawwdzDIa89T6WiIJQXy/FRpOF8vQ9WJQmfp0adFMzZ2sR3I80ntMV02WvtMHm1pMK1K
b4r+dPXcNn7GKKS4yG1apuKDP1hhoFIuLrnDRrP8NOajXR/ocYoe6Y8T9EU05SLOYYsP71Opdm38
auZKvnM3XEcMOoVSjxx3H7SO18/eRnVQVeqj6kUYdvJ5TMzQd7NleaEVo9s5lOUZsQ4YiAASIYaI
xspdrpYeO2WWRhzKk47xiU8VSKPWNE6PDXav+Psmo/vUT/Nw0nRUKO++0w0MDmQbFOQKMPHVMa0C
nS1CTF6ALOPieyldBFHp3Z+nkJ9QjJFWY2gjrntossxqpLpy9jJl0+L5XAGAZ7bed8UxLRPxWpt9
7h3u3fPkEGBnoD+QRiBRXi6r4xTNUk5R/lK2tIPYbZk8pFWt+JOg++n2UNd3He9EjjHKPJTu1HXn
iYpsS6Ei7PCSmkZMLWFuT10a9k9uhe1LleXTzga7PqR5c4PUYc4k+xrXWEIUIQzeznI582k4xbPq
Hen02ktJNmbFI0lKMbIJ4HCsQqPSZjWbqzh/sbJkpnnXfJjzJDxMRXhW3GlPG25rNAozsjbJsQFq
cfm5RvLkytOr/GVALfZYq016RmQMbphW/7QLqznf/mRvfZmXuw6iCJLS0PfhIVxpx2YT0EmdjMXL
/zg7rya3sbvNfxXX3MOLHLZe+wIAySabndSSRtINqqWRkHGQ06ffH9retQiymtt2lcszVjiNE//h
CZqGaOCut8O52Uiw9pqbQLfz5Ij+jigPox7lYClnEWr+MBmO7kWLwjvyDLa9GWTRZBs8VUCyWvVU
3w99gHZjmSbDdyFrovbwIostd3DyMf8+ESjUvj10zYuOFQF4VqWzPhoKL5Ofj8KJP0VzZs+PBDFT
7VdiSOWNmlLp2wgp7D50talUbjVMau3mI7eTp1XjjPuOlffu3Lf2oylZFuRTteo/dro+9di9jEOy
M8WUR/6V6Tu7s5YsjayDSH3heC/X528lplGK1FlHiONo2kjAK9ripCTyefP2KJcuYZVGLjBhChGU
Tk9HUSo5KjujKo4h5vMfVWm0PwdDIL60enyt93nhSFHbBEUBqGeJSZZf/+2DVGfkUqq64iiHquEK
ZI42Ritfkwi7+EGEBCC6weidVfRjq3My3NOK4wSCbksXL94UnS5t8+5qQnFpKDqOi6rHYmd7BpKQ
zJjCUF0coziYdxJwY3rHVboraUVdWaZLc4dUzwJMIqwDOXQ6d1Hh5FIkacWR/m23rU072OptHVzZ
chc/6LdRVpuhKrGQEflYHCWgUN+7oe/cpreU3ahOyZX79dJQlDRhZC3qX2dA6iYuGny7LTZD036A
Ugq1rw0jbxz7a9yNS1P3e5ixCurTMR2maCbMCEM1vUWAI/YyrJQOb5+ji6Owr+mAkPoBXjtdoFCL
5EpCPuaooaGBGYkte6YU27v3j8IAzuITguT8OmSq+j4xe1UTxywzg40EdWFTt8U14uqFtSFX5zMW
T14yr+Ud+e2gUjKI4qpQimPuSArOEtJwk9v1hyqQsitdqguzxkgosi0c48Vw53SkCEXqou1sDisO
I7GbBEq4D9POvrI4lz/oP8OstkAQ2a1tNHJxRPT7LyWx1JsF/eNS1rtGHr000qKJSJ5MlEnf+fSD
aINgutlJxTHpYnsbzoDFvEQLjUdarIl9JbC8MBil81d5XgrJlLFPB6P9hwhZbZZH1c76XRyj8CHK
KvtaVsBB3954S2iwespfJUbINhBdPGujW1isJE4VVccybjuACKPy0LaTeVtNqeKpeYxfnF3r1wKI
C4MusJ+lbaoidbyKV4SorNCGeH5EMUDqt60ZBp0fNU7//PbHLdfa6uNgGRMZsRNfS2Kn85iRFan1
ZBZkHuPj2FT04eSXtBS3CSaMidBiN5ymZ9Q8Pr897oXdv1THKGQvEA9ajKfj2o00jUnQiCNVq/zP
auriRyD5xebKKEtyc/p5xBFAtOhYkZYjWnk6TGzOQxZxoo/xFLfqB7WYzdArdS56aotFWe9sOUi6
p6HUIv2uw24HASe9D1vP4a0Zj8gbJNG9OqNWd2hzdXTuUNrs6ycE82NxNwcqrROUXaMG4F7Xf6bB
Wf1wnCQJD0Kfw/zWpEhr7bQOeRmYxUZJGBOy5BunqlSO/IBk0K2MAIDiyfBJA2/o5OBbNCA57cr2
FP60+hEahVL2onoGiDk/qUae9ds506UPGaUqeOhNEv9yqjLCpDxI1C9K2Q6RX0NgvibGeX7imEr4
r4tAO4oIa5yHROceGncmjlOGFajVma3XGUj0pal+TdX8fHOcDrX8+m+XcJTNdYvZuzhGmpVu0EBp
N1WuK+8+YoxCURvddMg/VKNOR6nGkV6KgwtLGYTSTkk0zSsBjv8Xo1DV5uVaLNjPiBOd3kUxHLCK
S2KarZtei8bSRyLXvObIYl7Y6lx74KUWhivZ8OnnjGy1wKjZ6kFaKV5tj41fjQNCMTqi2HuECxD2
fPt0XdoR3MCLyjelZaQRTkds7CzuW5Leox619l8GSoqfNdEK2TVoRVyZxlcO2/okky0uAHxCQTpT
p4NZTpRqUltXx36oDJh9RtqUT6NdRtOW9Kn+gjJaV3600aaUqUiZSuE3rT6NOwPT+z8rzKVkF7Se
XGDoVSEpNszmDLJhrqOvWWMIx7Mr3l4vrTtV823JMXovbeds+Gjqix9H27eGvY3mYc7cri0m5wMX
dzrt0KCqVC/swlbdGdTEJle3Y0PftaGJKKLgEu18xBtmyQtLxZpcWICq8Au4SThJ2VQour1sjTMW
6UWUpO9++vG/goMMBsEkv1nTaJmEhcwwsz5xXG4oUkqb1ElSl4euvxLMXNh8gDggPVHroauyxhKJ
KGrMFnWrI1pu423W9ABGGg0LjmmWd3MWxo/v3npLvx5dKa5eKj6rs2uFakTvcKyORlKk33GSMju3
DMs6dEMplq65+124j/i0BTQC8H7pIJ7uvbiyW7OMGU2W58ZT2PSeFWH59fY3nccZoGMR0kRzCU0I
IGenozgUWuqUUPo40qz5wCYVn9OuwsipNVN30ML5ro6c7Ofbg144w0uejYQV/T2KI6sHUhuQ4o1j
BkUyXHV7Oes4A/Zfej7M/n8xEtuQeIZNgiD66ecVTjUGApe9Y9hOQbKXkroyHuIc7sRGj3larmz+
S2u24KS43eksn5MehZ0ksipVx1kego0GP+JBceZr3NFLa0YDahHxIIBii5x+lLP4thl5WR+dSp6N
H0agaPjRNTFE4qS0hXNEBURHaI4ITL8Slp5HbovcHtopwN5JidYNm1SZIaMPVn3s1b74lvI+o4En
JRj+uVIolNSNiqYNDlWSpLOrhZZUu3GqReaVH+PSBkIqlYjgFfG8VsquVUVEfZPVR0MR+rasdfEU
DHr1YMxxvX97B11aUhosi6Xx8r6tmS9tDA4NhHh9rFKnD3ahEanmdgzySmzeHujSbQaHc0EmwLM8
Uy+qOwXckWGwqmgQH0JMYFMvrPrq4KjT/BlZzOAKpOrCgACqac8up39p6J9uI1OaZ5ilTXVMrB59
Ri3+7kRFigVgGrtlar6XXQl4lgyakjxXGY/A6qIxgnAAcsG7ICSteorSqtvETWM/dfp4LWi8sGTL
e7DoCS2X2hmEK4Gfow5cL+lQOS7Y+8wdi15//3ppsLwWzQ02BjTb0+nLs1gZ6Cvy+vCKP1PrmOkA
4Sp4bwyj+amUh2vsw/OeCjP4nwHX3ecZTIRT1GZ1bPEPIhaJnkSWPc9j8TDFxV0/J78qx7jSgb40
laQyZDJ0HQjCVx/Z4VhcMdF85CwptTfhiph7TmQo7y+BcJlwY4K5WhjGa4QERiZx0ZL/HGtHlF5Q
YugcVErhDVN1rc574fpkKCTpgT5jn7XmnUgYk9bBmNfHrtTopdvyMB2dII33OeYphylR200u42b6
9vG+NCqZJ7UK4DNIbK1DSYx2ApQnm2MxWeFNlzbKNtSHdtupenfU+6a6MYf8WsRyeVA6OPT9FtO6
1Usx5Ck84yyojwUdjn1dzb2rdmiHdVJZ+3HBu5uJq52jcz0M5hUJMQA13JpUSVbPuzJpCehK0Rz7
uarqbSCl5Z7eavMU5HMngDE0xa1hZoVfyxrykoNtpkctwp2Qsgaq9W/P+4WnAvAEpkqLDQF2DssO
/y2tS0JJyXmy+WEKE6BGNfotTDIvhE1+5Ya7MNkINaF2gKIkALb12xj0c4a6r9Ich2bIXmJNDr/B
0iwPKAonj44m1QQhIty9/XkXDih9MzqsGBBxdtakdb3qiTR00R4lfU7vEeixDokaFVdGec2zTxMh
ygjQPpeKDcjG9bepzgBHV2cWzaqsN1iGZ1gpLSYvBqRkaNoJcL1s9jOUeg40KCcfGeDJV9GO3rZ5
Z8tuVmCW+/anr1YWsAXQyqXBvLSyKWeuSvTNbA5mgnUFjpBUVrSgLPaoGka3xjB3V4ZazfIyFDRG
svVFhID/WQ0Vl7Ez2DWeICIqJRfN89Dld79TH/p1FGQmaWxw15K+rx7kDIULzRoR4JKxCfAiQ663
tEKmKxH/GsnAMASmbBranwtb+awtFIi0reN4vtUaqsDHzCmjejfUEyLNNm2CyFWVphE3pV7g8WTC
ZH6JpcbswcljcOyi1CX/ZWboVj8VWjRHudvGrfk1NfpW22h6YR0hcytik+IJW2+aULbeiTpffn6+
YFGhgqO46KKfnmj6qbZSTsZ0i4MTlX8AwyE/QwcqK9eyKxv/FZX/28ZfBuNMA93jWWLnrwkQDpVQ
XW4T7bY0FYGNmGzXWX+cwkGwD+jzm7e53mTJTULRTHUzhfrwFraQXHmKmgh8oEVi/NXwGLWfhrw0
44dQTvvU16siUg+6FM47Z5pww0wVqfvcqkOVknZlZq26eVva2qaJ2zr93CuzVPm60bXKVotS22Ts
KRFXPvbsQJFNE1BzmqgjQCJYvRZlYFJihrly7Hu79rWua93WGr82s9pt3nl0SR8o6mFzQwWHlsdq
CfPWAB2Tq82R0lHFCyx/06uaVlEo+W8PZLEXVstnLm89LxKO8sSfp3vF7Iw4KbNUv9UcrJ3dDtas
P0ty6GVqYDz1Wpz/EEb9TgD4smkAfi8GQgiYcdZWow5d3FtSqWq3ZGCK6YITt3aYFXJW9Ca59uyc
303LlQHXA1wuKrzmMgW/PXCG1jROmsw62naSxq0czT7uePX7ai18Eve/yQvAuSMTWn+SkRsqlqYW
ukhJUez1PgqftUy374xYmW9QBhjeR2h9HW8hLKgAQpbW2CpcijH9RCpNGKCnA9MFtiQOKOMme60L
wRsUdfP89kZZBdev46FESPsaijXrtwp0AyzVBZIhxi0/UfS1DuZhW9Ku2osA8LGIZuWe/vy8bTrI
f2+PvA6X/jU0BF3kYBYmyBol0ggEvSULemElxQjFm8got/j2NIXo90Mc5cdaMWK/JCXbpYFTQIB1
NLefmPe3f5Cz488SI6jCVUfyiTDNate2RZqlNTXE2yDNzC2Fh9ELIjP0pVJcaxEvs3l6LBkKco2z
dDypra7Of984ssC/1ritidjcPBOyH+ei8PNByDdq3d12HQNPbQ4xMBLXJKQvrDXtz1eRS3J6UFyn
JyZHMS4zWhWKqphNr4rVfscRYmKNBKeXuYw20GgsT0276cq9t0ZnL2t9MvRqm3Vl3SDzF5m3dVVh
uaVM0cZKZeNBV0trO1cJU86yH3DT67ym6sKdHr4TaPX6I3DHQx4E2AV1ZLXMetNFaWkn5i0mMOa2
UpTOi5rqmmDIhV1N82tx+lwaidSLVgc4IKAXRlHKt5Vijta2rwOKDG0FQ3LTx5EsXAtmYemqTaw8
6E3Vj37f0jnzasfKW2824UBdyWXPlx29FHoiMEHJZtF+P132TG0EeHQNZ5iovJ15WseD1lh3xM9I
eljGfdLM9pVY6/xuphDBPl/mGeDF+vkBYz014B+ZhBxpY0mOFBeO4zUL1/PTxBW56C4Bt6RHsa5L
z2lW0doLtNupMwavK7t+34Dl9bFnDrcCQLQXKHP5MgqbgnzU6/u3740LH7m8rwue6ZU3twpbq2mm
dBUjmScUYbhN6cRHC0DDlaNzcRQa4dw7pNBorp2uXqEYeZ1Jg35L3C0fmPX0YxKm1hWZoFdcz+nN
xMNN2rq8c5So15XFEqEBpS9K61YWTtbfVjES+rGbV8DaoGuWTXGvSmVj3HXJ1IZ3OM07o6tHRfjT
nq0keGzKspO5uRId3ybXakQ7R54uj+JnMcFIvZEgv8qGm9eB9TECAzx5vVHEX2JsreZtZRgVGFIp
zWXrsVKyZnDjicKTZ4dV8kPWol7d61bXBrEnCXO8xs67MMPcyKCrzH+lB6u7yYiA141homP1aBf3
uDfLbl9Z6de3d8t5RMYLRseGRgqiBxzE03WklKqXkc46FmEwPufoZj6Hdhtvrb7SNjSe+20t5b3/
9qAXjj40uQVfSmbF9b4aVFdDq1FnaPWl0pY3WD1I8Bw17Ya4Qodi5sSb2kGpKWqrdHz/FbDou+GV
TX90oTqcfq+aYQ2fhZABm8Lp/QikuJ92efZfjQL2E+oqxf31RSO37FOw6Ba+AVO2oTOlH0xhXitR
r1mkvB0kBvDzFqGRhWm2yhDgnkv4q8AASywn3oXY5LrGoIhdOdbNtjKT9OucytrjOMjxs8PSvvDW
RX5fN/1LTCZ7pR93YSstqTK1eYrz1JVXFw/s0ShNGwlOK5DVA12RuyatNoMdZ9BigvHewQBp+/ZG
Oo+RqGfhpcfLBnnwTAcLSaPSsHoLe4tCCu7aDl38eNCbm0Ifr7lUnR9HVpP0aDFyR6BqDaGPOyOs
iAWl2wzEg+lOnVWqfm6ZiXoltD//JpbTBA8DtYkHch0QKJhE0hxrpFupHsevObl+6lpVrX4KMOC6
coufH8Rl6/BQLJ0rCkmrg0iPTi6c2WYsdKgsT856vXDz1BaVDxAqalxZr+PG63Vn0ry6SVT9StPj
fFYRf6P0QWqBRxIooNPj6Ih5bkKlCI8oUdhuSUXdH8d3CoZwTBhEg20E9QGS6VqVNIrzttXDITxa
TWm6uW4hudhGs1d0kXnley4tHuCLV3Ail/ealqIorJnAAfQoRK7e1MqUbas2Nw4iCpUrx+3iUBD9
iZ5MJBDXYiEaBEZSojY8Kl3xVMd6eUMp+dNsZdWVQuqlNUJKEtIBcwgjeLVJSqdNorBxwmPbyNJd
K/f5ixLp12yyz28P3rp/yTbDaDoraXZBPKaI+udHK7cXBnpXfKnbpvpeOkZzPzZh+1jNRnhluc4/
jZEwoAV4vfDRnFUXLJ9EjbVGDFzRBssEY4h/hGVnfX/7mrowDJRLjhcRPh+57oCN8Bx4udvyiGYr
fY1Mj+87nuTd+0cBLch7wDkizl89bREhThJUoGOCrGu9Eiiml+XKNRLF2bZbakUUKuFfcWUA2zw9
sVIlFkKP1BzVtA+8zOTtDJUs9Y3hvcjlRQQHVXJ0aeB2wlddXw7g4OoyBZB32/Zt+6zNRvmtL7V3
AjteRyFcR2eKqg3KWatni9y3n8j4nVsUYIfnYhbmdo7N9koke7YF+BaQWchQLnbzlEpPp60hoOEe
svmWURF+X0ah78zWNb+588UhkabuxH/obZ1Z4hUqHp9IkjoUxqnRb+LZTHdO7miDr5b6tTzn0mB0
zujloK6wQJhPP8nUJWVotMDBJ3WOzH1hqyOV1CKfAleFmfvl7d29vAQnmYCK9evySlAU4r1Yv7+l
NJdiAsxwa+iV6ZpZk7rCiDbSmH+JpmLw3z8aVgdkUJxZuq2rszT2Eo5k4RzcgmRRv43lmLlOWkr7
lswudI3QeGf7ml24cOupbVP/oKWxTnTkrpMdCQjnUQPR5FdZ3W46o5iarSW1ZbEjnlTemydSByDM
AKgFC4Fq+urpjbPQaJH3Ecd46I2fQRpJj5hJh89vT+T5vl/OFLxl7lnIUK91id/KoRlsWzwZwRnk
gaZ+dMqg+hN6UXXz34xCaMZNsdApVt9SQEJCnROIAfZgYoNgBQW6ahBXovqzJ4r6MIuz1E/IW4ic
Tjd8leVZMZhtd3SK2XpI5bja9KppH7SkG7zUHKZNVirvBFiyMcgCaY4TvaAoAfPhdNBMrzEK6sbu
GCFRtFVEmvhy3eUum769sumXh/z0iJ0Otfq+zqDlVdMTPqq5PT9rZqKjnb6gvxUt9uNsTB9RZs32
qZQOm7fX7zyT4ZAtPZ1FVxBk57otPHejUciT2h3Hvon2CL4uOr2Z8Ds7Db0hsDqvb2ZXNIG1w/Ct
VzD+kAhP8R6hQZbZ7zXfWWb9tZtFHKJAZ1h7SDAJ5VyP3XBU7MHYg92UMN+wi82YFfmVeP/CrgLn
BwR56ecunfHTBY5LqdJaPRqPfZNkO7iSppvhEe4qY525BmzsTV9F2pUDc3FQhF0WpjraLmtqAb2F
IZOkeTzOQhSHEJjYNi31/kihv3q05rz+ntjJtT7M8iWr/UX0TQOIZV6k1lenlEQGPXCR9kcs/PLk
IakKw23F8DOIUfeaw2LystCccMhA933XG1Z7LcY8f7HIFZGYIWmk0k1d/XSqDRH3TdmGw7E3gm47
WlPsV31IltOF16yTzwuunHw828hsEM/htliN1TvUFsZJG47RGDaFW4S1Zbgh8lxPSrqo22jJGLwU
fOXsdooaIWzZ6vkEy7KiwhTUSfhv1aD/9WP83+FP8fiviW7++T/8+w9RTjUyCu3qX/95F/+oRSN+
tf+z/LH/99tO/9A/H8qfxXNb//zZ3r2U69958gf5+/89vv/Svpz8y6ag0Tw9dT/r6cPPpsva10H4
SZff+f/7i3/7+fq3fJzKn//444foinb520LMev/49y/t//rHHxQIf7tulr//3794/5Lz5w4v5YXf
//OlafmjhvZ39iKInD/+Nvx8/X9U9e+0sRcNdMINtAX++Fsh6jb6xx+68Xf4m0tfiDSFaHEptzSi
W35Jlf+uI5RFMYtCDPkY6sP/93NPFuY/C/U3bPQeBSCq5h9/kJWenBTCQwoM3EG4nuA8SWS1Cj94
9/tu6tPikZBIxdBCBG6SBjrSBfK4hXw0e9bYFm7XDp9wp7xPYjeYdvVX6BJ+Zpj7eBDHTn4xs8qV
re5nyUXmOlHmNuYhzeMt3JH5ftSKb03LH4yfHDW4GSaLIFFOM28epdwvG7S/Qtkgwo+tyA3yoXAt
I3nRE1NCykWKN0NY0z9FmR/D+txAJySLPRuHcC/zsKvNvsyQDv0iUf+CO4RDkw06xQ4fyONodIgf
7VzL23yie4cLSbgJy2dVhm7cRXrvtbWj+c6g/mmL6Yeu5vqNk1rRvZRFGWrOffZng2XsndYo3Q2q
5Lv0MXkk5r5pyVDn/BjqNCRTee/Mt2hRf5Cy2d5ZA8qgRa1kvpyOuCqH4ZdKVma3LUfbzX84InKt
4QBawVL3k+54jrZNospDRsCe9B9dWpRbJKt1V26GcTNqEzJlReEGwSYM90MhSb5kJQZWWMIlDvFR
APBM9UfieHBkUJ1Ft20etcQlwRW0ToVyUyiZhiJOq/0qpbp+COfO9gNJ079ItfSSa2g45Vaqb/QG
0Vt8rJOdo+V/JQ02WE0YqMhLasKdIBftVHlUPD3oa6/oSwkHa/Gj70bbh+7pbKo4aQ4NTmv+aFaV
W+vG4JdwqV25kOO7HFjUZhDk8Y5S05IA8vaxzerkobMb2uOjjvab1EfHuK9tX2nTL2E1NL4lZd/7
TM7dNMnEFlZO5Kk9oqFz0GdfCAAVTr6S34uGbduV1besJxsopiLxlaqdjtowWps8EN9BbCteN1lf
iyxsmEZbeEblqBuE7EfPartoq2bGM4sXe0UThgcIWeDtK3NE/c96moym8LIyCzaVLmRq9pN4DlIr
3I2p84kKRrrV81Z4cKEUrtxChxE/NId5iINHuQ3sbRNNFLz1IfyK2p21aQtoIBA+ldarDYd+fd7F
L3Q8rc1EQcLVOwALVlXAx8oy29UKOdl04SQOWGFa+yYPUM3rG9OTKlvD3AY9626Y9GOQ5LYboEnh
RrAt3bjsWL4hpX0tAVyRQqung7E8gXVd9b8CJ+7vclMbYredLXWTQkLfKI08uLC4Y2W7RZGnR0ll
DnwVS+QHiYXcxGkdQVSRQjeN7chLZ5H4qiMhDy5ZnFdFb9zMMguvCfJoq4teu8nwk/DgxKSILaTV
lyxSKtdRZsfr5LbZqVZW3yrNWG/MxDYy2h2d6nM3Dp5A0G7LPMhuYc7Zpo9GeJ1Gxuhx1u0jVW3w
k8TwZuyCcNOGQtuPTl14Ul8q3qTlgTeFmu6mfRL6Vth/KhBu8uJe+2xKyLC1ijMddJtbrB4BBbYq
jGuhWB6Krb8wOW18wqHOGww+R+qmh6IuJQ+sTrxx6ly/jyxOsl6Egx+GQ+ZVs5NsqKsqLjLj9m4S
kk3FW1R3+Ktr+9pJJt/oRk6jMuYbtQ+UDfDQzo2CLD4UouCcYIvp1mE4b6Z8SN2u4vwWKWiVKZxC
18zjF3QvHTdNLXEI+Vw3xSZuayPsdaMGWb/Pu/krFRTE2HQn9GWcTX1prFNWtMbuXTPEpi4bSGDo
0mwrwIHub2/bvx+T3x+P0yD+X0/HUngkDVr8gdaijhAa02rQ6uKRKvZt7nS+wUmQEXFypPxTYEJr
FEpwJZVche9LOYMsjzFJKImYiZxPA6t0wBgTLp3yqIvEpW/uBW3GFfFXOzAzyoBb+bOsbWzrifzC
hX9wJXE5TTKX4ReoJd0rqDmLkvHy678lmWkpl1C/AvkxKVAochM24tuTevYe08Wl3IXMEF1BSgKr
JGySFqg31dbHOk2+SXHypdL0zh1bbff2OEtQ+J8ImQ9B4JQyFIq7lPEYZlnc3z6EDDOx5CozHosa
OfzeH/ZUHuhSXYn+z+aLPHYRwH/NKhlytVyBgshTZVXOYy8H7uT8kKMr1a4L8/X7ANaqrjrljlAr
yGaPjXaXNPeJ/pTkL29P1WkG8zpVsF7Y6GTH2LusFSEGVTUlCKL2YzdYXtTf6iiyjfqTrP8qox9v
D3VhuuhULgVIhHUpR67yYqYrk0WsOI+VdhiKrXOt43P+9y/Q2SUMRR6dZuEqVVAp2uZNUkmPqA0U
s0+g8fbPfz5VcLvQHYFnDQruTKaoBBmnSHMqnjQFIPDWibZytNNKb3hfrWJZE/pV1JMWUUXsi9Yc
uYTzM3dhnzzZTrvtpeYZU/Ov9WB/f/t7zk/JIvu1iM0TjVNXX1VsLaeL41yL4ie1/aDNn8OwdZXu
R1Rd68Cv5w2dcvg4qAuSxCGz+Rql/3YaQ414CiBu9hiVd1n20HdbtG+mwGukK22I9XFhIMRNqO0A
bSW/X9tFTIbUKJMNQRIQjqdmL1L8nF6DhaywTnibsQcQol728GLmu/Zm7vU6DNiD4WOR9GS8mDZw
XzpPMepVcn/IKbHYRuIlwee3F2u9udGhWbIlLlCOjk5GfHqlRcVQjtgwJY+V1wU/8VS8srlf28q/
35kMgLAmjoM8efx3Lewa2xhszlGSPIJzH92278Ud/p8KsYRVeqocdJt8KnQXOqq8GWhmeT2Ilm9q
xwXeSuKLKg8abuOG8NQqMZ6wfev3k2z+HEMjfowF/BrLaa1dQY14o/RG6eFggyo5EERSsmoIXTsm
QJ7NGhm1dEEIO0bwYPdK6/Z6M2/NPDBuhGpcA2Seb5nlq0ExAKeFwbXuWqTBJNklENBHEHoOpDRx
r6RXGowXVo4hOLPUHWGKrVH2mXBqjbJq8lgcDTKa/ko1dX2KWTfglTSQqHazMdZGQRjb4z0LlPJR
JHeR9kvqfrWj5U3tNemO88+AX2kDpF70n0EdrzZgk0PzcYaqexzE7NofLZDi793hpwOsrm+EgKVM
WQYAc1BPbnmtLMvlpq7iAjAHlIEBicHJoiWxbrUkppbIoVRZD1aqQhIqCkRHrDS+QVZsvBFj2fgZ
Mf0XNWkir+WN2Q1NosiuGqEnYTmDhcRZmN6RVod91W/GpA8oNDnxtoyjH0ajmY9O4HSHKEuCYGsO
6ldZTmKvw7VG86s41vcISgVH2KM1pYVBvZdjkJFNl09IDAyVHzaGfQsmyqKD2oGf3RtyNmwKJuW+
F23+EUBPuZuGMQu9SAt/QanId3NRJsPB0kB31kZPip/Y47YeOtkbBy31Q6n+NI91H7lN3oSF2xPL
mx5wgeGQznq21ZBpJHqPWt+0y6/l6Bi7vlRzup4Of4M6OvexHOU+nIfYE6MZTa7MJeumNDz+1KIc
Zi59sh0M5eiuySoKK1ovHuxRqj6A/6SDUDT2NzPtmsmzyiBCgmyuPunVWN1F6HIcQMbXmw4EkZ8W
Q7aN1Uj/HrOqB9soOt8c+nRnZLb1VxO0gzc2luyH5SBvRkom3oQB+Uajtbq3bRISKdSGbW3jLRKn
idsU/VcrErqvp127cTLV9LIpqnZ1DDpCDaMPslp+oVqbulozmlv0xhNvsJPxNmzA6rdVnxo+vbd+
K6qMmQr08k5upGLTmn3ljfYC+QyF6bZ55NyJTJ/vq7gvtq1RJW6X1/yY9VTdoJta7rrYaslP9dKl
0NPdiB6VVqXUBi8q2rBzK0lQUmpl664CWrevMvxXHDuzn2C5MEAyqsnNXLSflVauvUpK0m2jxZWL
VkrlhlDp90qeOLdK1ulHpR7kY20OhptmxnwgpHMQbIjirdlnJdUo2SY3d6RkKzWlrf9MOuOO1JJK
aS4nbian4gO0ZJ0t0+k/LRJWfRPZdfcToOeXws6C/WjXw2HCBeU4BygrZ70zfxCaU912eTH8Cjv7
e5/DpZTT2tyiuZd7WlSOWyZaWiR+5qd0MFIgf2Z0oxROulkEFx8AYyusqaU9UF4x94nVaNtImKQe
VkWOGFaaXxj8MScPPyNC2m8nGDueaMdoS6s7/0V/SXVLY0i8vLOGTRSM5i3pk72faZYdUjnCmjqf
yn0hIhY4mVXXhCa3bRK93xds3w9jN+axF+mN9lT3venJnT17imTknhnQlqcIUW6y2SDYs2wJzm1j
uc1kdJ4Sqi+1rhSbQmtjCgFlc9PJEyKCoaSSISb5jkrfojmTAX0XWuQaNkVpK+0Cf46rF3tC1LUw
5CdhzoVvoFW9j8JO3EtjX+1TPeo3djgZN6ljO3uy0AmeqkKWWyraXjGLkN9syr4CCtOfazN2zakb
8Oaep8wvNAsmq60Pt84CupyUDt+lsJZdQRdkECX1i1LkXmLmCvWhKT5UjW76XTAdAoky40tufqJi
ck9KEHpBgGyMSUB1xMWJUpVeYFjICrp20nhJ8ZGWju/k5iYcEcJAXSHe9Fr6F+HRc6uZrcSNKfRv
GOXVvtX0nwZzEm5RBMoe8ftsG6Fs+zDHUXATA1JxlWZqDkZq/R/SzmQ3bmTr1k9EgAz2U3bZyEo1
lmXZE8KSbPYM9mTw6e+XNfnLqoMyCndgo2AUMpNkMGLvtVejxQ7RsacB3PbYyLQ71CSd3c6q28N6
NWW01rg7B5pg2kD29/IwdPObaowiWskYugcBAqSyBivqCAKMitExb5W2oa+4WqlY5lwe51rz47XO
ZKCnbh6iuViimklyHmzF1sV2o+zHTVZa0Kj5VmW6cxomdjJj0vQfmmOPNztuMHHHNnsYIFaGVLdu
WJLBfuQkyE8S9+q4rpsuEU0mEx2ELfC6St4bK7BcQ57rsXVa53ZZ7D3J+/59Lzv/k19q2tksYJro
hc9A3pD+eZbpC6SN76rWv63QKUKnINrKqIsisReUeu3WvolFn8NdWHu4Th6bJVKH100143FrG/lg
9Ovyc9fzKg/N2RKh7szL09L15Q3bYn+axrS6uJ3R3WU4V6E4K4uD8otHOMEYY+41pH2lfYYIuRzb
LHMTOdvFCbxID8crdDvnpX/ImTjGWiuLZDZVedmHQgtWjfs695r/rVDtEMsya07KV93Rcrbsm7FN
buzIag1SMZf3q6N5ccE4O0SShu+ync0XtS5NuHUWVqY9Ex3sXso+aLXOfVo7LKdqmY4EEF2PwZT9
LrS9FXhda6YXQ1W2CAqCq9nuOR8CNW1vmAIXSa0PzlGfzeqzL0uPeWCtCuDAVD/v/aaTwHkvgaJK
0Fx3fRsbV3+qdjCfoeytA6DvIxHAe2IKtSRQtvbAyNefrcSeYm1b/zyUjQw3EOpba15m9rMebrPj
gsCX+c/OL1nizu4xg2xhSuctdEeowCEHaXG/uearLMbsXSyrFpljOt55bilfIe3bZZBj/RdpxMZe
3NIUbN92fWjMZTypXBghtJHyZrtq8ljXW4jJ/9u8WY0ZDyORaVHjjNVD7jmKe7eW2aFaVCECTvI+
0qe5ODSizO6Vv1hLgIfinkhqjIukVIjd1qxDsgqwMPUH94C7apnoTf4Glocnz9aLc6lZX1dssW+l
zF51LiJq5hE0W4Fmt9jvDc0c+O3ICZma8rNlAW/3Rc0Z3nayD20UeQ+tO+fBMNn6xSim+sYjCyxm
xKq8YNwbH8Lk3BkBmgmLOBc3i8bN1e5l6jQBa3582Op5CDKCyi5jy7nuedUY5ZaeoWTScVs1Uxze
5VK8rHQZJ+wHWb1Dzkfb4rsOw/1Gx7A/7Bk5xEUqjcSg9wmWJV+ZY85DzAT5V2mlww8cAX6u1z8Y
rUcsnOmcj5M/h4Pm+bd2tv4oHUZCBlb9DM9FfdyGvv7JcMugrvB4WU39zSrzH3I1tR8LXXIyW94c
a5UunpSTeuGVmsLep+3DhSQX5jzpska1b2bHxWpKJhveGjLU1cO16PCy8JSGfEbIGM/LOvKGlnJj
XNT9XOs/MinLNciz4RWL15+W3WonwLxhCixtU6EOleOGoXsROw1TjtVZXs0aDyVk1mweU67RL08z
R6a2rBcHSktgKg5fJZatvSqlvAP5bXdrpi6ktR0nHb9I63nIXrzMjwvDI6BgdTOCH6ztzlLgkvhH
/dKa/eegaRPo7ojCFGJLyOu83lB5yKSBSEv37IhAyXWOxkrH4Mhxx8BziG61/KmPMcHSbktanqhX
fXukLq5uJTvPhXFaG2wKPHbZCRIIpJ7KUFNO/42Zgk5pZRvDYR6y9bD4aRHREODaW6YqmX2Rna6p
haFd6d9bo6qPOIZW4Vw4/dmszPmgdY1/7ieiU5RBrgNjShGYhfKSerP3g7WnFfE++ZKQDvVmllgY
QvwtOA9n50amq30w7D7/ovnAp51JAU/85nyqrtRfnUFY4Oy+/ynX3Mvg13so2117zmplxTNjnOfC
qJkztswze45asPOyLfPzDDmNcYVy+Gnbds4aow/73vIelQeML0xtA1LZslBa01u7jOmndd6t26K2
fjgG5VfRGFvgNTtFQjFk8lh49RxQKslo76wummY84bZ2to9Z40zYHrfpZRP4CuWqW0PRdMbjYFHU
ohG2OXTzU7nJB1acFemj792V3lLd1yN1rLPJL1s+sGxGNL5rqQ2ndjC/dt5kxWmOjn1I23dFsRQ7
fsEyBXo6YMthDMEw5nMkG0vd1TDtQxfZcaB3BV7Za6pOhsRbAvVnL55Hy9wTmFH0Msx4BtAjmd7k
uC5vvGczvAtzGaIVQda9Uy/r7ZLBcmWjU8elr7UjIrghsfoFB8CBiZvRFTPrty5mdv10ui167K7M
oXNOlepJgjZ0LAcCa/L7x3E07bcG3/e46aycTqWbn4i9sTg1++XQuJ33JFkrsWcsnEiW3WGEje3f
SY66FWq0TOcJPPEwjryGvWFNZ5gk763InLhvGfhK7Lc4YtATbIuZJVQJdkxQLT4hiD5Cyyr8SO3i
iOthHRaFtGLmEN0twiXeWGeOFzVeajGFKiUr2+77Itl69VqB5AQlWVjHTGY/bWhIt/7I2p9k7p/y
ws4varOrgKalwQ2bWtK0Fi3Jm3YPtkpkoehGETHiyrOA4d/+ecOa7S5NF6ZcO/Ge0TJb+nHu/ezN
3LcpMc2pO/R7zjy3S8tjrYzltWjN/dbRZYYxtj4f+7pV956Zq2fU5eKMZYeKLG0vA+JT+lst1ezT
oKz+plOL/1I7ffmFcBWsXN1pWyOCVqqDoPk6MHZHsOSbj3auZMZAdluDPbWrR9PojgMlegdihYOl
jhZJlwdKt/yM4L55LvWeEm9s05eFUVjC/tke0BivUTumZmjibB+KVVOBv899QIZpmnT6/pl2DDOI
QV35NbkqmO7CsFEpk8q9MNYf7dg68Wxm493eyikwDVWeCoN+WTeyt6z3PzPdxcXea8aAZHPnWJul
fbu4ffnosJZOTtqjhBw5vyhUy4tlW9sFcraVGOb2rRgZHLZUl3E+C3XwHdzKd0z04gWlStisTHpp
rLEpsGvnvBbzGBUOhamuXPN2mIxfTtk1p5XX+IAjkhethdEkA3tmRLP+UBjZesph0pL3sA43jr5V
yUJASsTeJj650AFCOuH8govK8NCK2jwbbWsTuDu3oZCOEdVj3R6HjueHuHOygrxYdkaa887Uyi2q
YJf+ty4vfmpSJwCtI22u0byUEZ//fWr6JawN66sDbeHYq9YI9Mofb4RZ5DSf/jPtFvP9hUpqmXI/
FuNi8Vh6I0qXVoZ7alqx2KnaHWuxTyW6tdASM5uEZ7ITkGgatlZhRBL9OkwJQ2fs40BN2J+0QlCX
kRYUZMO+3pb+Agg52v4ZN1HnC75py8HOTPtQ+LsILUzdj+nsdGFZjf5h80UZpLvWxd6s2V82DEyj
ttjh1K3GO5SDKux83/rUlPWrwjnytFRqCc093cjszraDXq0/Z3f2LwqWWlQyZGCPlNspa1ozIB0S
GqJWtjfSdP1jI4Y1znifw1G53cFLS/qp3PLOy+xaL6sy3WgrhP1NoPQ4qSptHrlxGbd8q976Tbsu
i+a7tZgb+5V54T1xPslaVImu6VMsJtvGidnsglk6JjYO9Kd5J61wbkUTzXLEucejkeshBdCXFlO8
TER+Z8tcMzNmixErTfQ2aUyOXfz7tnReAmeZfqZyACbqZicaddaD5WVePM4Ev6frnB19A5LlTMDn
WWZrleA3fLWKCDRpjCe9b8WRFyNEcXSCI2DfmVXVPGkeIuZu6p4rf0hjq8UNg6wWB/5NUSa9aLkC
owaAt+UaQ6O3Tl1JZkqO939LCZf4emUHe1ctyTXpM9wqfb3tQDY5qcRLNQxarJfIsCHorwdQfpGA
X4Opu1JsB+AwP7Bkm3NT6ZZPq15dN1itPZhGhdvCBHdkwY0mNOprpZoTOE+h2sfmPkItWHX7UoxX
oycpcLRdWip/kWknV86/zNEeAzXMVTTU7hiPxq4Hldc4UbVY1aMsqaHcfmwPOf5QJ40Y5cMo1/ZI
mHd2dPrFSxbLx6fGX6ZbLqGNCTKvb618NT5tqJ1+lKXxDabAFHrbhCm+1aooWxs9Ka2ZqiF3rUPZ
17TuaaaOoFh07wVRiSzj5pOPevhJZqW8Yzb8Sxo0TwYunqGzwHeaVvgsuOEQJc4PCBskM0ELhBov
qxwuopvbAIuZ8b4YxupmtebXK7Ge7e0qbBBFdUcfo2DWeNmlUHtFQaQp64QliExabfWPVTfKmwxD
kGCdYFLlKbe7Hvvy7IrGffEzXfyYdlPFaILmYB9VATvEdI9dyYtZ5h3s/4ngxU9pluJHvNmgamzM
gdUtXzyjFCEepUs0DpM4ZqNqTi536Y5hBe+BVw4HveyNh27yYMrso06BmRYHDHhkrKGWS3CK9hMC
G8YAzjRX01vdodzn+ehkSDpxRPnWW2I6tOBi970i6sAvejPZBGt3g31zV9rFcpDpZhwy43pU0dsl
bjEY5ER4Pt2uYwWUPS8LGUNHAf8maOhdwqZV+UNmGfJkwk+5hWEzRqm59qd9Ew5UkaVOPBwKDyKH
9pB2RXUibBgU4pq7OithweAonGOGZWsgm7mLWZPsilNjJBjM7EnrdcM72UP5Z80dWryOpQgYZXOQ
Ihi1aQfXNdQGM9lzII71kGtdxGFWhOPI8TE3ZrCiLz1KsxafyIDvw9Y1AAG6jGiNgZC+mwbKd5LN
xkuV93qYlakXAOLMAfoGGQCtpEGez2DYwm8DB77HJ3T929nNzeaQ0grFnSuvXuTTGPi11R7k2BPq
RsTa7V7rWHi6ThX2TmXc59CdjiuRtsGutT/3rGpObLRzIrFvSvZmVognKzBdlMWBmxH/zINMj0t2
7RXt0Y+63dZezHrx0B9qFKWms50hOMlzMWriqc/Zm3ctgwTl5XqyNuMr4LkOAnNNgHJXWoSm27Ng
F6WdeGBj4axVxmG2qjLESxISjqg7gOHhWa/hbSn6qfjq0x1oDLFPGTYyj6sagtGw1kBp2MhXVFCB
YXUqRN+iQtrICYyP9r2mK/7a7GIj4Uh7clzgwdFN9bDLVp3zAW4RdkQNdcYIMLX3b1YNdsDY2CX1
pDcCPLGH+yvGH/qjxzEtXPVzzacG+ElnhGlKVYbFXGXHqpnrqLd67SuOZs4nQShPVFSwxymvcfzd
dCsZwOoey+peb2+q0tJesaiqAs0a/XgoKu6t0TkXgMwcCIuHa5maus2Nqkq0xStxo5jd09a485Od
p1ATC30m6Fm3DqOZTUmKmSF+qf3AleMTtYlJBaZXdJFvih7ausvqcObiZpWuFi2NmQWl5QwvRQUH
baiN4fPct15DQ+xtId448620hRaJqjJDTZPimTHMEhQuhWDQSnJcnLW1gUubIk4bGEi+DKqpru83
bfw6LNcpwLr3YZVLElvEOnxyfYCT1luH96rzl7vUKPs7IWln3UasB28vnss9nW5g8g2BrFunYx/b
JCh9UbqRC4gbt4TkQILL5BfLasUvK9W9iZXiZ8GWavCyPGC3yZb6pd38H/igOIe+XA2AqZqyUB/G
yN6Ud2Os+x4JNrxDKcolWWnsQ2BXPcAFvkpMryVqqBRvuVObEFVtUwVqyRs4cjgHb4HjZ90dmsDs
21xJ7TLbVFnTtpshGjF0Aa2d3pu0jHTKtfEwlk6Xh4MLXgaIkEVZvsjQszb7BkuL9QJtakygSe9f
0Sfvd5PeNTlNoudBT+y+9ksLTcsYuieLYZ4FsSCFQMG8gsPGtIv6h4el7MlI8/XOoeAKzLRajmm+
a5GNd8Z3z2/0X7SJ3+wqXS/M3/Tv/raXz6UjZ40ja/HPTuYVgcDX5rEHiztoq/5kGUUW9CY9Qud6
ieGP5oWF92yO0lsjY52bJ33uSN3Mu/owzvveUJvuzaHumbFGUtWdF+8dQb3azFppSiK9Zujmd3SZ
72yI811qFkbYbtMjM8T8iFvYDLhL2bAIJuOLBB5zzMkMlF06kU/MfDAg36Ynboyo37EDrEfxrq9F
jVE9jUXZp8vdoJOUbPQdaN8IjJjmxJehuXmFfuLEud3kh9k0li7oakP7pBg+RB5022hkpdyXKzDC
MtoLvTQYgGEV1FTo5T81ulp+GASzgSRk9qvrpDrTh2bZ7orB0WIc+sUZTTwAR61BjdXArEeA0SFs
cvZ9Q/n6r50U2TD3Rf0oqrr8XBDa8IVMh+nWrJr9QFWxRMboT98mZvXCLeL6u2Zs+1Erp+WU673Z
BOu2jUFRpjmnUzG/TkZtncCY1/ta91iW3mr6Z3akOqzcIf/qF1V3Nvd5ulk5H8O+3GVUktB3KxUT
4dGY8DfYi4i4Jz+mGRsAp7SyDGyJ3EF2mFJ1SzcecIBBsmnqNfV/5R6adijDORNqi4gjUF9mokEF
gzMA2sHNuxPUcdjL3mQcoJh7gZxNfLTk4P3U1DIljkyvZzQ9l7j+1RZSO/iF5HpN5mZd1X1Pzck4
4oj2TmDafmZC+LL5+zPxo++upgNVkxVkEnPR1xJm5GDLL97sf5Zy06cDS7U+aBrM5HWbxi3UgQue
iX6x3steIKiYMuFhP5+blA/gV0SBNhz6VfZprKX5oOq9Yb7Vu2dkLmqdbwtPdAcdgc0tv2kP+q2E
hi2avgo114OlVEGXHvd0pSdivcC5KDNzCvZqUwfUriAQabZ8y0uz/KT6rr9UIyMaolv6oGicOjKZ
EV5AOfYurpwla2OPKWRU+bJhZudrXyV5ViGAsxWCx/WhyOSQFIyQk8VomSPm+h6R24oBkZbnNykk
wLOeZ9kxT0FQZnys6WjcKpSrwdilJQmkYR7yYO35cux6EqYboo0facggvfbWkmy+sx5tgyraSoUf
l8hykma6msI0y85onj1grvcuIrSe2ZyS+7FZzBTysqDqz6w6XDKvCt3KNIO5Sp1oWUGWNtMbQ/c9
bR5K7dvSd4qTPAd7M/uSdtsffhWav3dBmVkChFvozOyv9ZrZZnXA0/iB05v+DsitT3yeGj4vQ+vF
M4KYsJL1lOTVtNI5YD6yYZVzO6U1Ayi1ikjzoMK5o2vfuJu7hZYzCeo/UPJtLN7ptUW07iWs12uR
NvoN/qYZ0IXJjCbUO6ZO+qR+eEZOm93sG1UHO3zhBRXM1XCa1etqiBFmtO4A9mSfOfes5/QqJAB/
rb5y1403v28m0JIexkJlFvRrZcVAEwCKrf2txqD53mTKhDlm7YSVb9SPavbtl2pqtmdttKc+WjYw
WD+rRTQiCwqabhmDfgJCdivnxR6lGbgt3bPvZHnUi0Xc7K1WBXWhlYxuXIaRNEQLQI9LlV52hR7q
DHR+aEr2eVJKzRXRpGNjRR7h9zXlBQ/2Uk4nf3SWhlK1MoONIuQymwsUYgqHTmAjrBsOLpPeOh21
dMexpp2XY4N1wRlqvRU6xIu/qBqVbFDmFsWK7653c9/Zkemo/MbJTP27VpPEENpjKhO73UTImjOj
zRTzyaV/eXJpn8I8a7yrOxGMA8+QX30sk2nulYqUQ3rokOppRBMxBnO+ludG7wSDR6j3O+PacNJM
N5ks1MXaKqcDv2Y7KG32EkdP9a9D2wOP66l1LpXVfcYa0nrKmpxqv8S+0MGwg3Z5ek23kWgtp23C
K3c3gqa83OS4+SSlMTWw64v8rO248LJgKZpcJtcyKObBniK3U/WTRvzIO5NB7zVP8TrV02351XWF
RMM2rwfsUKvPpUr9o6H3xetWVaD4A/0MgNtKE9lM8Z521ZPLpPSRISMj1UVDSBD40hAVJHX9bhYp
54C+wMY390I9gIczqtXHWQQYFeDHDTrAwhwQv8xuQ5WovINtd33iz6Yee2Afc2xoproBGtyjJXcZ
2s2WSmyzvpiQlO82rbMRupjvjdvqVIrg16vZTjfm3pSnHWSXMZS8km80+02fG+DNztWBBe1XVWl6
7ObrPiC80X/m1P3BqrQsNIV0E7eRwa63Qb6s4VLYDokzIqdb3RDxTBrgj8zS8nPOwnms6rV8B5mb
58Tu9uKeoSI0fV6XwzJL+DJ9nUU1SzwPMW5QgTSH/FIz1AOG3/VTXQOTG7L2j9zt8aHtydQOvFnc
F7rJgLJz7hbKngebxq2HgUM+Uzrzqu4CoghFsB4L3exPBFcOsTEchWbfoL7n2F8VL0qO9XPkmPoY
7/XUAI66Ro9shZnFp6IV7Nh93pxJ1JHvlguMvinNvHGkcL7ly1YiNahHyo5r9UaRkjAIYGDnknHI
gJgIH2OyooVRU+7gbERdq/qwG9hOOr8DFCSDrYWnWGS86pY0xR2zCfGtoe2yo2GneB83ABTmHFAH
aruwhtDxVvXcddN4JDkH0IGAtfTQ5CaQ/WBol6qYIWK5+RBr02gzwUJnI6XNvUhNNR3sYap/LYaV
vqRYIj2UZeE8+1UKaoVVMrhjx+Shdh9Xs7Twgy3ZLv+dvPY/aKEIAf7KhTUsBhcfiYS9bmU6/p/9
feGKW5ep8LwVsT03N3av7iyz/TJl6XcdFoLslvjfv/ufzLwr5RnF6zU4AUbvB2becs1LKNjc7vNw
Hw7++h9Z7lCqkXkg1oPrypTur3jOv9F388Jglm8v6R0pyLBAlfOf0iWuhFpyCBh6eFwA3NN/8CO3
Vl9njEvv9K2+JY0gmgjp+vc7JK7Cgr+TW6+k2b+EAIaLGoDn8zt7FstDZWfO0F+EkRngSppzhROn
9QaDAHQ3TjOi+rH2OLPcFRPa3rqkul5FHaa/rKCx/jkv3k7LuuT6eclmO/a3rThu1sQ8Ws/mewlV
5TsFAVMAV1LB/GF1/a74Rfh6/fk+6RY8XwyhPhpU1UIfus1t+gtjxGBp78b1ULiSyvVZ50WVWCmM
+Rj94Z79dVN+v2lXqvPVzxbTGte0r+vubw9e1zKsDRjgXjJnHNA3uQCmlUE9BcViX191A+Sltqwu
bEsmX6LMr3cI8llA0QHstlPB752/PYE82ccCaP56fq7PKTYy2PkhdZrFFUdGrPGZBJo20YysPuJC
bjPVKKfmBJvESYxC7J8UDV9oT9RvzEfnaG8M5kv+eKrpkqNWaD7WStvzIuY2QgXaRSwADfbF4B6l
pkAtMbpDKQbU3w7tl5Q8WWo0FJcyywVGaQb8IwpBNkC0gYe03eHMdW0a13M+3bjFJJPCbarLxAvy
Wc3zcHFXVmm790/Vlk53haGPN60J2co7GV0KtWnL+iCF03MkrlmLtrV7o5rwg1n047O7anDPsm2K
BqgbUalX3kl4w5kimbo9L+R61qz6J2vVe8gXj/m9s+y3rtf0J9fw15eCeQQY9OK4iVJGx2qkG1QW
9XqwlIjLXM//pWq7DmH+a9EqzDoZW5Ck3h7Hz/Kqe92mpbzUMD0eui6r7GTDre6kBnrMFmlXbG5O
c/Z9lXUMRI3iCYGkHVuztoVUgG/C6Z3TfiU5KZS85yY1nIkYCheVZ7qZQcX/c5vXiv2VLoYioNhs
7m1dnzRNlY+j7Mhwco0lNmUHU7EZ05+eU+fxOtwZvRV7BbKmLL9RhWDwgsNctOmrvFcgjD+F04JH
b4zWuqByAIHTHcLpODruCaqO+pQJ0Sd1W7dBp/mASBoBwBzYQDAeRfqN78zvqB3MB790u9Po7pT2
hlZejF3Wpx1DESQdfnOga6caUdWIBDHVtXAVY/1QjrgH6GPPSNzrFdwYdO9Wojyg1wADx/lmAreM
jClF14e20iHXyiMua3H2t0Xj31rWHxkya8VkxMVBJpl3SUWcd0XHbCCfX+CHc3q6e3WYyHG+sdvp
O8OT4ksmF3AeLDGYtojs0k/6FpXlUNz2rg36ry16tK8TapqcOJfALk098NDYPHTaNzV+ncJCiP0A
nRQh4JDnXzyzu9cGnEpof5YmbW6LfYYamNcRTD753Oaj+R3FfPU568f+sPtZfuqMZj3PxpxfCKz3
PlE7AO7xC3YGIrW90SS4WK6qqYst5uFfJZzEL61J/bOPx8FYB6Z/ZYuDDpoChkXu9qC7jPOyNv02
qO0tHc3uVRu8NCyN6zARqNK7aJBKoJHaJlO/DOCEWXGIbKA+gRWvZ93NFYOrmbZ/bOf9AFHdOww9
GfaBGKNSxPUQOeUivnoL3NLGoi4IKFPQJQx+wXzb12yGlH5qJox1xG1OWP05c7T3DmeZA0rUnxkE
o2isIbbwE9JfEGm6ZNOyBV7bMIeCYO1Quf0vtdB6OrkLwJ1dOam17h7rrvOjxRbrWXDC8KgLB3Kc
IZ48QSO+OtsPh+rt3Rgyccbks0Ay3Fq3Wu4PN5qj2ng3Sf1K5brE3bj6n7D/o7n3+zFYbRSUSmgV
4D+CzsbqwIunvcz+k0WZiz+KiT7varnKpBHl14dKwhilPbclCidWU+/GPJd/P1M+VCr/+PyPFH/R
yRGgRz7U9YMP2NX9Qff3QbSJyR9yTfcqL+SUoHf6cMwXfjqmJYXMvY3l0JRnB9uaz/XiXkcXbTAw
02zZ5v/9mv7Xd2LkhQ+GQEdF/fX7KbkPazpkzmTcizx3txg+2n6np23xObM693XynPHL4EHqbOH4
/8cUEAPXpGsQp4uvjYGduHtVXv12QqeVt2+w9HusjdZYr5Op+kNxef35/1cEoEDDwhu3Rqq0ax6Q
+Es29LevwH4hNdS0+BdU/Nv7sEfpGM9/qs/+9CUfKo0dq2wrNfkSC++SPmJ8bxahXf6hovnTt3xY
3eBHdVk1q3+h9dnXSypCASFy/oMPze9r/C/JHipKizuGh5Ip9A9rEMLarjCSLzhsiznJtrW/lGr5
U0DKx2vxCQZGR2laVyslHH8+PPmxMkac6fr9niFzFs27qg5VMbSJDj3irIm6+sMq/70C9TCauboT
46Tx17tFGfr7SjPWzPYYdzQPMv8KC31fX/wR7PFejC9EHEH//JMe7fcLvJa8SCCxmbGvf+Pq/eEC
CYzMSfZsBYPuPIaCNumRXkBI1P7blvSP77m+3n9b3ysqIbAHKW6tffHuit1TsSar9Pu/bxJ/upoP
t2/2aglxmqvpMLzIQfLeNFjss/rDU/p97bFle+Q40iCgTuVt5c/vF7MVZl93Qz5+LuwatTxpHYP3
h+X94UroMV0+HktVG4U6zi7i969AioMHul6nn5mzgwwDjioXCPkPu871Vfy/XefaSbOdXgM32Xts
m3Tq37+ltXIt1XspHycRXZkobqT+JLK9LqDfv8IkiwaZqAMNl6f8YTdAV22ZjOj6x5SqrDC7KM3P
w3Ys+a/V/pPb48cHQ8QNee5XrThaw6u2//frMfuZVIlulo/iO8P14cu/r67/8elsAghS6QAwubY/
bDnaak7+nurNY6OfaJH0/wYA8DDQu+JayoNHhGp516//2yti25uFJ4WtPS6rHxQPaDj+sGz/+bQx
IrwG9iE+w93R/vCu98WKYW5q2I+Jqp713IRx0/43JT0zYnykMAjCw9a+VgkfXvOc+YmJ18/w4C4K
Uku8oG+jDfmPz0GwpNCKYNHHzsU3/X6j+rKxSLgtxgfv4JQxqP3/38d/eCkIc7BS7frx5pK4h1wk
//7xH99sDCfAYXjWFIDm1dj/91+/9U1a6GLtHnR7jSc4YIuO2uC5gXP/71/0l5T4t1dPXClVCNxZ
scBV/ocF1XatGKu9Mh+wnzRpUozzYCN6tCc4qXJu7q40Q8YIN+OI9m/fKD3WZ1RR/w13Ykm4sEYM
drTrXolN9O/Xi0+b3Yz9tjxmx1Q7/D/KzqtJTmTror+ICEziXinKt6s2avNCtNrgIUk8v/5bNfdG
zFVLoY7vbSZmJKoKMjl5zt5rV9r/d9Wc/3p2L5bjGUvwtSFowAhHN2UPt6a+vBLB8gQJ6e+/42/L
niuQFso+T+UH8ODLFyiMtokH0+tvc3faPWtMFv7+959v+C+36Z/1zhuSZxn8uvdl05rGCfky29Zd
IZuQ3M4jw7MQO9EK8M6+zes1+cDxd8/GGWnx70V/KzS+Ii9QDGfJaFYlNC0FIkBkRCeSlDMn7/nY
Ij2UTKsQrB20uj2Wsj/9/St/xc39t87BB++xCEjp+bKEZyvtEEDGTAEbdeDt8NQviPzR2QxpmobD
QGpPP2Bkm6VzcPrsXmOw9M1H+FOpxTZOZc+OCwnmS62Q5soyOoZYJ1OzriatuxyKDI2IuXx69fJE
tbJy/OR1mtRlPdkhMeVZwPgVNUz2mmnOTmVnkaqxmkpvZZjqiCD4m33ojx+QsDU2DMpc/StVrR9i
fKM4CU5FyRJeiMptAPF1AkVVhYnJqedQOd0bfo1vao8vTfb/PBwM6MAZ0+8mherL3Wlla+QiK8pT
jn2rnZkMVJxKaLSX9gMrzBpevPZCm77ZKL7sV79f9svGOzPbSZTkoYjERE9p1ww/p/Fljk924ofp
9BRFOGjba5Q6+FCTb1b5P4zMryvif7/0l7cjyJQai1tZnrScWSr22GPhNjbDHZxUTvlzcDDtdnFF
lyDBO4E24Y3h7kcxOHeASFcc7zbN4l5ITFzsQnuhMySeDIlfonkbE6UhUtBvbLpzGwDoazlyDbWU
N95ZwkE3cwuMbsUb1dvMQ/9Zlxil7CqGL4AXk1asUWEN0px1VuFAP/uYkgng2rI8YXo5Ah3FfTJK
PJ1tWNbJZgZFaVk8MDG7yGhOoNYlnWKreIASfO9U+k2UyxVO9SnAeIR8aQ4NWR28xliLubkbHX/j
16hKpsojIq908rUcEghYzOYENuIV+dE074wsbGpzqxzzY2jEK14vrK9jt1Yl8H3aaym6VIQviK7j
+L5J236Vteaj0cZQij9yhvw0a3844izm7YetXFjuI8LLVTwa6K2IyavF/aSNF1XWrGvklqsBj7ds
49tvNoJfX8j/feyY51B/UaiaX9cZ+wC9SbqJJ93xbhghgzTzJ4mOSTtMsblNZjxSJf4mZ9la2XI0
pughSceVgSyBYdtr1WsnHC7f7ZDnXf/XxxGpK9Omf6o1aCFftierZiCdilqe8ubd5gDIfRLoVzTj
ock2PnIKbX7thnurp2Oltt/8JL++ks4/CbInhmvEq5M7wj/9+s7WUdMNzpxTowxadVwQg20szVTr
tBMLQtVJ/1RIoX4ufof5w1XyuiuWn4grksNi6PpaKyzn0I9+d62aGdNaGncHwexho495//73z2r9
/ibjsxJ8IwDRUJR/hU14+DFQaNr1Sfn7dHhP60dvAR7hZ+gNbgRKlay/jPUXtKtB3VxZrv5TQT+0
l+pCTdcRRBQMN6HlvVY5Cr/qc5p4MAkeh3seVAWzRdASsXUx6SlNcZDC2TdRdee99Ot9PkcJ2Od7
TfPny16bZrFkpDbL0yK6YzTnN3lKiu3IQPebDe4Puzp1EuEV3F4GqJwEfr2p8B4NZaIZPFUFIm2G
Nck7yp1i12nu+0TE73Xqi+kyc9ABIEnHZpBO4pva9w/PFQDyM2uLSoo215eP4LhpOUZ9K09p82Me
7duqXFDhNAEyc794E3rxzUv+91coX5n35znNm8HaV1gxUY21buf8uHHlO29iXAo0NwABY7dLdnY9
mQ9lrio0twaOhw5pw9+fzT9+XaIHmCnqzOK+Epk0vUc12FSSk4SOk5vZZhDX1W3alSURfPpexFXY
+843q/fXevWfxesB/SZA5Lwi4FT/ep9bPYmYk5x/5AS4aUuHwp3+/xUCP+y/1/hnUf7PWTV1Iwj3
QydPwtz6SCm6Wayk/QMZM4Y6wtj8dWWk+7mvvnmA/rBa6JKSgeELIMWcYX/9btIycF1HHr+o4d8P
noHabHhYvg1uNX6/DuW4Q5ueISn95q99vyZFXW1Wrjq1hn3dRtWDVg9opYtdTNcHn08I4Oke3sa+
E2pTjwsVtFqjbRsCv5S3Y2588ySdN9xfd4lfP8/5Sfuf37sYZTkvnqeoyK7tlt2JJwe5daC1ajPm
939/bH9/IZ4vBrqbliDF8VcG1gSVaMEXhyUtTfd6jb697/aLV+7Q239zDvnDpQwAPzQez21IUph+
/V7pzP43o2Q79Wl259i1f8oN6W/izPyMo9n95lf8w13laqQwg3CyzrDfX68GM7g3sqE7X41iS7Yb
3a3WBN/8/ef7fdVzFKVvB1SOZCTaUL9eBXpTCoV5ak/SJsK47F9dAAK25bEL5Ousay+wqHyzLH5f
8udLAlo6L3p61V+WvDYrt5gMLpkvowlJw9COeqONj3//Yn+8CvhCDk068UdfFx8huFqJZZjGiCS+
eRB3lpV889v94WBIgJ6gwYM4mYzm33pUViqwgS30dspPZdarZpwREr9PHkdAic5hIrLjtGAZy/zk
m6fjT1/vfy/9ZY1ZWHVizzvft1buGqNDbTjgHvr7b/iHR/DcCeHtB8KHbJovD0cl8VEhcbdv3GFo
ADBZziVu9fK4pECu/36p39cWlduZ1O/yLDq/3S4tG/x2drL01ENt58FD1p1YUJNmxtjkTeTLN++d
L3sUCjgg+d45m0s3aZV83TbymH52Xw/zaTDAyWpVKbdLr8MGLma59pHvcKhorW9Gqb9dFHUxYzOM
2DACzmi9XxdbVJgFnqfePXlR228iw+fAk8z5cbBHdzPx+x7yUcu/e0q/1BVAVXW6j+deKmgghvFf
XkNWQ+ukmHTtZKL13uvKyDddBwqirw3AQkSEXWtuOj5yoISbRKl88OI2L1dqyPOnxSUTQ5jJkq38
fixOKYj/Y4ll4WaJUyqVqU4ONVKCvz8MXx5uEhsEHSbKZBDyAKb8L7/TlKW+iu2Svx/EkJNsB/Pu
7xf48rR9uQBV/q83QmA+9gaHWid2yGUtkSOmTJ6FgtT1HSD0yxr6z6WQl9H0o3XGPfj1UrxqUew0
Rn2qFwwMb1kRlNN3I98/fp1/r/G16Te0OXgW1MYnTDtCPIJiQDcTWdY32wEdld+e4POd+fdKX2tU
V5+cOSqt+qQbZY3e2veuiqzsw6lhDNBiKtqPPG5XOcb4YyvMVzrT2tpwEfzYjcpCCXOLphR/AHye
t1eNgcS4bM+K4IIu9k6QuYZJU2gBblUBqyeuvM/UqJxdPbrP0B+YA8vlI9c095Qh3guzuWnssE9c
msKpZXfgRkx/V5UFSEIV5+sE79FGjaCJ2ELOonxiaY2J4K7YHrtAYQ/DcvhQIOKYwfqFOG7lFqHy
m9epBN+oUa/iJn1BmPM+4i1YZ1PTrcu0BYHVCpxjy+h8IIHjsGbmkAdobm/LHLAdAVIm5J4sOS3T
fKiWcje2nb7yABRoWBBgBzit6a3qpBKrsenlPUmqhXkJjiCFYaWQB2FPAcOQii5ITWggZu74gW80
VejaUBnYr31wMFBqcnOKdo6dyRuzLt6sMhZrLADus4shFQ5tXm+rJumvY01HCWwiyWKmglVO78aw
JZZ+3absOnqeQ0hJmU9oTmffttbQHnWJgbPqqQAg5ch9DgQ/MNNG7Awjqp/dLm639tg3a9fENenX
yOa9xHIPldH74VIU2lphRA0JFXLDSA0vrYidVWX3xmdEROneVPb4MDeOiRF6nnoAWiCkZqF4ay5n
Tbkim3YHIjFfp0OfhgRoGxCI57EJEJ3Z27gBbOT7VfdQd44I87KKgOkB67ooxsS8MOPyszF06B1L
7e2HfqgD1NbORi2kXvcVXna8KyZASVb/mHrTSzr4oIMwQq91L3LWc5VaOynwAiI8V5dp7nmHclTd
zvZnRrWMOrmVjnFM4uYnz4W7KczZeo4XByuMCeFo6GN336BuDeKOjNJMze/meBzhmQ/VfN+4ERSp
hKaZTJLhitT1aGtnUUbEw2Lvpn5+R0Ku4aD1uB9eRVwknAZI1QS4BBI545bo4GzttVW3bx1EVqNE
hpteDPkhbQKo8JhI+tINcMOaW2TU8a5qR7GL6h6eF1ALFPaFhf9qFPnKyvtPNWovzWxz5FNutI1c
ZV61oqTr18qEfXF2n2DJzE7QFiW+4JRZdT6pZdsWykU23hr4ZmOwDCkZV9VYe0f0PN2ms7MpqEz8
C32fTscRwA36SSB5XdLEl60rPjRfR+7udfbKaPBnDQXma5G7L5OR0aOm1l1VqL83BTPfIOqMaW+k
5cTr0kovVZ4Q+xwZ0S0xYum+lTXg/6mpr/0ZK62/QMfEtgiQsQIor5nY64WAwJLjV1yXRWrgr7W8
q7QjkzvFVbP1EvvNgZyJRw8RXN54P2EnngHyQqy8nHRpcgg4X9RSHbGb89LT48sRxMW+ijz6rThB
aYEkN55OsndSe9WPuHTcwOJfN5bo7XACWrcZssXFOFYvtCc1vHrECQapNpobotcwvchKhk2vkwvg
Y8lOzbNdccIeVBZnjl1JYwqVbXzh8K+rtIWJlPR1CmpNybdYw4kL+Au8onA1mhM9Wcud7aLCd6og
bs/hA56XkB4RFyur8yqUtPmE/N8BM+l55CUMcR0mne7gvenaoxOlIkADOKzGuOnvYhpkm+7svCW3
qT4kHnryoQL74JBrj+t+obOfN+TSkax6YyyQfPREPmd9aq3yOQYg0aaCj6w4/1nAtGBVdEDk0I0n
CSiZzCfqgwgBf10TAB0uEMY2pZY3tFkr8bOMJn3V4J9apY37ojCBrkSav49V+yEx+DBbyN4HW3u0
ZA9/cbLeqqiMwM7xRQfGhwH358226dm4ZiRXRt+DbLWyLFygXKPtlMkdp8o8iFyoMlWn3at84mM2
ToH2MEFmWOoLclXQXXFXsm5KhY/Tq6ytA0UiGBsKh0GImJkLzKNqmFF0gTFoH/gfWYlFOuHtTRXn
AnaMh9Rt8Q7ZTfHDLcsHB7XmY99r5XHEsneYlzo+xpDlG2yxoKX6s87VPXMWsKVpbyL2/LCssDBi
NUT46cfoO30NOxPH/dBIfOdAMNuH8NBiLbh4L1rXhzw2tlpAEazTA28nPOYc8WI1MF11ZLY1RyHW
Q1bCy2CdbCAlOLdZb4xbBEbtJfCz7kpKkR1Uyd57LmjJ66ryMJ+SEVur/ckmJMOBJA+2O1JtBqdD
4Jx72UYO/rwF7TJtEgZFPNpjT/MIpxjGMeycwppXvGuXgzn0Y7i0rXkns8QZkCr3PeRssJXbFGE2
HiE/+yGilre6WdvVmyaBmgSAvjB1CcWPqY/xKZvOWF5zwLHnM+Tya+/Vz6ougIsJA8RfEO0XdQ7W
iLCOwMRLCRpU5BfQ+5/c1n62+/7HbEOFUVaR3sK2zPEyUAPaAyWD48x+AGNHkUusxTd2CnPAx+C7
6lqLI/mU430Zo+mM5CHajS3QENYuKjJuwhzb6lBJwewFeQ4GsDi+NrlrzBpAxLt5RdYNJe6mI8Rv
W53pPXDwi4BzVhQUTJVWrttDQEmqgsCyajlMrpg2prKyfYs372rIBaPGWECkjcRH2TDtajElHvSu
69ajUXhPRLuT15GW9a6wmYbgE7A2HsSFkOG7+dQCU4N8hJYMz81i3y+zh++5Fxn+mdgYbkv4RDzz
enVpCIwLo1Z8yoUNMsmQK7a6o+Ctaun1UiO5Lu0h3zEZWa4lc3r+s0VEr3BGxNpYQI/zuW0KfyoO
eeNFd21XiG1st2Lb6SDACgzquJF6+aNqaFj1ZeOt+KjGRkPotu0qHJSrWusUcObBv8aLznM8N/6b
p7A6eEozQjht/g0cXW8t9BHB9NSxWguKJ6DNCUZX+cOstO7VwX2INyufS5iLS2ljuVzY7M28h2Ag
Rv1kNE10H/UxrJG+mbZ5ZURh7Ffz2okZqpFKyK4ceYS52FrZb5duju91OCa3akI5OFrSY1UyQ0rK
yN3LeIjWHCflvThbNEGXe+tOYwcCzMRUcCKrGzmyt009PQuzZsDv69PfznrvzqlaqFMRNWQyemNN
HlTzYeEigsJZjOhj8d0XhvOhC0ZgTUVJ2yqmfDrv4Dgohrz+CaXV3jDJ0gNdQ5CeZguJU/OirvVu
QH+c+Xxh1N11ecxSo7tv/PnVafWWEqh/nyf4aPNkqctBmXqY68b7ZJ/v3ER/zZEm9rnRI+MGxAVA
jznZTROTHgZSOCk89nbZJMZVwkAm0Cp2VLLul41UNhMCfLIbMRvTXTTNcqURZs5nKB5GNPAgN7Iu
rBrDWZsoVsvNm9STex25LKhjzub4Uebt2BACNMKhCPRp7LcosXHaZHPOCMcxNoDapjUouAKTQFSs
kY5hHWtjiDQexe9xtg3ODVnRHdK0aG7tpsx2zeRYK0BU4yXs6u6VH3vemkOOnW0Eeb/O3H9OyU3L
156KI/FJGS7nPLrHWo7THYvituIIC0PRA0xL7WHgKEjU0cyM/rGrPbCuaJpDX1beJVr2eGMv1EyW
dLobCFkcAnTw9i9txoFjk6t5PEngFYoqdWieCQq6mCb7xcrG0XrPhDUa93bTpRZzfasudimItmhj
66p+wWV7fhjzATJBa1l42+1h3TjdOVCnsv1V0U/ASoU3DdOPFizSpTPyWh4c4QYl1v693WEaLV0/
uckr4ax9T9a7fEmdwDa056Lt8qBsUn+zNKX1mjcG5xavTFLskLhoV3Fanf2BmU4V5etpgD2nC6IC
Zv+q6Kx8T69gXg9lltwYknAizAHKvUtSH7ilEnfDiI8lTph8sdd7N06KASdyYYQ2qsF5BTnc7Z6R
GqKHZNbhHSSV394atHTTQJbYZwVjd42SOiysVobpML4DI7FXc0KWpd/mAL0E8FGaWiW4Z2oe3cl9
HK7S2mfSffRR/2x0T/HtR4W/lt0sqJLouYi6aiVyYQKLNbMwH8/7IH7SQDpZwonJAyA1zcll2bkQ
OE03Kq9KGFVZ6AOco6r3ND6pUVDDACxhu7Sz+RIEDNg2I7OXS8+QN3lTPPcw3Hajgxcz6C1cllrh
K/gJ0HfcSVdhAodgjXqw3ICx5NUAaRdDJE8nNtrkB2UAjSPApO9OEk9vrh4NNzOz+h1/wQQtp0uu
YDMiaYsX2wD87A4RG4JRP3UlTlWz8ix4R5O7M5fECrQI2hclx7A3057gVdIR90t1Bi4OxC6A9mrK
ULUzAB4v8q/pW8FOs9vn2HU/tIKGo8kJ5DAR1PaIEFXbqlmrX/05AvLAFCvEWyBXSQf+QiuTDgtk
pDH2tDCOsiGsbK3Rdhjk6H0x7At0YPRhE8XqwhmxRugWkV8eSpVAcqg3g6ymxgNfqG3FOBLL5YB0
u9HbiWj7xTbXRgRXyI6zJShziIcErdHmstxlBanHCP2k+vBjQCKyBh1uVLEIKiq3MBX4VbIkncME
qw+GKE2Etd8vN6Y9m/slBfgIrm++jK3c4YzhS1pnSm2FLeML1dqY7kvbA/yX9td5afeEyZn9C6B0
7+hMmXY14mPkTqXDhnDO4SlhmzmCJ8jDbMqBxPI4mTcUtdA36gTunV/3d5DePoZRqX3SDX7ARGy5
MJO7vtgQ85etOPpwK8zceKZ4HdhfqHmkZnersW+ZEXfSXSdcLzRj0w6MTnLkwyibh2mS5KE+e/6T
qB2s6TZshZ9L5L7iqhofYrOq952tEQagk9ue7hlpwCmyGwNavZd0zmeS29M+V5MVRlNWrAudCbOU
EXoJA4frupzb+qrtzHfHsrQDmL0pKJbBxGKBo491lcIqGFj3CwEO8CWcl8pxu51V1DRIXGFQ+ikM
5rXFhLHKGM7hTP7h6/OjixmJumoG9tdKqjut0LZuT4ZfXk7g8iqqVXRYIJHyGi8PSQWsO+AqGH9b
EAnLidbFgEINqQijZufaGnDcpS6DvqwhMyAt9WSXiijeeU2lbhPTc+/4UlbguDyWqYdqqB1fQJLh
1xPYtHUKqIAeLqCQbujXY16Kxz6V6XruCuulS0zzys9yMw2aNvY+l64gXY3d9DgINDdF14IO0qNH
zGOoIxKNlD220bATMNeqQpm71h/iELvtz0Xlwxr0DW5uz2LfROq4yXw3whEnf05wwR5oLYGyITNt
Q4MeWpvgFs/zLG4rN3lYspF8SU2H0WR5Na70uQzpOVq4BvuPkRy6lTRyuUt6Jdh4uHt60pv7erbb
W3uotCNMEvcIRzm5ckWxbMrcy9cL9GP6tZKvYZxP/NqzX1v1NSJDqtSuUjT1BG2LOGJZ2m+8VT6I
aoF+hQhiJWZM8502YTgbbT90zlKhOE1dXp5Q5RtnrMn/1bAyVlAZKvghfD4nIT/DbNax7r8yOG42
Wl9NHAzt9nUZ6D6iFqWsaseNKeryiopweJwqyFmWipKAA2MNy9BW26js8zOehAPBIp38mfi0eFNV
gxGas12uOcoQWqDPWNplV2S7roaxHrvmJ6gP1HVyWVaysQHZCe9TSr2Bu1zkB/Za+xLtUBWKbkQQ
FceWum3KfuLsXnQ4+JSAeYuxZONhC15pALw3ElcjsbTlT9SvCctWvScTtBkQB4Z1cCqe/n4x3s62
/iDRJb05QNKU0uQ/fOQRPrW6tY3rElv/GoQ2jTgxWGHfnWGimXfhLkCBLUSYB99jU6Cj1ZN2lHvw
KQBbMP0G6KUl2o9ibvXTYBnJSbVWdennnvuETZLOFCfSgB8X6vsC6ABkjL0TbjufPbPWGiZ8uRYO
ZEfdpFLT4t6Ei1W35XPXOdERGqHaJYQd7iKjTW6ANbZhRezhduK2rPpsNI/WwK2JnZhNXG/sdT0C
1iqjbNnWGYFfJvgDOH4G3lILBDxpdPX2nywRFbebpVpetaR3abjKydl3o0g2WE6gT1GxbYwWQkMr
tXHHFA6ulpdwO4qR5JJUOPtxEjtPpveNA6whqdt+XYiOw5ieZHvG4s2VDw79YNKaPS6AT3mlKEN8
DoUrnx2ve4pkkRwNaGDbvIWINKXZe9xOIx+fhq9YztmFUdfjlU3bCIaMM4UMPWlRNRJYtZvr14Dn
Wd82tIM59vV1WVvdjsVpbQg7EZgATXnQ1FTdmVHmPk2L99OtJp4Xnf0GF2m3qV0wUJNWeXthNzV7
SVPdt5rXhqagoNAr8paMXEufB9PtLggkLVZ2qgFJpuhbaQu5m5ks8COWmnxY0o7IBToSwOOdLoru
uBkGJ75C+oSAQmdwDQmQ2UH6Z7SO/Twv9nCw2TBgFk4mPGiljw+86sS5o2vuEVvo14mkKUEJNOzm
wT1jHHlFwpZm2ikgwJSSut+m1/6eoWwxA/pxFNdJDH6l6ovyk5YrgjBPsSPP/eRceqQ53VKBq9Cy
c+fHJFBJZ2BMSHmMSCkhpnajsSdy43myr9WkFWHsTjV9i06tvGieiOzoBvuyd+jCLSZIQ4JSn3Cl
ogqYmg/MluOOnB8oK9PYIY/QsQtuGEyA/xlltbEMK7k0VT3Ci3UhI/ug1hV2kEdnFk8Mz3QKNfli
50kLkqDhzA/DptuLBqGnRnCtGUX9u1X6RkwXFxcsE0zZHTwfMFWFxwGnUqeezNKEjKPKNhzwYpvV
0xnpN7Z3Zi14NXSV/emx6V+45fiMYlMeyPIBw0+Pidblc0pu+mqKifehZdCtyO/hJElUzBomMvsv
de9z5kLKMkvczX3nZneDUStGAw1tBVW5myirkt0oDZOxA1oQAlrKQ+swYGXJ2Qnix96pQaf1/lH6
hny2F6kiyOutuZlF+tD7CccTa3xO5JkCLvj9VrwBxJ1HlwCGcl+kIXL8Bfp1WQrwz6UVBXoW3cpk
HC8TskuzNX3opn1IUVL3m6xT3YNlin6ltymJ3U1L+gFZ7PoBhqm3n0DBPkZKb0OWLRNIp4328Uyz
2PSTH0wQ9FXlxYShkC23jSAG7DjYRHs8AkZoZzHJzTXpQOTldSstbott1o907vyhPmNv7bDx5M9S
r37mdWmsQJBiyLddOmvHgYOkWhdRf1N40Ch7D+41OS4Zp6XEXDdgn2jr5j97g21xkGVxTmlmiKL3
bvTY6HNNET35zY54i7WfvdA3q6OLqupd6xKG9Yh2dOjSdKsYAV8tuHsRPIl0i6SOeGewO0ShKhpc
pUFygKM570sOBLjCyIP7v36LivjcjfyhHsvs6DQb4+78BVA8h3W9cZyjAJ8G+x/KlpjgJPAWCbLF
vmsaEBZ1RAyMYTXG1jFg43YMkUBQAe0uKwnTQLBNzLLvDi5S9iUetGDO8gcMAOdGmzI2WeHZt8RW
/ZxN4zjn+f3Cgt/qiBlJOaEXX4CXJ83tUoyzQTRRSxqInn4Aasay4R7d4abEe2gDuKTJaZYOJXtZ
RE8L1dilWTLfWbmzlnxKMfb3meO1LwZAutCfgSvg/jYW3u9eJtZZ2Q0nV7eWg2emL57V/oilDie+
ADnRGQPdL1eD/j7VihtcpSsf2uu9VUOfCAS8uute6uNR1FDbaAmPQZ1qmMg0GtFVSjuir+qYrm+n
iKfmUAqKifGIBcvTGuDhA4UYg6IiT6gw6OjTJyqYbLALz/xaKzHCmBqkORCL0KcbAF1olNuSPJa5
SsC30qEheYS3mnD7+3ZijtKkiXsssvmZ/dzcuow6Vmx7+jVY9iyMEMesKjTIDgsfczjna2ZMCWfy
V4GZjwGhee778O4JinJoP0qMJoGVe/W6bqnVwC+QRTXGH5M7JWsSuZZqzXjjqWH/WTFYgWgVTa8E
NEAhpDPEEEanJAEMvTE1wZEwlZP+bmhte5QdQIyMBJ4gpncTqIHkXxpPsN5pFJysue5uszRB7T3o
hnXrmmVFabzIZjVX44vFNhUWEMdXsJFeyVln3mo6zUyPtheAtzPxasaeccm8pr602Ur4IPbPmqPw
MYudGdKsLRiY+EiyWyPBpG0wkS2jnJN58azHcQPEP/MPtJx/dklPs9fzzhPKCIdIZrTRHBbd0N01
QJ9B1OQKzhk0y7QgQtp24+R+kHF/XZXqFRC+uRaNj/Qw41VNHUe8LlTbAW6vq2aGL/2jKAlLAMZZ
Xmq9KuWxNPPyUmeC5KIs7yYwv0O2yQcSvTRoBbzak+piiKboJOnhA/OrqBX1vnsYcdOHVqZN8Orl
OUXC/FELWnqzib+/t+3ssLh+fnD0c7mtuBcMUjk7m3GzaeI8CZXfdRs1uGrHoIY0raZKNtQckDRq
32Tnq/TAp60eRpn9RLLqD+RdHou6TdZLGpk7Ur7snT+Z1G9RN3kbRpTz7WCh8Orc0doD0JjWY9uW
F/WkwH+23hIiopmhlEJzy63YJyzNQQArnOlSW3zv6Mb8CXKSX+oW7uKUG8wBdJPM+VYRD0Ny+4pz
L3smBN1TYqhEhXrkKD9Qeh5fKhDrzGRcM2CMDpO7jW7YTAQpWZFxcIwi3w2dSHdnBjCHGzIhjczn
gEASyTqfIFijhSdndaaDBUwKGaeNwAClvmICSDCWnTTPwjCqID1nTE10cTddTE98yGDF+9QpwZDL
8mBSGDHdiPPVZDTtccLhctTt1HzNScPif0GuPiqoZoBZ652Hk+9kUJ9t46w/5aSxbjOnIf1CFMZl
l51F28IaQjiryxH5tDg4ji33QsPpUHsRgWYqVS9Jmso13bliJahEV4tfmrxeeA8QhZETjqMPd9bA
QAagTHsk5UCB8+3atV0t7CWJgazbsImBk0vHN53JjvLzZdn5fuysh0Ek27EYGTEvj0szqB05JfXa
HUR/y2Y9My7C35hhPN1ZRpReSFPJI8AYeJLW0JyknXlMteaeIm9hGtvE2XWrxjtB4bnTJoumWKcJ
4gXP02mhv9q+ai9ngbWicjtn387mfCeHnm4TBcbKpaipoKJZSVZeq8RhWfjjewq45CkeKycJ5jPe
wsnZF+QYv5fD7GxyL404PY85Q22dPzCcYYjVKE4cKOLXzraqLQF3pC51OUPdmDDsPHOHK7TDwP31
Rud9FjVouGL/QKSVf+CVbO7jPJPofUs4PTInDIHX8tLm85YYOhVS4zckT8vxsjLKfMcm0p/LRG1F
UhClcq/NO0OTFZIGh/p4riFqj3MSOJn9UMje3zLiUQfptOdkuUbn9DtgwnA6uKGRD1GmjlZaOk5X
coprwN9n8rjl10QV+Z8EW74pziTMp99siwAnx9OKx9ES+WmY53Glq7hfW7yErwmVFet8YLRr2nF1
yPzcPgCcS7dZmT9kwi04iBr6sbXNiR+gg0VT5UBlmNgwbkLT5oxI6phezXvTjuLHPJ7fq655xlKT
rAwqgFVZt3TMBkoBZoIc/TRlk8VrKxQtrn4dR0iWfTdvN7W9mAFxOGaYshNdVkWbBPk8MyB3poeh
Ltqt5idk7zA7vRqdqITGbWg/yLLao8S8mmsj3TAJuCJd09ssg/0ymF0S2jNvWs/gEQd5l1z43NUt
5zTjyodkeEK7mq/EBEWKaGJ/E/WF907BZsA1dWvmRTkIJc1T+7mFtmPN9guMJLlDX4qcxI+ATPf/
R9J5LTeqbGH4iagiNA3cCqEsW3KQ7bmhHMmZJj39+bTP3a5dUzOyBd1r/XGyViW78SamEZVXwfrn
YsmFBWwbomzvu1mjvy9iTE5eGaoDSw2OBsjwZIWdZESBBjqQoLn3DVHyuNSpdaUuLjsbNUGiS4xB
aInjJjCSms7IqjUezTt14JVshwJ13MqWNC1iZS6uMpIuWQzjW8PIviaWskUUcC9jMjp7t4Qe9LvU
xF+IP/b+IiA0cdIbiayDvzjajy11h1jN+sObSLiJR6XOGSf3LtX4aSILAKjuxA0dQXz3JC27hbJe
Xy7F1R2X/k3yydaAU3zhuhkeNUog11kff6DgIQxa2C/mkDhrI4rHF7dyHH4IEoztDGyJMKp+X/fO
sumILnL74VaFcInpSD2U0aqEIB3PW0N7hL7bDkXgxUa/N1XeX5Qe9tsuS8oXItKsNe06pm9ENq2L
xAaWftiM8p9t6t1ucGfrPSJR5FWr3Yioz4pKRVgTFztYbjPbIpXqWK0CNwYrnJv7RNRKsulrqa6t
VS5PwzDgLwKLonjhnqprZGdLNt0n7WjlCVhKQPE74QuZUby6zUhsZlT6IysD3CYsGMtnq39nncvG
g3Pqa+nD5j033GU3xamzsWILdBHmsdKEX3mIs4hWYV7/7avxLdaiFyrI6Oi463OmHDiQ7CIXDZoc
b27Ev0BAYxU0HQQi65FaC6y7j3Y6tl963ww3Q2fzSdl2V3k1ERKpEzBl9NyynavpDyyLETUByvFV
NhKOS1TJ2nOUEUQe4oMpLCMCy6T5YijrV7e9FHk/hcqTaaW+YTTh1cP1tOrsyqAkHltkLyEw6JGg
yMdk6kF7SrwzdMXOsGrIfG1IH61w5IFLmU66ok3VaiDx/R0ZlLlJBufV7aT5ZIna3LF5oc6RWcMB
X3OzuHZ4CtNm2cxjkdIZEz4npJYeoQqL195GVlHObn4y5AFVFL1KmZa+0Q/i+HXlUG9asf0IFzEZ
BIX+ZGX/UMoC51yJUmMc8FteVh3wOSGdKYP0H29psTGQE8EfnpvyezDSh3CZCUO+0LmNo183j8A0
dE8zt0Q/hNFzVQL95iTl3Tl996zmV4SMG1u2OyFfaLihrYyX0n6ujaNtn5zyMYoPbrIjRDqBQtIJ
2fXcnd0w5Z2o0AgpNfGKkvVHrIrkXVAEZWn8endLvpPFj+dcWbtWic7m0J0AIo2FVUg/9kCfpQqS
lkuFjCe+rc/SuVb6q8VOVT7GybZzGGLt/VxRD5T/FuMuB4TqNN/sIKiq0wyqlOyN6dIDMikYxnzo
IUXA47ja2v6PEDFmhN9OWxMX3qrTVPwoPJBm+LBE30bRUotFoY6HWiVuN1H1Eol3rTkZdbq3Iaql
uDqNt+HWO1XhXV1TBTW/eRKi15SSHnW1mbqfGfzCzpAxslfp420GmeqiYByQF7AYWS19nj4NQjsj
PYj56MZwrSJf22Kn59eyfil5dVoW7bPbA/QTEDr0+bq2KEp3fbd319Xwc//WZPzHkkn7KM7mhQaO
wHYfq/ZN57yM6uyQmdvRONIKtC9yolJZojkZlP6dxnRNIkI1yG2eSQAcn8MI65IiIHj64QRaFSQ9
KrA4UR/akXuH+P0Mw7pe3iq5lyARNGeuknBcNdYhRmnEE8M9suZTZ/GmMS4afbriI6ouubHv4597
tjzmIn+0+QWeNZNiqbNX3NmvDzCW0bl6xNR0NhXw38J4macbFqgVNEcnzqG7raGxkLdriHH6bYp+
prCD3vjJUSkW3KoEnSeLRrPZuQofEkGHFlqt7Oxyj0s6rESnN5uKdZf8fbRfRaW1MLiDeI0Hu9yD
7n6amZk9kLEZOAvbVXYe6Yt2Kedj+OrbCSmUuLjUjxcW7c05Fb4cOqSpy1NoNseYlEsj3+VOuRop
ZiOXjiYHen0IE0KcC7lUZGtnOlvUTQmOPO91aDh5PXi1HCA1XInhlaTyNYlEfsM0mGbbBF55xFWG
inU3Rwk2xueJ/q/iLKnWmVjw7e49JTecyBX4Xdc6ZyQkeRmZbv2jPb3q3lMTblMEmEv9Bz651dqb
vjyZ3mvUbpf8b6SBAgKraoy77XynDylqtO2928S0Sa2fP5LmNaHlcdB3YTTt5aj7GdKNpsIx6xHS
D2jPsACDsJ9R3Qjkbx7dBW353Bm3zmK81HbMtvvKvBdqUB6S/ArlwdgXlATgyqMrtB7KVSG/JtIP
i/S08G2pBC0IkM4c+naZgydpF0RFawIvJ7tYe94PZX1cvxdH/iD+86OY9H2H/EAA98XcKpKvUo7b
GU5+f1dBwk0W8dmbDSYSDkSeAZamtZaXQdJptwH5GTG+Kze8ZvZlirNdZv0zEbXPJTHEgK9R/a8a
IvRZL0Qr3q/C6Q4BCGudaygB6pVHEU2aM5EWBtKUF7ppdTZFWizK+SzolbSwRkzhm+2hzIjDQ0i4
shOu+uTH0ShUsQItPTbUh7n3rM7hYpBQOLQw4RBGjKyc+82amvhjS5PWTDVibK8j61ZWFKLzG5lY
eBAEVJLcoA2kJ1/Yi4w63I4PhBQLrLuR+6837zLU6SGb+3WhhV/dUK+zGJKhPMt5rxVvavy29d1c
bI2U3EmiPb3Pyr5gBPYTMoUzi3hUeWjZE0t7W9IUNdLWlRm4f6/cqwlJi7afj5o/Od8LZ+7YfLfZ
i2OfWC9Wdv0RqQ+kZIGNagAFA5LLhyVFw74btbM77XCW9y7vw0XRzVW8a9UHqNW6Fuy4zqfWPUe8
KX2yKYqtmd664dsp6+2MxBaxAfq2Z0GCToO+sNQUnccpRzbhdMWniC5OR5pqtYefwc3/3NVvs3ss
qHb4z61Muw/rH38xKsbhq7Yv9xZFT9vZ8imf/iA/qu4Hfe2OzHL252Klmz/FTGWkt52bU9pweXKK
90RiO8gUrXS7FC8KHCVZHqV94XbbME/7ZBuEfw2QyR+BxnQO//Zko0S3dLjq83uBSsTojxpDVuR4
/e4uLEaekXAiSZKYU4RLAY1X/SGnuWnLt9+TrlrRA2/J+NhY+WXEHcUXH2+YX3w5XocR5aACIywe
DA8EMsWLdktGCkHtb2f67RCgpOSK2xNR0Et074wKeBj8Of3V4B1cip16tNVjLNYoSGdb2wIu0lPy
hqQskOHyQPfQdpnkY0hLN7x2YGR41FE55VJ9zIa16aJ94b7DF7BK55vCfovDX/nQk02oF7vu0903
/aOs+R9HduXVUGx7GLlliPZjvJfUKNQEOsfL6a7nGeZXi1M1Kzgz7geE+Cm4p2gkJ1jq4hR4w6ib
q55cajvqjC/5g0PMo3GQsLsyy9eS+mbOFtfAfbN8RPZzp06p90vNQj4coulEdeFK9uf7mwYjzUu0
95i4zYekfgpNCHnbCahg42/7rfJgZsoDKxm7Lw9EDBKFq6f124gk7OQzzc412gNiDxYZKPdNsx9M
83E29m3HKqvvxORsBq4Nyz0YGnxEtxHpg4QjGZcr4lR06Q9z+zSPn47BE/ORJ/+0mNJ5F0E9hUG1
dlbNGvY/IEnU14eP0Tku1YWEzQpisI5PY0Lx5ifYj1ZOO7JXi+ZFt1BdfurOUYqncHylwqiK9ou9
aeNjQajVsiUWwBfFgwcwW42PeXoRKG2T/l+e9DwER9t9HeztxC2WRBhVXm3zJUovajjpEY31qKT6
91QeiIRQi8u8EiQYVHlCiZF98kwKT4m73MjB5n18X4xHTwUscmu7/+Y+gusmi5DauPB3kvTrlCeX
hmQ7p2hBz4OWwFj2fNFf44yQU5P841SsDH0jGywy6KJCLmf9Xkh2Lijjiqq9cp5SfTwN5r9Ihdvc
9ICqaS1rH9hofOm07D3laoDBmPQtpkKaGuuAMZ2BGeyaDUCTOl3MrCXxA90mK4cL2C2fcDwjPn2l
gpvTLj1MhOXn3XeCarooCXIv94XxGw/OqjHfUg4AU0/xf6Y+mHTBAD/BJkbjr5rjtZbMWHjnx7Qr
SAEBxQVUK/jxje5GxltXj3vlXTBUMBJEm4WetpmJY3IChyTcWj6bMt8kY/ekIkoDFsEpE63b8GOy
Ee2Pr2F9zkPb1xpawICqFvtv6Ir1Ej+P9WcYk1CCpDPlPKiAMFttneiPnWdfFi879TXNqIIbKypW
RGBh3zD9kSJiz0SXKDnxlPna5DzNVU6effQtLBir9LcZSrgIJPvIabgR6aFXhwFTG9Q2Zy5R/wDO
JX9libYlpAfYATxK2+dheKfmTfaPBOMjvuDEDjdt+WNBsJMhC+X5V7mBVGJrhCFp0imbeLOPHbUZ
jJ+maYl+pp3wntOjinZfA4Hq+HJIFUfPq71r6bSvSrVHagK6OkV/bbh13Z2Buk2jz2ieuMjil9kk
T7hqA4C/U4/9eOssNnL6v9qlyrO99dK6mVnzuehylVN4LayfpviLbedo05QREb1R5O9jm7Cho3eD
BYRrXgYqBC+1xsUb3xLvNTaNQLVoepevCV1I+FLOf15DDRluG+NDEZWr+MTxTiz7e5P3zJaYy38R
pa7tOl303eAMJyVfxmYjE2YV4mdSbWVACbPx6O0PdZaq+bSta0MjOHRbPB2bapMbj8ohGHlvOwbV
FmtcGAHqCb9nRpRlslV0co6o+kz92rdHJY4ttLiMfwrL9icg5F7bmzClNUBuarw6znnQjC3Cz5XO
LkXCBKHRfPO4VVAG+Ml9IwO4UbfJojRD0dCaXyf3h8qxr4V+DVEIonQfKusFoeoqqSZwn1/OeBE+
tNrRcPZFulUZnaF8Nmhze3ny7D9F6TMsQN5uivhtdEKSRDmNsCEdNJ4iGANqT07wz5b9W0Y1StEX
6JIEnRvGFYJa0vxPn85682KjVS1PRsrDiU8w0h9kjexr197LU9xj3bH72Keh+LOkXEeUnLTgVcmL
VLBN9EvUzSWUr9lo+8P80DchdD9j2ZuB8msmF8QBaGfp4wHowrNDynRVPhfDTWue3fZpnLdDe6WX
0gf9BUM/2Dl/oL603YfJBiO8Y5fo+wo0I5uZgPAZFvmNgt7HKXmotSOOQCran3LnWMj3lPj5Ze59
R1L/SpVXTEAzfXqLAS+P/c4CXC1YqWPmOj39G6jXqNUuqs8pxZlJxZrL7V2WPx41GxSobxNjS62i
ZVIXTzJ3NK+blHLHqN6p5DZQpoGzDfL6Oxk/vZ6fENWBZr2X5lfTDtvYmteWvqcxAk0Xz/HiqqvS
aB4mhVVWCDaIGe/bEpvgsFmoEpIN/gtBYVY2fgmEfbOekbCkTri6DsAN4Qor343KEX/hpEZLnR1C
D2xfcx8wDPpLVp7yaoYvx+UI3kMZTDIH5tAdOqK7+H04iBvc7F7A1V4swl6UoWGHa4IixNnfCD+L
9D+3RZJkTgEZ4R9ehHkILLakXn4oyi3CioPTz7uefhr9rmuiYAxtfE9CfWbqiKSXbyM0H1t06OSi
s4J5W6vrKWO/N4kM66YUu2bmZXfmce9W0buaqnchtJ23DIEr9VNV0cNaLz5w2ErO+QU8M7CG6QDG
/2EzIEpvOIxWeqVBcT2O8yapKTA3nYpgJ0kwtL7vXe1UZNExtrRNCfu/gs34bTW5UcX0FM06RD6E
1Wj6i93tO96axEM3X1gfKF+YJWi64TZuV0mm+aT1PAsHBVgs96XV/JsyF4F4RWKAl3sHGr+pVs19
XVmrRrOChWh3n0Bs7H1/c3Htu2cpBkbkpVyZ3n2by9+hhy5jkm2MCauAMx+WJdqhhrvknuYnlrct
WwOmkuocozuXBfReCUmv2t0UhhczGchcIXFNLd2DWopjqQ20fpfrUKeLCXCZ2uSjywG9ipbwgqLw
PBHkU0b2m1n3q4FLs89MnH7ocszoiD1preb01SAWazKX127pAo8/o6OOVHPke1MaCA6Ohj7HZV4Q
6NDTE3noK5atZhunrip2Vsd7iqRypMi2dZ0A6vKj0dxdVo3n1pj8Cn9lRz8erCYVzvRz31Dz72Q7
PQFHvo2DOogsXNOtRr0kRcHko7D23PfasWK264DlqQVy5woJr3jU1Y8KbbJTtF3CfRLrdmBDOVOG
B1akb1C0XzWbK1jy9vbzcoxzpvcMD1wvjYulD4H8r8eJyD7RrVGX+XHc7pqup7eq3yp9oreIMjsY
Pjpu945ZrSX2Pyu7vz98di5m9My/HiV4o+EcOmNZk9T0ICsmtsEcnwdApN6pN5EGJqeD/Ez2tM4B
4YGmfvXZe0pILPLtgTp1ZrjftuL7dougtrmikNg2JqIzixGSJmc6vUU4B4SbIq5B+zH26T4b87XX
5ntdL3F3pttmKj9glXO60OOIn0bbtC1UzF1zaJZUDtDZs3bGiSTAcANtLAKF6z5OIyL/K1rTQm4D
yV5qyuSYuSOFRNE2HCaazz0NUVET5FN9rCLOcnd5FShfh56BuKG+gJ476K/h3nfsgQbqentEX7TP
ZuJdsfKFXsxCQt19texRDinWOnp4pfVMk96auqpHqqJyYvqXbdFGbw0PL10RJN+oa2k5xPSJoqZt
I322+ls2sOV1WOINiTOQXydHRlM/2332kc4SLSCt9Xa5m4qIzgwmK1Uz1mEIRQBZIjor1hOkUmjk
pxY2rO45kpl+eDxS7o9G1Y8zqsku5qUwSt9FBYGAFdM2EvCFUz5MKDvjTagbBgwWHLuND2XYr9Kw
XpcV3DbuBprpkETWfltxERFthuwacL4O4tbdmQCsxDUG6TAFWe+szMzaUpWxNu3ygTHzgMuXTYuh
uNf8iNws18S63kq8QjgtHUyQSQkeJigZhSBAbJBWvp1jyOqbg0c1anXf2WKqkAuj2wmm3lYVf/Ro
0FJnLe/GCN02zOeBzXABlq0dVM8u6bIojd2eUO6SE1PiHSpVBrJn4vIjIv5sei462wZ0pTp2LIRd
lfuGNm44GfZ35fnctWsTbZ435rdapQc1pbqPXvZxiUM63UTxVNnIFFFRsBniXEtF+d4ZAlUIBprQ
QhObGvq5GQDLXT4o3TH8kR56lpHsXrIdb7FlBWMK87vwLQKMYk1ah+HkEz22sUJnpaSLmoBexlxi
IaP8d0Qa7gDJZ7UFZoIfle9zRuKUjOm4QujFl3Ovcl/CoCaeK1/GwpeaDa6RFmuJM7luda5dTEOx
u0ax5UfTfV9vfKssT7qLy9jgZKm6ErGSScG3/LGwlvhzJvxYIADQXZTTXKU6zYC5xKzfdb8Vg3jN
59WWkS+0Pk6yDcJFDyzgvdqwzgbQf0OJ+ioaSA2NWvNYiuXFSq0d6u4t5TPP5HleYYVpBceRPMmt
0oLJq8BE03EX008d9XKLUWqNjywIvfSq94yq8JAuzkBCOK5OoX3UIxpRF+bP0BcWDmwYMoY59tZU
8fqCGS5W2pNnsb6N5b5nYqcPky5Ke6KVgAb7rsXqbDpbb/oS3F4Dbasd5sgOjS7t4UOx7iVmB/6v
QaVX0jMKi2hB+y6+Z0K6ENx/8uxxwOIdFqiPe6d/z1E6Wnn6OALQ9RPtrXOJtys6Jm2zxccPxdP7
csoehaj2hsIOVw1bU6ZPeL/BQ2FnIe73ujT3hvD+GpnQ+5thvonL54ps0TvFbukemAwvxeT1ewVd
XoTiUhn9Gvs8n7IrKCxFbWhxINnO+6wBxPed88Ds8TEiJaRidADkQZSV3f/C0oRY8t6yOjwtCmfa
2KOqjKMXr5zOfa5wDiL+t2vaG9TMr8gaqi0QM7RGgk2QAtskhWLgchAYExFe3wkVLUgGHI7TWNEn
O3+YKdXY7oCox3aIz8O5bfpJrhihe/1A5QlUQFiTxGCj525hWIO4n+gUQ7gWsqSa3rK7SzdnpztT
WL0lvOjoqFntoNh+3Mna2El6mkAZC2EGdSTf9GjYqLAVD+NYAR+6hFhUHjuNu3bglENJ99FAIqbT
uOvovjoWM7s8nlSddUK23UOTh2zgxsmqk7/Kcn89dzm3JHzWtOIJ0TEXloexJe3CtfzJjA82nUl3
NQwz73p2EaTdQSAwJQkQY5gtmMm0rCw7orQUAL7SuLFdgFwAyuh+GWq4bRLWVdHOiI+o3G6ymFGO
Wr5UkpRRNFGAqGEzmfR/1xRPQttvhhzitcNMXk5ttRex8E3SFJrJZugWwCvEJSwWmHg/bJ28RGOp
kJynpSgCRQLMkzbjzU9x0z1UtSRNlL4R1iT96vGC1nnR0oHr3mmiwbwablW7G7pO+22RxNg5h9z9
Tjv3S29170G3GzgIgwiy22JBY5n2qetSp32t0H28kZWTb8eZ22C0FdJoiVrIItV0Fzr08ayaKvtM
KUl9rCQyMPILSJvdhnFUnoQiChAng8a2Y7+rQTRH2nO+l6xTWyyGCYbxUuKGazO6DePwkfRkrJ3R
Ek+8QbGJIA8gzySpQndvdd2a78YcuRdTzEXmq6k1twJM29dcWleNEsQhG8L0MJj2ofZIwxAtZurF
HI3/GjJ3+FyKc0MOyLZbBB43bJc7mNg+aDIHzVKHaG+SWIp7LJGIh/AwYU7rzoX5S1Y8KtuUnhzL
dcxPakdRbQ1o4qO6h+tLo/DQJSz1RaYmbKieCfWEifoJZVq8T1s8BmAkSQMa26QvKlPttehsxPzI
a6fHxAM/Jl6fCBcTu841JYbDJb4kGi9jnTjfsrBJKZkVsKdLXW020KJs2CKkkqnT0GKP8zPU/yaK
6Nx0ZoeIh47Opp76EVCpYSy+XWNZNirl29Nz4jtwJ32qSRsjtFEd4M5A2AA2ynVKBxG04jR3HJ9z
fHWWvvrLlp4dN6lKtlBhSg8htkPQCH5hc37JEEsEo9Kfi2n8qfU2PZS2cS7snGCO2GEeTMuMoPv7
fdu7mIxtwlUuXlI7W9vosUe2o/EO/ey9oFCebqS8kFtOXwQvxTwc264dNhENT0fdk+q170yoYK9Y
9uyR+HqQZV15VsSlJIUgqHSz+dERTG6bZRp2JdQpsYgy4V1JQ+idNrIY0UdL+3Fkme+NDBOuStgr
sBX899iX5FFwrGVpg2m50fn36vE708lC8SZSiq3Zek7cxiS7BQUJs0udaQfEKjrgdAdgbUcFh5QB
KAwemN/w0N7Fn0tpb5DMJSdkMeaaHiN1qEvCU6BF+2k/mAWyD6nU6zANODM8FwxQ96pXmg0ZTweN
MzrD2qKv8lTgnUsxvaNk7ASSELvfVneapx4958tL2jy4G8DIAhgaHIkZ2aeyYyzLa3sCyIiYqJPY
9QncHwFsOX5KUque+Sc4nkwY8Eov1INJmA4H6HTnomWEyw5gYdsNyS/h0wny5hFYqMw8zAoN/Ffc
FPzXUlMmmVd8GsPqXPJfaU7Ni5krtyPpYY5R3brAoWmq5keNsrcEAP2gkpGit/aeHkXeduowWThe
vaur7NsKl5cim/CxnIdEXtyYEDgsmcRxeNOM0g9pzS5qK45ys35OmaOoboo5SgtXjI92aJfXbLJc
LiRy8dlIRbinNvWeKWHYr9qkQDUpM93YIb/pLPTwhnRyvvROQYtZNbiIdoEY1pNJa7HHCquYf9+z
2agwWprDfnwlPSAeNnz0dp90S8PrD/7KRKiqdUEVGhW1efRjedE/5pPlbExl9Z4DDIn5NcprAO9w
FROqEZJngLM88rGccsAVYfjXUm36pCs3/O1naUSQ4mGyd0L3MeQOfB5H0R6Fhqyw0GhUI+DN4zy5
nxf5YgSTnfhduJ0tRlrh4kDN227Y24g4VyqisnzN1JPavh6PnkHespIq6NqcHAPMrvXOwlDkk4UL
xDpHMwxJ2ugtDlyg1nQy0ToCXNE/GMUbvtZor1FeTnEWF7OVGjyAi2bYx5E4B2RPbAqnvH0v2vcN
/pH1GJbxuRFoiU3ms8UNIWgHgpcJ19dXWa8xNMtmedcW6G4xahbPhP1vnnhaejMJBiKUUMaytBDW
HALla2Bo48SgRxo3dHHV+U0rwm2ntQLgJ202au4IDmnckHFjNArGbjRXfWLgXClyxjr8EwzoePtI
FtfJq4pDiQ8XtQ9vvZ5t0Mfy/qgCJxE896o1Ey4imnVRRVMcrSKdHaZgQo4053PB9bDOdUWXeEbP
AhMcY2rmCdDCPuz8OpnJJ9KxV4Qe5lt0do3fxW2EcEFeI1wjkR/X6CVU22MVycq0om4qDNv1sNTn
eux/dWJ5hyfJRIYEIUwv7Wjl+64VkEQ4lQQoevyAwE2wT2jm+FdwjZP0ZZlfVDr+AGF5QT0WrFZM
+pnvhbB+XjQcBueLxjK0BUVj1sQcmBrKWiKIuc2Lt7KxzSv+BvWO40j3R5ISUB2Y//q+Sq0gyUeD
oa8ncCwiy2wPYdDv3QW1jSCc9dLcRY+pCUDlsNcETp8VmzziBsaYhUFZdN6lyU0EjJ1xzLOpe8Ql
UCOtTBoAG6nhsanzd3fJyeRx60+2VoUmKcpqXnumEofcEOF7ecdp7KZxdiangPlDz5E42GJ+rBf5
F6rkPtfa0zfa3p96Rvw0Nc6jJ7XpHMYhhl7DY0ty9GboA3LsREQcg+x4Nu79Tl4KqD9N8s6We5q+
s6rU+ESHTiWkjAiOnr3igofSPhWKvIbV6I0x/Kc52bcCDWxgG3cAjBJk7WzG6B7dkeZtkoSgh3FL
+KlOXMGpkjL1rknkwVULGiDnSALwa3AkkjyWaPI+mh65JtkUiLDt5DEC1W6U4Ufme9izRgCyhFUM
NTB55i/NoE9EgT01QgEO1sPFGrVT2WbNLQztFMlDAyCgBuvFQnENA9INP4XZ6XDG4nXs6b4uneJG
u0B8FnGkXm32D3b4CaDWwpxOT/V1rikMKu2X3MU/JfBMcn1ziq6Wpnnr00k+FCmTn5AaMUYJiTqZ
qMaPxkKV+o0d52XBIlg86nV+a6K7TWx2oLPKUTMcdO8UHRGRVPiNWiAGXG4KF2RiVQz9X14WhHSk
JWAU8iBpQ0E3BFDxrqSRGvza0shg0HlMw62R0KBLUa1A0E/70GrssU8PzKN+02jlVibqn01ayZb8
DO8499G9SsFDvCBSAtvaGOBwZjvySekiMq2zzJ2yKuT7yeBVxnpKC8uAYxUGkflp90fDeBHk2UBG
w4LgOl+c7wQkblNWyUddlzhKZhafOteWVUo2i69mpwE8WOA6XBIvgnKOi++60ItP8tHuIu4MVDIQ
LYyZEznI8KWoOa/NGfbRUk79ZJipwVavx81CuFr6ApzBxsnthRyho3E3qeKh2WmjZ88b1WaC+lN3
MvY0RI68/aGByrCdQ4J0IgTiN3YPuW/rmmCJ3kAzOFVTGRhyiLfoaXUyHCnsvRjRqL5zXu0s0Fzt
bZzlV5HB9BIaV25I0yYqyhns38HKVeWX5vg4Dt1wsw0P1bPs0Ecl8T1FgIRV1sPuBfr2RccjSemU
5mBIMvtNk0PjM3LHmBz0mxVTRbJDOCIoQHV/B5fLgUXHCYaCzXnTEMa0t+wFB3DuzsVjN4O9NY7X
8YdsNicLXpxuwvQcZ911abH3McOZDGRZI64FEYHQrbMOT8rMtMpKRQAAhgzoJ74TqiqLddL1DvhJ
8zrL0b1q1I9shngojqFUZsBA04BzEh3v2oTkrxwRe5sm9Nrf7B7KhuyEQXFwtIsiT+qHYKzp1Asx
HC2za/eTckCDQ7f8kmIRa63Qe1YQXZ14uyo/FzxmxGGNO4ke6Tx4stknbuLu85bSWVekGFfHvgIt
MwT8xlQ+tiOnSjGAq4FQWnesGLtRSxIJKJ6GrvN+ZhDvNLyTXyP9zFH2Q1WazUemd92hab3s2k1p
eDatIX3THbp7zVFT/pgl82aYM+gmoqwODjQG86ASMe6Tdj4IW/9eEKdppL6t9Irg9CL1tP2A1Xwn
IlMFNqCYnzpWvQMZQadg6pzkLh8tjC3zMJaJ/FR6Y/iznYxrk5iDta6lr9n/FV0oAzEt4Nuj7EIF
U6IBrXlGuDEG43dR/bucMdzrqT7/c0FsjtaEcxsCvjoQbp89LzpSOj2fphMKbtn7OFGgm7viZbGT
ntMEaFJoqMc0mX7VomUwYtZadV4v/pze5nVkevbpQ5+fMHCZ/gQ/tcJkZqzg8IFWi0PizffEIK32
p4zm5BRtJef+MsZBpzhyaeZoaarFN9RFtbFxJ89Y6zqMqurmmmwEoCsbOUth9wEvPiEfYe0cW8cw
/0YTc3M3KdahPtGWTcLY/ZORwXSZPR2hWtww9ZPac1KTccl18UtIWbdq4x5iitHWY17IJBFr9yyb
yYkE7EOjPddOZq8zOeGOCa2SlqnRlO6nVHV8Y8bw3jEX/kvIw0dfPVrjW1uIdFthoMHlh40Y/Kep
3uKm7yDosszvyCHdqMGQf4l8ElW2C6U9XpucoMhNEUEK1l7ELWHO7aGxtJRQAF3DcMmMTZLa/0g7
l93IkSzb/spFjS8BGs1IGgc98bfkHgq5FJJCMSEUCiXf7ze/vhez721EeAkSurMHhUZmlVPuJM2O
nbP32ul3NVRAIgq8ErQVp+iJdJ6JYwdGSNKtOxLtZ7o3Cy316Bg5PZQQVRNVNkds+iTXuZE/A9ZL
NsQFf0sb40l4ZKkgou5P8KnqBzTPzQ0DaIn1MKBjJRL/6GHlwzBYBa+0bAi0N7Gk6NKvX6sJhohF
IPWq47D4XBSzScNqoK8y1/aJx6sEaSHf0qq219Rq2SHM1GwdbSso2l+jazjRtoh1c+rcQNBdt6Jj
jWDrGgrIsM96Z0DDFOffshYTqZsSy1vHE/0lc7J6alxsS/7a42gtDzncXAzeWYJ6g65Kn+7qjPV1
a6tR3wRNPNCIFvJYKSyPU+ZPhxkF/L1iQorQvkl35BsR0oLN4CSSmSFm7BQbyzME+QYelNM0Crfp
XBqb2XUHl36Sici9nkq5crUDlSkxbeS1k35qIzrviSWDZJPL+VHOkoERzChJe9QP0HlOyI9Kv0wO
rRAvScjGNJUTk4ammmYGnXFZf5+TqEM+bxVIBbIxJPmz7EA2uULealH3NNktdROSn3z2TeBLY48k
ZuyYvQHwmrdZ2NT7eAiWK3gPbpu2Py1Bf61psAFYaMw2DAiyddspb5vNSfqLfOH6lJSxDy/OTwdn
3UjmfrXriK+zKjVm7trelW2stynHteusDFsmfQygGienMgiFfUNCjneuTLvbeE4L5d6gPzcgzpsi
oKfjnM4PUHaLw1wM4lZIw1l7Om5v8Wbnu9Kas/XUCMIMOXyuS0f5P9OeaoO+JLXCLM093lfEGg1L
fBRH0LZy9HE+5MJ9qgsB25xOOp5x9FnEphHSY1OwNcPLEDfl1zjP7FfAAcDabFr3GVDHmT+Zyd48
VsY+bNxw7VAubPDt9xtnFNmXuZwQKsiExwl+IfHdPUiZBEz9Lp9EhHk98Det6wQPMmb6xqZhyEez
NjKM661x0prKf2Br2NOiK/ZjY2a7aMzFLW/BMm2ii5mFdEABnZE/0GcepKDuR1f5emXgNNvTvk23
wozCp9GdzOvM7OpvWccTgsIiQ07pECtuGMxEU2UaqDXDEuApdGMN1gSqLAOwJK9/iDCqfg1TNt7T
e++IsycPrQqy8ibvx1fTcYIbqoiM5woFs1dXFaaoOT94TjnczmXuHHECA8hj5LhxWhu0jAxy3IIY
4nrNsl7WzDeKviLzOmAW50X0uKKW9Ou0aHDjVAB/kfDNA/pj2Mhwh0l/zqfVBMphFzS8bIIW/UbU
JiVlEiwPMAvZNNG7aDHVzN+ToFMPTUihRuSTu8771oHuqL1daqvsYNKoWsXR9ETZSf+bgzAsDsek
T0EmysZVVvkwjgk7E2UKwx/ILxjox70CkvhXiGwMO8vgH8wM56idobnr4XrQ9Oc8IyIw+cpJBprd
XrRjEib33RBSYHIrvy7r1srFY7nK2W63OfEIGI8L0FRd/WMyUeJGtn/jO9jY/SmPNzVgKZQq4V8R
perKEeP3qUdMXNe+PIRD+kCV1K61adynkoJtlQ2qeuqcFImPGMSpS+o3RbIGjATs9V9cC4Osnozs
xpKYPlsSLr+6kOm/V2VKV1pJRHGlYLQVRm/ZrBkIEw33WLKDbCxiL67MSRlXga84OjNt3damApTn
utk1fD5EI+EcWMu+xoZlj9r8ydGV7pE0UKaMrbS2Bs/HOnQo2ColnL0uOAAPUvSPQZz7N7rp6lMR
5f2WAxEqviGL7hlk4ByvUQNHQIrD1YwLajXX0U8vi4pjX9TpERkGfzroJI78AbLoomvFKU1K2iq6
hRwlA3CFlAQqvYc4Jg/dnIszkx/03E2O+qzHmIBCZ7kPgYipPubWbmivVvKHPZj5Dc8cqIUwfIOd
gVAtkuB8fIkUIiqIp4uiVm4aSauUJgdwvRYjjV0a1kqrnMocdrSvM7kdMWDv+4rMqKCqmau6Bc10
K6+YDC3xYF0j4TBa1nE2UdTIEK0xek2kX22BxQI50moEnrW35vYupX1CNyS7Hzt1m3ZBuTWLYNgD
9TRf3EVADt7LW94e6kZl1whybfOL0xs/RTrUu6hRYwXUtay3cSz6a7AjA+T7+AWDtb/OMhPlrqVx
7QaVufO8ajqGs6Kt0MMqgi3X76rOMjltgcJ1u/AFqk22C5BTADdLxlORFxwsWg8Bk0HpvwlVSR1v
opzwHCvbR3PjboMprdsdMjSG0bM3rqVjcGi00GvpemR0ObZHD0fsdNJTDsjLV164LP3JbUiP/2dg
zw80qLB7NVROx7IoLILx0hZsOeNSxPwQAZuDBcTsTTRteI4crW/9EOVwTYDSV1LQFiQVHnr2oySm
Kx5PRYFMHY0ubiNcNOEiJG/RdvxiSmzf+PkYfhUaB2BO/xiICQguq0zfzJCJKs1qLHzMsRmJB5gq
s1k9VoS5HUKIJXuMsLj6ncCEN0Lw6lCCPnWCmTMUlfnesHD/NIJWLVpZZ6Nk8DJwRj+ovhzOIXik
TVzjgzC6KloPrMrrZPScY5+TAuWO+VNAiOgu8LD1JlMx4AwK9bYVk/xWF2SWtwPFlTDadGdNwyK9
5LZmqniOA40IWBs8zz2vlBTNL06zDFFnCw9NPGMnhVByb/Wtx7ttLiYEdPe8H3CKhqbHs0HZYyua
xakP3DRrZQvKw268K5seOirRzIXlFDAH+SbxxPfbZo6m7/g4mrXXYGuGo9ivfGehlIuJWq/WaChk
SZEzpAm1YzvE154cp7XKu/u8ouHUpVSs7mAw+YUTdbDcXp8GhQdgpYqK2VtVNDw0cWCNDLRr05mO
WWSBiO3H+JtfZr9YgKGX584yBiriu27yx3s76wpWpRi7pnZRhDuh9X0CuHZS45RQ2KPt8ajWYUyG
0UNexfD3Z7QbvjuGu9Ckea8c30TTMctij/aAyl57b4GbvbScLvlRRLSfCUQ4lmNFSOHgUueVNSDZ
EOodW1+EGIAeo/kQAKJAqoak1wSUTat0DjZydIRexcwUNkE1R/SQDdnSQK0ysTYlP1k7u9Y9Rk5x
J7MYoYfkc+LoB70Cj1N01m/SwaciAC+EerXwDzMWAjS+KObGko6d4TPfiHtGuKbPgp1GxiHr6vBH
ajhMCeiOHSxjrK+91C026CvQTedAHK/TTLRsq0Y7cmsoaQEWJidiOlGk9I2940ci59D23shORfhd
Bd4xlTVnbN4ZiOHlzJE7MmjaemnNtu/DAg98jKl0rvvpmPYV6PyoCPaCg9dumnralWOwMEBGwp18
J65gcQfNVsmm2Mc6tu8H6aT3UxQAU3DLeGFUyJXdYKwMBiY7HRWKa3GyD2vruScJ7+sEPhZstsBh
7Cv2Lal2g7ryrbeBLvXG7DsH2p4TiPtgDJtHoRMUmBh46JU3LS2jhm/VGEgezLarr2tlxN+Upka2
WunQIem6bZ0jJzNknL75RpycizYA1cn+/aIjDKpJz9EQOvi4pjOOLUs1FvjcCZa1RtaX947c0/un
MK6hRgL1GZn1xeMZVLS4Nhy7ffEr216QYmN92wtYIIZOmrVIy1+0FuRb3wmWc6ZtW8eKOTNrQA2z
kSDXwCuA80U5K7/icCy6MHtx0kRuu2Fsv+cdhwoAJNTYg34VkB2JxfTljhICRYu2a9ryzdidw8qN
jkVHl1QgTRtlv1hY5BCy6ojkWTPA58CONqGdKuO2CnX2NdVOdbZoYNFBXTrAQuHocWZUl+PkIIZP
IsIWIOVj+xjcfKclhz9GbR1BFYO7CU1rvvFsSgncgfR3AvAmhWK16irYDACuOovuXjy+oSbPD9po
3R3m4WkPeLA+9BXZASZqrJfUGoYZobVqDgUrxkbNDeupGpPTNKD5mExB1G4Mh96vSNVKU3qXEjXH
F07LUOoHHDcQqVj9CvFG6UORZqfLNlzX141BQTETHrcFE0k+poBCcRfnAWc7twxvBbZyGPxg2q46
Get95w4ZdnWn2vvV3ILbcKeXmhSIHZ541gs4gCz/WFeZDrSPaTiBzlKZQ/d/8ZJQHhwEY6VvY4tU
3BzM+ctYtcR/kne6B/IKAthk+x2EZdxYWvU7jl7WYajb8Gfpz83BFl22novxZ28Tq9cWWfRXDmcP
fePY7EQ8lLuBeNmdTYcLflUgd2JGnJspCtwM8P9Okb2BChUNWliIRu3TifZiHFn7EQL3apK4sfvA
BrEQ++12lo2LnpRwjKLtne91OdCaWxbbCQ/fVS8N/1qP9LxX0Vj/SAylf6ipZnJYOGVxBeu33jiW
zf2AFBAEz1m3wJMrJ98ydvAPbozHxicOZZuTlwwNwjUOSRjE2yjoDBbXIN/KCRlyZem/WmUAgFrQ
X3R3wPWECdQSEbOzzxU9Quga/L+0FphsNsZdYBbquKT73llVFm4hricrjCboEjpbXPkJ87rBsfSZ
SQ4JOtp5prKwTnD/jaMDSpAiBabUWgJS3mAMfmMat8ilHNddR6YLa6kpSOlIkg7mY+LFV6mNWjuF
meZ4R4SWGNvSOP3u5gboxcIvCfPCaRMCeTkaSVk+2R2YGQeD2bbjcfoqKYGuYzz/69pBgZLGcfDF
ZQJ1Gnj02aTaAZ0D6v88mTdZX4AKDO2fzIPkLSbzV8R99OOIL973g9NuqkA6e4/j3zVpE+KoranZ
sf+W+3Rm8Yvr3MPfmQ2IlFW0i5LGe2b6Nq44R5qrKkPm6zkEVORT3KyjmpYJD+AaWhn9kgztZAkf
ZMXIJf5JsxUGEqL/L5SIyZrTOC4z0qzXY1GgsTR6Gvk6V0sl534DBIATAk4QqDmIh5hYwsWEPoX7
0BnIaozzYh07xiubfKTAibEwDfGsdrHvBidUrej+ZnqjrMYIaUWhdpaZPdHwCrYVjcT11FsGBacR
HenchdvJcCmYstL8aw69hxqLy4OTGrxSPoDps9uN5he8xPXOSyNqKqxtGOclqbtAilezi36PcDG9
qWdENGE22ofAQkoSAE6oIXm4zFtvJLiEJxHAieZU0h8tk6djLuZyE8YzFK8Qd2BuBndwRw4zqXg4
tCrmc2SAUoNNKc0v/IqWkaf7JMNJTWmAJ6AxzG2TQv8NXXNYF2ZuXtHgBUKRRuXRdFmH1t6SqyOH
yf1qmCiAWjpCgL8w7CSFux/GRtwAttSrIAvfsjKF+8Pc7gRve15Hgj6B50TFwWOEcUBfC9BAUNfs
MgtCwBjlj03OfJyVN7yS8BNdlP0T1XMJ0XI16tbdDGTSbGVeRU8qn0j+oGuIUJMe/rU2bPmErsne
NUt50fd9uW8tus+0xNRxxj9+iAFx7bIR8WwU9XA2BhTDo8qKxyRy8zvDxmjL2XlCqEX3O0nLb940
WjuWCxhwTF4ObWK65zQ0ih3yDfcRJScAj1QziUKRwKizEPhVGdCMaQdFHuzyzkwgeKxG5qQbvUyF
nNmTMxDXBM1yLiqkHY1H01m3bBIoSJe8QtN4UEkGpCIN6wcjG0FjMSO8ARDNb92W2Rl8OzAOBT6y
mctm49tDCQDcpP+e1OnJT8v5W0EldiJv+nYAUrGJ8+6N1YWzshd0FIZg4X2STACJUO7ayHtWDhUj
CRm0mWGv0ZwgKaNN+6sSQuDJz2jf1BXNSX5MlMajFMiHW3MPUvt7qNkfVnkXAjpG+OWnfWluXDv5
C+BncYpK3VEPJfW+aVDtguMQ5zEYXnCT/GjAWlwNczg9tjTLN8xj+90UAK6L8tajNAidL0zUin3j
95xRsEdDUiAfJyD16G8lFrZogGwezYs1LBlvlSQMFbPSKdaycSoYw+xFNbHtr8RmZ6dKR8wOewpb
05zDLxzuKo4piN3uSp1ke917auNP9IkGAeOj7GV8j7xvWA+sb1TNqHz6Qo9gOelnNnmEBLzw3dNo
lRhkk9NcnRsTzAnEfvPZLjv7Z2Qt7CwXL5ADZ2Udgzr9IvzBXTtdMu3y2Xd22vTqp3ho6Cm4HJEJ
YoYHb4fjCYW5eGUVwGTamCMzwnx8BpquvgBuZEO1ggZrDuPnNPeyE3rRjOqqoAKpSuOVpZiqC/QI
rgzT25PJ7R4Z8CVba5TQkuoAXpRPRyVO/GgnqqgndnEBXSY9CmjEbtCsJS2tvuweI+RcTyaFG7pb
zKVuT9dq5fmED8VlFz4wC/YpzdPkbiBF5OyBoEdZP7XfkXVbO3BrHEwchcyG/4gfB1eqg40i4qrq
aFquEzo2SN/TFP1rlNbVqUryir5JlV2xZM0PliyNa4u5/T6tOtYZKhbRUT4hhOGIGLsY7XzzBTbN
E5qAcwe7HYQ/TabUeyiHh8KluSfo5HytRlcfAwTm665FPMfUNeRRKYrXWIzpNgmSgihkd3GME+x3
582FeWVlHdkJNGz30kqib9ZiATNdEZ5omiVvmWQIbSIauzELxKW16Mat147pkQNHcTuPmdoZpJvt
ALKQR+Akj5Ehq2LdHOKCIBc4cR69Wk2LnRSUjR1ATj5keisROKqrMPuCXxUQSeczGilbC09HTDNC
Q/hZkCjtY9QvWA0N2rQeMtQkaDsZBSDdG2U0Q9Wviy0rSbRtc+ST+DTsHc8CWZCkau7yWtZo6wt/
fvWLVPEILIKOPKqugyaIkbYakNlN/hlkZHW251kylB2Ljadab68lt8upIRCYPigvuD6P9JjNF1KM
7IMTF3f+ONc7Qwn5t14OczZx4isxeoQaJeOzHnT5BV9T+MoWN35BCoJQBxhoRq8SC1VHMsCGFJvs
lsbw9NQXrAVMX4vDkLoPVTXWq9rlQ3rhv8pZWBUJN5zx4E0jHlDT08RZfGXLMTobzGX2s7TAFqQt
Twsv2jHu+BnAwZOwgvGk4/VQQAyXSBVaUeUxQD+/ihzqLK8Ntx1E4hyvLEV7uPwDCDteOKxb97ZP
wuqhUOB3YPGGwdEbE3WNeK/cONPE2NOU05cqzjQbeKtvRE6vjLy+dB90Hg9M73qogJi7MwskZ2Py
6lNF5/mWoUYEDjb/iU8l2MKKDm6dsBKHsYcXFzM9REpkZdc6CPDbZlax7yU0Ob+rg69j5bxCpM+v
RdFj5pWDBqzvz6uJo9sNcVIsy+jHWS84sYux8O8cB0lk4JZ0VnJgjgljTHohNdMjzj23o4ufIBL0
H+QAdKiNS31T9w3bp6eWOg2fRzyaCZ1D7tpkYlhKEqITeNiNLYmQ0SHSqKk4vlkL4jk/dLyO4G1Z
rIbWI5M0wnkCK6O5sydN0hSb5RcjIGsJ7aKB9QZKJgfXiJ1Ulz+DpYLOq6p/01bfvWZOF+xS4r2A
yUFfCQ2/39PAzO/NfgpIf1EtAy5Ys3GMNMeV5kTLGtSgj7jk2Lp4rAkMJUfCAiagJr6kVbfHxsUb
YHtqemzcyqLB6KtrZDh4wR3xrOFHxDEtJwCHrQ2ujRxxKJre3kYqcQOyK8KEhYaDLLthQ2hXh+qi
pJ2Woh02cE8LH0OZTkuCFHJ/hPMEtaf1UpMYRKGuSxT4O0f23lWVzeXeEIhnutmoD7x4VNUNzfY2
dqNNYGX6mCKA3VDesRq13fcSFeGhQTBzV+m54dkiGxFqQryjHz1cwfjkdXUb6vbJ1A++MO/c1B42
cTGp0+za363ehiCfsqu2OUMKBJb6rsNAd0raDO12y/NR2aixU6MLD0xXYiANJGNMHvHXdVXCd8sq
XhK6ptRchgRZy9zpC+lW4WZIJG4bGNucbXBgN1Mzsd43xVF4OANkhz8UkGYH7iHPDzC0TJTeXcxY
1K5eKFypchCfwn9J0o4lUJntFUwtHlx4QAZSJc6w2U+lamaqfdbvSq8ub3iu5BWBbDPgqNnFOBg2
ZPEV+S9KIByxbls+u0mPU7g3OnclOKGiULSwltRIP+jrcUp3pWCtRGI0JjX+owSjjIHe/E7ycrEE
CrVxZlwqvaqxVUV+81TXdXM2GzIcg0on+2AaCScPlb1BkPvC5J+xIJzNU8G+s3XaANB62UBbwJG9
Rs/jHtIYcIDsPBb7yfrRjW51ahjdYypiBNQIlMopCu5VTzjRZhDDC/lo5h53vd7pTHVvBBM518KL
mR555qvby2xXg1q98wbvJXQ1YraaDgIDtF/oecWW6Q0H1SglAtuA6abLAS2I6ojM6h16f2axtxXk
KIHvGzCN7e/cCQegIqlrowIDn7xH+lYxWgVvfCmzQ2fI4Nay2+xOcW5EJN6ONO5pUV/zUL1WLXOK
Mis4QOiQjcjvze1gmShIG2GuXNfINyOm3ZWacniElG/rccaEiRKw2HYBO1/rM3EijS/EDheN+9EI
LUw/NGTo5kwt0VhADz3bba9jYi423AqO4qE5bXWa/2URl7iB6ZT+bCca3bbbGS8VgV40G2SL41Dd
VRSWNwzYYE6Z/viDau8ZdZlD0xULDMmm46buaBwNPVqFOC5+8eV4pYsRW8eSMVLETKN0GTbXY6rU
qqmr+hyy7BzCEigmOj8mFMxVrRzLOhIcUlQYZFjY3xI7vrEJft6IDMOsijhBuSNJKSvLn/wri0AT
Cix3QkXMnmbOoGY6kj4QSaFkatx6vva8Hr5xqJOn1qdzrS2GDk3C1mCbAymsABPXaRSjbKYNDEG3
btDlDM9kS9JaTlIXmIgJuh/XyDgWB8Y0xjpJsDv2Qk5bpNMa+wjGCXMgX2jOcUp6JDxt2r6Veytp
cKPXE4EIzBqPeE2+xkmiH5ABxesqr9w92hZQTlA81rT7Q2wCHVs/unoMMib6YtdoTnbrVAwdENgw
JlCcL7qpDLa6d/8KvK4PmJCO43LcN8BW4Y7CMWNvimFSNH99lMlgcGHMxc7UXTvo0gMKQLtra/Ks
Ala5taOpJxmPiifkRk/ViZhI+lKS0J4GHDiyBc/uGbXaMBeNpeMXeU3yPHQtSFDHgG8OsBCtWmBf
N2VARwXBxi9nGLu/AgdKoYLta6Tlm6Yxu0d7Q9T1pKflr8v+akSmNr1kmB9avN1AISAHLpxSkwV4
HWmg3VkI48f8VgHKXBU1E0qdqmFTOWayr5HhXimKKtIQqdpWDdstHjc3OdREO4EwBWgWaTwqnWcB
BE6c+sQQa350yEK4579LWEEbGtusi4yt6sIJ2x4CJBSI5i+jQ3lJQ676lTgy4pSQkCEwVvw0cmEd
qB7XviM1+7xiGoh3PnlqyKWN2daDRS3cYF654mTa4y2Im6uko98DSl5vLeZ3wEKkCxkktq8tkURk
gY47WeFBLhmVwqvve8N6ZJ6NJ1JZdCgd17lWPpUl2wWGJsrDbZlN9Rfo4fa2nrMKMgTxAG4d4Wdj
zctGCRLI5kP8uqmI+FzAH3Sr0aBF0VrVHcwax0bHGdjGXos+2iOlYaKAx53Jj+yfG6W6bxZ8Lmiq
tJnOlURhVhA2tJ5LH+Sy5Fmsowm5QFQ/aqbiO9f/6mFioMZbIknMGYlrZSCngYPM7I7Al22ALQzV
5zI2zTv1I6BW+F7lTMfmPjVPQ5jbt2FGZ9ZAa39nliXutNHzsNYjaUUMWdOctxnwMgTHc4Xg27WF
ODoDVkkg5c9zt8glLTi0ZoSNnINkt23b6FmxLa7SnmYFPXa15+GnM6cGBYEGwVoEB3wPyA61hAmL
beGxGgY1SGx6zF0FfiNqOe+LTQQJ2pixfuQULPY9nnBc0Nr3rysheG9i0uZ8EY8Hiw0MJawx3ri0
uc3DWKFBJmIscctzMWLf9dFUsR7RLLMsujs6TaE+lJrblhHcE3k2AHw7z57Qkz+6rcOS02fEGEdE
CDseYgEgvSifOP020GOdZDNnEygxAohXXoUjdgpZzY0RPlnLH7qOK8O+mxFIIcqL6ieiYay9LtPh
Pglth12Fx66xGKgySZuZKYOQ0ZGljpaFmp29W6BakR2jVVpaaoEhRE1e7OdW6tcibonWhNm7CnyU
Ux/Ho7+bvy61VhhNlcv//ev/lK8vdxFl7n/8S/xftG/EJUdwiqGiwSd0nv6nH29LS3qWLZkC2ZYp
/vz4jheWE/dUnLE/fwvmcl2I6cfHl/j3RHQuYXvU6tJybGVepK7TZ3O7uOqLs5hPk37EG+ckeJOx
PP4Pr8NPZGpPKW3Rr0ar9edXKc3UYh5VGJC8XpJpQ0Q4I6hkOv6zq1h/XkVV9pws9q3z4Ol73szi
3glp8qKjM06U8nL38eXeu/3ceEDFlvakUvLPyyUmZ30ZudWZjYctfPI/yZH/7POXf//b4wUpIBOV
6VXn6geTGgJ9/tmfb//58SVtSnzY/Plq2rrpvvA3H3++WL5/AVyzyK9+/ce/tGXa3O7ffp/l4fvt
78dN7OIw8yvourf60RPnoIdghoYQy+oaiBlYjAbd7tNs3H185c9+uIv3skVlyU6iqrNhw4DdlN0n
3+yzz9d/frGyzIbQMW1uDFpLjOXhP7zxF2/lBMzEMGfuTD7j/b7DBvOPfh/b/PPvdz0KoqLl8wOm
zULh1d1/fIHl0fn3O+8S0gU4Q9Da/PMCDaPnsnOM6qz1fYXsENxX8/rxJZZ7+MElxMV3oNNOAFUR
AGNS4xYNxqrrKKn0k4HgMecE8/HVPvlC4mL90kiTEOHzKmKOQQ4/NFe1+uSh+uwS1p+/WSFTT07L
246gIscWjuhu/uQS7z+3/31b/n5hf3shAWYFAqFgdUY1WfQrhhIf/0qfff7y73/7fB9qeY60qToP
FLY41u8//vjPfqHl3//28cLgyJTM3HKARlHHVBKZ3D/8BhdLFlGFqROlujrXVJWsTp/cgOV//m8P
rVa261HgaVtdfHzJZs+4s6nPY0YGAJV5HK97zi7+dP74p3r3Tvx2oYsVUDdGhoavrs8eYzvS7WE4
fXyBd++FJpcc3b7isHGx92Uuw1rRxBDEF74x/mCn+pq5X/7ZRS6eJ+3jO3MIDT87ETje2cbB7DID
zK8/vsy7S4mntEaybknHvni5u2zuyV6UrFZ7JIsozm/lBELz9uOrvHvvPc0VBAwQU1zcErtvDE1+
Edst9D7/KAm+3DjfP77Ge7ddWpZ0lceJ2/YurkFuWtv6sq/PBnQ/vSuxOv6zC1zsfA6j1np2uIDX
rLvqR1TVn1zgvV9JmUKZlrQEX+HyGzCz4hecy3P20hAhOO7pFJfF6eNv8d7Dq4S2tSXw2OjLn8lP
Wx8ObVuene5kpN/H+qYVn5Siyw9x+aYry1bYrqUWjrxYq7SX6qDPElQYI6ERXnUyTH1jA7NOguAa
+8ZM1taYf/LjvXf7f7/oxfJCZ7qvaOSV9MNeV5b38+Nf7d1b89tXurg1E3O1IevT8kxT3Qmu/Iju
3Kbtvv4vrqIoG5RJhpByLxaWPNAxlWlQnelWRV91+KqS77P1yU7y7g/lMBjyCB+Xjr544y2T7nqJ
QP3sJNf49J1Pbv67z9dvH2/9uVHNuulxSJncfAbwsXVmswLS9PHv9O4D5jjO8hTTG1AXJdaclUVs
qbE8B4wXmcbRHoG0uAytExp5B1v+r36y/77eZc2I9NRJp4TrpZQl2Xw/IbX4+Bv9XbL92zvjcddd
Ry1r5MU747YZ0OvOL861i8xkHyIH1jsIboytMXNmP+EkfXzFd+/Tbxe8eF+isMicrOaCADGJ9AgB
LBWHjy/x7kvjMRv1bPYXeXnwte2aZO6cS5CMKUYwsNWvynZX7tXHl3n3afjtMhdPHK+9PbsZl4HB
QA7cHtR/ZYGIiDc9k7KAC398veVdv7xVtilMZdvcJ9e6ePoqeAzYOsPy3OS3iY/IYJu4pwpCfv/J
7/fem/rbheRFmc/YDk+O5kL6r6g4SXXz8fd47wmwTdoSwqb7anrL7/pbSWmiLxMkDvLxkoA4NMxE
BH3yDS4uoUw4GEpq5dqSt9S57OK4tmObjfLKW40LsieLNm/bfR1Hn6wHF3fkvy6jhCfoRWnXcy7u
SI+0UaskWti2mMQ6Vs6z8q55+tbK/fbxj3bxTP99KZurLO+ocsXlpVzHR0Fup9XtROz2ygLVnYcG
shnvKkyDTwrZiwf7v64lhYU+lLXalhebDv+cRA1mD7c+00FQg9k2yEhB3fXzVx19svVcPGv/71pa
UBkowrIvt54JgXivgqS61e2DiS3X/qxh9N49sikH/v8Flj/gt6dtDmPLwMBe3Y6QSnV/FPGzMomc
eCNZ7uNb9NmVLpZSRimF6YPOvqVmHhA4rQMSgLurefzkUXj3OjYLG0+4Z/Ea/fmNKh9fPR7S6jaQ
yHXawTxEKS69IL+dlXX05vCT67376GFYF5Q5WlEi/nk9fAHwQ3u+Vwh2wnwlYxAc208RvH788/3b
U8dUbTkPWEIBvqYM/fMyVUv4lI2X7XYWxIaTfWPOJEOk98DN9mFqHGMMOx9fEak6n/nbkqpMrulq
ZXGiokXq2fLPaxKkO80l3++WGSFa8NoRoDuRURWOm4EzJbYQ8TMm9g4uvr+Y5ckEKJ505vdHUJLx
xuhm7zqUOAWZus2bXuFNJd+ugdSexjsLpNy6Nnv+LQIVZ8xdXKnpUxIM7RZqJL7+QPf4GA25MWVs
3felG2C7AcOo/XrY9ni8r1Mnntdji14bBY/YTw5gnhnRzIl2lbG1oqi7abHuPKcmyu24wC7Rwk8P
edCRRjRIqhsNJjC9L8aTGJK7unCvnsDVAy7WbrVO7wymb8PZMawrfGIp9jXi+Mq5zwh2MAEyDBnS
N4vRXgRmZKGGpoSa8PeOYxBvIkLKGLgVmOYbxv9xOaHtsFICbTJ0jq6hJZE42bTu5+EBsjbx7JXE
zAR/bdf0c8c3WnwCLbbwylFqb8XBtySfnR2Wfb0uWhCEJXzatSmCNzzM43IKTbdYUHNG4BJQ9yKc
a+Eb7AzyEFfIDVg+OqzyTYgycJIElpQlh6XRyZgtm95bEXEqrzLmnnJERtBoFV4NMRzzGlvkRiYS
bpsPeSxKBcjNAWS6uWjpQwvq62gT7WH2wDyMKrLhjRCmVXYzhluIiEiaC2udIP5hHtL5323XDq+7
jMFP3XndDnOs8ZXDKSnuoBueMB6Q1WwQerkHllBvzdHpj14TlrxaDlJI9NCHeGLGbLINYAJP4+i2
qeTrNNrm82KLvKri+D9JO7PdyI2lWz8RAc7DbY2SWlKXxB59Q7jdNud55tP/H3ufvbsqi6cIyb4w
YAhmVGRGRkbGsBZzSD0wiIPC4PvtU6Ff+Reb5zJuX5Y1ToYp3s8TvR1ep3TZiSnyR+DqwHt0Xgrq
fob5aBgGUxXSS2FqH6zomdFJwA6Pjde8juWRvk/og5J9GoK/zNiWJXlPaUX/LhBAJT3pAK5jQsCc
MarV06IfmzJ0Td/b9GevyPSMMZGNe8keCkrWLW13kvLkx89+b+DgyPh6n/yyY8Lgo8r8PMiSIVNG
hW68wki8sgSLK2DCWkjlhJeKLER22ZiE1RQN2akufvL63qYUdL2JnqlnCXKA28t9FarMq30mS7if
rIYWOcXqs5PfPgJTAeLDNqSF+7aQ+SOCn7sQIvjWQKLRiJlnFDK+WolbW9//3ffnK+TskpXpL8fN
8f00KCGW+tNZu/PWFJh37EyAGaS1p8JVfApwStNmtbpwdccJuzBfFGffN/RY9y1QFE8DUNYdQBE7
s/oE9eXtZVrbayFeTLLBrFpGSE9wsm8LWK0yWd7V0o9/JUXM0hcZlMWphC4xiGjlawdelb4Sta0s
l5ia1xqjN2kAzk7lP4w8xvkjQHOqfbitx5oQ4RTaVpxTiWXPaQIOGW4KPzKBaMr/crWEEGBKsxom
6jY7AdbDuJTOKGC/Fmes7Lsi7HvppK0RRHJ2ipi638e6lAEmSOM6XSYa5AZ1B1GBOmxSS06ZFZaM
ndxw+eYZ2LRZTVdZnP6lBPY3Z7DWHMMs+coxOCYFaVklM6cIdp8BO53oJg/KMrXgqjtpDCIO+nfi
iy4EDo5+f61fyfwuLgYT+fhVmRyKGL6O7VSoNW0wJ9PbtzNz5zH5+7bh/EqEC1qpRPyWrJIBuM41
diVEzCr0RydrLO/t5oMKG4//GOZg44R3oCwd6uqbUX3uI7DmPphDu/LAXXJWMm1J1N8NSJnFrHNu
99nQ1Wp68qxTC+THPJ9yW8M1CcK2tfEQkE2d0lOiMb60ZSrv331fMFjiPI/ZH74vw1g2wfOo5Mfb
EpYO99kaqUKOYbBphW00OT356kPgEHgFtCTKUBnSSnhb0pK9nUsSni81LUu07rMbgTTtcxWKAObc
GTBdWbJlhUg5WNznlmILN1Qk26XBMHB6amv6NV984w6KEeYRbiuzKEWnOcVRLIfKlaCM3MJoJ/kW
9CcA6ao5IA6vufyzHV9vi1m0L5JM6pyqNyxTvbwOR2YzgJd0eIvB/wSexspaLX4eB8Brjy4YXZ//
fnbbwkFS15NVsFa+G2XP3M0rApb2/DyEFTZD1nulcryGcME59vZ+JJauVgx4UYTJ+uiUfng+CkeE
uWhYEAGLOPUBNHn0VUFF9w7LVSwexTKeWbvKw8ADaxeWQ7jgQ5GbvhTa90pdyZov7cS5CMGRDI08
SlT1WahwBwCxr7xnI7BUgye2I1+ld1IYKQCZ8rNTQct974Hbzki9kr+xuWJ+x9PywFPepppok8m+
NKim1NvYkqLsFNrBvhjuNTNbOXjq0sk7FyEcibr1uT3bMDuRe2PAuzLHe5tOSDBsm3YX9DwMtTH7
3Gecl2aasT3MIb0zxr4Gs4H+SHuMbJozgz+sGK7rySA9VNYkv4uExkfAIortWA7hnnyEubf6FhAL
2xt3FuP89BLyVvIU6411xatFEyIfxm/0EOnZKQfop68/tvXbSsn/TwBZvbmyYMliR4rVxcnAJFZ6
iow/mzGGgudeVpOVjVm0YPt/QsRotytlwCsnhExKrGxMCawNn0nmt/tDkGJMU5ZtmYMo+JOsaokn
8iAjI9ptPsoAHd/+/vz/CwEL9vv7+8IxjDyGRYuamIjXsZ8dB/vgMYb7oHy/LWZ5rX6LEXyWDDFj
Po8BnNr0hxc9Gs4/t7+vzIfghh62cKtnMDyVI30Q1CfyD2HqMXI3gSwQvaalAosIY1me+hB7tNOq
00CPNHkwPd/f/hGLjvn3WorxpaXBeOcVHrFR+dGEQ2D0PvfGWm/S4ko6QM/TcqZT+p9/xNkN5vnS
VI1mlp0Mhjx1EhGasVaVX9TjTMTskM5E6ElMp21XZSeZ5NYwtOADPODjVixvTYpg2VYExhrc0NnJ
ASyzAsyvC52jPxxu78nacgn2rfqj4alBwXJNOwKXPlo5n4vO+WytBMN2pqqpgV3LTtnwNYbTt2Nu
MP8UByvnZ0WMWI/NbIbJegs1YlJBA6T0kw//oPpj0N7xgoCN4r/mJXbHUM8Ad01Hn0rz2I3wsZyk
v25vycrGG8J9FnqQitegKp8qGFu7mHAVOPk0st/W9vGfO+DsgaldWnGKGLBIeGAq+ROsdjCXfVLC
l9uqLG/L70fsbH1nJwW0vgZOgzI7dUCoRc2TJAE5nIx7HZyb25KW7fi3JOHYh43pFyMzcCdv+h7J
0tcGmrV/KWJW9kwZ33KAIWgRkY8A4cMZ8AqO3N1tNZb3/vcTXNh7JjDCelQ49HW6H35CvAlq0W0J
S1tCR4cuazOEhi12SgC9BrqsigHHypFR6I0aPjvZ3k+MldValmPaGhj1DqUjwX0VTu87ZmajCVWT
lrGkhpnTfHwswpVOsqWdV+XfggQPVoJt3BqFiQeTHyur3mZwId5esjUJgg8DXQnA4hwJjvEwjDwd
33ESzzQQX9xeJfdqpvL9xvpLVr9q5YdqrXFgXgTx+j8XIYThaqikBcUojkd+YIZ0o5bOY42/b6Xv
vDKBov/5jiVTeFYYtN4Z8CpcnpWJ2kVnUZs7dR1QOwyyZCujGktxGeGrrDg24dlVZ5zTNRJgTWl+
ypRqkxvHLvgz6OJd6/xYb3deXDxquipYKaSOTMFT9j3QZZHBg1K1PkT1buaK/dM/an+q6ntM+UzQ
bIhnHkYLI6bOVATZMwcJfUz727uyqIip0N5haApcUoKTpDpTTg4sVcD8Anihgf5fnLLsB/A4W6m/
k4Ivt8UtnhuT2rBCxs2h5eNSHWrWsZKD00F5elP4n61kxcgWbeDs+4KRxSkjfl42x5NUriR4CbeD
c4jLj1D63FZk/qFXp+dMkODL9BYCktBAkRxS89x/lYGCy4OVzP2aEMGPqSHcG5qFkGqsPndd/ZwA
dawoaw+m2Vld6WKBrcl8E1nYq/hYzWWl1FJy92N0iCmz5j/lKT2UgEoFTrqtjWwPiOSKB128DM6E
CjsVmFFVqd2cWXZOAQPoIzBWWrYztHr3jp2iBVBTCP0V/n1pchXjwl43W3ijPBs1RcFj2K4c0kVd
HBImDjlsEhqCMQx6kzeFrKSnjMKA5zxWJfgk6Ufb/nRblcXTcyZHsAfHjIiU8jE9FdL2a1ysLNTy
103FgtiLo2kLZ3OeRGptH9CRolQeB338JNnjSqi8aNDObxHCpvehNSll0PD+/6YGrtE8RubKVqxJ
ELYCBAxm3AokxP5Lapy69tH2VtJwyyLQgqYrjeK7YFCgxIXg0HfpqXN+yED5dMew+fqejf4tYt6q
M68P5UjuSUqfnsCljGFI6VaSPUsnXuM4yKZDEwDlpMvvS4Cxm7ZP3Do28j2kPxtGd3aO8mU0/sn7
z0H5bDC9fVulpTNyLlJYNVLIUhOpvJBDv3zsmhgkiQIsOuWhGqLPt0UtbRDRLK1CnEfNELO9Pnyh
nWVNBGchrSXln1oN++QbR9x+vZU0g2yvCpT89WCordVQvEAre7JpKpUL8963s/ckLjSqYrTDKTJ5
C8GYTb9t48Qrk1O8Uafjarfd0oEHlNpy6OtklkD0+03aqTySgvRkOJ+M9qO6ctiXPj9nXBSVbjSL
gOzSyLrU7ro245zAwMZIY7xWN1j7vuBMpKEAztHHGxrJwc7gwl55rojfZ2jVJE5lBMIyNUZYhUNC
FKnUANo0TwG42pb9I4cq/rahimdClCCcCS0aelsphuYp7u/k4tkEFvExNo63hSgLevDYIrRjE1SL
aPVyHwbJGWEJDpsn8D8+qoV/GD3/k6JlxyT+M/VdO4igrp8z12DgSl8M7TvtXmDOQii68kPmBTuP
M1B3HnalvKBQRlLF9vUkrIE1suz2ySudl1R2/gQNCJaw0AOXPI6OsmreD7p+Bxzr0SrlH1oQgws8
me1KBkJ0fr9+BqVsjReHxVCysOp27ZS08PAzFGC1HAu4+FoPds3Yfx4KiM31mLK/bYC6ok22v7u9
Br+SQZdr4Oim7jg0ueoOffzCZviQTxu21lZPk67z2oZe7wFsy6dqgtvbCr0j5G9fCub3n4qxfvAi
449K6/7W/eqnMkCLyWQx0AKeK9sQeXpqKj97kG0cgB9MIDHoX5NCUWGsBwYlbMDkDKX7wJg2wTAc
gIB70Jzpmetsa9XeLmlD6hRDBiQFtIne0Gz0EZTUKc830JH+Db7Zo9Ep0a4NgTaxfTgbCuMY0mjZ
xZSe6tI/wBVzz7TesyG3bqrCyyFZyQ8gDeOVJbs2X4IRIitaaOcxOrGT3mm9SYMJr3qqv6T+g+av
dDjMPvRsQ5jBpkBLfZa6BxNh3FCXpyMMqskYUyd7KaKPAAbqhb9jCmnbht/LYi1LLFjelSwhfqtg
Eg3hlslexuF75v/jaODkADuvgHubpBC+fICa5ba9CR7ml0Qb54UP5nmnavPingUSVNq6uITP5AXi
rAYcvPwZWCpYDm5LER6RsxRdBrSAwT3yVBj3pZRWAXbdCKXsRdceyN5TGqu/jc5dot6V/c/bosR2
kStZgkZ+YySU9ZFF9WKfwLjXTi9QV0Mi9DfcXNtWAu4VkOH+p+O4Qwy6ab2irGCP//kBDBBolEgV
plSFa8f38tSBvAdMiwcLQKfs7raCCztGbPH784I9OlpRV9oYzzHFY1iCZniU/IfijWHylRKCJdpz
CsXukVKmD36wm/T7Vv/zzYrg6TE+HJl2XXNPBpAtYQ7IXn4k+R+dD4CdA1zR7rYQsYg1K0I2YXYO
86DtVe4y8o1RryF6fYn/tDZ/AyYWWic7eWCmp5Ue9PYZjoPA+XJb6ILLOJcpVhbgVdBoMrWzF8tv
93BIxYWz98FYTHLXc9722BD1E4sLkeeokxbgnmxQSfvYwk2XW2X89g6NgC3mYiI1KxuCOWSTBTKp
waFSnS91ugMtVOqcbWtA3DD9uC3q1y0vOFxaVTTKDNiGA6jKpbOAHszq5QaNwJyyPiQv8UE7mP8Y
zS7Zfir1T4bm7bv2c2DcD3AQhQP4uzpsqx+d/AmEndADAfBjMn6MhvtybULo6mRbqmzJmNHcUn39
sBuSspEk+pteGUX+Vqmf4Y3757byaxLmv5+54+Z/ErT8JXNO//Lrwsp2INzCw87vrxSYOeKdBOjS
7d9/5ZyEFZr/fvb7K88E35XHxKsFSm++gYslMT6sXfjKohRSuKo5u1ewty6ldArcnFGdaK9gEsIR
YmR3qtftzQ7WuLb/S1Jh3fHrF3VI/lCA2R6M0gWT9ORHydG0gcTrUqDWgEo73tb9eu9MeI1lKiRc
dDwsBccc596gyHIRuK3z1TQ/RytxyNrnBaX1KW7iHvxktzL3Znpo33pr0RdGAKDIGi9WMvBC3FnG
YQEthgHq6XTXDsdoWLGMhZ/P95kUp7JDoC4+VcMMoEVSFt4r0LO8xex3/HzVNHnHgNlAk5V6aRIQ
OCmFJdfWa1U/VR/yYMXLLv16nUcJ5LgkQ67GmWJdi3xlHLzX1n8YD9Xw9r2luRSfx9icjueb48Kz
Y6MUuVFEUuK7ppZDUZ5v3nzwaf+zVZs+Ng3npQnf1wIdAhfJkl5DCTzT/FMpreSLltbnTIAuXyoA
T7wyZpUNgwO4jP4xy1fC1NkzXdwJWCdZwXk406Jv5yqB6gMhpTW57zotM7kQPm5G4x0GCk2HOfe1
4eHtWcWzPSjkIppo25Fea/+n86Ty6LntHq6dFuOxGvOec7ityuIUqyE1jTQCMe3igUafmgPPxzvn
jS2AuJ9LKcI5UKSxaipNC90w2zcjmJMrWixs9IUWQiQPdhWcgB3fb6r7JrwHLvX2Kq19X9gFfjmh
baiH7vjFCg52ueKjFzaB68Kh+qdTXZJtwYmGhu01APIzQZftaC9IPvDCksKVPMZV+IeJag640ibd
pCqCLi2pLqsEZHyEyG3DjNhnL3uEoKQCgOWN/T7zbnMidE6GRVXzKoOWhm1hwcZSu6n9zDsRygDd
WSkxXT1JBRHzip4dizIPIrx6WbsxzE+HIQMh2/bH8gnsRfnkxK1b10b4ydQ7UpBeSgvlbXtYEs/7
gJZvhtd08m2X4sFMDyCnVCsQqkHhr6Yq35qSbzwXqtV8jAqjPdL+EEGPIRv3NVH3Spl9wRzpaP4t
XtA+C+RJ1iWlcg/l8C2Wvt1WbrY2wavN/dJMgIOiAiiLcJiMcjBGmKsqd1C+VJNbNttRgd+qu3fs
di/597elLfjQuWrDMK5D4vIKcMiGOwTiAbty24SZc8DLS+NvrVhLSS8YP0BABnf8HAaRybrcsKTJ
YG3NjcqFg9brwt2Q/t335cZp92C13lZoaXMMZjJ4J1CQuu7jDEtGQ/qhcqH0fK1M/6E3tJV7bWnN
KNiBgQ4MHwUdYYeqLBwmm0KkC81P9+o5gUoPTCMBPyvJK1fckjFY8wAzCXeSsWIW1gdTWI60vHFh
Z8o3lvYNhri7nmkeOHH8XWIpHwcvW7nzxNTvLwcCwpxK3PfLIQq7BQ1sC0MTQlMA+DdFbx4C8LKT
fyY1OPjI79ruax+1px7KwM7ZK0V4lzr6oWys19t7ubTQZz9EbPxtyr4KQIxt3CZsN2b3MoKulpdf
bwtZcibnQsQYt6Urt4iqxm2b3SR9jMcHwwJOHvp12Y0C2MRWzveSgfJo5rw5vFUUsX4SxrERFyNK
ybBQVM0LncErV82aBME/WRmzvTo8xW5VgtU8GQYs1t7KMfu19qKbwvpJ6TLiMRdnL480GXC5142x
dmvpBD9EDqlFqJyc8js1gjvdu6uhDFXg8XrHZp1Jnc/L2cXjWXWaMbVUu8kA61d3n+lfvP5Bnu7j
HrzqNtmUUCXcFvlr0vFKUzrCCQwoCzKkIciE/8upw6Bxs6Teycp92n8PvFPhHUsfGu77LoTLRfob
FrEVXRe38Uzu/PczXf1wHJXCD5Eb6B8BEf/qZWup5cUDRrXNloFjgNVLOOkBE/i9VHi1q/F+MZ/S
4Nioh5Xlm5fnavnmxbOpItm0vF6q4dkwp4V4FJfKIQDfzjZyXsz6pLaPlNC2Sv1PboE08VHqPgfF
c/pmNFYiFeD0IFCiDsDA3rwC54uYSs5UapyFcdjJUKm+cYzul688/75w1uxo7OG55PuwHsHnoLcr
j8ClC+D8+8Ixg3khTmJ4j912JHPtRXBTlLpfbkpLYWh9JhMKkjFwpQmY69sbt2R+55KFo6YHfQkr
F5rl04QT6TZpfn9bwrw2omWwMbx7yIrbYDld7o0ywu+apgWWYd455he7JsR5CZWft6Vc68FcCi84
KuFE35aYFwKqGwDQSK9d5SBpELCq/e62gOtDNAtwKLb/55IWTGyyfB3mtA4BA9wCR1WuNsS975Ax
J7XgmSFcuxqn6xmzUQO/dvvsWMb7RD32azhh17uBGjxSCDp5V1/1czn+4HW6hIgcHLpmJ/vchvs4
XomdFnfjTIpwXlIYtKpWlyo31b9F2kcn3d9eqOvbHC2okxJq/lopYTPaQSN8LgwuiPIbVTqilyPM
G3DJPab13Vg+28pauLS0/XNkBnATi2eLPpRyCPhqql27IwxyknYAUIVofeVKXxHiCKkUpdOGekys
2g2Kj5NxdLpdrbzeXrlrT8NzEQMAm4c3MJmny9PoRVEJ4D/nPSSP3+yNagsOjR7t+mAXFitebVmd
37IE3yIPdpBUVUqE0hwtlULSIbJXTuX8cy+dy6U6gnOJIkjfYODk9gShJwKIobUoJBnqRm0gi63W
nqQLUcKFPFPYoQFsHR8C7sYN/Nd5hCyUHuTC39TKrrHvLCxRSj6Uw8OgrByopWN7tm1ia0DklQP/
EE5qymMXf1T9ne4cmVe8bRxrUtRL4+iMtoL6CClEe0P03Y8eg+qVu+i2lBWzEPuji0YNW8dHSiDB
17IDDQpko9silvzP+XLNfz+LBwazhJ9yxCxsiEf7Ta2uqLD2/VnFs+9X7dBMXl2iwvB18OBJXOlU
XPz+3HhAEz65AXG781zPZRr9GrcvYRfNn6f65zsWCPw5EmEUJmSxYCFFUMz3pUb2KPoaHKLiyzs+
D1ANuHMMnRN0CuszyFHb9Urt6sNGK7fqihNbXJ6zz89/P1t+nbKnPQ18XlalPZnINj3c/v2LBwGC
Kyrd3JZXD3LYt7QRBr3KtaL8IZu+VOSeyDbsW4i0b0tadGBzhp6hF57i4juxteVSgreWsKKHS8T0
D4rJlE2lDinYbLC2JdPdbYELT7o5YYhaDLsDCyDeZHETke429crtEuN+1PttNHY73zlq1kNsPfUp
K9pJQD6tyF1cUsob5F7np4jY4GVBdOS3Htm8Pq7gBrU3evecpYyTrISbS95lLg2ShDWoZYmW7fdR
yDxnStIy5qWve/swVu/jQV8Rs2SCYLnQ2zI3FlzVzCQbgLLM0hoX+Bxna0z9MQkn5x3GcS5EvbTz
QpeYW0n0xi1JCgKxMjJ7X5ffc0jdqpXQ47p3hjzyuSzxyFogplWRhSwwBLxPPY2ZRngY5Wwjya5s
MYh11/DfibzpJm8XpisX3PJ6OjRazRm9qxqh2lFb7ahNuwZ0PFPdPsHZ+/225S+JANEDKhUDzFKK
+ZerqdFhGGt12rqk9TYMgK/NFC5Z+Pn357+feaUAED291vm+pQXbxJxgmX222n22Bk+5ZOH0os1j
C8BuXCVzk5I2STXNWxcg6LsJttd04lXa9ofby7WoDqg7M5q47PCAu1RHHmvbiKQMdUx145sHZ9yq
6qYmR3dbzkJEih+iLmNx1ylX0I1dP2i+H8iDm+vF1oQ5fVLu+/LeCp/ValeuxaQLRkCfIO9DEtUq
YbwQMEq01UZF2oyu6f8E0zF7a2OTRTEStD1jBkUijSSeIrjXOiOwBhz3rusPU3rfTLCFryzZr7Sb
EPYihqTHPGM2D+Zc7k0qt1YidRNrJlUbzf8M6jds3K9S/KJbz4AkGXmwpetuU0QWSJf5LqvkrQ4H
Vf1sgo8IJdXtLVwwFVrE9TlbTsTC6MDlz8l1OTfLJhzdNj1CKhf3tFg8RH/cFrK4c2dCRHuM9U7p
5WjEQaWbz/n0jsf3hRLCmoYdaRfDz0YXIrfe31Id0ZLjbRXW1kmwDrj8GgMeSlSI/ppbZx8lYxt2
a9XmtYWa/37mh6JBGqfSZDeC+m4gX1u//DstBD+qN4PiN+CZu1H7AHGX1z1NzqNj7f+dlHktz7SA
4ltjmCYe3dD4YAbS1gDKNHUe9LXay/JqcVrneRfI3gRtcrXzRjnIRxeUUgU4i7c3juERQP757/cF
PehpUEJwxEZXmQ6DdhclK0+Fhdvg4vvigz6xU5oOqtH1p72ngFgFVurh9lYsijDoHwExnyYecTBT
s/00ATl3cE2IEIs9LFSmsrLbi7twJkJYpVKDfr4GDNlNq2ez307l620V1r4vrFJQabER9KjgtFur
23Hubn9/aYnoY9VgXlA0rmTh+/JArbBr1Mk1zNdI/mssgAOOVhqR5m+ITt+Yr5d5GpOqpLBGI3yz
2RAWsktT60ZSXR+0+ii6s6yHsHsjzgdO3FKMmZYP0HXUEdP5Sl0A/ds3Ms+SD7UsbeFkWLkzlt4h
PBCtGS3c5EIWe/creRpynzeK6+v5ceSUZ7Eib4xG20Lo/NGKpqOk1j8gJH+YorWGuqWYA71ARWfC
CTyreTvPnEtjGKC10t3gOvXcpW1HDyrEIvrBgYz1zUR0LCUUBkSGwP0T2wqy0rAfJzKuqtvq8q6l
V7GKdreNb9540TDOJQiGUU9N54E4rbp9v/Ofo8Pwj5++w76p6QPDj+Vh58LN1Y9ZCkm9rrhyugPy
NIvvIn/lgbh0RG0epJTgKFLxJL7cE8vz9GEygsnNVWmTxtS+rRUlFiVgy5S74Za54l2QIqkIJpDM
3MYON0ETbX7e3oclJ0D1ySBxQBiEFpcajEqiNbBxjwyvRnslffIiaS+tQTMsKXEuZP77memGMJXr
SlOMLpDVnrZR1f1tJda+L2xDk4xTVDoooflHGNMHY3f7+0vGev77BWNNRtUzooz7yuF5xIAbdK4v
jZHuC23FXS4rQsMX1UieMWLTnaZ6XtnH3ejGEUSDas3JfrsqJOfoG1QUylpXmRRirMHqtb4nDRUf
lFx+0sATSwZjT2vKyvN46XnOhM48kTZzn12lT9I00BJDK3t38OpsJzuDssnzHk7izJb3mZqGW61T
660lVc2h1Avnpa2H8hMoIdLdQD58O3by0K248IWtvPhNwlaOUHNEUsNvKrNw26Q/O+m1VJ9teeVN
tXRTXMgRLtdwkFKgtaveBYdgM8QvcvTZn6G0ilNpv3TSvm8+6+ZaM9P19MgMADqzgdAPSmgo3hGG
Qu61iv3OjTV9YzmUFCsA+3cQ5BbD0fIB0Y8gn84+6RPgTsXK0i7c9SplQDKQMIHyIwRXIjlJ70i2
1bqK82ekxEwqP0E+nuUfPGOlSLO4iUx2UJolriC8uPQn9RB7DDxknTup/yR2DVY76BvjTALw5n46
EDCZKqeHlMuKJ/+loCipp9ZQ2s7twflPN8EaWsmC96XBluvJpmPwOi1iaaVk58PQu23VbgmZj5NS
bSttrZy9JMbAGogeSL9chQ6yNqZ5qZeDG6a7NIQj/lVZY4taEyGcq6oKY6aHEDE4QOluJQW4uBX7
WhMhHClIKsZ6mBChSYcx/MAgnLJmwgv+lzQIXnFO+MJBIOx3kE756CDFhatW3tnS2y/z88//chpn
92CgWlkha3y+/2Lrz0389mfVxeeFbINuNung4UO5y/eR9CGDVrRfCXiWTt7ZAv1yQGcayLnfMfDJ
HvhfqmYz5cBebbK1gZmVXRCP9zQ1GYwU1eC2FlQNEU7r79v3+ZqA+e9nWoRKUHfWfB704Q/pR5L9
847Pz03zpOzo7xF/f9AUul3nnGowdJKWUU544v+dBEEBVS99uc6QEBZb9V5bAwNaXB9rfmfwxJmT
jpfrk46qnk1B3bvFVG7lMN2u1aqWrgo6Yf8rwBLOWWknna1DM+Pa1nOSbAe6X/wp3c04xvZKQ/iv
1RZeGr8oyBkTgp6YvuxLZSC3n5ypGVs3qVzF2PvdvRZ9dopjpz42lrZv1KMflsxI73uGbyPry+2d
Wni1zQEQzhcG0GvsjsLXsrxSw9JVk3HjdOWmT9rt7CaBHC98sgZre7ewtGQ08WA2fT/wJQle0hyj
hj84hauk+ab27vTgSaqGTVUGUJ6sDUrP+ySs7YWwWfuzg1TamgdJpF24Ou/6PHvo2oNUv/jJzzj4
bAGQYQ7aigtdWs9z9QTLSQhx2iD0CtfLkm91gwMK1ENTjw9M229KaQRYpHdvb+HCaSB/NHfzg/bA
Q1IwoBB8BWeQlcLN1M34M1/5+oJHvfi6cNa0TlKz1uLr3cdk+DJa90p8dLLPt1VY6gG5kKJdblTd
O5leaUgZx7s+Bjc0/Fr7IVhy/1T0UDvORhqOXv1Q68nbPdWFYMFTGdVgp+aA4IJZdlJ977hSL74/
Bw1nFijVdZlODNO5NB006Qb6zdsrtxB06ADvaDQBEjnBFXz5fS9Iu4aqeu4a9vewfFTthyr+cVvE
kn0xBUjkLM+TMSLjYQK4T6gFSeEmj9K0M9bQMNc+L5ivbEUMKY1p4crjpuu+de1aEWJRwC+MLQIm
Zg5nCz/bgraH3VeStNwd9WenPnmVubIHSy7NngkHgD4yYGkTNMjGWusMnjJumOcfhjA6NFG9iY1i
49f2Xi36lUf40omcew2AyQFk7ap/nNw0hI0Bcxqd/SrlHhShCWyurrXytliwLINWQIib6W2YoXku
ly0JpcIv6qx0w38AE6j/YrTrtl0tuEqmvrkIANOFDEQMQ8iwTVIzJaWbRHG8qST9Ie/jfdS2h95R
dlXRMID1ZjAJOjTOZQrHPbYNx/HstHTL9G9PknaB/47U5IUEYdlSxfIyeL5Ktxi9jZ0eYqCSbq/b
grldSBDsOe3tvI1KdIirehOEh7bbQODAwIBlfr0tackEyK7OE0Fc16o4fFTbkjX0nl+6xuDa4Bl5
m3YVLWmuYwpXNAQ7/5MhgjsMUlf2kc6FWdX3TR1sDenzL3Qk86R7H9PuBDmloa7d0gsuARQaXs1w
mMHVJ/brwNhoxpOlEhfYO88+rtKqrHxfbDoNGxWHVvH9xH7StV09/H17YxZcwPnvdwSPE3RhpZi+
XrhBMxeoVHsXx48s1r+Tol56AD/o8t4PNaQAShnc6+rOa7aeuZIsWVsr4eoHyL1MWhtduq75Vmr5
o1dEd7cVWRMx//3sBqB6W/5nuYpgX1Mebra3v7+2HcKZDyWz1nONhZpq6kZ7qXzwpc20dhrXtBDO
vQcPglzKSLH8Y5ps1TfiUc71qQujEiLzNm9VOfPnUIinJxOGcO4N3GRfbq/Vovf6ffREAsWqLiaz
S9ECArZOflQZopcPUXSK1lp6lEXvdSZJCMVz+kk0LeUQOlSHQj869hNMiTak3aoWwjRme8V+itWj
J8f3ttTCT19/TUL5rpTyx76DfbMLrO+3lb9tKHSJCoaYK+BkZCxxnu6DbNvUj/F3xh9vC1nKsp5t
pCJm6acyDeUk5kR5raLsCH6SjVf47S6uw34TFMm0Idx7jdnsfRhM1cYOYWlvHaPc+MwiH2//mmWr
peypg/jFbIRgVUpgOmVf8t6DijTOD6u4kEvvZ7T9LUB44zlFocBwYhZupFWvVtzsQ1062sBilLWy
19XoTtKdQzcYDz1awtZ5IId5rEr55baey1v7+2cI1jbJ8UQ1mXssbx+tLtikhbaho5kHtLWyv8sn
6H+SxH75LNB606iQNOlfpuBDLp+y4C73P6xOaC0foN+ChFvGsbyqbTtWtlN34CtAfM+huL1qS3WI
890TybRiL+4zL+OFXuYjLRCfzfy5TJ9D+UkvHiv52Ps/xmDc3xa6ppdwHfiq3RQkeLj9nUetfk5t
Hufvujp/L938E85uHKspTbWaRUiasleq9sUw/fsxrw9Vbx1ua/P/Oe6/Zc2WeSZr8kdaJUqDazp4
btSfqf7Zsr70XrWRG/Duir869bMz/pEYR6BkVkxxxehN4XBbtd8lnYaF1Mqxbg6y8znz9nG7ouHi
fhn0SwIAR1ZObNKQEq2YMnijXB1ugfCFF8J2d3sN58N5FYSeSRD0sD1DjVKfq8Ko7p32Ts+3RvEp
lg5lsPeVD+Ma99OiTzwTJ7gsrauc1rR67kBzMxYbsm631Vn7vuCLiiT2ixC8X7eMj1+bNY++slhi
PoDmi1geFRYrUHYktSoQhv/2wo2VP/rb93R60B/xv73XBB+UWGEHsCiqGGrALJq/CVb89opxaerl
6SkTRa/NduSkJgcY9wz549Dd/6vtEHsY4qQbgqhlwfJq3Lx20bCy3csq6GQQgQ4xr+aECzWNhtHh
vteqO6+DDN0++tNab9GyTf0WMv/9zMsYQ+5okFJy61R3Y3SCd/o9i/T7+4LH7JS0brOc74/GwQjv
03cMaWJIv78veMmaaUPuaBZJqV9i6cEKvqvA3qbTv9wLwZNYDrUCO56Xyd9HxjEzialWRCze/4aF
I6RpiAZhwWI96mhAgJCyt4e91P8TZ0cjYh7I+iMnbL+9KYv+/UyU8DbrqMyGvUECwI/uRv1r031r
GdavrZUn4LIB/9ZIsK3MUoLeSoloav+bCV2k+SGOV+6QtUUTzEttsyjOTMLQvnks7T2t/Rs9ePBq
e2s67/Iov7URLG0sMyC3fmVNnE1SUraB2eM9+2LqJmDf/HM1kJP2hTTwvMHBl/HO1x7t7Ckvn8x2
BUNl6cwz8GBQVJhpXsTS1GCledFGA8432ANiJ6/t+2L0dy5AMGXLmZwk8rgIW4C40x9tfkysdhN2
r431YtR/WV2yy7sVpZZs+lymYNMlJDNDaHeFaxqH/yPtSnvcxpXtLxKgffkq2W67u9Odlu10ki9C
MkkkitS+69e/w764d2xKMOE8YDAYoDEqkywWazl1Ks/9iO50Z5vV77dvzpq+XUoRVBpVnoRqHVam
K+/V9JBmwHTviLaZZSwRsuUIip21GOzRsAZRO3iqs3Z4rKp6x7TE9Gk+Sbxa7peIbtLlogTNdpzO
yooWi7IwqYQGEX3EoEJ93AzqZ1c/395A2br4Bl+8N9oYA0zRY11g2J4IAMz7efxEx79Icl+uSPDE
8k5tjIlBw9Ga5ZQbY0ISVRLirC8EJM28aRs0ToIzplXq6FEXL0Jng+O7LEPNHR4IPEtwS/0FeszC
FIb/yhLzjkUXxaPGvaX6EO9VIJox4VFSfVi3Cf+KEBwyBRwyetYhheFmD1r74pp/4QdcLkEwCV1M
2DylPEUCkh+1+tHUd84S+8hzXUoQDMA8tmOXJpDgHI3Zv3OM6OLrwsXvgJIC8gH+ZFY82M02/5sn
+fLXC/e9y2Ia2zFXJ3WvdF9s+rkuf5I7JyEtViHcdCuxu1S31fIYF58z+kUlodJvb19wmSIJF5xM
jgPIKq7eOO1iI5BVxVfTf5cbJVxtS41o70U45o7STZWSTUy/JIA45uUTZrCaY7YD7Nh3nZ/m+Njr
nxLvt2HsMksWIsuWKVz/ogH9hRPjSnZAVLSg8a+Pt/fxtn0BKOzaUMZl2RkxD2B07W009yTbjcmr
ln65LeX2MoBXv5YSwT2biwxSDER6xt6YJC6g7PvCtddsMrC6RIykV2iMODAZUpJfi8XTZQBZDBwj
5qqLIAl0EtkuK2uEeVkPsKvhu2P9Myp1iWO2uowLMcIyCqLpk23g1WrqzzV5j+6drfufi3khQDBe
ZNLTCgwg8GNLvFXtb7v4+hcHfSGAr/Di3Z3ddmj7ESvIxo02g9X9b55DUJ+pmNyloT1asF+YcWE7
DghfgP8J0hqTHB80ZcsGiQ++eikupAj2S1dc5Lob/hCiLWHUtoP1rYDLzxxZJVEmSLBiGEBP+iTC
dsXx6DfxycxPPVg7p+Fv7h/cBxPjM/CP2GM7DS115hRmf1aAIzahv4BP3T751SvyPxHogL0++YKq
jEQzbL7qIbXjz9F7LSNDWb0eFyIEK5I5fQTmRdxy658ZZAy/by9A9nXh8kWO4o7jhBC/jUNA5ajE
0Mo+L1y9WqnNSs9xBIrzkBvgSJfs/6oqXWyOcPOi1tBrDGwDjst+cHfFtzdDVhmSnbBw9+Kyzyqb
l6UtFkzpC6q5hew1Wt8kMG46IGbGkCtBidSpBYQIE+F4ZZoOAZUWDFbXgAvgeiZg6bDl11pawQHN
GK2QJ8pSH6NWfHt4IvbLkGg7jXi+QfqNVoRO+3O2MEz9uURfX+o9A/soOS3Z7xDedWNoK9b0JX5H
hKluOxsTWGQKsbaXLohEOQP+x6DV66XmadTmVj9kAPpoe4/lG7P5ffvGrC3iUoJwY4pozkav67Pj
bPyJixezOhggp7hThoukG1g9MIiKc32JbY8Wi/Shn5riTEuF7JMitp+Q7XEO5WR7krdF44d/9cp/
yLI85MWA3l1AIUcKijNWzMU5a/QgTdHUM2ImabPpsn3XPHfM8AuFBs1UBkVLQ4y1IKzcayR/NmmJ
EfJ60BAKdLoq2YJFMgA/y4bXAXSRwQkmRMvBunlSyr46x43jG3a7VdJTAWCvlv5uZTPFF1ZEkCVY
EdbXbuVkY3V23ffEoz4ziiBJdZ/MRLKqhfIIkvjfLzyFSbVpVaG2e7bjaDthWC5UdTtIm4ZWN89F
ByDiYSAQxZ4HmPTM6oqqOqv5b3Usg0x7JXGMCYrKJi9k820WVw5rQjs21NTGfy3A2JUTpQQ8ReUZ
9NxfrJY89TSRKKlMhHDnQFlsmwqKP+eoLX5Sxd13USTJ06yIAOmLBXZ8y0CP7EdodHEy5tRXlpLl
5bmlalC+u3kjWcOKkl0J4H+/EICCg64paVGe9TTy6fAIq7EbB29ryd7cZXETZCmXSxH8qxhFB3Tu
UBzI/GppCZhPWx98Iz6rm81cHDBGYpe27cZgyUPnpT6tJU2CK1vpuphRgzntnKFQ7LCqrMLpi2Qo
zsacHxIstlMlkc+KfnPAuwvyQOBHwY19vZdOVmrWVCfleRyjhz7lE22H2e8xGcfPGivyi4ZKJK6s
iTe7fwzEA9LDEfbUVdw4SSNIzBUdL/TPUeZ9rwnA4AcDrLW8+Vhs83N6FGJSyyrOXft9Sqpt78kY
qVYU0APlFWhRMBEUwHdh01ratwWam4uzhXBXffM3Gvly+9ni77fwlECChzZzDFpb0pUxCxT8Y6EW
Z4LpdGY1+Db5J7eap5aNgTbYgeZuR9lYqPVV/StTMA10bA2Gxi88lSOaP82wVU9EywNrfLi9tlU5
nHkCGodRf+Jo+KwvOzArdFBqQJ+Gca63cQpo3FA6fZCBzPL+h8JDdy1HK6PvczGHMmk6xsAcSM/z
UKHcwrYDEEmVejdBIUjD4HPyUedohkQh9PoiKR3NFS/yUj7LatoUsibFNaW+/LxwOHqczB1I+tNz
yer8tbbM8tGxpem95aP6AbrGaBkO5l8wRNVTpitA+yfndkh2SpJvMQFlW0tHkC8dJbSL2ujDNcHz
D+Y64e2ujbHA8J+xPaP/a5Ma+4l+d5JHy3pSvV3Oft5Wt+XOwRhYANty6gvQUgj2prGzbrZjeIDT
FAcdMNd3TwhxMSoKJP9IW7hAk4tQ9d4pum6YlRI4F3NnDV8K9pya4BqavzvDt7vXciWKX62Ll28c
SNnWpVOeM9v3Mr+S9XOs7JUGXCJG6wFzDeouwbDFBgOfGtCw5zSLBt9VbOY3dX738w2tAaUKTLML
B0HkZYdapRhE3XZnzM5Ry51do589cGX0dytLQZsC93rR2QuvRoiQGkALNTLMyTmKBv2lHvNsa7mk
lPTPLaU4SCUBzA1nB4QBIhrOQhA211EVneK6tTaYqVA35ubeM78WIRgWV02UQQNZz8lKwmw8Nvv/
3+cFwxIpdKpa8Dieyg+tZfTuHifEj2gX8XgFl1eMhctu5lbWj23lnqK+2k4vcWNu717BlQDhUtgG
mEnruHZPswt1dTFC8N6arbACwYLUmHdpItpwT2PRbIDW8f/xMOEaGWnJSS+tL3cnEGtggoyGYdRC
9oLQQZ3y0s3O+fQ05Qn1jQn5bv1+nb0WIyjUNA7FBL6j7Kw/VMm4MVUZIcjyUgAlh7YdJFgRcCJT
cm2ljElX53rw6BnNv76771UZAGFloyCAZyJxw+HoiSduRRE1OoWeLfaKpq1U+066422lWjopeC9A
qQ3mSt6kIT7neaMVGXV7irNo0f4aFGbQJtvSk43JXtmrKznC9Uu1iE2YRkPPkeX55Q+SyhhHZQKE
w3Cp05TNBAHliDh5NAON3FuTBZWkiZwHn1xlwB0WToPGlTFpvT2cwCSGUHnjzjIuscV5Q4Kl8l5x
/mAsxhBlrleMLhvGk9lt2ngTO9uhljili226FiHePURaaW6nEKGhMPfqycgHFuokfF64c2kbObE7
4POR9tj9iVJ0ApSPxd09FFwKLCw8UXAcLwbrMYtmNgZbjCfyqKgYIIvu+jtvBQTwMBSVTViqRVfe
qM5NQ4y5P01vvX3oo3M0vXey8YzLdly8FDBR6CvlLZ+L/qgc4iPbHXQQEODFGKynrK8CjKz9PHft
1ga/saJEO3My/xQYZK8qsgd3Wbv9kG8hXwbeEc4rdW2/8mqOU7fKdLB1ML+0tI1h7Nk0BSjhBYP5
WCaf+umZtDEm8z5E4OQcyd5uw05mp5c6w7cBu219TEYQa1WsShAApr1+dIo4aEHp3CRs46DfLh/v
9QH4gjUEnJjUi+0WIaIVehLUpJr0o/Wu9nvVujeLIXye370Lr3UeNHNgJT5vDOMWsPqklU0CXFcZ
6AuY9FSke0WOaKtSGtetLKxgQIA3FH6BNu6IbE0PvQlbQIVLe5cPjl9K+yGWtgl7dyGZxzoXi4vm
gRpsNvVjoz7W86chfnLJ2+1bt7RNEIE4GcvTOXWfoI9otqy6ItH1I2n83gnovLn9/RVF01Vcabx2
ICFEHHu9BJCWRHEJlx1FjW1b7dlTU2HygcTrX9kn8DQjt4klcNI8YRFmpBgJMXLzqNTDgSj9MzHG
T1U1726vZZE44Qz76LN2EVtgNpLo9tM6UVtNrU2AxL515sEy/rRoh4m810bfsQqAJFXWSLxyOsA8
aehTxjVFl5GwsKqd89zLDetYkCSo9bexkuRTV44HuSwdpgBxJioYgobNtVOPVZTYxyZ5G/rZL77X
gHSW1un2zq2sA/aWMx2bYFHUTGEdljE7TsEU69h7O10JDMkqZJ8XVkF1r0LSFp9v1DcL2Rc6S8B0
awIwYhwFarCJgJ1VeGLryiO1GkXW0a4L/5dDM8nbt6LAPOOnYmI6L6aI50y9qK/zjtlHOp5rEoGv
Qdt4zt2+FAYHaFBhzD1GR784PMDLZtSpitE+qkDSe0XA4l93n7ID7wAKpWL2Mbg6r+/6pOdEG4fK
OZrarks2powQeeUUkAPB7qseHw0g1ktyXR2MBKm8Y4ZeHJQVt+n23gWA6Ru9QjAiEILTuF6A3XkV
G8EAejSiTZMHFbv7sbr6/sIRjPBQMaQTjqr21P5mhcQ+LS8zZmYBfMLvMebJGsL+597QOK2tRcch
I37lzS/e2Lw4/XdHNthmqa7XgvjfL94ls3aTHuzs0TGNt8WjMm5l42rXVsLJ3XWQvRpLxtVRd5I+
rhhAJ14eaOk32zzHva81quThWGoUUlGQgRAD5BYLyp4WzdNaapbxaTaDPHpKTEmkt/59VNx0TGUB
r6SwUawc9arp2viExCDt96mMFGzt+/CqkMRBHgQXW1BYd8AmFQaJT8qQh1Y7PlIQS0psk0SGqLQ5
OHLiBgPtThP6aQd15zkyvV1KADId8bzrWLjVcIuv1cnLUk/JPc09thtgr1uZtnLrf1XvQJbg8vNc
2S601dBJniAp4h4nuh30MTAyNTC6l9ZwgsjQgvj+cA/y4I1ghjr83QX5ZhuTsup14oFy2d3ZrbeT
2PHl7bv+vrAe25tZk5cR1jNjXM4m6j6p97931yLE93pimaFRiNDtndL6pX64bWj5/y8eCael5kRk
hr14T6N5bOLZocpRn0eMHIDfWezdeD9EL14U3+3hIk90IUvIgoyEsnqcIMttQmSFvVyGFlhRX/SQ
6CjjI3jEHD7BOYic3vFKxYqO7pcU9Pxqcjc3InzOj2gNUM4Vek81NjHvxGmjY/NYmN52Nobt7eNY
uSFXAvgKL25IDVBFU0dNdNRS+hB3ziNmxljZptY3tt7uI8Pd3Za3osFX8oQLbysjYzbFgpil/kpo
tydJtp8Y+31bzNrBmMAcaHwwN/jnhIvSjVVekwzLStkb2DdsSep29fOYQ4K4Bpq8IIhOM5MAK1BG
mJzwLUfzfX532Q/nDnARmJcwrBRelaBYA9Gaynbz6Fj3AErtKv1urxYTxTFoE3UM0O4sUl/E7KbO
bjzraNSbXgsY29ze/7VjRqTEE87gul/kOfsCuIO4tM0ji/MXarJn3ege4sq7t+jPQ7ILMeIFT+pi
6BAegmdno/6jypoSuZYIturq80KS0wLJOOaYeOYxByVjRWgwO2kQW3ioZASCq/sFvgdYKxcFUrHY
14ItKi3S1EJP4vxTpd6nBo1BbZo+3D6WNb1FWRFBNyJZoDIE496XbeeA69o+an0bNMVuYM7fHLyH
DBcvzHB42LU9AW8FKUGvBMWaZwzlqcAlup1kRmR1GRdChGWYasbMoYcQ8DGjNPOWkXvrb1yvLgQI
UWWZ5i6NYwjopgzdFKn/F47ClQDBe1ObAs0bfJvAJLbxPjne/fEM5x8DLzWvTiNrK9hZtWCpmUSO
cTSK+TAQZTuXksh7RWWvJAgnrZt9F/EBSsdIeZ+abc3296sSjKsBKwWaPg0wIkGVClbqakvsYxyN
BwXDBIqx8vV+d/eVwLQFE00UwDGCK0jQJb0hnNM7so9l8my+Ytbc/Z9HBhQjHcDIhWqDUHzL7CYa
ez23j0P6xX1VjPe/+DwghMjjcPCw+E4khVbkQwc9QrrY+E6mn7c/v2IAHQ3QTo/DhbwFxjM2vIzN
paIc7e+21Qcas4PSmoLCk5XVl02zAInpGp5rTsEP/JawT4XmsHm2OuWoknmrDts8f1KrFzI+EI0G
jrFRkRB3C8nzsaLCH6zpSFJ7GCDiCEJnvVaVis7ecYjfK9vammW5Z/HdgSAAY/Dd/itEeMpjQ8Xo
NS4kt16LHbsbGguuYGwcEJGck32hv5OhKskMtt2jQzELr6s/0UTdNn32CYSukpCZXwXhOQT2AVAe
QGwctGkLV4UONZ1JF3nHGf3yjvfTtsOIHYwvqSYDxK8cDFdnMCtpFqpzYqlEtUlb43GB495PDzXi
KK1GG1ujP9xW7+U7gtSbhunWQKYAOShmlUbFsuaiz9pTbvzKHqzyn/s/z2eDwvxijDZYqa8NWIep
NeOYu83JGz+7SaAV/8/vCwYyKufCqBt8P3YD53z3aFbPxiAXzD/kvx+xjWDfB28e5zHy4vOkHmpr
19z9xIITH1uP8JwDRcW997IIiCOH1Kd+79jZ1qtlhEjLw/1wn+FFmxqynmKpXdGnCOnorDoBAe8l
WzW6O6N3/X3B92zV2I5Mi1Wg1KGfMp/klUTA8hJg50F4gHQass+6WD5zqRbPbt6Wp8Irf7TdFHg9
x/Kb329r6dLGw+ByA4IaLEocIuo0AcpfzXvWnJrhGzWNYAJGN0JBP6tkBaHliXyYdtsBe5sHhBb/
+0Ws6dV1Mlhl256S/qHy/ErGWCj7Pt/Qi++TpleI0eL7RrwZHZ/8ur1Rss8LF2K0XAxTHJr2pKBG
a33HlC3/bgEAFJqIxiyk0heztOyhKavIVdtTBmLv+qBhcvz9AvC4ovHm40aItYwi700yTw07pdnX
dpvfPTcVHgJuG0ql6DHgY3Wv93+23cnOyjI9de6mwTQEibVeuQ9Xnxf2n8QK5Bf4/IZZ36tD3n27
e3euvi88byxrjEgZ8H0dRC0/SjfZ3f7+2u+3PDgCNh9aheTz9fZMk6bPs0LTE0u25vSgRdtRl+QH
l9kcYMo0YBM5+hVxnvAidF7mxrOapoCUnVxSBG2dBG0KHmLXAUgn9wdZ4+vKnQCuEzBoWClMbBHj
VrMvWD27SXpSB9XPk0Pdn25v2lKABzIYVHYRSqB4KKI6hyZC96hioQGVvkW+2d4dxFx/nou/MBkT
oSkSMfj8nI47a5z8QmsxSsWWHL1sFcLNwI1vCgT++anyi3SD4UC3N4lr/rVjdr0K4WbM4BtEoIHP
M3PyLfOLsp26r8Di3m0+kOVEBRyxDLxl1CqvNwvYPFBMEDae6qL0HUb8WvIUrWwTr8GhxRIZuyUO
qGCYAtjpY3eyA7N7Y/rdnjifMIMSJSbPwuMXY+JGwTT4PlOHk0aei8wLkji//5y5sw9EhcoHFop+
K6oN9TQ13nQi5DF+SLy7s3bc2f/384JDmaRjnMQ9Pq/b7112sre31WhpoOCHgQADPRQYegeP+Pp8
63KqFMsu1BPI5ZXHQtUyH6koFyihtpbycIpnjSIrZhIj4rMtGMPF1B+TIS7KKmM+VdrhM9P2t5ci
3oiPr8O9wwBvZNXg3VwvxdamYU7Laj652eS+gli+DDWFNQ92pWLIMqNRFdwWuFwOluKCB4XXvwGr
Efauc50ZfRRkCJOvhbuNK0mkulzP9eeFtyMBsj1Na3zemDDqqf2qm2gI3iWy4oxsFcK2UTWptdiC
mN4MStefPYmGyb7P/35hbhFwxF5D8P3cQ5l6emqYJKoQVRieJaC1uHtACaO7TayKahGi334c+lCr
Tpq3cVVc8re7T/pShJipiI1EoTXSj6Gm+3UVJBIvZ2WLdCAc0A7j8Wso9kqkntFV1Mj6sFMf3PzZ
k5VE174PnAGKCryQD9Tl9RF0Sq0VLUn6EBlIMLml/v3bAwQFynsm2jQ5wdr193VQHbkGSPxD3vRH
0Kub/XN7/7kbdvnY4YhRdkGwjoffBEBK0NGW9A2xAG8IrfKgROjS9CP3gLeOKqfbglZ2Cl1+nCcO
3iyfJ3S9EgB3GW501IbE9qN4o0lcD9nn+d8v7gJ1XEw9K/H5gb0rw3fzXtKCj326+Pn8qlx+fyJ9
Pgz4vqp+0+owDW/vzopFAvwAOVNkqHl3seAtK7bVuBPNuxDEKt+rstk5g+IrnbPDjACJ37Fyqa9E
Cc9eZmQGkv1ZF5Jqp/W/GNsWXSyRIVuOoLaF1Re2PWI5WrKJ0o3Ctl7lK0RyuUX//ONM/t000XZg
igap0cjehWM9+KRQfLDq+LPVBCn5o1WHlsiWtXZZ4Ojxg0LXwaLzbrJLDFOM6zQsYyf6rrkjBjYm
JTUPCYumpzGtpkemDUxGj7DAOmOhnM4CoLn/MMQJ26mUKfARpZOGdU3NV0wdtyO8JrkDYosBc1cc
78/QJt0uYnb1XGLrEz9X2qnxR9cedkrdYc5dlM45Bo002a62nFjyTiyPGzoLcLLDWxLRUsL/fnk5
eoOQtsK+eNW+Gbdt/8m20k1dyKboLA8ccpCVRUsJtyJi+FK3s2vRJk1Du31Ox+SQK+VmALUlAU9C
FgKbK1HjVXlogEWrKOqi6CW+XlfTo4NzNEgaVlniA8v+6NB3ffys2NuoPOhDIhG3tGE4ZB3xH+wx
ckji8tKJZtY4JzjmdBf5qmzE8PLiw7pgGCiyXyj/IDNyvZpYU/ts7FkaYvDIJnefmvxtlgUFa5rg
4ZlVUQ5HdCAGNU1TmnWCallYOm1Qgpcv6k8wbgGlyua2xfyAcgovF2IkFQUOCEKfg+AjeqzKWJpk
NKzasnpw0D9MfLvV7McyH4ztpIO3t3VNEF1WY7evXLRoM02Ldxi+8w34WvV3z2aMKVNK5VOONJGf
Mo8CuZtVv2//zuWuAw988TP1613X0CoWVWhTCpspeenM/LeCISl67xxui1nqDp+7BU8BvGWYmecK
YtK0Hb1Jx8ukvzna9u4ZZbBADmb88LZpAJo8MZiZSWvZY63XYbtTopNXhvf/elTSgS9DL8myYJ/o
WlaZTVWHrA8strGG4P7vo4oOLxaOGmJt4SJnQ++oVU+b0CRP6b7L/mLzLz8vPKlR2liF0eDzk3Wy
svdKkodaOVvOwMNrRQCvLLpkp4woLVHUJqyNjZtuY0eSGpd8XyzcVY2SkyTC9we6MSN/kPiwKzfg
8uc7wkXNW1IWA+h9QrNpDqzD/EqvDabZ2d8+46Xp0RChwPAAJAqwxEdN9OIRSqt6agvVqsPc2s/E
8uc6JFYdeOnP23I+MouC4UEDi22CAMZGV6lY486NyK5irc1D/BojcFvXCLTcpoFXMH2XKMQLSlB0
bRks11Pi5fXGZmMP2wQe41/ofKiPTjJ+M6Ip+zNPJH3F/JHhVFQJedD62H2tUmfcNSm8GDUeM90f
a8ORORQrJ4IKGmdB4LkVoAqubdKgZKYauzkL+244mJgNv68YmTd1ZHy9vVdrgtAni2o9QFfG4sE2
syJzPNKwsCnz/jN6MNQnB5MB3matlPWUrBw/Th3YVxMo4SUZh+GOjGSlkod03Hf0EJfPPXmbSknm
YOWqcCAOf0CRRnVEXhRUkDDxNHPysCTPmrujskbvtQ27/L5gSSqM0rTdAt9Pqzfd+1SlLy6VXEfZ
EgRn0qi6ER3LEKFqD9OrXW9uH/nSR0YHEUJV7jNZKL0IXoaXdXrS2sYYEtPXzW+oNsORiZOf86/b
cpbL4J1KKh/vaxg8o32tw+1MMscCzU9YpHuypbXEmqx8Hjg7Pm8cwFoUDoWDaPSKuI3ZzOHY/Un2
9b0dHphTwl0WPKTAzUOXhAdp7K2eqrHXhw3mVRjv+d1Y2v8IQNIAsGDkBBf+QA+KSdtiQzg0v3Tn
F7v7QUVXBDK/SErAV0Ia9Xr362lGLViZkKCLo4A+YAaBRMDyIkAAD7MA4kMdyRC0dHBoDDhwNYYW
tfy4Dl31GGX3tl1jk0xQDQLZBdg/3lUBscLQU5c6FbHCFjNRYf9aSQZ+aZMwEBEEQUjJgtoGRcjr
XZo7lqBXK7ND67lRv7gl21Kv2Fra++2rsID78HUgaYDbgC3jHo4gJzKjNqmIE9ZJqP0D1m3F3NV/
+ukXmJv2cSGJ9lauBqTxlBSyOEucx5AnSJxPkNYl4JcNi/wvjgWLAVYCxVs8smLSa449t1DHvA2Z
ZvufvOpevmVsF76PShuPIjkQ63q7esyJqZOkbUPg0AN9iyFWEuXlxuHaQ+CFWyiVq4OVAIjmawHg
hHIIWsnb0E4GIF1fW/LaFE/uWflS0nl7+/BXTuNKlqBjeaYkXhdBllIggUoCpboXt8u3C5wgCOY8
noYQRzyYo2LaUzO3oaW+dI2xd2nvj44G0hnZFKe1taBgAlYjoNp5C6qwbzXLEMLUyKb+aO2H2Hm4
f6sQHsFweeh7Q3Hm+vMxkiRKnFKelfI7Z2s3d/vpAHJdfF84ikJLgLmL0i7M5yclDZgjQT+uqRXc
W3RZIRJYJrPL0sCosJ72YWr+LqZvTfKrrH8y9Xs2/rE02YCoBVEmP3Z0Q2BaMRwSMCdxC33hT1u9
MszIInShN3p+bm7VdN+8TeD+bNV3mwUeO+TssfxZVUE5BUO0SbMjWqsRv6HD9va5LRrHxZ8i6EVR
eF6nK0YXTk6JCekvvfJ9It9T5YUyPp/DasM5edXJ6bbYlScIFxjMIkD9wq0UaWRBoG/UGU1ghr42
34GAAU7ltoC18wSFJGpqUBpe5Lze4bFUDcUENWHoOO22Ivvaqw/9XAe6uc88sivcb7flrS7I4m0E
4OngLUPX8lS3IqzRvCaMLOu1VqLNWE7n/m62FH5aCC+QjUAOi1vBazHDmOaVXiL8AvGDUj4oMjA2
//9F64q2W3hm8DCR7BBcA3MGm4QSR3Wo1s9NYm+G6XPnPtvla1u1u/t3DMBJz+b1W44IvV5KXppR
F+s6AvukMrazWeh+Mg0VZoI6MmJaftjCqkAiyXvIkWqBwymIsiKrsMk4dOEAfq+vOR2brZa8F9Fg
bPQqllG4r+whByLqKK4CawKn4XphNoA5TgbStVCpAHEl4HB/dPV9MoPg7+6ICXsHdfho7MFzKDjS
SeokZj/zJH28ZW0b9K7l3z6klVfD/YA4IK+JyEOk4Gi0iGTJ5LRhVER4mDZJLWtM4xolng0wj9AD
KPRyeruXsnQslHwI2zjbgaXQd9LxRe3TfT95r9QpPtlGVflqrN6vfghlMWAdQQi6D1ThJulqPGEU
ydyHY2T4TvcVo5aDeNLu3z8egyB1CFw978G61oV6bKPeKJHbI1+0n/OPew8H2Xq0HsOMoq9vAann
napuifp02Pf0CU7RExJZkmdxadauRQjPelc0btTAYIILcwjmwt1jJvknjI2SwEV0bh6vtQByEC3g
1iDeXEBgu2o0J4M1JGRRU2DW2diDAD8yA2fuXhyvOJja17hqNo0eb93ajp+riE4/YpLmP11Mldh5
1B78ETQrD7VtxqCG0Hq/KHJz0+VuvPOYKUPILZ8XcKjiODnKHJl/8QGPdTaY0xyTkKTZQ2zWgas9
5PN06N3xYMPtBTL19lmv1KkgEVaSs+3xRJygSV1fMQ8EpWlImaoFpkb9Qn/2N23pbVK1HLYOiwdf
Vzxjk7o20GGx8U9dmSPecNpvh5Z0kgd2xXHAD+LEYA5AlGgdF56KualQj0abWZim54mhWKduK/pU
RI/u8ClpDZ9p6ratf3q2rMi6tK/ovoax+GDOtBf95MmsD3PlUBpaoOedy/EdxKOtnwxu7dPWeMuN
ZiPZ+5XTRuoLyS/MYltx13S9LDPMjU5DjBb0p+ZpLmmQePs+sTbm+N65O1P5hHlZG0N/ZCDgzrWv
ngeqVWuD8iWZAj37evsHLa0y7zTASGfEV+heE7OkNANNxxz1FPOWd028j2VB4sqtv/q+8K5U4Kf0
VNrRsK3eaJP7TVf5VMpLK1uFoEAltTyKpn0axsTaltUPTUr8LlmHKThlYzbZsTU1NJzcoC4Oo/7g
yACNq4sAUx53+fDoi21NsYFoLasnGva/UnfnaZKwZ3UFF58X7G8DZ9NjYFgKERP2QMWCIk9G37Pg
+AYPKS+6o8IMlYJVE85hsGwW24pJQzI9Dl7pt9Yu65/xb8fc5xnd0Dxwujdz/jpGMvK/lasMshTe
SQqjj/hOMGq5pY9W7ZY01L1ni+7InAUOXCX1Fd0ckvd+VRR/gnk4gFy2IMrUexQDzAoHVW7iaNNR
P4r2NPLL/u6KjwFeuH8FcWf0IrbrdKvKzRKCTO3NLT81h/vvvo2HHclZJNccsaA0DnVf6S37uPsd
3Q0ShVvdJtvAcYAoGgEA//vFr6+HFv2yVk1DxQgws1p5MX5gil0um8q3pteI/ZDk1D6K2YLO2cSs
Smbi8ZjGjeOhZuujm//2Rq2u5F8Ri5pVoWV6b9tpGOdbnHahv7kk6KMtk7qw/EQF5wUc6P9bzMdL
ebFnaTRFQ2J7gGhofpvuWL+bMLDz3mmg/JpeShFMQV02lZv3bhq2xB8Gv5AVrlZXgTAJAQVAfQAa
XJ88Vd1BUe2EhtEcGMhAjX6eHawivH0qqwcPGBbSLIBlL4AS4F0uUF+0cCqYw2zHX5zxADq02zLW
bDK43DjhOSAMEHW9EvhGnTFZZR5i3JRGdr0MG7q2U5ff53+/OO+8Bm/VrDV5OHtnC+yoBEm7GIh8
6skmBn0EwYJqeR8pQuSlAAIScSVllkXEceMiTFnS+M5gfmOJi9kieqCWwOh3xd4GNosayUNetn5b
mX5jpNvGubeFDMqH1kNMPIbJQU5FTKcQZlLXTlHY0qNt7ezcVOJNrqiFB48GDg08W4RlwpZSOnZV
ZWVZqLPypYyif6jXHrKRSMKZFc3gHUsOIlleMRVDcz1rgBtOG4hJ/vlhyarXsq/zv1/oBZnrGn2I
dRYm+mfqhDLQu+zzglobI6AKNdJmoTe/e1ubnW/fmrUjuASaCb9+wOyreGqbNLQ6uBonxTrd26fJ
lehSgrCAGY1KelNxCeY2M7fD+70L4OR0qNLwLlCOprne/t6sPbiUMC06rR/0/NzpGsju/9wWsjyE
ayHC+zjZdYvxonhVgMEMmHEyC1nKYHkO1xIE5zsaI6UxR0hg/YBBdq+eF9hFefd9uxYiGHu7aXI7
j/H+YmZ9Uh7m4kmVcfGurgPlUZUTeaNKKhTOtCmewR2B43CU3Txr/oC+eE+/OxLCOi6ECI/iGHsl
Mn4QMqTvJPlVR5LExPoi4KNy4KCxYJ+ZU9Oq1BH7pOg0qLMKnf0oBbWyt3clmObr+J8cEW4Ln7ED
ZzhciPZr2vkm3eTVw9ju3N3gBM07xqbqMrztSmHzWqRwPpbezwRdz2lI8sZPpwQQ+0OfPSupF6A6
VGg7BhZZ2h5v3x9+Ca8ftGupwoEZ4zC3wwipPScF25TT3mG+eX+xCyAJtBX+H2lX1uQqjnR/EREs
YnsFvNTqsuvuL8RdASEWIVb9+u9Q/c1cWyZMVE9PRM9DRZPWlkplnjwHTG1QPbuS2Jma1k3aSsN0
DmDDj5+N9OftYSy5AUjs+Qj0Z/CYmrzWSFN1aaYxhMlpYMQvcRr9CwM2cq4zXSwwMcrqyHiAZBHl
xUmr72Nfi7yy2922cB0fE/hIXIcGeDOQUVIsjO5kSggNs1PXRoyw0KOPdXsvaRb62fsHM+cnvTl9
hXqnigUoCuC2nXpITolRbaz0wZXOymAW1uPCgjIYP5ETazVYqJ4ba1O729tztfB5ZPJnYRCCG+Yq
Da5RTqe619NTKe6qsM7fHbASD1lc5NDQdo66n3IxlkRmhp6y+sSH7wxcdj9u//oFJ3bxeeVihLJl
nYoan8+zMMbxps4QOe/VJEMNGySYoCJCYD8TzCkXI5KkfeyJvnrVSVSVdQT9hsim+9Z8dwh3aUe5
HsmY14XWwY7bvA41LshftyfreqmRjECJyEdCGrgStcLmOwUDzCrPXtufjvOAyvztz1/7P2TWZuwF
DsPMVaFs1I66g96jKwjQKu+ro09b+qKlzQ5Fjq+3DV0vOgzh7QNWT+xYCMZfRkMJz70pK7r4JLSX
stsmcuusBe0LUwWNJMTtgEDB36pjMSvLH2uU/V+TcVP/qNY6Cdc+r1wVpCS8Mn18XuOfvR91uwK1
ufZ/KJAAZIM65yyQo8Kuy0aUZmMK9grJKst6TYsvPnt1sih+v/MAZwteNTPkDWeDKOOwgWB2B7st
XmutCGxHC1x3c3utF2YKjE3oEcGFgZy8rRzwnliZ0xGvfD2AvzoYIfP0v31fOdu13xON1XH5SuSG
DPtyWFmKtd+vnGkgvAek3/H7zXGfj1tvZXoWjgKq2bh2LDRTQ51UCXa5wXXcpBV7pd53rjWBTQEo
ztZUExYGcW5FTcyJciybwqjZq+YH1U/n87uX4OLrit/IifCqwinZKxgr5LgR5N1XEGi5QJU0c+Eh
AaOCb3s+YH39jL1Cp5TTaFpjVFlcg7PvK0tsGXGbMztlry701Ho8CMJiLZm8ZkJZ5lFqKHOhnvxq
kq2fRpm3M9aUzha89/ksqSgP2rOxcgE8fM09t/81QQj8RDiEMWxRxxuEWHJ/e9XnWbmMlmfZSxCs
oB8O2hRqmDmCUEKTaJ55tccR2so0SsZdZf8Wdh6U1pdGvpfEFbAPkPgDIwZjCJvVSyM344JCTZ29
Ntr3TAzrLBbXh+TSwPz3sxRJ16XMMmuObdYcHX7Hh+3tCVv7/rxHzr5v22NSTSOOeiz3UAxdhbld
77HL36942iqhXHY+JigpotqKev+ZvVekHWsAHz7HCLaF2NxUnG0Z24M1ocPghCQsAFhV8W5nju8j
x4vKNdoHEG9eTpGbJlWRFIlzMpvneu+s9bVfX6sXn1djfVnXDSlzzT5VTf3sEe2379J7UEZFSGns
vJ5Gtxf8+kTiDQYeDrCw450P/345GsZZNxpdPJ1YlP6o021fhpO/YmNhU6EbZe7pQJ0Pzz3lAi9A
zuwLu9dPef0yjhtrDZ609n0lVOOQnTeZhu+n1qluX0xrZcXnObj0Ij4ewjO9BPq/EKfN9s8PBZ2f
ZMzpT2V1tPSkuRuz5hmUur/RMfaHj819R9r03k9f37k06EwBFyNwUNhqYGFRliY1em2Sqdmd9JYG
FQnsJg1091PS//oXdoCFQ3Zm1jtUh9dY3ah5OhqiMzRCiz4qeFSTOjjetnJ18jEK0Cibc7ALslL1
jRaPncsLWnWnvNyhhJi6kVW/13nBxNyfPrMHzdAK5Y5Ep16XGmC5PkGWWoZZF02pP63shau9NttA
Kh/8MhAUQPft5V6gvcegLEUAvIx3Rbv/dHuSFr6ODkPogM6ApGu2aU+AU0ubiumEZu1+m/DN//R5
S/nxWt/3gkl8fvAejV1H3xuGohPz7NerUH9axpbT9Ph8q22TjU3ev7z4PEp4YOKe+1+UX89YDSy5
Y06n/tGo9n1yd3tyFjboxeeVCJGZTtzHLj4PBQHPeyL0KXsvhxaQynjag9YHcD30BalKEY6Woamu
4vopE3FQ3E/+Ghp5YQwwAJwTTjMOggrUbKvRrIcp1dFnGAeJZgVjwcN+WMtVLGxTyEzisgD8j8yU
pJeHwPaRQMB51k+FE9Vj5K01QSwN4/z7s/0zhzv2ul+nI74v9EORvZTVVmYrkeEb+8mFU8daoB48
rwNKWVe9YKDg9tBYaslTnnTyTtPremsKk0Wx6JMUvlYcU+HtiNd9wd0y/OKmpAgmBp3nQZ6bxinT
sjIkJDfIBuyfKTq9vTzwhaB3NE1YCMxi+ZyKNPuFV6s/BjnRB21rgmsz6tzBufek22/71Cx3yO1B
rmKq2Dc0MbNDVg71CCSvbJ/d0ReBoblJmHuDfcotU7T3hV1Hvsuj1pq4HTr64BWRW05iGwt92tAp
0Y54K1vbjhnpDiLmLKr1IU0DC1CULbSLkx/mmA7HeLS/aaIfAxvAt4DqfSc3tXABsjWTUDdGtpd+
I2lgmdR4RF+hFrSNbOuw0Yj7Oa1StiFplj40OW3DJmXiWFeT/JUQq3+A3jxAL4XsQi8z0tDThL5t
wAEaAgPJXwuPJmHDKhF4hdFvQbAvghatFT/1wQWlSOWQ02jVcghATxSH01Q5B4hhGD9zzxtpWLOJ
H+H79QSwB7u3Ay2O/ZeBjnTL3eRHS2JvDWB7vRlx6ePkIiuHDY/HxOVmbCQjbd1n5GQRcFdANzDb
xM7P277n+kBd2lA3/NDxpgGo42Rkkf+c8nd7Tnx+TjIhyQF6V7Wn1rNqq6pG1zo5o3Yvwgo4w3/x
+4GBmpuOoWWmOjaNVE3ZJli6BIGDZ546ujICB5N8eVoxgjMD89/PPEKPRp/EGG1ykvZvsA4FDU0C
nqPfYy0VtGgIuUu06+K5eIWo6gnkGFjMySn3XodxZ8VQ/f7imWvaR0ubCgq9gHDMbvSqkO70zBwG
vH/RoSaCtLmnAHzS5uPtVbl6Ssw0MLNeCZrhEHap6DCeQ3WjaUbrJEcrkm4RVOMzJ3dG95Hmv2+b
WtrAgPAB3Ak8JXAOyt0sKn1o9W4wThb/MGov/e7259+KKer6Q2UHkR3y+3iwKI86Zo6ZYcS9cerY
GPjTn5wPO9SQwjS/971fprin/HHQk1AT7qauH8b2I1oVAu40G1mejPJ5aJ9L/tOSECxeCXqWVvLv
LwP/++XOlKLzrMTHyDP6wmUwAYHXr4TOS5M7NzSiSRPXLZiqLk0wZ6QFHRoTXdF7fXqQL7cn9+2N
p04uwgUcMMdBX6BKJaPrnW7iSsOet/TQrbygNFk4glaN7hkToTmxiGtPrgcWuiTqhy2rva2R/Y7B
JpBU36pybzZ7bS0cux40+l/Bpg0O1VkbXU2luI70HIHH2FGnTRjkq/Lu1wf98vuKy62NPqOC4vsT
/zNY7oaY7WZid17bv/vFcGlIXT0eW6QeYMjC1QRe5zyTwe0FXBwK5glwMMA3rqiA0rm+n6Bf7khI
9QKip9e2ru8G3n5rxjXcw5Kpud0M3hFkR1fEoB0eX3HWVQ7YaIZnp012okEBV/gsNM3k4+1hXZ8s
c6Yw/q8tJW3QVEnrMwZbnfbZwmmGMipfK6cv7TJkbAGbg7bMzCJ5ebRyfxhInMX2kbuQS2zbYE1Y
bWkQoNpGFR0HCJU3JXooUwpdBdw3x5SMgQ4vX8fDBofn9lQtDgPIw1lDCEGtCv/StHGSOdhtjz5o
gPVAg1jKbQOLw5ivESj8QNtCzUo5lIjYbiWG0TFoDuhRTsWHThtXzso1jgOKNch//deO8ghzzd4D
PFC3j5kXh8UMZy6MjcVfO3Qgsk3fd+GkV4Eovljep9sjXJjCuX8V2w25A3QbKQvlGzRF14ujH3mC
l1PgG9vb31+YwYvvK/4mTdrR4SO+r3Wh5UckD7PPty0snM0LC/MvOIuR3Cz3s6SFhaHZGt7XDKDK
n3QNUL80TRYYK3FbAJSEJMulkT4Ga6zXDfrRdQ8sPby7qwz5Wgvt6Si4orcV0erl57XE4Wln9frR
t6DD1G9o7AV0rZ51VRVQjCiJtXiotVaPMYZMlnhA/GBTFbrOi8G3NNsLvrIsSwt/NiT16DSN2xt6
NWJZMn5wS+e7N/B7r0k3t1f/2swb0djcOg5rV5cAemwSruexBLx5kw13iRXwYgWZv2gC9RTcNKBW
9tTSfmqXKTG4lEA87fBK7PN91q34mes9jMoJmthmIR2kPtWQNUH/fW3ltgTE0QmNZptrz7Z5LMf3
qq7NmZhzO/PvODsrDbaxzHNHngxQIP2SazL316dk1tyyQK4GvjNAnZVTklUUrINaAwIKHkoWoafp
9mKvfV+5GvnotciQCPeUFxvbBhETI2ueeGElEA6iLD7Tos4IxMsZGtvUTHOHxqfRkMl3kcfxsfDc
7wy97p+LHhKeuVWZ4NgAWDQoOk1u507awKfmQ5yWd72phz3Xfjc25B8n78Pt4c8x9WXAeuElVArm
qQG73zDhAMv+wYp3mTjp2ZPpp0AXrqW6Fk0BCYdmZCCwwFd+OQ3S1IzEanP96OR/puKzNItoGPtd
lpzKmq3kpK6nHMNygJVE8wB6edVbHO1wAkR8pX5EX35U6t/jOQRHdGV8vz19y3YQWQNTgS5AX3Gy
bgGmKN1p9SNLdoabhRXdpOTVor9um7l2F/Nw/ppR3OxEJrMzW6EfuyQNCy0TQWlrwWAkK8NZsjND
8ZyZlhsIsPmwnJ1l3FLUSXhmHF1vn5hRLQN/Zb+tWVDOgo1OWgO5POPYusDglnsRA3i5Mor5V6p7
+nwUikeCBLwsCwkbOQncKSrWCEAWxwC3hwIJsp1XL/RkQkbViJlxlOQ7VBoRsfv9yv5dHAKIDGef
hzyTWn8pkqHy+7Q0jjXrg37vIbN3e0etGVB2lFnquV20wjgO9udu24oVSqTrLmoEBmh6+c8A3v5+
tpMIcxpudhzrLMoHjvpx2+Ges9zhi8v7veOhJ1WWu3hsPxedG1ENQrPE3eggFamdfJMTdBblJdQG
6BilEO1tRRaxvF6BVC9OAtIBM1kG5litP4PuPmvs2jeOfbrxkgjsr/9ikv9+X41XEihgTnHuGMfM
2NHsjq951MXfD4wMSGuRer9SVEVVgiV9bOL3Ox+99sPH279+ybcRDxcX/kEkpF5bjvTZ1JSJOQeQ
d3L0w8nZdUO6GYY+um1pKYpES/MbWw96uNWUl9kJ20qEDm890TvXLzZGad9NxAsHQ+uCaURDrrdG
6b44ujObym1kF57Iphw2USALNP9Olg+mxQO3+X17bIvO4syOEl/Q2CkmxqV+nMpP4ESw7W9J8i+y
FiCH+jt/yoOrN0SLjQYbyD49dcP01BkoitWoucRr+OnrNrD5YJ/Zmvfk2cEu8s6Np37Sj/qYRbM6
X/7o8k3mQDdgqjcSIicJyAbL5ks1fqp1vAFeb8/n0rpBERLxA9IwyF4qN26rl9ICSwvm00awdABX
PhRs+zXZpKUdCcEWBCso4uP/FCukEjaqUhjlkD7l9NC0T1r/QaQfQBCy0cXKs+aa4xhzem5NccaU
W/E4DrCGLsJ7GwISGQhHRsJDxDAbQ6/vuN3vq6yOvKYJdU9+G0cWtTzZ65YRdYX8mjRe2HK+4h6v
+zIuf5fqxKc6aVNrXms3rwLf/23Fd7mLLF8X6Gyf5n6gG3QTr/X9Lq7w37lX48TUM7Ms5jiZJpmi
OiWfnEGL6kxsEromzrhmSjmcLQCxDstxcNppWw4v9RBVfG+ttU4uXoZn66uSWA7lJDlUdPRjDNU7
aozb2GFBXVSPRhMHU4IO1wTc2dl0sku2bVn5IkbnfuJgVKDFlibNvkErBE3zyEpYQOnYhLxI9rfP
1VK+CJrfeI6CoRlN+Cqj55DVvqD+vOXZfVVBX1DbGuSuax6nBl3XRfyYcsSeJQ9GlEBv2166x85N
zy+HM5/i5V3mYPvrx0Zs8nuqbW5/fvEwg6zqLSsP1Izi6h3UazU8B+Cy2B8fQXpRdEFGUdFvv1nj
9zRdw4Ys2JvlnkBbikcBsAnzrjsbTp73vtB8iqRIvMmrrf6nHneTtbWND8kayHD2DEqoi8fUzNln
gVgM/FWXplKW676TFpg5Z/rTeDKg4DgpvezkxTo6tfoiAlRzO2rT9vaULtxqsIvhwUOgjqvqRKKD
Jm3iItWPfbJzaGSnobWm7r2wKS5MKGcTidPe7giGpg1laPDPQNa9f9tdWFCuzUzvGzcvsE4uWGrA
MgKenv5/NKHclqzUhsGcYCLOX4W4z96NkoX+5Kzbg12NA+SqOCEzSRJWUIY3NTWjXm6AiYnev9Jg
9gIAdG5WvqpHt72ddrlvyWPJybd8YBHQgb/LVYTe0obyDDzXUaWAPI2aM6ZNStsid+VR8+99Z8e1
LJBo+rs9lgV3Dzbev0aU1dBKeGEUReXRc+tAqyCXAQVo4zHPVhzO2mDmv585AFYOJfVzgsGQTSpC
v0AP44qJhWTKLFGCmjcQ0nPd+9LEiAJM1RJfHhPjbhrvEXL1nwb73VlKsBcDrok6xQzYuMpSNq2T
ur0uj5Oxa5pdU+4A7bm9JEvxJOiRQbTtAsoIVlBlrqhuCVxH03SkprmP9STI8u7QAa3TU3fTV8Cb
G+auEN2f1hIPLiVh3xRha60t2YK3wc8ATgF5KbARq9AU3e81j3BrOjohZXlIZBXeHujC3rswoOy9
1CA9IMfudCTAILNNTX4IpgdF814ePmxvYAfRWoKGTUAvlOmMRVL3qMSBex0cfIGfr3iDpSgBbM14
cxI0Ic8trZf7DoXkFiRz2oRQpgf1Kd1zqwgr9yG3tC1aXYPJeHZiFjT2i+7+fP8MoscVqBgAMHCv
Klu+i80cSQvdOgpn23o/3TpFXn5rrZTwFw4WqmaoL0LaBCVTlXWmB3JR8tywjpQ9Fm0TNVMGApI/
ZeWHqJr+ixHNtFnQLnOQ5VHifhM8uNbUWeToDQcZf3e6AzOADqNrEJmlvQeUJ3A/QJUs5Akak6SM
jbBDxYbY96IKrC5AM8fKHl86RGd2VFCsmEzm9migOg7es5vxoHs3qT1297kBJZJDsQn4KAsG9Pwe
HbZsDcJ/TUA1GwCp3YwaJsASKZFoNqQgdKt0cqxMpu+E3TVBbXRZgIp38WglyBPFUvAdd6rvphiM
AE/HOhTAEgR+2q9VcOazqgR3OMbQpwdDCLIiRAnuCju2qlQb7GPVPnKIN5SPRrvyxFs2gTt3Ltqj
tVvxSl3bJkAd1PbREfV3RpJHz69AUGtvbm/0xY0BLO1/zCheaciTVLY6zGQEfKfeEI3/Ip+Jufpr
YT4CZ1dukXlt5jiVfWTQ8d2M5uvtASyE9KDcm7nBUNi+fhxlhkyzsjbI0WkjO34gGYKULc0foJW4
CqdZXJMzW8oenMSIqwKX1LHszICZoVcD57qWMlpckTMjyt7qumai4s1IG/7W34/OxjFCp4cNdjME
p2rg4FAUt/sshcPBWluV9mi6093tFVn0aWcmlAG4g6mXGs9wUtPKe0BvrQgdDVTEAmphQU3Kcft+
ey5S/g4gzrj9dOX2AV5LOJ1ewl5LIgisBRbpQkj5ReL92H9MmAGNtblwD+ECxcm5Uz1qfl2To8b3
Nd3vb49jaeFxteEmwNsHDNHKUcwthxWFkcCFskD7XqzRhyxt3vPPK+ewrDpnyuZl6cnGzqGl/eiR
FZjgwpsXweLfESjnw0uKGAJeGEFS7oCXr0pUCPaltkFjdhWMa2J0awNS9hl0HYoECmfkaNUeMuDP
g2EA2Le7vSjzR1RPD/0Ry53LleiEUQIB0FCRtrQoOWb5a69B/hOtwYn9w7Q+1d5LDjdw29zS2UFN
HYhZvOBnkYdLZ4l+/8YHaRcB8sQEBP+T02tRNlAICW5uG5o/dD2uv4aUyYvB7824CUMTevHuBR0P
XQpmsjxlnwpkMyKPW2uxzuL+BgUAmCqN+X/KOa18MdT5mJPjOL546SbrVmK25e8TvFGR/ECTl3I6
q3ycpfckOdrprmaBP6xM2dJ+A/UdPIA573H1fKJ4zj1W1+bRGrZduUVJImcrz7ql5T83oZxRlg4D
QwuQeUxB4y+j0byvUvRFrGyypYkC44MBTgMI5qLIdrnJOpmAHtk0zWPe8ibIDEuGfsvXQIFLO2wm
agNvDOI2vN8urehZbVmjyMCoaFibTDp3PvMja9LwRkybreW+U7IaHZcgiAcs+00U/Rq44zhtR9Ha
6x+QUtPJy+Qdb5+Yt4jr7Mi8GcDiAP+PaAa3jTqg2qhbMxX+oSzCxggHUBKROz6FOXklVsS/6tW2
toI2C6G3JNeIKJQ1uzI+//0sivLaaWpqq/UPtJL8h89btuXUWxPMVrzdlRVlZxTEqywon/kHOyVB
J93A6F58uS/Zs0EdBNKvK1M6v0mvphShGyBESIsAlX05qgEIL86bwTs4sQkQEQG6BdgvMLLZ4OBt
8sYIPCbEA2ADYmeY3Lsr9Lz5cPtHKPv0nzGf/Qb1zGWO8LK+8w42UNEmlXi7Ej9E1xJ6L8wjs3l0
257iRv7fHlBTYLBEj5+aT+uhTQPRS+YdCBebkvIgi+OoSdZSqGqJ6B876EXGsYB46lUiuEUqwuxj
2BmT8hkMxxA0baqH1gfIuLfSl65yv6Nf5lsb2yERxcqkztvxamHPjJuXC6u3KFtXfuYdLOk90Ybe
+bRYyaeoL8K3AQJChF2DKvt1oi3nRCvzxnUOtv7il1Uk4/thPJrykFcyGIqN2Q2b2PRDw0l2rbFG
d6K46n+sO3h1zIB00D4pt43vAfTDR1gvengzWfxx/WYr7TgqGF9JfCwuJR6//7WlzGbugGm76n3n
0OCJGyDtuGsT8sEs5Ye2BXYqGau7uu627qjvJJJx77su/hkpBCSRpZjHqnLgpGkctybVnEM6PoiP
1tpDd2mr+GefVwanxwwteCk+D97lYGvjX+89b7it4V7w7MEygeXocityfH2Ix8E9VPWvsh3Csdjb
2u/bNq7HMEcEANUANo7+bzU50Ux2O7lu7xzygNp3kI+5/fnrvXb5eSVYcyazSnIfn7dS7Wtpts8J
rx41Uzxwp155vC2OBCIeWJC5+1Wla6KWNKF2MjkH6beQ5E2D/NftsVy7W4wFLDtInbgOCiPz388u
Mg1c7nZJOjQ8QhMB9UqOmjmuzb5+sLw1V7s4mDNbyrzxSma0B1r8YJbJtipEZK+x/F5fmJejUTZX
Kpp2TB2MhqKV1o1K6KsI/6kDUaLT/fbWBKSXxgMKdiT+EYTMdC+XcyeZ26buSJ1Dj35VHvs7OXy4
vTr/NJhfem5wbYP+FtfDP3oklzYSbfLGlkzJCzDw3IViuVXuC7Puoha3tQhHu7OBu/bkpjCH5sPg
9mlER57c1cIagx4cey+jxu07nbPipSxBtpF4OflMMzq+VmU77eDBhs+dB+6PEjo7+x5wvX1tOZDy
kH4ccl1AtzzL0zqIUfvY5LrBN7nbTq+iFFjDOCWApqXxI295vwPNTr9naOSKPAcSb5ZIvU0pXLq1
+nwIpJ6n9znL0S3ijh2q127/FQ2of1xYfxAG019ap8m3hZn7G4P5XyXX213DaA8BGwDatI7ILdjs
yUMHhtI+iHmP6K6vpgMbneRgFyIPJciQQg5V5a2d0h8jVAQCt0qNMKmtLiI81p79qRwe0bOQbxp0
XT0YdQ4hkgH0dzIbqshBNQOYVIIuPqZXYTV2cWBmabrxY2ptJ9esT3GXFmHa5+6nWHOqbYxi3J70
trarRMIeak5RFpGjecdd8qW2xzRE4zAJpkomR1eP+1BLzDY0RMYCrzGKB43rP5LBSKNSaK9IjMrf
IPO/vYeWTvjc2oCCDdqJ4XYvd5DboseXAAH7Evc2ZFXyB9uxgtwkH71J7Eqjf1+iFNfTTFcCCC5g
6KCTUOttrSsMezDs5MVN022hlegRTx6YO66M6jpsg5m5oOdAVQsNQsrZS1rQnuvSSV4IqGSQ2kgf
sfiHoXO2t2dv6YyjlWqOh2ctSXU4NKaJmGycP4iljDHS2GtdTkuXCejfZg5J9EMix3C5PGBFjMFv
LZIXGrdBpcsA1OFh7YLG1d7dHopaknpbGnQ6IXeCaiW6HZQ586t4nEarTV7QX7/36bjDyX2okTXF
Gy7QqB6JYgA+gnzP2+IpZvpKOmppyc7NK5FFl3RdNmYjXNnkfZW2+clO293Qr+VsllYMetSg5HwT
KVO9ck/TwnKrOD5UXvWTgJcgaI14JdhdsoGkLawAAwTvrJyppjULHaVX7WBOWmAiNdOwlezJQpBp
vsmX/r+Jt7+fXcxGVxDEMZ126J3aCRLw+YFWKt+jP/Gjybuj07hRJ6Y7Z4R70+wV60ubEvm1OR5A
7fwqWZBT6dmZW8eH0WVbyr7Xbb5h03cqV+Zx0Q4SbMgWQ4/oqgEua0er0wsZH3gJKn7xEZRHQeee
SPnl9tZfXC8XXLDWTJSHhNHlIasnVgsH/SSHmG2s/Clf481e+D6u7rlVAw5pJo68/D7OdYYufj8+
dMUJrczF6fbPXzq5+D5wnACWwLuquY5Mk75Xxpl2gDM3sSN6Kyw1K7mXgB0/dVbeR7oovAAirmIP
xIMRlcPo7VHDX0O1Lg4UhBR4x2Iur+hDB4ne89LMsStF5D7Za72YbzAsJdwBsA7IAmT1gAJQs1QV
aQZrtKz4MLVpvTEzR4aV7SP7VoIXhDKDfZmGsozMkns7NFaCG6SP6a7OdBt3bJz+ahFkbMc8qUNX
cFB3GB3bgdnjq9ckXpQbMSKDPJ+CotKgvld3fzLffsh6+3eXd+RJCrOLepqhA9SehvdfWBiZPecY
0DR3pRBNuFFmVPfigwby7DizNglzj3pZ7W9vlcUFwmUCD4juFChgXe5ERKmmdFvsFMuLg4rRkK8Y
UDGa8y0yYx//Y0EFNgxJzQampdohjoeozAFzJCZiJct9KaQdem350AktaMwyyqWxI2730tvewzT4
+8Qp7xy7C2fyXG8cnlCK2uRFtjeKNc7HhasG5CkIC2YlEQ//vpwFw+acJoaHbVo/OV5UGWDumFYC
nYW4au5s0X1wtOA1rjLMscYeplo3tMPUnWL9Y8lYZOo8kD6kmKYVB7DwrkEbjQW6NCRw8bJVggQn
J4NdZix5yWqsKv+peU6U5rsu202aGTrt3fs3Eex5OOFI+QHbcTl9tCu5ADerdhinZwrkyq/bn1/c
Qnicz0gOPG2Bt7j8PhJ8lejNQTsMo208aLGjh6ltiZDW4DuiEj19ReubR1k19DF2vXZHpMuipI2/
4BWbRLKz4k2B9vxXIGjinyNzjbAuSB8MrtaiENC7D6ThyUp2dGlPGTPbvwdp2hmHdfmjOWJLc2CY
lNb7mDho0TGB3onXILgLNyK43f9rRWWktSctz+vM1g66gY0V0m/d8EDpSgZr0QjYukD+PefP1fVt
PZs7Y1nCSQjbj/DELKI2g2QxdFCMjcebNfjO0lHBwxxOHTmfOWi/nDoJmUO8girtoDk0qJHSHfw/
LH9uOXSn9ZWjsmwLGUhrVtzFC+TSlmWlhS8qjE2bH2pdEhhFF1XSwV0AFud+rayydDKBFvqvufnv
Z2EagwRubTMMTVI7SIydP7WB639qzWPWmEFThrePzqI5wFcBkp+RUGpRzRoMn4p6DjxL0MrAg0LA
KNgRGyyNa3jWhYmEp4fO6pytm9N1lyOzuz5tuIHYrEsHUK1k3/rY2g1atmlEhoKeXHGnCxfXuTl1
4zdDVlSpN+LmlwF4yLp36i/O19bF95U9yFxRuJOD78sKcVJQrJVTVUabfwyAU903ATVGlU2NAdsZ
oFl2GIAgv0w3SqpA7uwewckGbjrNg2zA1Tc4G73wX03Kv+lFH9gGQ7DhfhqH4ZHXNXCd2cpZX9gx
GDgaFuBnUdhx53k/26DONJp6ViGikvG2h+Ym4/caAFh5mu7HpAAoZw0HsLhvzgwq82BMtM8tT48P
ntY/2bl/X5YYt4/IapoiqRkrJ+ItJFRCRpB7IhEOcgjIralvMaBb4jKXA+a9t9EbXnZPliy3uvjm
sNcq4KC5G0Cp1e9rSXa5iXVP6jWVp8U5BhUVNArBd3aVRJ20NgVr7vyMyeKAaM/dCLrRrdNCB+gz
K1fuofncXY131vPCOx6coGqI3NQA5ebz2wwgm4gwe+MZj8n4qyJZEMMPFF4YOyvPtDchiCubc1c+
pNkAZn3ryzrbREbv6VNXNfEhdU7VmAe1Y0QZiGUkAbKvPbrjF2/aaeCqw3+76Ts/6KFAWk9ZKIwq
1EoR5kUSVCneePIpd/XIh+5tY5BnyN7uqnHfolurkFYoZlqBeK8NZkjJg8sfMn3CXZEGWguW/CLQ
451nP1O8uZPhOcu+2/HezqHd+13zP0/2neR36ThEtz3uWwebOnZsL7hc1FswAcp+FumAx0afxYdk
/Cb6TTEd0BIcuKkMDPnTmcqgM/am079o9nMJaEiVp8ijTBsTBIz1oAeOTsEY5+1v/6o3RumrX4Wf
BNwAiAfw8Lw81jFhk2MUhn9wkqfRbKOx++wj4s8NtDxBmn2SGhDG21o+VPU3y8SdNEGiiH/VdBna
NhQB6I9E8JBkdSjHY996EYFepJi2U/snpo9+RaKYr2Vm3vQ6r380YljsWhDZqmF5G3O3o9SGRjh+
TUlrUACg4pD8KQcZmca9NnwqSYsH3+e2fqoKd5Nbmx75GzPdWfq2IBTpSwtEPN9sp4QS6IOhsR1r
nqX7oe53PTmI6ij8TwPZy/Fb37I7p/xV8BGpXW9fpysh8kK505yTjz7gEjO9sK1cj54nyzYVMUGd
GjKv6bMm7ov8YWqONrY8rT+1/DfJ7lDoeLcI73zTELh0YN7Q0uKCt+Zy7UUzDU2fAC7mxC9d/VQf
b++thUAXjG8IzcHEgdSMuuGJyPu0q7l9AFPZkz+C0dNBnk6+kw7ln1FY8wDmhORVI4sroBJd88Y+
gOkwauPH1uArT+7/I+28lt1GljX9RIiAN7egWUZLBlzyNwi1WoL3Hk8/H7T3OU0WMcSwJ6KlG0Uj
WVVZWWn+/HPFpWAh/0gQnr4RktW+aTrjPTDlwGBglvbl9k6tCYDymY4ipABDEU2Dbubj2BrGe/rH
XNdq0n+xAJtOGw6CmOAqPablEMo0ZKffZ/CVPmY//8WvP/u6sD113Tha1/L1svqYq+/sZqsmv/Is
ktkm4bZ0iqC0wvY43aT1QV6Z78tef6uP3ft4tD/FY/kxVv39ZAWPo9FsMeWvKS+pD2BOjMmCBEe7
vBugXQelj1HePm54FBsmDhX9GBxyBq5snM6VKC7+Mq2MF5+Xn3rHpajYJAkSVV3qydpznYMNPM7d
BgBtS4R6KUJlUGjfM3rBC/Opf+pUegdrxjG8L1R7C1Zw5baxGtKXS34BFixqwpei5qDI4yBElDwE
+2poH+Q4tlzHLEL6LLS/OzCkt9XvKghdBMKHxJQY+vKYs3MpUBkqQ/OdMvGS6EtoPivhj5oLFG3l
q9bWBWAU8muenOuxckxNULOucxIP1EZ9bMPsWNrNG7scfhK2PRqt9fv2staOTIOmnaw5yacrDFU1
a0PgO2biNZMJtV+YfGwC/X2pboF7V+Uw24zYjI4Eehovty9VM6LteU48ulPcusHh/Fm1G/bt6gJz
RNqZDEH94gBkeuzLiUeE+LeuB19mzXwG+UBtvf2pBsU7qHmNjVu1LlNngB46AaWLqIfUPaZi1BPe
UfqJwldzKOGd/k4hRO/fQFa/IW59G/9XnMg8IqVTT1eHlkAuCa8JsaHcV8xS/BdKAcMcDju2iSNb
lPTMfwapHCRdWqdeykjKfLQ8Y3K8edhKe65dKSA19DryHGlXd3iwJ1/R4rL0kgZ2cD2YjS9xFT70
3cfIx+TeVvRVYRYTm4Gs0sIgAucmIw9S0gOFN9X1vtApTRXRkzNk7iRtYeXXRC3dX+AsmD1OFedy
+1K91KIua0qva7BGw+eJgZ7N/JNQ4faS1nRv6RBfqAZBr4q5o8woukTTpMKr0kA5SslC7jsbTE5W
/jbV+BWv9UVu9XZjI6+8CG4ZyFzeSZDStDEJhjCU4ka2YqS26osivTgbCYCtzy+be6Z7ZRJ1eVQF
pVe5Q7wHyHl7z9Yu0PmvF1TbjItGUgt+vf29qIjb+nFnbhSOt1awHNvZCmKjTjtzWcEcHaRms5Fx
6/OCxRlivc5qehcghXmU3tFEe3uDlv/9IujheOlKAwHP5AJgysIGyaA7esvUS6+V5ociex6HY5l9
jYtTPj4a6kM1bQlcuS08eEQn4K/x3p1lvWfb1cG+nXdxnXu5XAHWbQPpxUpqGvcLVdoHE/3vtxe4
Km9pBOQxoiQueg5jPRd+1Y3Ic47xK+XPX/lWe8QfJghhE3mH8E1MYBLXzabGpESmBM+Xl5l08bvQ
8ku7gTu1A6REj/qHOpQOcTHspNT51GbSoTai92kyQbcACGioPqgGVcMyUmIXM919LOZ5fNPZYRJA
/RCUrxyhAo+2nWpPyGHIfUmDVNln8kupGdG+rEz5UOZR7Zr8L09+rg+u2XTRmyCM/d1YD8mHpjL5
VinF+a6Uajqr5KCKYZ+rQ0672JmBvk/Jm5rzfMjJoPQubabMM4gD5zGU5fmFgE56Annn7zmm+D1k
Bbly1AaN/DUQFJdyhB+7apV9H+xOeS9Xyne78L+VkcQUhjhrwSBGiXwYJIuhwxYzPSFItPTc1WL7
t6L1/mdNklXXGQNTORD4fzTLJjmlpR57shI66T42mVfsz2H9FCva5IZKoDzTX+r/cBJV7d0uYASp
lETqLtVz4zlLrWUaqVK7CpMm3mXjpO2HIhne1VlmsT1DvaFiK1cUeCKllyWVSdFNtABWP6Ya8RXv
ZvfyK2uUjeTzigrTxAqeiPo99CAiuaPR2kyqMPTMC/TCjebvSvI2Gp57NvD2VVkxliQqsQEUz3EE
xIgoHuau9tso99IJSvnkpaxtUBwb4I2VzcIHICLhqSTo0gSvLVQ0eGbLOvOy8Ml/taatZOC1PaO1
HLz8wrZHVCo8xsVkzI1SSalnBZ+GxHcZ9HC4vUtrC4AWhi5s0gLX+Q1a+uRICvPci6qd0X02t6qp
G98XK9hlFk2Z3/N93Tk4B1KQ/18/3xA888BJfEOe+Lz1BvB3u9V6vbwXgimEeYgOOGb5kAAS35Nm
SoM6TMrUm81u15Tdk6a9x0XH4j3Jm+TYa1t1Lky4ePaQGlniFCnEFm9szIn6enuv1i7egqojTQDt
ELmOy7dKT7LRtEEUeG1wKJLG7eLCzZR9cbwtZuXewUdPsxA+uAw/i3AkfdhqVH8yrsQc7DUlf6/X
xqM/qt//jRgwOjS9QWwkHg1+YiUZepR5odZ51BrcYVAfS2OLU2jFo1gIKwjUUYJriGVA+022zITz
JmlwVac7mEN80JW34fzejOFq6QfX32qFW1GE5Yhw9UnbQvYmOEmxnqNzSlF74Qcpyw91Udx/6Ze5
7AtVC/xTDI251ITMimvbKorK00ryda6xVTZZuTaGRvZ+IYHi0ogEQFHhaEnSqqVnqPvsdBo/1+N+
a7jyijYbIMygqqabCPiesIZK75Q0Tv3SgxDytS8PTN4CkirZ7nwn5xNvCNnAhXASreZvMSKyckWv
YgZveWNW7jr+eLc1ee24FwbihSqAwXlixX5qOKKcKRjeFKa7aT9OW1u1KoA5gwwmwzEmX3d53LKE
hQceXXvUg6p9yp/7F8B7TryI+eJdF258qhSONWQ1G2Spj10bHjXl6baEtcM+lyA8s61VKbUd9EQl
cM0FlrrHaTpI/V/MMrktaG2raKV3HIJ6kj0iBDmM5qmeIDn0gh9V+OhsEQutfh73nZLMAqeWhfjE
kvpAnkyz8pri81TtVGur42dLgHDU8ZCUXaghQM8eFPnBv2+4/HIVKLuSLqLTh2lAYh5C76pMNyup
9Jqo/q01OPdqfr/LQwDAqJqlGoL9EJSJNuMZtNJQeloHNBvA28YJr6jSxfcFVWoUuQvblO8PYfOU
SMMncjhH048eyfJtvIQrh3EhSvDeaAEmRxQiaqpdmYFnn27r6spDe/H5RfxZ7Fl0s1rUEpfCYjyP
7fpUp7b6vldXQOu4DEkKiX7xvKWozsI2cApPNwuq7SB7JGe6c+bMolSkPoGh0sFsE3cIz11mdVJh
+gUnoleHuWm+N7p+7Nrs4JdbEw5W17PAyNEsqoli0kkZrRBQr116cfIyP3bJRmizeiJnnxdunylX
jHM1TT7fJE+WfGiUw1AnG7Zwaw3Cdilm1o/kwksvz452ehweb2vVxufFEd5EA0OVxlbpmfkOglVp
C7+xdv9ImWh0wVkkMMT0rOq3ZRIWqFSV99G7sVF/SZEffWiTQH7StWHeeFyXLRc8ePwPGdjYQpJz
ZbGKZupHjUgTAtFceTu3VrhTk95xs6mzdgqP1d5PIvt7qkXqFlxN2EkKcdCkUwkhT6MAEBZLx4Mf
0LWkQFVtAI770m+xngkb+d/PL6hbOPFpMBHeErWunXlS6NO2psD/bGWjhqdYZ5FrTLq0c4zBuE8z
/iNwiaghXrSB/C3af2ZvhlkqFF1rwIrqL1b5zthCdQm357/f54Uh77SgqJb9PPt+zVDQvM1kGs+V
bF+FH/zw19J6f1u9V3eNghGAPhIQV2PHaqtTpXww2bXScGlq2mu+fNQT0JkbtmBNEM474SOmBp9I
WE3Tm85kR5x+14M7S4zkkzqojasqTLzREqXd3V6X4HL/2bxzccLhUBg346xbxBnfQvtTmh399Jj3
nzTn621Ba6dEeQD3nvlgcDUJ77MCNVeiORL07t1Xa/juz8c62vAy1rfuHxHCE12pjDuZe0RY9VPk
HMr5SW+elOjh9kIWO3lmGf67Y/9IEV5nJW/sOCvYMcbczeMxeEPj5WA9gCrTfkNL8C+EodT0Q8JZ
jwd1qdtlKamtJnFZs6qdnmQzNV5jubGg7cqUJ5g7YDCuqsHcwzYay+BtRmvjB6zuKUlaTC/42Stk
VWXbiR/ameopQfe2qpO/xsannQAuTbf3t5RxVUfOhC0/5uwmBxU1s0lKsXz1of47jx+LreTecnuu
Do+ICT4eqFmZ73spITPSuXAW29obpyh6ZxYbj+z6Cv75vrCClIRCkcmx6oGDdBv17zp/nP7F1BFa
Rf+RIehENsVz4/TIaPx5pLt4/oLmq25U9F9uK9/WYpY38uw4eroBY8XkPoHhfoA8Fdhkv4+kDQ3b
OhLBL6nCEbiJjhTse0SV3Hr0c/vfGFXwBZCE8Rf9EpcryfpJK3umlKJY++CtJO/qt2O3sY7V3TqT
IeyWxSRjSQLLz/yK7+F4bJXHrv/9Lw7EWCb2AtdRrxpqUycPEqVgq9T0Ofe/LXBSefA3XrrVdZwJ
EawohD2p0mo+6wCUVTtuPB70yNx4dlYP/UyIYETjrooyzUCIKn2w4JC9n7OP0jrxB+kqKl5XWR5m
XvfxOBgaATMdID8GAJ63j+J6ARrOIeNQSLDDaikW8GZZhWxfUjRvfDPT+5m3dyZfeGYwuQwsgR0D
P812hGvhK9NYS9Q7PCOWD/aY7Mgc3l7CtWmnjEI0Li8JN2jy5ctLUY3jDBUDuDutnIIXOtw/kcli
IkpanJw62nAClxt2aXgJBkka0tqMf0tn4qWwwB8SMwE34lXtfk6+1TOGZCcH3zVt4xquHQw3GRlA
U66xPQAvQyeqW93z3zJ3wM83DPz65+kRJEcN7EaMbMdWbXojhjFNTt4AKIya19uHsvp9koWgBhk5
CV/D5T7Vee8bUsRU2Gbapf0DPSq3v399u9kXwCcLQpzR5WLSMLTS0Y6d0PAqC27ox8hkMtH9V4M+
OMbzkoihECzGL0bBDLoKzjFPyUblYxk5w3dpDLcIXv6gBAWNwjuGn4ZmJVLRIrjXyal8te2keNLo
MJCJVIms/RhHC7/kc2Xo1J+zhzp6bka6VeBfL/9Ou40LtHJWgF2YS0lIasCvLFxRpZfKwNAl2Tv6
uvxQRHeCBBYTcP59sQY2Q0jRySqjvyZlOgZNcxjz0FVr6QCu+rZWrK0EBk2daTiwQpC4udQ6o5xr
qch5u/RmOrzrqvFw9/dV8G88v+R56VcU3hRFz+MiGhLNk+xvvddtjdFZ+fngO2nxpB+S8ZOqcBCd
JWeKDrjQs5m4NXzW7/e4AO//8/0rKuggzS2ztjVyf7+n4oW5OZTpH+7fIh4UOheJkiGSEY6gpnc0
NJRBA2ppuhG5rK0I9vrmg8mAFJ7kAnaF6395xjJ9/G1bxr0npceM8RCRGwX7e9eACFhyl0SZSjOT
4GYFoZ/2pR4O8BZ/8sN417QbDtD1k4UAdgiaNMBsVKAu12B1kOyNZMM9LS2OPFK7qtg30jG1N+7D
lpzl388835JpckoyIifAja+lvaaVR994zDZrt6uHwmhC2vxBNFzVDVpFzdKxUHtGO+b7upV/9p3l
amb48/bBbIlZLtDZelQ4RCcjVnovb/WjRmoxLYu/bC39cVvM2rYxY5YiMaME5asSrpIT+89l13lx
7FlaxAiSDHKvad/U9w9ZW+CTwJlAT5ErERlZGDndmq2ltZ5hPuTGh955NIPWtZOPQ/Bjiu9OXSzC
gE/SigulnMgc0RhtApZdar1qfgwtDwomrdl4StYOiDtPVdqhuHpFlEkGUk27Kum8MNbdUj4t1Pl2
ebh9POtCaFQggbq04glWGDBUkci63noklvRxT1+YYW9YgDURC4UHrjchKhmsS0WTQwBgko4+p+XH
FnxWLr/Xtyil17TMJvNPAGQs7faCjLimgktpYMAaJ89Wqb9zCuNY9vW+NOyn2zt27bXiQdKcAq8X
+YKrXGlEDx+pmXT07LlzrexpiA6Go+614SOV8A23aW3rzmUJ8aNfO+3A9KPR04dPtv2ZMfduFX28
vZ71rVuUjMQvw5yW33BmB8CkqCMNXoNHn5wSHcf4uZx39lYCe0vK8u9nUgwlyJW4RYoujQ9KADkY
Qy8t9Z3c3AebxUHieNAzqt/0PhPGXAoags4Ja60ZPbh43Zm8VDptvMqrh3ImQTgUYyydJHbq0au1
n2Px7MdMr9vq6ljxZHWQ08DwuTdcS1PYr9xvazudcoSMX8Lpc6Y+z4l50J2UcWqxS5d1m32l9WMn
qc+1+lJ31cYiReqaP/sIbIRGCPpK4A0RXAM7sMO4t9TBa8zya29pz3GuvCZl9X62tYNG9W6qtDfG
kmE0mfc2m/W322r5f/kBIOFkeOLtq+RwaTCyZlDRGLs+5epvpe/3dXaspCe5+2LHh658bJUXXbs7
K8S+M/P2f6QK9jCf2qnJTKRORulWOEbVfor+CowNI7J2Hc7FCJ5dFaedEU/m4FX2VzP/VsJ5zMAP
63h7D5cn/DIculyM+MRPhRGCERg8x4rdsIzccAM4tWYLmVdi8hKCzblKRdc0XgTxNKAkdVzu5LHZ
B3P6IDn2IZKDb5IVfLm9oOVqXS2I4G55Ryghi7ZKw05NoT8Png+/qVo9KVnhduOTMqh76Afd9E5w
038uwcK4ZsJrROlF0AYnA4erBcHolV9j/5Nubrhgy6t0tZyzzwtakNLdYfcFn5fLD3kX7uFICSGs
p6TktgCBHeihpI3OtGvFW2aKEnAtZvI66tLqMCJ9G1CFLz45g+rq8SEKtF0Zfb59Uteqt6RDoCIj
T7VAZwXVk7o+76DWyr3CNadg5/DntoBr1ePj1MKAIuFZAJq9tPNzqOZjPE+5Fx4d5WD+dibqYYd0
wwxe2/pFCqkd0lz8J/oVzB8O56hHCvSXrqtBfHInQA8Vu5AgBvRF0qeGvUhQ7GMa4Bpv7NPKQRDZ
gdha+JTITwkHETZa05XMC8eLPGU7LfD+xTHwzupL3xd8SuIxZMY8hNrA5y3ouSLFTfpvkrRXnD14
kv1tWWuHodEzv8xsY/iBePvHIYVgJUxyBia+WkQT+YHpGLdFXBsYuI0pozBfjLI0s8kvtaruDSsJ
+6Hw5CjZK91zM381rJIgojtE+VGCm/62vDUtPpMnZhFisxvLMaUBvgKtD3uqWxjRq545iiuX2WOQ
00B8W+DaHjLlnmTcYgVUMaXQmrEDb7Cce7EcfVHHGDcp3k2ps7GuNa1bMmDLXCfA5rpgOPU4t7Mu
srj+c+4+TeFWPnF1GcQTS5M4mHYxppD6KbOzQco9YECMqLB+KTkUVKM/bPK/Lzb40kaTTQTgClsp
oEp27VIjtFHFBIQxFAV16rblk1Q95fPkyuZ40KRH03yC9H3uFH5E4arj+zQ/3D6wNQ05ly96m3rU
dZDoFZ6ZlD9qXXnJ4K51AX8egzr/oOfOBmZubWepLDODjqr8Qml1uV4V5lS7mQJ4mNNdDhqsVabH
Kv4X6nEuRNjUGdq+BkbRhlanvVS5/un2nq1oHzoBsJAcChZPtHnNpHUUorPaM9yIStWWHVr9PB9X
l6QWcLZlC89iGfpu6tnPp5IJQ4Hb9F+KDdd39fsLXRylBODijnB5asmPx7jm+375OaOf+9Pt3Vk5
4YX5DtobyBtobRN+vu8rVtBlMWjnLjyacn1IYMLeMmxra1gYfglglkdanCYFKLKpSJYBXwt+tH3k
tuOGI7MlYPn3s0OQ+8bo8Z5KTzW/VPpvR3m9vUuLngv3fnnR/ncBwi7FTR8ORrsALjPf7Y2HkQ4v
441cfr0tZuV6g4AFpQQokvyrCBIuhqwv2tkovEyumdVa65Wr5iFN1NoXv7e/SkG7cTdWT5+GDWBk
cMjhSF/uG91BRdraSuEZcHCTsqbUUwXWG8mp78QPL54NI5+AclOyhKFAnO43FbBq56NaeVG3nz7m
W8Scawqga6iWTDMTjb/CATl+kma2yS0JmCjzPE7ZeCq68E7A/p9FnEsRzGEeTr3PXJPSK2TpORn0
t2W3hQ9ZWQhkAJRC8GKZhyMCuXUTYG8fqK0nfx+b5zG/OyFC7eDs88IDMlcYmDDi8x3ckx9m+eG2
Aq/++oVJAwj6kq0W7iGkt6R1Kj4ffNe7b5oUure/v6KvvOG4YnC1gLQTjWFc2lIVTmnnyYwMk6nZ
p8Xe2sJvrS2Cmau0M2ASqYALZW8rkqW+GrLOy4xylxz8qNnwwlesCfXbpWGKeGUhYb28dUURZWFn
+K03mW/G8jka30zMjtP39+8VuJuFdobxBlQPLqU4bVMFscReTVBxBvkvALEqw9ZuC1nbqzMh9uIw
nRneHkBLYfbsVWN8rXZdvvH4rZw3UwEJuZk9tdxrQZ9GJoLWnaw0nuQ/xOqu3gLxbn1fMBtKKdtZ
YfD9sn2WnI+DtpvLDRO7YtMJ6k04GJeR9VfHoMJkqYx20noNJ1wr015Xvzb5acxPQffl7sNwICyx
QZ8ywvoq2yk3tUIHd1l7XxWH5tSN4O76qAEb0LsCVgZcwFUKrmsco1UjWfcYzdM8+u2Gq7nyedwz
niAQ1TSM6oJtVWbVKMN81LDggVvXsbuFD18VwNNgQlNOlCV2W3WyxJgPYwJgEvx67sO/7937/4zK
BMJClfmK8STtq1ZR4t7wprdp884vNxyQlR+/4JRoICLUJYYSFFXXaNaGd02lKU09avn8WbG2uGiu
rRJM4ES7fxD017DvODeaSM8VUIO1Gxq72oFJ9tG4kwwJW0T8t5CngE8EZiJ2V05R2MpZNyieTbNo
ah5iSz7mpn23hUUKDyhbJWOeRE6vSq9G25cqFRDL4BbWkzQdysmT9Y2M59qWQeGGEYdmBM9WsH5F
YFoT01lUr1DyR9kgEqSN7B05Vkad2/fPbCezSucmUHgMOi1xl6bWtoMwlfxG8iwICb6E/ufbCnxt
CmH0g2tiyQXAT/8nA39myZkFbVdKVdpe1LefOlrC81pzHUX6dFvMiiJfiFEvVxGlhj5lVmV7mVrA
vej248aZrAgwqZKQA1wosK6Kf53ZMj9G4SLq9U/1o5ps/P5lly8jAW4IoL4/WTRiGeEi+lqsmnmh
Gl6W/gzaY/lVLl5G9SjPx2j8ffdWcd6gkFWZ6vFVVRli9SZKKg0k1kEOnuM7+3GWm4ghpBa7DC4m
Yy+4ObOhhXMvS6aXq25M/WQrW7p2EOffF5KBdiTHk6xElqe81n7i2sHWwPCV24dbQ/IKDNnC5y0c
Re80Tm4VgeLltBMNRQsdbuxWZQZ/yOPdJwF4C5+WsQ3kyf9QoZ/djTiRsmYqK9lrnuP+g79FQr+y
UxefF3aqV6s4kpJG9mAk9d243jCGW58Xrhy0S7WcjXw+MvZxuIu2qCqWfRauBISygAZgeQB8IxZZ
q7gz5jiIZy/rTp35QU++j/H9xol2JLLKeP5Lkl846kkq+0oqaiDHse02jDmFEEMfN6p9q+sgpsDb
hCqbcPjSNIW6nMxmGitQOAVuMnpjo8E1/vG2Kq0KodeV9w+wCEWRSyGlZndSXPuyV2bvZ+MXDBaw
Y9yNFaF5i8IlTjMFY0B1lzK6uCFFaAALNNXnIGldY34/qFvMnyu3b8lTQLNFKYSLISxkzCo/9pNY
ZvzF70J98aEpkUBcfbq9XSu6eyFl+RVnN0+eLL0uqlD2NONXIX9I/OPt76+Yc5grFvbPhYqDJP/l
98M0Bhye5jIg6pMef5aaJyd70mAvb43Kzbf6j9ZWo+P4AHUkrLwqow8MHLSgkJM9pngdrAG+425L
iVcq5Qy5XnqBGPlApVwsUvk95d0qq2VPlae/6kE9dBmE0rNfPqYUsUOjerRH/WAW5kGlO63mNdsI
CVc0nCYG8H3AxvEnxVpcNUyxLOnO7NXSJ2N6q4VPaf90+9TW9pFqAul+GsWWs7s8tTbySykP1Nkz
Y+tF69t3vtNvxFJr6g0Ieskn4UlewawVnwmndbqIqP5SM80tndwdJoMS6cZlXRVE/hic0uJ5i1an
5RSMshow/jIjVsvc0l15GvdmpEW7shw/3965tcOhNE8svfSIWOLENTuCc8KGCIu2h2hn9CRQolc/
Cve3pVzHvDgUZ1KEF8cuIsmoGevpZZLxNis6t4U93uh/SFH7YMobJuJ6SX9cb1CfsCvQPLAoy5mJ
gHY8qKMxnL24K6mUKztFZ06t9PX2klalLJQmi7MPB5zwOPihSRErtSZP8aWAqc3zh3nIGbhWBBuv
kDgzbMnWMBX2fyVd1YDlaCrp1kOSorpZ9upbX5zstxF9bBrI0zv6+cL/hzTFtRrS5gE7GyaDv6/0
vUskWU8HdaKd2e2SQ9XBbOUyCuj+XVx6FxZTS4whBvm+ao70vo3cKmjY0mki0P/gxD9vC7m2Dizl
TIhgHYyuaiDOmmZP6mSGaw0vhtZsKPiaNvx5XEnoAFYXtSEa4m42G2PyLOchm5mO/r7rH+5excKG
scygADBNvf5SreeELqsmborTe7vWXQKRDTO9sksWgQVZKfDeGFJhl5h7B97YCYuT4eeurTBkd+Os
1wQsE05IdJJ/tMT2C7U24owoOD916X7Kj+HGtd/4vJilTfwKa2rx+VD9FMxHM/x4//4z6AtU70LC
egVVjsYaokFbyU5zCz8TNd1iA0K+tgAisD/9W6TTLMGiqEGW1lOQZafEbfyvRXF3HAzAAzIYRs3R
uUU6XtAfOS8te5Srk5rrO/rD5Xyrn/Had0KCRT6elBGxtvgK5/qotEqhVCemgYWyWzhvYsWVs5c8
Bga78UpebxaywP0tpR3YNcR3S+ujoSzktgb3/FJOb6q5vvs60DUAVR21MB14l+gIqiFQv3A2qlM4
JXv4Kd1wC8F9/SguEsBb6Vj3Jfl1eSBdK+UzYxKr075x3jnOvut2pqtsjVRd2yiSqDhFgF6viUgy
2YqaYHDKk57Je392djwa914M1nEmYVGLs/d2tFOqPCMS0i7fDZG8H7bgptdvERIoF/4ZysB4jGWN
ZxKczDKSwpHLU5U8ZwWQtMeme27vpKDhnSVFtKQIyTeTUpMFAxtMYFlnrvmpacsjM5hyYyu4WDkL
hDC1B+DLArQTTKwVxuHoBHZ10qJPefGhudsLZrQDUzgcSI1InIsWXPKLWUmjKDtN/ocx3uX3Gyi+
Tw1ymY5HyvE6VG1by0n99NSG1d43GNQsPd5WpZWDZpQYeRUgdctJCNGXYkSzObVmeur0Yym9Netn
J9mn1cZDtCJlwa4Y3LsFJ+Ysj/mZOvmmkqb20OcnyU3qX78S5+eW8ViVAIM26QkoA7CGlxLMriwq
uRw5Ce25tH+E0Ud6/Gk53NiuFYO75D8WDKIN/khEsiRkoUcD4tGTZCQv8WDspUHfV61zHGWasN2q
+Xr7eFb090KesHFpWPl9HSOvD6eDqbcHeasR4NqPAsHHRSeztgwQEJlZejmex2S08pNfHW2fyUO2
W+l3O1IUjEHPLCznAND+zIA5O/6gUGAh9ZXi1E3fVfUXI0hv79LaGkDmOJgrRrmRc7k8fCW1rC61
1fxkvWqt69RvonSj8rYqAXpxMp24NPB0X0pIYZwdG73C1aH3x46inWMwlizequWuaTG47f8RI1LO
VgndVLWBmCI76PkHKX6lAWhr0teaTlG7p7pOHZ/Es3q5FnjZSjtrk/xUOb+y126rE2v185THiNG4
87xSl5+v094C4yCjUA4eyZAeoHLcOO+VAA2Fot8e1V3CdjHzJauVZDexkp9sWXKV7tGw/X1Q/orj
+JBJ0C5T/RlK2S3HLT6zNT1YemSxAWs8SXYa5nUzG9mpnH9pziel+qxOv28r84qTgr3HmQM2AMpR
7F7Xw6gLsgGv18ycnVJo360geZiN/G+7gnk6uJ/PhSnE3EvGIjOEBUf78rj0lgCnafzs1NPNqpWw
glXKQXM2HoC1fVvawZZ0ESlk0Xks4rBPpwopVf9iWw/9uFe3+qPX7g6kpDR6g9JDLwTnbgxSKbYq
3pguewOy4xBVmdsM75phC5yyckDkiYjRGVrFo68LOzaoeg7acQpPbTZ+7XNljysITbnkmm1/GAfr
y936QBoR4CcuBlG7OMDcqVoN7vU8PTmZJ6Nv8adS1dyJP7L/8baolasLBpn5dNiGZT7E8u9ndjoZ
Mxzk3sAZsL6Ybq/e/5jRKgIHGN08eAGiEvjT7Nctx3JKP0bdjpGit3/9St6VTCHKBW6PaWKG6C0F
xczJ1LjFsflXYO2yMX6w22yX9MdWfgico9/EhyJ/56tbHv+K6l0IXv79bN9q02pmS/PL0ygNb1tz
2Fuj9lJk/hMULRsXSZyXtvjMyGJq4dLAjWsrOGxyEaZQMOGZa/CMBfE7W32r92/j8lvWOQfT/mE6
H7Wo3Ptmu+u2rtiK90MqVkY3sOtMHBKuGB2dgVKbdnkq9b/b+o2jvdCGcbCmB796DIZ5a6kr6oi/
sFgMQnPjanJqXTljGYwDYc78gSLErrRHErPlLkiyXWr8MoNHSCUb+hxU6L3K6oOjHQrn24ZSrdx2
8qgY/CWZzjQIwbeIyspKdHWoT/0svVd8tJYK1d4Po6MaaB+1TD12jfaV0hj9p8xb1uRDz2yNgIAg
m5i51zIvQYlg7qu14sftn3b1ywiRl47n5TToShYnFwWZ3YezL1evw/geZIzLnMK6PujhgxzcnalC
AG+Ss9D0LCgqwTBoYzl0dd2Vr1qW7R7KINk46rWlEOMsZSzyupigywtkTtKkhnbL9xW3UOFJzut9
87OpfoTFX7c37Uqnlq2SidfM5RlnUZeS0iRutTHX61dzN4+HLDze/vzVDSFc08lXLSAwKoBiDsPI
1UmZa7N/NbTfSf4ajQ9yzbDfk2/AP6RvvAwra4Eg0qAdE7qI62nmaicNtWYW9WsOSaz8rHy4vZa1
zxM4w41PtgcQo3Dbmyzxez0N69da+x0ctPz3/Z+ndASmijoV01AFo7nk7u3EVOtXmrV/tlsOx9qP
P//6onFnJrnsMrOzIq1+rbIfO1PbyOxduTPkE86/Lvi4etwGvW7z27/H00n6PnSf798b8kcYHB3G
l6vKrtQMaU+hqnpN828tY187Rb9bUZc2ZqIAEqt0Hok1rwI6GUmJONzQeTuOuM3my6D/rVlvpvlR
au6Oa/CSeJTBgxFlkiYRHi1J52G0i7h+HUISblm7y/KjYX3yt7opr08dOXD6A4TQSZuIvjNYF6fo
g65+VaJDER2Ge/PFyzLOPr+IP1OqUZbTJk/5fNe8ROWn9G4CruX7Jr3y0GY43AtRaXUnDgOf78sM
kh2L4H1VZTtFyXayDWGvZn+8rWXXWgxoBw+C9DRCryaPpU7TWsE8Dq/gGl1l+BVYn81hg+9z5UQW
Ukxcfya2wYYnLGmYgwS3Mh5fB0bdGEW9V+82gpSIccbZMr5/1T8R+E0K73M3oMiMuXsbSvd/n7Iw
ZJRL2AJZhrAAtq6abDkxXttj45Tg5e7GUDHkkDd8ue1MIL7qOJmzJJ1UKzReneS7Eb9G2ZEhvVs9
DStHzd3johOT0yElem5A3Sf8m0h/bU6aNu7bJjuEd/MFspBzGUJeoW+tFm1DRhSp+2j4XGlbee/r
1xUJAAqpyi05XTHE04uuo6UVCWW4z7R3PCzHNP8lT0+SfkjkLYjDyp4RbdFwtEwmXZJjl7dd7voC
WIqmvtqz/JjIzD9mfnbwcPsO4qytXJEFe7a0U0BYd8UYWdXd7A++qb02Y6u/5oGcPo4RE61Aoqkn
mguL93485DvVt7SHWp3gQx1o5HKdORuznTPKE9PiHLN6GI0sfana9q/Gtv6SE3BspZE67UHJAuvH
rITRp5k5qDUjtyl77XTN95/0Qftp6rS4gCXSnqoktyLXccZ4HzN66zB0ufTg1OZ4CsduPEmTY/7Q
CR4rt0ut/0PadfU2rnPbXyRAIlVfJbklTnHs1BdikslIFFWoRkr69Xd5DnC+RDFi5FzMYzCi2Tf3
XsVYdpa0wABJ/sg6XfZeBrEqDjhDXRsCX4eBtko8JMmCwdpwlr1mhoCHV+c2YWCLHD4Saf0uBqvf
DpADvCz9DonHhvCXtAThIEzHkWCNdjgL88ReTg2IzVGdOi9N0TkoDXn8qak7V4Tgzu8tXz/kuq3i
yZvEYxF4VdxzSy3RfQrbsHKIlMWmNc+FGcL2SywkM3DNdeIewiHJth0Nc0F743Uabb8JVTeRNPQS
v/hjjEMa9q7iC1tI91qO1j08ocR9A9HftSUbEvlO7+VRkk9wck9B6KGLPoR9zWMvuuBJo4rVLvwi
M1eW7H+JWj1aQTmEVjWSSz/AoIdlAHPEppPDcyYrD5NTORMImEVxP8oK7x1iBGwzUtpGBcnsW49r
OGv5TVnkcVlSf2f3RKMqkBYRqwsgE4TVJLcercY3bqp32STtspbtSzkhFxam1Eis0DZTVBJy5T9o
mT8Mrf9IpmlMQ1C2zF3nCRkCgQdZa2NMYnMqfRkWKoF+nxsMVRP1hlH+dn3gcPKEJZFqWXnHkZdZ
20FzALb8xbGGXVJmKYl1Oyx4a753lm5CVrnDTdBOuotbv3eqq9ao+pVuyj+5tj22BHgflP5WOQeX
q7qPmATzO7Y6CvHURPmtH/nDyPfARzyVblfiLjHcAWkQfSca/mLV3m7MOtmGcI570pZ8G9LaCGuR
2hELBjD5yl5HzOZeyGXqL1vpNpvA6F264FyWi1xmaRGb4JZddlPK61DSGvoSCYUBHWdq4boZX1XZ
lITK6WRsgfz7R4pBboQo7mFCloRmJWxY0iWPfWvQB7ck1WYc29+127UqdGVSXsh8NKK+c176hE5e
bHi09dcFn6zfyoEyNdCnAyxoeLcg0PFtdmYnoJ1WQ6Cp0L2GOKKoENNwHucJHqCo2TwUFoDva+if
Jiko3aK3b5gJFMHUNlNYO10VD4yKaFCBG3s5/+NmdRl7bdZ3i8p38tDp+ipf+oOasJQcEhJtbrOR
mmVoj3Zdb9qxsEPIuVmRm+k6KpMaKmF5BYF4C/JaJkgiEdJIXWyOYkdSCIB09vAKydh65eZFEmlm
O1FAakqWOkVtK2pH/zedjLbYatFcCejZX5W6zAiWRnNPimI7ZsYu9ypprCYlyyJqbVNBKZIf2JA/
W36Gg0dzx55ih+snCSUmfdH4PNs6qsGx1pdCWaEh6UM7EAwd8jHwC6YmGEUiEPq+NItEbzrHSNba
kcl+hEKCATpQLxFqOWUojISu/Iklm7orSr7IDK9nK6zUG9GYq47B2K8n4skzwWnHNdjELn5A1Hqy
ilJh9H2YJIRfEX9Ib5uBiVgrperF6OhLbdbYfCWXpoxhdO6/EVyUyyFl5htrln2+VEBnL0ymsf7B
wr4ZMpsw4HLghFh2pn/dcFLwWFRO8+g3dDygGPgK1WfzsujUbZljMgz4hj8BmOTDiYS3aRTADCgJ
pQ2ub5q2ZTjpfIhyYH+2iQNfidwxh19917AVVX5xD7uz+6nMnkGekRuf1M6W5C7d+jWWB3azESlH
sRCIrC7MDJPHyI4yELnLcTkBJLU1BDPKS+oqNYR5Mb1CKSgzVhRJbPK7bj0fwnmdTWKhBx33OOzD
PLXdGIVCO+7dugYEqXMmM8rdKgi1toOQ+vmbqqmOckPhbC3B8IClY2oVV+KoqbHtC8BxRtSo27jJ
DbuCBLmTBouqgKxBR0zcQ8TVuKsHiMFxCcX1dk378bkacz+GwwYPJZmKy2Rqtq1Ou7BTOUB4Vv4a
+CnOSJnedN5EYng/0oXjQHDf1DhYHa3ssLWl8Yx7489oc25GXVX1sU/GBiOsEOSFZW9Kia4zbq08
XH8inuBPKVbjWBZYpmlSwWilo2nU9TwP0zIA/9Cp7s2xlhJ2k0im0Y4NMTAj68wzoikHx9UqS6hA
4ieatMCqyjVdVQYlC54SP+K9n13RQRRh3ucr6bCQWZiXTuGH4abu9wAim7ekScoI5FzsUVvV0M/I
oMsc1nlXPkBQNF/K0SQLhwuGRcvavTsMEDpkst5plL7XFOrfW2Akk1U+TGnod/rPiKGMcOHKyEcR
7NYFwX91zBzGRUD1IlEZw340uuda5gKzwfRznUPLzLSyW6BV2KI0su4Z56F+hrnoGOOori4qP23v
fJh84pDw7DpinhbXHWHWAjJufRtBELHsqjVP84peGb2lXyBVTMKpaWgETCV2YWex56Yp3qzWdZYu
TorQPFptqoEwmIn2YgOv0XwVeP1vm3Z3prYeiLRrYEEMf+/LjC79PnWbiA+of1MUK5Cxcdnaok0b
M5lWEYQmeWSzgGzH1M3CxC3bDc7mMiwzv1oI3ngHXHD1taaiv3AElDYEwZ7pSeVlUYF32EoLu18x
IvRlELAk9NPBJ4hcuyks/bK+AvPYfqYqe+yInz7oDiZ+zuDXlzlOlpBkGXhaLaIp6dXYTwNCvFt/
qgMJt6yBhklGy99tZ3oxfitu+bbN4SHNzN9JjmJfrKR5sLuhHdaGq0R3o2wrfWsJ4htFm4smILvO
Lvi2nsa82Nh9JkRowamhiaaq2ZrcuxOuFljgVh66TvOc+N2tzOpqbQQFh+1KukIQ5zsDBDKHZZay
VdP2aiNcw44tY3A30E7rIqCS67AxFVFLXkG2rLGmI1AJ9zgdizYiJYjjvVNcJxNNFsxOm8VgWAr/
o42D5FfTekXU10azwHqB/otLYy5lFg6BP61wB/+ho/WqpV5CT6EEiBwVABGs7MyPa+b8Tmhpwj+O
AYsPJl/oNRxUj6xAoo6nYZDBQ5y4sosgq4VRhnRpZFtwtZU6fQcTMl8OEq6KirSPVNQ8yon7PI0O
vxCdc6MpgVSUL/8UVelfZ4nZ/wZVxdxyn/WHyWdsZeUl+P2Gzu7LpKsWBTPHdSJdHSxGOzezK2j4
16FRBMmlWQcTpFLBSvY9XQUxaXqnC2llICoTYAIsAj0CgurjpnPKvnpBlZM7IRxXiyc54hoMzZqm
extCsmNk8Jr+6rXXPBPRvkCR9ZdOXBYVU9oiostgJaIPDB7xd3XTISBMcfRszbZTMs6Fm5tRlumh
iXxcVr8Hf/JXEKVWvxBNNDGyOU5Y2ByFlKxr6kWaGPXCYfm4gM1tdgl+e3NDCm3etp3Ll7UrHUyF
K0SUJW0RhJKP7F50Eog+Rtrc23a9V5EwsdU0xYlnkKVBzD8s7dRNTsr7xnWLBY5kvCVMXq+t0mWQ
QqmAF1JGkfzibdkheG3cBqPTBukKHuqIPgAKeLGNprrEewIaXpORDnpb2kVNDrl0y3INNU8OdzAE
vRDxZtlS5LWIBU8PKLj9rgTCv8rJIur0I87CHg+NYPoTBKrD8e7gxPHw62GE6CwK4YtHALL87SRJ
thgy4KBH7Ol9504I7au6e+HE6Q6GbdzUjQLKKfA6vI3GPjKdHlshY3j6yDK1DphNv1tZY8YzFlYl
rIwvyViUKeTxlRH0iFpRTej6ukYsOZXLRJugx/SG+6wwQc8sD5zkyumQavYAQFubfKjsjVTWNSqZ
CrqEilZRYcOdO88c2i9Sv0HeJxlRQAGA276uXe6DnZS/kcxBnAvpvWsr4BoKlzq9gLtzVYcWElQP
Rl8lG05ZomNJoFlhlC50kkAGqC6CusChg0M/fRzcxA8NL8c4AJgDKS1ZgYVg0WoB+s8v15mECTw6
YmN78G9l18qwbVLY5rUTj0SSHUxr5BHct/eF2d1XyOpf2IFE6JdMHe5+v41YWhQ3lVmU0YC64mPp
lreTTBGkmXB/cnsTuzqt0o1FIDjJLemvIOlAsJmpHwOcXF5AztBs7sBtIaFvs7q8SnRaF9fQrLjr
XPMF/kFtv2VJZ/s7ZpoQG5rMPg9Znb8VTn8waX5P6sbBerXVY2o68t7PW0uGBhmnR2n3w7Wqm61f
JG6MS1Rg1Qf+i+LTo+2/lmnZ4x1imOvEdYyXrMzMELozgHtzrybpksNy8Y5BFebRTfDr7aryXtXU
4xq06Q6izc5iHOVDlfU8KjPsi8Jv31vlJ9hl1aOthzKyJjwT06GuQg9WqqvazcuopaC89ENgHhAT
36e+zR+hXO79goZXejE5Vo1rtPXyMB9Ydc0qMvRRleNxm4OIschRv9/20F4yl9aUsLvKL4MyhjlB
KdeT3d+1pSv0loujKmXu4r2XBqBw9Zq9W2p8F11/qeoMQtBu8Wv0pn3lEuhbKwfe4Fd96r9ReIGH
RQ045aJOe1xK2rR6SNX5gNj4XgmdNx/KTyjfdhUmHKrrZBN0lQfyjF1vnMp8NQfn1Q76LKpKHJBO
Yb6SFpxEgqMonDgGA9WnAnXgIcWY1ax7mABRiUbfYthBufpT25MR5o6XRGPjTTlSEWmy7UrVX0hq
9DQUWm7ZlBjg7jlAmWREOVYsEvdxkIDRW3y8HXLXi/HqxytQ8wwHS3BoTPZowFs89JzcXk08l9E4
0Xw9aT9dVhnr8dN4vXN1qfC8l0eyAcuaF5DQu5hPiL5LIXFgp2N1PfgUfdDg3okpVwdDT/kvAVOt
J3D/SrVGmqi5yYA2DgmuHhVpz95PUI66r6FUsPZ0w7OIpKbYQlrMuZci4djhbtMBsQbDohCxJH2W
gLttJjLoPmaV4dXLsirclerrpSNL8xFvZR0XwEBdK6hlLtqiaoG8p9avvOr6ca0SEJbxrgLCL8FJ
gVswCIPOrKPWD6aVHPwnDD0LEZWAPuEjiB0n81Dltl4LjsSAp9Z4JC4D3gUXZuNpGB8w3l93nWjs
bQA/xEXvcHLBW7+JUGpuYlt3D8ia0rVrkOcgrYdwqIL7VKFjVDgwmHe2LDP3mnUIzkXy5rXyGYGZ
t5hSGmx0g7dhgEr94Am9l0nadYumMfOoMXWTR4ZplnFNGY8bH2+dbmSvHiSsIsfIodln5+siJ2tS
u+vKGIsmQvhch547LWqEV4Gbr2nz5NN157ahNTrvZEiaZVtL65KmKVCJyMa+O0iK/Eq9Dk/z0kz6
2M2PUrJ5eYNn6ANpE7EQShWIO9tsqQOvDUXf5ltbI7s61ubzaHB5CZN4r4g1k7+CsqMXVq7aRZNO
7jWzbb3TTcLw3ITKjOllh6Kb3rKkclYKstVj2NIU72YTaR6VygArv3WGg58H96Vh5ikgVS6ycTlX
scC+iERnBZs6N4o4g0pRFTJcLG8Mt8g9oBjKWk9Z9iYRIlwmAzWveOLW8aAHFZo4ZC4nX5Kbzips
5HEKwwyVzaBR6xtPAdG39jRZq6a09aLKOr7VBGK6DDSskPflHz813hunssPAz/aegLiXRMAcg9b8
ylgJeVEGHBGbuLdJnMJ1LwaIdz3YE3JhVm8ET0PfuCJWSeP7kZNYHcyqswnyAI5EHBAYMAtkhRf2
lpLQCs/kPS8TNJV6jyogKla5b91pTeU772u4iDCcnODKT9OTxHWw6iieu8sBz8Nd4xK8KV1XyreW
CsiFtvVdY3UEIrwQ7I26LNVdZJHyUAp3uMAti4LeGOTDVuXcWw5Kvg6JwGHkKt3v+pbUT1CNmaBx
2BSLpDGC67SsTZw1IHFkIBZ6YcOKAenD4AXJgSxKuqJ9nIDsunEHkiSR77MJ3UKocuGSmpswD2He
UrNRR2afQVqe+A9j2/D3AJnQW8gpPQJ55K4nMtIImeEJh0c62ouJuY8WUnn5hEPVhZI7JPVS8dY3
pMOvz9oc6QWV8Thpe/piVcx9GEckkTjTOACDhL50eIReGpNf/2b9ccZN+xa/u42Hho1dVCNxFsNz
Wy0AC6oPLMAD11LBHVEpi5RdeSGhFTZiWegwt7kdDThwlp1dJb8yYB7uIGDQ3VltOy3J1F0pV9Nb
INmyPtSEH58XhrCxkugw4IjF67hWjbUq+YRcCFC7QBlIJKouJuoOK9ssxlvQ5fwrW8M4ayyccnU8
KO66RgdTnJmlH+aBocLUhENOaHWTgReGsN2otqg4U5Y9VXOAwoh1rG6A0TEHe0lpW4irRrr31OPk
LRRdV/rnBS2olwCaAB0LEEfsWZlGeD4ii0JQVORiK1sn51jJp8oZAIr8hWFZXzHrDnJZFDknui+M
RetE1jmh2RPfP5aQAeIAnh9ukjNATiFMFog28Ped84ojFAvx+4rMiSn4+P05INJtPY0EHL6fS4Xc
0douNwkycd83cqYTcxd1JOlHH+kfH4XqLa4R40xV6dTngaiAhDzgdiCAHf/+oVBNkPWBlYjrAT58
8Z6cU9z/+nXI3QHNDaAL3EmhDfX56/4YUIPynu6BATM2frH+fmyOwI9PYgbgF338/Ax3guebTdoU
nzflNvA2atroceUhH/F9M+d6MdsHyFSi/GF0dF9Ob9Nw4K//v8/PIA9EtjJBsZjuZbdGopuemeGT
g4TyJNQFUAoFg+3zHEDwq3S5dPDrzaUvwlGG9nt1Tnv01BABIH7UK8YT8YuGD5NWKmSG2ncBq+5g
rEJYWf58lI6KFUf5S2Cd5xRLnrVlwSGBu7eRm+T2oqh+ylrDYvrYgDcbp6yaMgndrH1PVaj9mJnn
ANSnBglIelhPUHB20dbnFoxaUeSaiL1/kPBGdNk5csOp70PX42hhdcS6z4veOvAFp7J39xr3ISJ2
TxtnJuE4BrMNd8Rn4OcDa/nVwLQXNsqpduftlb6ekhjyC3rV3AXlz3fEp2ZmoCmjyEQS+GhGooQQ
J/kZDOGJHUGAT3RAYgFo/outSV0h3ZGmlYcA2bkSQ+wUKxuV4wZJmO/X7NcLAppZgCkCHw3WLogI
nye8cy2qChngbWFPfDs65R61CudG9so+09KJLoH9BboRSCdHHaJZS0mK2jURvrm3rHfUtCI9MJTz
ODgO/c9bAt7sCCw+Aqch1fu5T5pDkQKLb9x3I8FzoNaNugTggLwIzZGFTH32Y3AhEhoQjgCwF8sO
gvSfG0SdbQT6rbP3abto1aI7p6v9lyozW9QAkhIAX8EdPgJrPjfQUA+vlAphiBUgSZcYTh4VPPcB
GW7aq6mYkgHMfgk3ahR9ktgYLA00hO2F3WTVl5Pliw1KkPzOAsogTPB+XiHJ5F0jdB23tBhNYzW6
bn9joUp7TYcXOI5BtMtdC8vplrmZ6EXZgCXETemVIXOy9sacvGQxOKbx2ubCussyhJ7fr8sTqwWE
UxBv4BgOwPRcBjmAFYPpTg3d+zhLg/wwEhIO0wppvO/b+QpBPzJb0RQqfogBsG4+D+0gwMXquU33
qFuHVN/2kGNAVmtskaBCJTwZtn2/IsUGz0Dkmc8cVl+5P8CsYZG6uJhAwMDh/rl1ekw8lb7J9tZN
6zlQ500wwG/Svg94FRkSbz+k2s4oQnw9g7FUgc4BgQUNkznBjPVu5XuDZPs0SVbMMJa774f0xPdB
qwZ34WjJBXm52Yh6o6lzl0l+qCt9XVrFBbV+Ks+MH/2xhePi+RARVkUXtJB35Ice5dZuYbg/hkbi
+8CWHTFmkKb0Z7MiHNgi9VTwQ5YhSojOUvxOjhD03l2sOODl5qS1oJe9mUMTb28RgGSKFQRu/8MU
fGhgdiC1bLDlWKMBaS7bg0nOHLBffz8eLCgeAW8LCvoXnUJTdYxWyI7twewTEsLCP45z8H3MACRz
j0/HORlAWInRVZoZ+8K7LK2V9s9su6+XHgCpf7fdUQsWujWf1w8xOnhAWI44+NOmDA6ZuyzHi5/O
wOcmZvFBOdSOCXiMODhGDHZTcU7W5cQU/KWgguaGmPbLJksgXCycEv5ztrkpLqrkxzsggJzfUVTl
aOTw5cJROs11MRnZoXxLAXBWP19AoJkD+IgDAmefNxsdURekqMdAHCiS4ySsHn8++B8/P3tVE9W4
nafw+aK89Purxjvz84/r4/N1fGTJ//vz50bGNqqIQtn4vtVH0gNcgYRIz6NmHnH/nFbgibWKzAnw
38BUgtE8R4EPmeumeVCUB8+9r3oVDnA4O0dO+nrZHlVm/9fGcbF9OE/rooWuCsKzg7GQmodqYR0z
l4sfT8qnRmbXgu+W4P4zNFJReKdll1P543sNvYAMFbi6oMwh1Jz1onbY0GZlecCBvpjs8YLl/eo/
9OFDE7NzVbfMLRnLy8NDO14N2Y+vNRhPQQEIAjcOLp/5sSRy1QwJCrz7Qrx2VUTJmVjnxJkBBhrg
2QEGChT22TTnFbBBA5Kb+8GM+QYomR8PzqfPzyZYGCCzAvHv7hUfltABq8R4Zt+d7ADUUqFEgrgF
8f3nGc4Jdyc1aQxQA+ijBz8bfaaF42+c7WwgiXCvwVgK6cT5+zRjrYWErO/tdbME4M0VS6aW3w/T
ic0GXw+8sZH2+7urP3eiApSHVChw7qFrG9nZdWVcyqSJ8h9bGEAREhlLGHlCuPFIrvzcjsQDgUMd
0t8nmbxkF8XZKOnEKfipgdkhnpI0bUYU6/fiD0BFabB0eOTloIue2XTzIBmUC4BBIF2F/NDx8TMn
yCvLZq0cPOPQeYjHyKLKyYXRP3hgL/T9ZgrGGLgvFCXS9fcz9ZdI8GE1HLkkeEPicQA5LLxa5xzc
suPUSthAD+MAaAmYmcIOE+Af7oNppCsOj2mUL6oH3jn6nRWkf9eVG1yWUrM/ReAWFyUzHyQ8MZYF
YUFo0ImgmquATKMGnhZd3UKiYsxT/y7tatiY9SS9gUivhss71Paj4kLRCEQTXSeAIQz3hl8CniDb
BezmgxVAEHJl9RTYNAASNy2wKnD3EAOQ60Ug8i2Qp+mdDpwDmJ1m/P3AzJbwP+NCkTAFzRF6LnOd
6oQEqkg9RQ/cuXxaVeVWPH3fwGyj/9OADa1RGFacCD/ytu0C0+zpwVRJDNx9o8iZLpxrYXZZtPBb
JnaKLsBXwlix/9ABAglbpOsQvx5l1j9vvrREGq1qLXzeNlY8S9dn4jN6YgpA2wM30wZX0vxC/aSa
I4/m1/QAGy9ofzIhrhPPkvdWVyW3pgOlI8OZ4FxTsSxmUA6KHCGdKxSkEydU2muXHu2dC0mEe1e0
VbdCyoD8cbW+YoDMrU2ifSRnjCyuM0Nugqm1VpljgCbg9QgHrRZIOr+VS9UBVKXAQlhZdjpEIwcz
LkKxvw2l6M3fNYSIw56BXjGNA70EMumcPOmJacTxgEGwkE7EUpnfORmopKk72AdK/gS/Evrw/Tqc
XQfHdYgJhLAgSFP0K0dHdswPCp/RA3KKoQ3YwTBcACD+fSN/ldZnx8yRlAOGD3TbUCmbdaKYvG4Q
QWIfvNGLq3zF2qdgpZC9sV8AxgManFaxeD8C3924GH+71s71XhQS5YY6E0LNVQf+6TAUlKAF4SEi
nL+8SNAyyChW9oH01VVT5wttp7cWPHtVAn+idLqmDEgnCB7QylqQqjqzK0+s6qMg27/Nz3YlkEV9
n3E0r1pAKQWIDreGvEzs6cwD8Es/kXo+MioJZI+OckFzIvzU9oHDsHuvkSu8MSAW4koc5lqKJc3r
bKEzcVP7/GkwFlYrbk2bn+koOZY0Ps455Fn/0dtAyhCZyvkBITTFGx25tRvSo+Rb9YEVEcMEYrCS
h6I28yv4HlWbNBP2MZ1HNlg7HZCa2IECGW3HXPd+nkSJCv5MXQYd7iKRAAwOUE1olF4D8n4u9ppt
BSQ1MVB49CNfARIvkmafT7S2EGVWDHW5G20IFnTrJl8nACd8vxVONYLnOBSNjxc++HGfG8kLuJ/B
NPzoiPleyBem4Xzx+H0Tx098GPi//fjYxKwfvgCWMnDRhOS/XMo3ebDyWRBh5AqSLPv0XIL9ZHvI
5VMQCfAymbu8psXkl8Tg5U4ZsPib7MiGgp5RwG9Y3cj0zcg23/dvdiL+7R9iewouPTyfvug0jvZo
gL2QwloMpCbZxt74Q9/af1r4a+zxV9hnHiMbzNcuTWuAgNkyMd6197PUyZfvzw6BTNqiK5Hu3tmC
hmR4F9OZzXdqiGzkWy3Uh5A+mQu49V1Gqt40YPJJowajdK4Ye2oVA9YGUj12C4W8yedVzIVpGSU0
03ciiJjaGMaipuvvZ/lcE/OCQMJKM0jgsKl1vfB7vbP6+obX3pnQ+1QzeA9BHco66j/MFQe5dLnp
Vb3YwVwlyJe6WxXnykLnmpht+bQPyBCkWuxyNcmVD/mmFUJZthDt2bD1XFOzrV8fQV5Djfsb83br
6fTaHTaTuvt+ZmZX2N/Ve3y9g9B7nPu5EkStgBBslCl2bbnI6HpyQ7OJ2Ov3jZxawR8bOT7NPiRs
JOpbfhIQAcZN8BsstBFMGX1m7k+1gQwvQBF4/BDUAT+3AVVlC3yaLN9BKviIxj0nSHxiNnCjAFkD
eau/Kjyfv9/gtgNvhMud0T4ZQ4cw/64DjeTHA/WpkdlZMjSpnyVWBjvKbgH8MDHOXFgnBunT92eD
lBpTo30HnXBpFjvqTjTumR6cHKajTBGiER9CU7Op5kWhiiLx4eE4heMzOKHizFo63QBgC3jMId8e
zLrgUVCXCjVVu165W2eUF35XbWtW7r+fiRP3oIeK07/NHEfyw5IVCnl+qCfA/JgCNqlWk0sQTffh
mFzb1jNPn79v7uTEQEvh6JKGV9I8GVjiaqxMC73SHDwYzw9J+1869KGF2bixyjHrtjWrnVX66wDK
uJZ70yYyGrxb289CXjx936OT84QnMUw+bISucyhXmzhg47iy2k0kA99j+jPqGrUpZpwJII4LahYg
eQhV/m1ndrVw4OylU/fVzjvyIXKiXMTAIyizA5DjyuuMO4CNijPv2dOdg1UpYLreEej1eXUgKVKr
xMXq0Mh+1KueXST9mbDiXBOzi4bXlSVBo6x2ATDs7kVyyOR/2qtHvB2epAAyzYvWzuAq2jVQz8qc
u1K9B/U1l4vvV8HJ2fnQxPH6+bCNZDEBLyER3lXVFAlnxzugUd3fqfhtZfHPmwKSCXI6MEqEb9Rx
QD80VULo1s4bVu76NIhIlV+xogL9w2rDfLIfrQKUxO8bPDVDiJvsY7ABJeL545Me4dr2CF9vgscl
T8FarkAiFufM3M41M78TcGRbqYd+GeR3VumQ1m8OOaOpdGqaPnZldjgUUzXWje2jDShyt0TGTg4j
tDrszGThTnffj9uJkANG6P8bt9nRaiRTUSU5OhRgbuzmwRmB+CbVgskzW+jUoWpDNh3nJWqOX0wJ
TVLADdZMqh0pnUuDJltQAM40cWpykAAA6AL/oOA8GzgvcccsOXq7i6ACkfJmMh76H/rHH0O0oz3x
v23MxquxtMFAHyp3xRDLJoSKxPfzca4Px79/2DjO6NogwOH7ePaF7QS+p1JgW585p0/NOuRckN6n
eOoBZfq5FUUtcDbcodhZA1kZ9g10N2JavFU/LOv8M1rQokYE6ELSZX4MtNAKgBC2KHbMuOPOhp3L
xZzsh4sTBnJHf8/Nz/2ghW4DDirVzpxWXS7DPkW+N1/9/n5OToUf0IUCFB0wa6QKZxcMspPJAHWD
amdMZZTKdT+90Bq2nSr2aBLb7bnA828tan6NYokBbupB+PZLjryiXg7Rg7zawSR0uvSQjY0yo6Gx
OVjGKvNre+0qdY9iU7WQxBkXCXWzBUgTZtiAiB9aNTI4I0V6n3CjijgJqgsG5aj4+2E5tVThtADM
2vGN90V20QPXQI9dgCO3fBBEQg7yifT/4W7/2MbsvIWauWlYplHuTLIz6huQYCBssfy+Hyen90M/
ZpsBNaAyAeW42kHW6sIj+s6j05FoeVFnMkbWtYbRkjiTLD03drNjpLCIyrWPsWueCu+6KWJV/5cW
ABDDG+mIzpwfhkgbTp5VBwj5qiKq1SZVr+Wo/sNphZP230Zm3RgKf/LGkVU7VcrINjjUVpqwzQ7f
T9DJwUJ0B1wuSkaIyD/vcg/Ud6hVuJggkJj1tJqIF1l40nzfyqlrF8EXtZFPB6nCm528maxpr0cP
MZ6CfhK0VqpVETT/R9qVLceKK9svIoJJgF6BGlyequztPb0QvSchiRkkhq+/i30izrExUYT79kO/
uJssTalU5sq1wrH+lGa/rpuap2V5vl+bmt3aKycvZrprTyHWG4bPvX5wNj6/Nl9w7chTo+Q5i2u9
/bxfkMyXQFkh85LdscDeWz27MdLgY8jVv84d9GOgeJlbct/JB/pJjRyPnnA2XZAPQIb+bATBj+sz
tTIUpMKwHCBQR0Lkby7+1Uw1JSsSw/HlRXY/M7Grrb30N2Zr3j2LxQB0E3EJGq/wPFo+H2gpDOIT
Q1686k+foFeRRtRA33xxA4Kk2KKP9ZbG5sqt9cbi4jUhJd5oEmuD5R9C6dzXLA3zyYs8c9zY02vT
B+V4D7zZKFa8cwIp17nJQfpz6Yw8HMS+AaFTHmyEXavDcf9KF6JjHfv67XYDE246+U2KZA/7SvLq
IL2jaLvYKrdUUlZHA8SjN4tzA3g+H6tXm0E1dQE6F2wG1/iCJtPQCr529UbwvWoDrOWAb6JoDzK6
tzYYuC/YlGJtoEQ7GbGTPpr97+t7em2+5nc4EJxzL8MyaeKVNQ+go5Uhm0EiqLGHpjXEJngt1Lhx
erwVR0MhBhFAARGFIgR7b0cDchk9NarJLtTl7bn21Pc6T4oyIo7IgdLKjXNSJI8Ae+yNi0CPgJGR
fYm4BJwC4HUDAjz/ilKf3NFuasO6Eh6ejVPxNU9GfuwnW/7JkMzf08mm99JrnJMGmwOoo8BMQiqC
+oFhd0cIrgwXgDCKsOn74SANV8R4w+lLAzGJe90b6C02wZBUZp1x61WWAXqL1qE/zUq5A6hQAhU7
StnxNNX9n86FJK1Tjf3vBhwYLywn4icrS3oswTR0ImVuxAG62A9A6LwIXeiwZBM7csObDiAMd/cg
NADlhJFOeJRqiD4nrjxmkhe/lQOmKwPMYGCzAXIHDI9brWiry45zCHkZijfQctlbAbI/KI7jLNYH
iDU8DEZYicP1rbW63qB+QmrJJcACLSLVcsp8B2xG8pID6vFgFs3u+vffjwG8tRg7RBlm8ahlH4bn
1UbhtjiBoEv5DaaEXddkX/rUusttf8N1vR8KMDsQsZkbKE3gIBZOkpTo79CVhKlDolAH2XgBLbH7
uL1mTBAqoTPKAm+HxUEvS2sCFRPKEzmKhiBMbRG81BOKOqXeg5vvxMrhdmjM72MS3GVyOqAL96sp
5MbPWJtQ1EbQmQHQYUCXSgCmLKCH7CMZjzaey8DF0dR4h5OyPYJPMbq+eO/j3HnE/7Nlv3UGBPA9
h3BHXtTU7Evw1XnTjZygG948BU1wL7bc9eoKIiEDJIANoPHyYgVRuu8ifscM62SPHsA7bXsf3u8Y
EpIX2JXo9XgnjGfJhnYBEoAQLIWrYL/bfEvnZHUQs5QnUosYxzKvpFOj4F3viMu0p96p2YJ6r60/
kEoW3AIAHCgqvl0TZjR2STRqcXmqHrOM7iwB9ggOnoIm8DfitVVbMxRtvjpRlVnY6kFrLymUki9i
Ev0NqOOGfeO3Q6x9sJyltK42sCnz994GVuhmxLsfDxBgatG69XZsUo8JpUBDXFz7IANwcyF7tb++
pddWB703cwYD7wJ0Fbw14anaE6VfwsTA/D3z7WqnQLK28Qidv/J2IHP4BCpt9FHBuS4BH5mdFy34
nFAxGz8JHXVgI5Riw929t4HJQpxJkJ+FssWSl7jMLFeC6gGlTIAUzfwzqX8E095CSYh5W43pq7Zm
QT6UAeH9yCJL33aAuJMulUg15/qTh3RjRPAIRokLVLgHsKv5P6YkJRuubnU7vLK6cD8UgYeVoPXx
0qXDcY4gIs9RVgRK63JjLlctAQ0F9Y8Zu7rMOoEpSMpWMHkh5bdiaEF08GR7G3jrFRvY0qAKd7Fe
2OaLzd2DhmZsUsovHM+rSce0sGN3K2G/sr3fGJn//irgZTNYQggYyf+BUnIskI+4fn5WR4EKLZaF
YDTL0N0cSzOrVC0uVV/HXWd+qcbs3mZqIxexNg70xAAJ6yHV/A7RCCSwajkQ2JccjC4vBn++PorV
z9vwoQDAI3O5RP4Etu4QVOPzCQiXvaMNjqnrBtaCBbw+50I2QPZzG/XbhQAhcDvZ5sAvDgh/7wCl
egYMP983iD/BTIvw3R/KH41ByD24SzTYb7viFJSZd1dpYW1BRFaHC4A3QBUuannLJ0phjKANGlx+
GWwj1oO+T/vk5fqAV0IFa34Aza2NQIEvT9DYN1Y9Gth4mfMZPSRxZrqHtL2rBY0t8BlXzsYKru1D
PMABEQMrOMrVi/lNKy/ThZ/jakqap5w0D7Tmx65nX68Pa+UGnBtvEEuhALFSJEqGUXWVwy9N0hyZ
Nr+nZQKA6nDhyv123dTqiOj85oIDQxVsMaKg5QUpecAvfh37JgAKD30bXTexug9emZj//so71HOs
b6LV/qJ7q4xn6Bb4ibOtvb9lZR7oKyvN0DCT1T4cnTzazgPpj/+/Ucxr9ur7eaebsg3w/QkUTo45
nAlAyB83gVUHbAtgERvdgW9NtMTR4ARP4H6KXd7EYiPOWblOobSJJAvA2kA3LntimdPCv7oB0l/d
0fZu7eCZglBuuPWdj0c7cHLITUBpddZdWYwDuUvRDZ1ML1Bg2mtKd46Tfax7cn4VwQQybng9Igey
vBCA/e7QAMDTS/oJJMQfpAJ59/XFWmd05B7j+DrtQE9311q76wu9hOa+MzAv1avN1FTtmJF2/vlW
HZeQDZStFRliRNsHpKFS8H3lavg96u6eucNLVW2lK9cuCiCSIO0K9B5YPJZK1/D5WTeqml2YtB+J
Bp/jjwLtJnYGytiOZ5FwyKHooCtogRiPWc/S+hfn9fUvWBInobE+qd0Cv6D13LNZJi+a049HckCo
oeyDPYKesCVMjXlu3feNzS4mvRuM+7y5jHTjTK24T5hAi7OFXB/c9cK3pYFX+5njsQsn+zYHP9XJ
2OopXF8re0bnAxADuoAF1BK8yFKBPoNdQDhbfLN9DbK20dJHI+iMO8C+2cEFyVtY+okR9RRpqbQG
J7c/MuNGOhAYu753V0c8qxr64GqYs91vt25flXYD7sb00lnnLP9K6t+s3EjULpuh5uMBmVCkuMGr
hT64JR4MQsAakXHBL/C3v1BL/JkyF5x2v7ta7S0vv1VF8wLiNohOdOguuj6+lXsEyWHELAHF4BBZ
vB1fFwCP7sggvQSaR8OXiacb1+HqBL4yMMc0r86+0Yzo20S7yqWa7iwJWSJUCz/WBPmf+QNVBxAT
ALu9C5eV2SeW2VYINKd614MILq8//YtZCsB0grY71AiWgWYgVdG1huYXJvoESkdQUy4zqA/8/6ws
TlcnXAeNZrAitB26gJao2t4wsRJBovUbnQpIRqKSvXzP0iooqd/kHElucEGGHDyNzwIs2rfTlMrj
WFnjIwQ/7Njxh63M4UqUh0seLPN4+iEvsCzXg8BU0N5FsG7U6uQN3SkLpk92r1/Y6G5siNU998rU
Ys8lA2CoYCJHCOZ3SahVWj3Y5dRHgSm2tvfq+UGZDcRKkLt8hw2eSOlA0QNRv68OxbPsNsKwtUlD
wyeUydAJhWhl4X4SLllF1cQvaE7MyuEhcO6sTEV1620EMVuG7LfH1DEnMA0HMNRkL4lyb432CYh9
tFJsoSjWJgw9rDaS1b6Hd+fCvSeD6ERRGuklyQ6NfRw3kkKrn0fyBDESyFfeaYaNLJP5hD5JoAYe
+pek/hcXIEC7f9tXgZpaikejbFRZYqzSC2RH0MY4seplYKS/8xq0gVz3BqsXIfTOwQ+Eo4o8wOKt
Uo3gVq0GO72MrdFFSQHI3iBl8+An3VCFjrDClKeHwYP0Blc6JgKCJ5U0vd9Or7YIZuYY9m2uDZ2P
QArNRUskqJzFiRpSr+oVZEcuKgNiEGWOLkqdqdpbQRHEvq/zWX4lg8YJfYE41rDhtdbOM6wipAEE
YEa1vN2caFMCm3ESsIs3BLdWxiEOlMRpdrg+4atHwMeazvcgEnCLOD7NwXE+6SK9mGX3MxAlGIDp
b1mj4Na1G5mX1QEFQJO6Ftoc0bDydkAlbmTSByK9WJLqXV+P1aOCrPqpr/st+bY1jz/nsRFdwO1j
8d6aGg2l65FjF6WeGh7bDNgZUp9J640xQxfafcNqN3aaetx4sqxuX4jSgpYAZeG5NvXWMDW4V5ti
SIGWKs5VSuMMjTldNoILsIo7lCEzH+opfkvRUWN3MTiT98nofBy/G4C+y/fn1g0T2bTFooq0DKqp
ynI8+KFQAG4S9q3eevGvbZxXNpbNQRWItxI7gI1BHcpeh8SrQm+8cXqx4RLWnBtwI2hhRUKLgPDp
7ZTa6AqyZGGjRC2Pvhv5+fPHT8DMJAEUEu5n8AC9/T5SzGMzeiK/ZKk+tPVXlEXBJ/vZ3mLoWtv+
YI/1QBsILjyXLLwJs6HdpZMxvzjpFM6Mh8BUGwD1fHw0eKTAg1p4mL8TLiQOKxiVOr80EAKyweNy
AxY3d0vzb23xX1uZ1+xVfAv2jaZwnD6/9FAOakgTZ8M/Ik3Dwvj1L4aDXAmwuhB79JdvL226RZFD
fO8inNhvoo5Cl+qfsfs3vhYZk/kdiQzZu7RJAgRE49VtdlEWNKNoA8UBp/uuiNx49aztAdj4y1eG
QHRZhhR8cOgAavtLMbV4zTmsDh1aHqa8fbk+b6uO6LWlxW4DXEI31Bqyi+WAM36QUBcK7nqDhjIj
N5x7scfM/TQFz5NHoA3BIaxhbRystYM7pzdxtGYekmWNj7WitYxsyi5+0H0Hm/W5BLfGxjDncGB5
RaPgAdI7QLIAl1tcklZFoHjFi/xCa/LJradYThxEExieLCNcNsCruy3YOYc7BzAgOdBTXoqbod2i
YVhdWLwtUPZF58D7XIsAJQboLPJLadfQ0jPqGMoQadwCA3x9xKuGEIr8xdMhQlp4K5lLztFbjpM3
SLBaEc726NIEsUaigmTD1uoCAowK8N4cGixvUTk1rIOqH5DZ7YE+dNm/iFpRZvzv5xdbNE/8hKgB
N4i2vLCHMIn6cn2u5lv+3eaYNbiRhEJtflk5aITydGGz/MKq6ZdfnagXGXlxciay69tud93Y6sKA
bg0UL8CJvENPWJR1g0WBQPSDR/SbhGb7mIEJ8boRa90KgjVENhAJXrbbt4rTDDRXBXShzCyk5fRI
kuAAvb29y/Te5VDRDMcQ6nnQorIn475MrcekTI+tAt399d+yNrsoo0ESDtlFNHPNP/XVHZAnSc8K
C430Abro6Wh9q0vob414LOyG2v+j0sz4F1OMgoz/F+QJQNHsDF5ZFGYPzhkUMy6jcTeDiij/6tr/
XB/V2s1GcIYBe/SAS1g6lAryQJ0eEPM7wcGWOyvd2/TgfFDF9m/yZs7IQvIe2XMQ/L4dic+gdJDV
bn5BAfEAZcMDlFUepmyLnWEtDCZIcSE9NAekvv3WDE8shNqU5pfc+ka9NErYbxPiPqn/VXl5qKxx
Y3uuOYzX9hYL5EIlDfp3ARwGBGrIHxtSVNdXZ83AXBCAHneA4upyB5Qa568mcr6nbzi7Jed/8fmZ
rxHhM5gzl4+hPA/0zHchETf3oQfCkqreoqhbHcH/TCxT4si1Q/ckAMK3SLv8Zhzq7MFO2Rb912p2
FdESOt5QAIAzWjyAcNrHxmwAEyE897+NycCPBjfyiLhg1RhkIg9gPrIgqpklgPlwd1+oEUI416dz
zVkhbY7S7cyJjqaVt9uP6VplnacR7RhTBGDPVzkNxwKil9fNrE3pzG9qI64C+GqZMvAhDWtN+dyY
liTRiHxAv5WV2LIw//2V41GoQhkuh4XKiYIsHOTx34wAVBSIYYC3MRffJ0kbpH5pZJcpuM8gx7mR
GVzLY6CgPbcPo0b/jv4rc0ot2grRrXbvAtGFnk8iyI6FuBtS444KOyLWRmC25kZfm1w4OIZQm5cU
YN8OoUlQDlHe3Nio4jl6Y+r+IgyWl/xrS4tNNrkd4Hx5h+ch949FI4/Qh9ypXOwVJ6ceBClh5rNT
AGoBanRfisKLi8D4pBKx8fRf3SMIQRHI4krE3fx2j/gM0qJlj9DeHdoXmvUnINE3xrpmAh0OKA8h
8MM/CxOkNryyygETRUdW+ilI8gSChHr4fH0zrl0aaNCfwya00qPh6e1AdAnMzBhM8jJ4Q5yyF1cg
+3pfkruO6NA3nq5bm7+2XL6ZxRlIHOBZQGD91hozJ9YOOVBzjleAHU5TqDjRm1Rm90w6txRUkhtX
yFpddma+/K/FxWGjRov6uQC6bRTtva7yNCrM5jTqCV0JubodarY3tBeOjYYWKDRPQ7/r4+uDXl3I
Vz9hETrZ+ThNfMrBrdGEgxOn+cYzc/37iEQt1D0IUEJvJ5VoB1RAVo17jD3Z2c/JqDYmcc2zo0/l
vwbshYFOdoZosGo8HyEwVhY3IIL+6bhbZAvL0w1gwUxgCfbtuXQTvIO2mY2WyPWi86HtDLLjg1U/
8WYYYy0oiC1B9v6A8k0Rt03hhyL1ICXh9PsKGqVmpX/xQsmNlVv4NbR6ALM8p4OBkwVSdhn0OsLM
mizP+KVndnFT9bK79y1OokyB8mPi3pbYx6o94EVgEbjsd6UQarYqb1gpLmkaV1bYeBcHcsPOzYf2
439G9crKYjmFXY1TqWDFsn7RqQvxULpuYLFf3hlYnPJGZwNKvTDQJDOi+MXST43eXbexPNh/jcyY
u1lhAPHuu/xya6UNLQbU6fvxVvLywTWcg29Af7VS6nGA5LlFkjjhyRmRU9gWwcv1H7A2yL/cWKBk
wo9ZYuG6LuAQhUMNP0tVzLhzaP3Havx63cjahnhtZD76r0IRXxjSsaAxf7FH9GRzEaYjNFqMi6E/
XTe0OhqUsCnezTh5y+BNkZ5CzpSml6b2f6S8/IVWFLCL6ct1M4vb5j+LhiIzuJmQqX7XFWYVQ1/y
wkkvgnM8SVKNpyoED7n1XGU9FEOcP7X1wWfRX5suMqTIJiPSf9dugeUpEVGgEEG9H5QcBf+U85Pb
0LCmbdj7cmNjrs0kSs9IdCC8A1/f/PdXS9aWThuwvk4vPYRPm0+i+QwOyeuzuHD4/xnRzBgNlpgA
9b/FnS2tvgZTO2pFkK4PrOdCfOxhNH/fx7MI0wVw2UzG+3YIhZVOI4XC6LkWDArUn2y1EaKuDGBu
erTnvkdcWMvdlhWFMuzWpee835l7f8s3rH0eb3o0b87xtb3MvVtB5Y8WI/Sc6Yc7/UEoxt/ZAYoT
8lg2BWBmSd45mE5hmaVPz0YKKucvSItfX92VMx+g0wngI1wA6BBaeE/hGcIZ0x4wKhIm4iewlTYN
G/axoGEexRsr8xy+2qaMDrzomYb7yooDxK3/8Ru5AVRfWQaYQF0fXPmAxC85BLWZ4NUJ6pCLN6I1
z0luUYGL/81c/c/EYq5y1nbVNMAEs08OGvBIlBaHbqsyvHKkUS34ywIFakIc7LdzRR1d1RqonPNc
3hudp6S+qZ+vD2RlrgBBhvcFcytOxDJFZAVJNzWocJ67LnKbI9Qir39/ZVPR+cpHFQKNJBjF2yGg
FzeQY2fixJW/TaMPTXqqtB315sdCRWwrLDmQXsBwo2UeWOe3doYsIMxuGD1PPzv5mH1W+sOuAwYI
UqJ4P2BNnIV7ZSQoGsKC4FywO35TbzVXvF+HuVNtFkNDYzmez4sNZeG5UKFfIDiD/Xe8J1s0l+92
EjIWqDn+FQiCAMkyoTsQI0gyXttnVd66v+3+1gp21xf63QBgwcLTfyZdAwX4UnawMYakMcbWPVdN
CoIQ6OVOH3v6OthHWOK5IQ3bCR52MUWGp4O0EZZ7zrNQ5zd5sLFV378CsMI4Zs7cWoUC3fJ6I5rp
tkiq6ZxmKs4hZiPSA6iGQ4OfinoMZfDAx+fe/MbIrkmOSb3htt5HlrN9G9piyKWCa3MJSNJkAglS
zqezRZ7cxo7ThETTcDtBARsE5o9NE4O+ln00KMe+m6GgSHiDGuc9CNMy0EWf2MPZK3aFcSu7DQez
svPwVaB6sKlXJEdVJgw3V9V4NrM4UfduezLSj4YNGAIuReBIkYpE2XsRliRFT53EBY4+s39ZDo8t
4/f1vb0sc85bDxYAksFQHPKOqcxmUO9ldT9gczchmiMhJxbhAdN3j8Z0dn5634jwdmTIw7Flx+u2
V+cPb2sQTkCgD5HFW8cGfuHSLHk1nB1FP+sR2c3Re3aaLY76lePr2Ai6ApDwuIhWF3OYj5B7BAZv
PLe1qbFQvLnJZLYlcbtIw/ydR2xtZEWwFWbk1dvBcJobrRbGeP6raN7BF5m/TTFGxARhy/h0feZW
h/TK2Hw1vYo0PAaF8QLUBue0hcpzHkM9dstjzLfXq7TSf8Yzp4Nx9aDhYTkeq8GTgxoEm5s+BxnU
5b3soOpvldWHjZ1G+cjCvN2b7UYcvjqNM24RzTbgOVhSCuseGQEUI8dzqloRetr7NEA7THplhFLn
oc3MLc+EHMBypP4cuCEohwIULvOlZp+uIBFN5DSdjanj+zaR4x8wW/sM8shWA5ZNCdbWAHPMh+xh
kkUdGyLL4pKg7UFCixhMSUpHQwVcbOcl0w4ZuBE0qdD3ngpVoEaEiG3mX66PGt3rYeYU6pkpBxLU
KmuOPLeDHetb98Ede+vigFox7jId3JdDoI+ZxT47Vdt/yV1n+CVJTo+EceOzHN1fht9nOwgciScv
lfmuHQDI8uHlI4v0WJug+FEpCzLTwGhWeaxKVfBQDnlynGiV7w3WlTc1H7wjcxsddsqb4s4DmyPl
47irTVK++K3kkVsLFwx8jr44+UBCx86duNcjBJzTqrpXU0lB4OPRfZsp/5RoCMVbZVHFkCYFvzUV
ZmjlZr/z61m8T3eGvbcTAwTnFhuffC74U282/JG6Yx66LvtTBiayhaTJHrOBoKsECakoMcFExCTY
zEpgTe9zR7q7Kpc0HhzSxzX05Heq6f5BL4aIXJJbcROMVgyfCnhImid3IJIzH3K7MJ/a3L1jSP1U
006NxXByaZLvOJVemBYNu/FYNx4dhOwox1h75vkzpUPwi5B8irloeAj6HBZngps7YRJMaS+MHVWt
/AqlnvJuIIWJpAXEVkLXG3zrruP8CQ1lTpR5Q3JB5+cPp5T9cZS60pj6lkJJHvmBo+GqNOxI+o2O
Ddzs0FdfrYkHfdSVLlNR00zfxkaQNiqsIH80AqOPAcu3f4CXt3XjPrDpdx4w85sNwOHO6BtDRMbo
+y/2aBc/Ej+3PtGgLe/MHLuxtunvxiy6L5MzpSGm5hkbY9wlefc7NwbjOZHJdJezUX4P8tINbhxO
upj4avBil/AgxF60yyPyUH9SPXlPfYuiOGe0j/NgZEfUBnTkce0dkMZJnwpTBFVIa6E+I2fc/uAV
15FppMi7NHb/T9KirgoFCiNO8LZnkfBTI9JD5t87df/sG0N623AwEj1WrmIHXhmgvR1A7AC9EXYz
5HkDTs3O3VkdvGw6b5KR+GU89OO5ckuNeeY/pTOK7wUL1OMMOw3RlGi9CBRFvZsEQPx971Te85hg
7kMPNUQAD1T6YFgF+5TV1Xfbr/IvbWV/kwkQPmM/VpF2J0jK90a7l1ilyRjIHos0PGJu6Rdn7OwI
QmxWzN2yiyGnWe6hbxbEpTS/kQn9pPHYtdA446qKEBPjXw04TlnW0c9gZOOhpfIiNtGBtvMHs/3O
cDKriPo5u3frTmGgqJx1QY++lh+++KHhhUH+HWrnN8vIFBLQa8RWnysscoX/kKgs9FpfHKxctFHQ
Ux1PXlLGpKNi341uFhXgbYnwjLH2jm7qG6ekbixZ6r+0rjBPmicsytjIoqJ1XDDQBTTspyQLKzaY
0VS3IB/ifnNqVG9EIvOEhCdsoeXLe34AYXv9pdWu8cND/TKcXMHj3K90ZPMMvDAp7w9TFuQoahVu
iDNsRpyIPLJbBZXFmrvtMxqG2shOeHDIs6aMGuUPfzSCg9sGj5gfquTZjWOnJKRdKRnkbvIuGiE/
foTjMaOSpD3aXLX1WThFW0aoJqm7nNfpD2Lg7gk5nlORI5rpQBtPnxxRk0PVG/6uzyz9xVZSddEQ
VFZsaN0d2NgHx4qkblyXQj9D9CIIhWzkJzvv+KHhKHNrEO3faiC4LkOiKrhxYziitBxEwlLmg5KC
7DMD4Pjc88aLyFoVqy6AAmsxebEKZHnWRuedDNChHjtlTDtWefJry/r8KMbRioaWFADBmv7tyMvy
5LWJGSaoIACoUk/l79bJ4OzGTMSG2V2INRSRSOiFGVYSQzT9F8TWeMj7AjjGLPuCHG8OJh0DSrGJ
18U6d/neNHx4DVpMD7LveGgEpRXKusbF0E78vq2DNsK7SId2hgaPspPgJnSTYtdmZYUqaEvEqalt
/Cb8qDstOrXnnVT3k91SMPUEzc6BON4OXDZjBFWCMk7J6B4ZM619ArDlDpg+BEnMUt9x+2a7MRV8
Nw14C/lG5UYDN8SuktjTunS9mwbA0GjwXMghGSDsT4EZuq+1yiKvKWjUUvdPRr3puQlY81SJKj+0
Dsz6qiH7IDGLkDI5fC66zI/rvptCUESYD0kKXKSjhHkjadIdKqOtdim83ol2vN9lufb2DVD1+xaO
/6aZ6UmMRno3LkSWnlWu+shogcBC5hrtwRX2Tit9e+en2ounHJI4xogOl6ivoKIzOC2LAXQCjDDp
3LtsDAy0uONfJPGLaEyBQ6IldCHyHk5jNGRz8uhg7URdyKdWoIvNaevqqSmzCpwfk3qpG5S/rDFw
L01r4UcXTbbThu7+kWpMwyEY65BaUKsVpOsPhbIZOmYxWaFNWbEjWVuEsqLFTWYngIc6ZX1bFXiT
OSPlxwabGEead88u+tN/Ck+JWDe+Ptqc9mFig4RMTOpXSZw2hB6XCG0L22yQpXWLI5tESBja+8qX
6QF8YvDdXTAdgcDHIQMmPxZF50RDXk+hM2XuTVcY+gFBvOeeUAMa+zAVidg7rfcsBatOg1b1ruxM
7FlvQgd7UoIsU5neqWKO3tc58cNA2/n9hC7DyGsrPzZKkkOAC9EVGH7NyBkqhJCs+CYLE+Bhd3Jv
kJ1K9jXwMPs+cFVomlkQjoXXAnijgAGrCN1Vg0eh++r9DCb9s0Fz0zetEwuhKIfLU7Z5aHQpUFOC
CN3IK9DNNZV7K8aU3bdGyg+OVOVnORlJZBPVHWRWOFHe0iauGRexCeWsPTHL5lBAaukOUQH24Ige
xUGl5h7MRXQHFZ6LYiklIXh5eJTVDTnwpIRuWIm2zXicLxuwgmFNxwExxCDdp8FFwd6VBrQGAKYz
IlejUbW2dR8nnhx2SdvyY9Gm6jyJLDmWrWof8gmyQkbTeQ84R+NuEIw9lq00H5qiTEFZaxt7YRk9
QOqoG47QgfLDPDNFjHRGtReyS7pYKV89j+DsyUgZZQ55rBFf7iyV9l+8gOsxKkEj9t3xx/Zs1Ur+
cqtOfqWTx3ZE0CnuzfSntKQVJkafRYhBnKioqRO1GqEsAHT2Ebw6dN81iblDzT0Na936MZmCYdcp
PkRJjg5OXblsLwwQrIBbzD1SS3W7zLCw6fBkCy1dfhtLiu6XgeaPAdrKYqdIUTB3pxGsLFUQDsif
7JhbGrvUGvnOIyw1o96qbHJwi3HSexD8V2DzHpLQTdkXNrloC+i65hvCiJTsXJQZz6kr9B2B2lV2
ElRUFYJZyH6hyKli4YJSjTS0faDM/9U3sg+rEpveTap0P6gBQSkgnMeE9rh2clyDPCu93Sh0d4Mm
L/Xcl4DS+awsvjl25t+hlNF98jsjO7VtOZ09g3EvlOAYLm8bNhET5bmkjkTbTlYEpJx4bAc4hNSe
hkghLYIrBepG4Fbp0E1N5LkFZdITIjPQtSVVtk+RUL0rBh28KCtLqkj0lToNAwNTTpeYfR2C/YX/
Bs2DOrsGGgoy5svbrtZocBSa8bAP5BB1aP+JakR4h6TsjD1tRrgHwr0IzFxBPNlWf8zKOj2WtG9j
V/rfO+yF+6SqOtBXJfnnAXxAdzotIaiaz/miUfOXVKhxPzheGaspcMDYXZufArviZ5sZHHx2PMVz
qFYHZyyCnc10+aKzGq/wKS8iWsk56FE+1JIIPaXdVOxKVn0x2qbdFcLL7wqhqltoS3b3ePEw3PlO
/UiyZnj2vZrdmI3AVmkdeVMT8Qf/l4jT3lEQIsTZJOmoDxQi3jd4btXnuqoR2TdWAC0pt092qWT6
nI2lERq9L3aO3WVh7uKJkQO79uIkxN57DTEfKQ72p870yl2aJnlciD6NuZmD+m6o9a0pp2I/enp8
4m7ePbnAasN9ulZY9KrdNzKJAhHcoIfxs0xcI1YCYlLM7mUk8kI/2APeSi3cYYSmgHZv25m7n2Xk
I6c1+0NKtBUnXfE7kY2Cs9D1qWy49VDagYgys40HD4yWzdRryH4F3Z1jpd0/WdECqMtr5x4UuwGA
QoUVS6DHcVUP8pSapYxYl1YAlZuH1DJCkORWoTHZ06lHwW/XJaI+GVSxvUMS8G8DOvqE0gDgVICr
x/9H2nn1xo0tW/gXEWAOr2QnSbbEti2nF8LjwJwzf/396IN7Rs0mmpAOBvDAMMDqnWrXrlpr1dBU
6cMMxDgkReQ75tSb76QiindFZFmHTg+51pGb+KRK2a8obMwnUcHN6VZB2NKXAkVdJbkb/dD8IVdS
SkHba3dyUzVPepqpD1JmNfdGK/7WjRwH3VbSfTQoaLQPkWqTkEsOk0bLz4BKi2NljWprVT7u9bYN
0VM09b0wDNLR18TWDhMz+qPKLbl/xReeSj2O7sO8TQ+x34sO9cBgX/fRZOPChX1dcTGEWp2BWG0I
Qi1aWEIuq9xc0qaTMKqmHcSFuUPpU3BiK0juaEevPQxmUNheXwQ2gPXiW1MigwCB2bubZFh0k5hM
95Y8xj/ozKYfzEoa3iFu/2eM4uRZVQTmUos/91YtHPLW+9nWdfqxUqLCBb1IN8tBlt1cNjqbcNTf
d7KeHQnEfWfWcd2RH+l3EKIUW2J97tpQoLukXgr3rY+kn03mRHwUyVI6bdM3u0TKHgOpl+48+Gt7
3xqFJ7UhKaFHav5ABjp/36lRf05DYXjWGunj1KS08izE1ProWeqT0onCM1I1Em0DkxwRv8gK3CDu
v1lBMLzPoXo4ker9sbK4fYD5N9zLXZndqVxZThgMvZ3T9EyhI2E/S36mtZMzOQLmW9G40z2/38VR
RFuJLCqcLBRNu68r3/FCrXhQSkk8dploOmVhdoc08GKnVLTPCsWf0xQm2R8k0DR7Gpv5yRUk+1jz
O55iVfmkN6gCNbI1aXZeSNMHnYZyd3orRQ4Rr3g0jPRPlcTWqZPLeDf4OnFZWCsPJZrOh1SQ3gVF
nzqmX4huqXTzFBrjXWMJ1g55vx8pfIVjwuPrEFVJS1JBiZ1EIgGVZQIRNy8w7R5Mw/CcgzY7eJPI
i3KI0q+xIFRfQK3q9zpn40hNr7Tz0uqeBOIpO4w9f2eWJemtLpVOtFifHrlSS7sLU/1chjSb4+Xq
PcSmKe/TYhBOamMkpd3LdUB0YQQH0a9ywoCkscMitfYZyU/bb8vfZtiWdsIRPwnkmfY0wUBlYaiE
/VQUxZmAebIFEEl2KbKjfEvrbbkapPcmPIZ3QVqFn1+ZKZ2Te9Zfgr8kzYD/y0xpNfS6Nlnm5IJ3
1uV3U76RJ11LHs5dEPgy7GR06y6/n9V+rQOZmdymfRyiu0DeqDFsfF9dFBl7WmaaUsj3rafEc4Yt
mPNVCp7psag7Ia4Gv+iKoDIYJnfc4E1unydkCu8V8TBGW1i3tTG8NLIoYNZaqvV6h5E4cGLB3hLb
2/r8YgksQGP10PB5g5Rjfi79b6/fQtZc4AHRLs0g6cslHo1y1GOyT25af3dr5cervw6NAZIXiqHm
TGu8/LpX9Y1QdbroIh75XSY9RAbstdVFOLxzGp8iC7VkrFyaoMV0Hxd1obmemD5RAiKvPip/bg9j
ZSNhA0wC9RXeIkuOKRUESwEtqLlIbEu1W2VkKj7dNqHzMy8qEvMwFCimaIqBqjLnf39R9GjVXKXJ
a665LXckKk0ftaQjR598N+C2btTcr0FVsyDITPuAzEjybeE2RhKN5VRkGhfkcIrT7n7y2jOM0U9y
7f8Ux5Z05Gsb2M5M6xkYiSA2NuHOXA5PLITBjNRSc3M/spP7wP91e/rmY7CcPsrjnHFgQsAVFrsg
kWPimcwzXDn7NdG+Lxxtcqn2wMEXJbJAWxIxSwYFuIW5uzxyrnNVfhb/uRyQVlhWkgWi7madIe1L
2YPHrVf3mkd6OA/2cdiRss0+DYqw77PCc24Pd8UrACXi9c6kgv9YFu3J6jaCznl2gWg4Y38f6a9s
h/Kf8b2wsPALHXd60Eey7vqgllK2pPGGDY8O2Vydog0q6InLCcwJlk2ySewIGjtTY+lVKjiI8/vt
K5vXzcU+aB9M19/GK9TMLy2NEnF/b7SKW5NCC0ZbII97eznWEAhwCClhg0Y2YCwudgP0zkpsykp2
J0pmfntMMzerehtS4VSUBy2tvwhN+lX01GNtZceAfJ46/L79G662BKVu3DjoOyCuiraMBWKx1HjG
WqMLk8aJg/TdpNQb5cRVE7SvgW0PEx4s4eVEFrzFyCUoo9vXxR+x8u6N1DzeHsWVG5xH8cLEopwN
0ijyk0oe3bj5IWWoFmVPQ5bYgXa4bWdrKItbm/eHaeYedqCP83QOCbw3nOyaBcLnuaukRJVqKe0T
AHxA6CHEwpwK9OHYw+zeZCusFLLRLOYYzUpu3LNLvzqWalmmcu9WteFnYM3oZV0OlcmL36prOwuC
8pREefIwDnL4nOuheVD67J/bk7lS1kaabBaSgE8mo4RyuS9Swc8iWOtAHciBGLA8TZnAV41sRaqd
Ln5l95P5PKsKVmbO4l9e16U5aOOy0epK72roDyN1PrS0aiOHX7df1C0dsqt7ZbYFeAyahMnGXB5s
o6I1gpQPvTsM4mdZ8w+Vrle2RqGKMGOMbK3PdqGe/JSmrfZtq5bhxoPJInq9ggX3qlJUEDR7t6VB
eN8aNPWUHD2781A76s51nzmeUO5vL+RVYMBoIVHMgCJaYF3RCYJO0ykrmb2rIg21y8b0UUelPMgR
KDQbOC84M9pHy69Ue/+7oBoyUXhp1LfZRpcLqtZ1i9KFhZ4md0CqHwPZtyNB5l0r7fhr/sr+bn/t
zcCcmfhN+LOMtRJr4CVtKOxX2GcpWcEtTN1VvMg8gvKn2DbDG6moXw6IgpWWtV3O2edRbVoIXzQk
jptXRwGzGeps3P/gfxHLuzTDEQBuIdeDO6nGbpi0J0Tm727viBUvhgn8F6DxmVS78MfBKFDjqLrB
jYu8PY8mmWTeI/7H21bW9h2iy9Q2Ud8HjbOwklpepWlCPrhsSUqgJ62a62n3Rds6rXYaum+3za1c
MupLcwvn37RjN4ZeObhSAIRj+G3Kn0ZLP0zRz9t25vm/CEpZHyQSAZ4SY0tX5LVWLKzA17LBJbX1
QfMKnPD4LSrUz0Yt0e8sdKzOeEzBVDu37V4Hp7NhFZVsrgUI3MsDlSddktAReHRDOktKnkAmqNxr
Wk2m7ldpPefEpr7yj7rFE1rb9jABCLWgA1zjIAXB0po6lIAkTs8Srxat+lNsKb6shVq0BWArgrRk
yy8RsboYUr/sp8H1xScNDyzXoSMkT62nO6FR29J01rOTIr4P5D9Cf/d6LhSuGK/MnyqPZeTnLs+c
2udVooSi7JYZCq0kff0wON1evpUzd2FinuYXT0GzKee89SS7ZlrDOTwK8vm2gZX7+sLAIo6rVCVp
tYAxSBGlI+UQtHc9vOgo+tbKG6HB6lgUCV1urjGeZwsXhYKerERUBl1D/6l7P7ZwiRuflxcJpCG2
JnPMEj5vF3JkT8lW+mVlS0Ny5e0w+z+eEYvAPuxUyljwx12rAjpcjq30XIISuo97SdsgWEjztxbu
wqCTMzE8+h1ohC1sjXmdTVIuTkD6LVsKv6nKu0kID0H+WQ1+mdNcMytPJsA2dSOFsuJ+LwzLlxsu
0mLFH7R2cqvI/wiseB8oX7zebeSa5nKnNtl4Rqy5J+xBX2BjgAhfMvEKAXGoMqknt5D9f/RY/Keg
GQaVLEoPgW+HUXaErP1z8sp3Sgfe5fbmX9kyc4cUMkYwiejVs9iRrVVoZtqCwZRhyyB/tnG3bHx+
KRfWZXE4BjKfJ2tASnrfmH/e8PsJ+XlvgsjlsXm5WH4d1pHZt6Ob+vSMHUQibt/cEpKZP7LcihAm
/t+IsjhXTSdGotWXAFU9DABk/pDF2jNZ+19DQLlDFL8J1hTZmTkcb49u7bwhGEMeT2eNrhQ8qori
geRFQOnrrzoxdnOkmHrbxMrtP2vS/NfEvIIv3Kta6/rQ1enkhsZO/VFJ6Kyfam1jj69uA4j4OA4E
n4gyL43UUior9YQRZdppI03FN+ZpfRD/fn9xZL1REAsN3SK3Lw6ddfSlQ4+i+1bWbn01/rWiLEbR
mGObdVhRyr2o2OFXZWscqxb+BrBz652rzGquj3DFg7/vfeDriRl8T+T6Uaq0/e1F37Cz1MUyg6BW
p3IcXY133IB4n08d29aC2n2LHd5sQK2Na2EVL6vB97XA8bX8fQZwunYBqNw2sbq1zH9NLKJXy68M
ZEUx4YN0quPc1rZas61uLsJGCPWyRQS72LwCwIe8jnSSMISPWS+D2dF3dNnu5eoNY8ERk0qV6WCI
Q7vcYDGc6HEUVIonpE+B3m18fm3VX35+8a5IeLRaKbBW8PbGTv7dAchV3+BNZpErZonwhiLE5QiQ
oVXCMcpFNyh3YeH4d0BQ9K13+dqSz6UBEpk0qIb/emnE6IQpymvqZOYERklsCjsytefb22pt0cm8
wbwkHUu6YTFXZuJ5oS/5omsa/d6KqlPk5XZoSXszOty2tDYabn6iePJWFs+jy9GAniUBIYyUtCqz
O0r0rNr55Bs35GTXrKC2Ap3XoL3sVb81kVbUuhASTfX1QdgDQLo9iLXpYi0kDUY1tdel0oOeAo7w
Jm1yRwXgqF86iWHs2/ykNxth4doeJilDI1GekSaVpsvZkutMU+maM7iU9O0u/pGB8MnSjSfHhpGl
ewR/XCttMRvJ0Usuv3QqSZGtdMWqEZ5NMxuL9rXLHUasnnWEKgMrUjmp8AdbdrlFW1tddgI8Eq+k
Xq9oVzL5ugim3uCagITv66mQj57f/rm9+PNZWIZHrMZ/jSx2sFcaXlvpPHTTmNRj+S0DdFAo31gZ
K3+LKeqnCFhSP7t6gPRql1qTAew/Gka6nonVgyVI5y6f3tPi9LkCA317aKvzZ8EYQ+EHHbKlqymS
Sq3iUoUZpRW2KfEwVDac8urJ+dfCUhk4JgtYQ8YfXcs4RsJuQsoHYOBWACat7jZye7NoK7H2Up3b
o8130ahMXBaM6Cqb73t9tJOk/uJXSfPgtSVIGgomZI5T86vQ0oY+BQJhp8NgHlurhV7T7SIjbTcC
t7W3FhJbMx6B3AyKDJfHuaN7Xiy0lAWKtPonlcL3WtEGjmA0odNQDrMtGl8cyyx9/TscWbx/zS52
7OgXPSibYHQrrXeAJe43WXt/tXaXh0KbaZbsG0p6f199L+JqwwpbK4Bnw8i8nownQLVsNNMDwbb+
II5S/UCzCOsR5DtUixB8zJAJ6T5KY8jxdHQ8+nJeOkKrRt9u7+i1jTCzZKmqz+/4ZSFGmxC4pBkB
J6h/CL625U4M9m+wgLIDIiVoapPpu1zTMIDSFqIq40qAUGOzAuj7nNdbaJa1c0PjUI28F2Q+uM6X
VkoTJHln4aOTQdplU3NPsrdu4Fu8sinFnB4n1/GvocVe8c0sa7oIQ94IcEPMd2CjnoZ0QFDGUr/c
nrq14zALHZOjJD2ErP/loPrQn/DXlBQzQXgv93Q/soQj2nDnUqJulPTRF1EMv9+2uTaR8zpBY4WZ
cJU298su8MwKSmTiPeUq+qSijSo5fdRvm1kjHxO2/NfO8lIVrTGSq5GoLaZpaQ4RqQaRZtFLWYw/
G8mDkpNh4cBH910i3hXNlubw2tS+NL+I4tOx9DxAdJMLarUenWr6ktf3krZLZVs0NuKHtVuD+5DJ
5G6H27rYm2E8lKHeyjwUK7RHCrWxeTmGGxO6OiAqcajWA/QBr3S5V8woNHLLZ914e3VHRRCmd0rp
e46nNKSP4sTYR2off6zTYEs1ZNUygQuhnsUfyyBfSWDZqRpTWdWnSm6cirrBJH8KJZVOu65kbISu
K+EFkb5BfZNy2PysuBxoNQtFtR6YL00487hPx0NRPTCv+qvFN8y5ETGRGHzkWVhncfrURh9q9BJE
F9aDM1W/oEE0wefbx2Bla0CzZlsgJQBmYNmBqxalMR5BIrv59MmbDlp/94bvw3+fQ31ekksV5yL3
U6kbSsmtaQUy2qVp/2/fn73Ji2tNrCY/a5VEcmUrcmJpsOmZ8AYLKDbiBgnzuaEWFsh/pMmoiK4Y
xDbN41/bXmZ26Cb6cChj0IpvLppcGijMuk9TxZBc8/0YKbYA8+n2COYPLK5+tur8ae7+uZXtpYFG
7JLaUzvZVZPY2LVWeudFGmzd9kEZtFOlNbFT9dYEFzL+etvyii9H9whU2Vxho2S9GBpdiMVMmOGR
E1SE3tE/C9a+yz68xQi4MroqU3FaFkGV2JMiYwhENxFb+qyM413riZ4TWNOzrqQbAeLqiBB9pj8H
x/LqlaT2liyIIMvcttY/IOX+cWYS2kIaPY3mltLCil+jCP6vrfnfX+xtoYbZKg8xb/7ue5J8l6oz
jXPAiaBYkaJ1dnsWV+IwWg2SsEaViHt3qZSjGJlpVAZI064EciPLNhrldhe8svnU381OaQ40K4Jx
cwv5yzHJcEMMb6K4kCmNY1kQy1+f2iWpQANf4CCzP1ts9spX4cIjBO7OXAHtIRq2utOsecyXBhYe
R9EnYAWNMrlqedD7++b369eBhx2ehiky0Au7nKCh6o1m9ChpRd9G8d5UXG+r98vqAFAFlNjDlKCX
yW/L6AP6mlFPMtNfRWZryVa/rOsLEjEXOlrPgsX8f+nzJdlLIiSFjCcthCrg3/vW1xAqtxIMu+HV
2naAjDCGcq+K3s6Vd84zuJJSOOpPuXQfPoTeq3fT5ecXRzDsUdmYMj6fvTOhcm/FTCvl8lmpniwb
CDSKbcvLxSpGHdZ3oz1B7wkq9COmp9b3YVbfSdpdIYs7vfklzdxp4UGCWCoNn1672y7tL8ZnjWMO
fa7XngTruYTbXIX3bSq92rVgBMTNXNcDv7QENHdWn5VTzCCl8EPZQs9M7dg43x7IX6jX5SU3oyrh
ZoHHItJYQsHyCbBFRAj8RG6+PFRdqvfg+hTtY9CG0RdmGfprnn6wxrr53BayQiBahIEtJJLnTEkB
Eb+x6odBNqpHgLVUHycvCr+0QmseG3VoH9Qw8N0ma9O7KfLTo+ZX8bFQgLiJI4gDiOJycyIUqced
lo3D/UDsePJ58ds1eIg7GsUmP7oy9M9UngZq+ab0BT114Ys/aigmjkHhdgGSmW01JbanJ5AV/Cm2
M3p+0zNpNHZ93ErZkYung942FY8RXEegzKryPETWxyZv/oS9INtCICYw5qawmQ7kwYK7ahz9bzmK
0A/VaLZ3dEMNwTp1pf5nAEv2O5FHYXd7Ja4vkjnHIOLkyfCh/7u4840MtpWYaqx2+ZTAGoXM/WpB
SA79CxPLp5tSe1UWFJiwDm0MXepwewRr/ot8xNzsjHbbVwFFnjOTQ+vrT6LYH0LhNJW/i7SxVe/e
h4V429a1M56H8q+txQEcykZN/ApbY2cefWSbdHnjXbZiAYQE0mvk2QgCl+UiKfczpeTmf5K6Q7HX
toS0rgMiomK8/GyC8GGpCmn4BelCX6JtyvCx5QlUajPK56RuZXHWhoH+KhEsEpSzsuLlvVhHoV8K
Umc+heL37iEzv95eh7VhMA7Yx0TK160+Se8LReBb+pOE3ut5MCfkO5Bs/zQlSv+odWKyoTUly/ze
S39FvyMuR6CcoOvBW1yOx2tbv5uSKgMlVZbnvhjvJBOG9L4K4wn1IlNEvSn7ZopFvO+nuH40GjSU
oiwLbK9BpkwMSRfUZm19zHFR5t7Uk/IwVmrG5JuGoxRy/IOOC/J5lj5wciFvP92esOtjPnt0ZLJA
IcxVlsXv9xOp6YR0Sp8QDRBnbflasatXF1dowodTJ59AtAjk4HKOAmJtFUJn9GSIpTMBlKv1ATWJ
3e2RXO+s2Qq5GOKhlXAlq4JcjlojehK6B8kKnH56vUvEAiEphTsoCFeMnsD3x0EVs/hJSUVbMyD+
i63dD39ePw5FQ2oRbOv8plxGjvmoUbzLk6cxdPLzuKW7PC/oYsNyQP79/DyNL14jkdT0Qa/xeU/7
NoV7oXmHmMa5bI5Rc5TKV7tFlfaxRHR4LRJXy5WnmmKM4sDukrPkvQG5GyG2184WGrYG+WbKtgjV
L4lpSG0akdnk9VMh0/HrmOen29+f/dHldPF9niAWUEQgusvzEapiEFpKVD9Jch2970Qz+CQKXXAf
a3r1TvW6/k4RRMMegn6LP3a9n2fLc7lep4HAleZgoBZynTRl/dT86hI7er49rq2vL/ywOMaoc0RV
/VRGoaM3d90b8iGUQuCZED7QhJM/LzeaFSdoWODyngb0CkY7Urbi0bUh4LJYFbKFzNTioCi+pGaS
ytKP1aPgvROVzRWYX7GLxaf3k0Z+gI6+bOPFEKRWRnPB9OWnBlt7P+s1x6tQY3LEJDWskz+14Sfe
ebkDf1d1CoFXhmM1Xcmr26PzKb5BE37knkXPRNGrHE72MztGooms34nQRvT2IFBHPcedbO6CPDAP
pZUIiEGMyY6KQ+QMivzR7xvt0fQ04RQFGcg9tNqn58HSR92Wctk/1fBCCpTkDKQU82h66OWyf04b
7vBeD3ugJbVgCE5dieMuqwrj1S+r2enqeHVuQeNKIFXmLNAzJJCfAnlXKmjHv9qDXH5/vn9fuKuw
Kvq61uclGD+m6hdV+3H7HFwHiZffX2yippOiLFUF6alPQtHtq6Z+L4GYQHRR7BTI6oEcPiIsXr7a
bbGhaNjGLUIXnis+rVgGcjs2Y+m2050RfTLLjSv3+mxcfn8xbaVZtV7R8v0Ouq6E+xg2/OIKvBQL
HGtimDnbtMwO1IE/9AMK3MCbPySgM7QB4TxkHBIU34T3ZZDQAfLbmKW72+v1F2z84kySIKDtHobp
CG0hhL88k0Xsp76ESMjZkwL0B1IaURcjooB5qI+CPXhj/yjFubkvW/Fb1MWpo3r6WQwifo/SAcRG
8+CupEvFLs3Mj7xB453S+qiepVPz0Pnts5GgW3b7Ny9rVFe/eY5aX2xiCRkJTUq17FyoBQpawher
CR68UvpCq+JDpXRORgdXSx1OZqq9AxHktJN8d/s3LDbE1U9YxGCj5cU0qmDaxOmbINwrCPP9bwYW
F4rWBYMYzGNsP6OkVcYbn1/Eqf/5/QSRPEjnDbCsy3IJpE2BSss5LzNUm94X6YcWO28Ywwsj8yS+
WKcqootiKGIEHcFRh8W6sXm3BrG4T0KU7upkHsSs6jftRtQKtxo1L/zZ1TwtthpKnKYZ9WJ2Tvvv
UXunSuW+Ld+pQX6QhS1c4TLtdWVssalMYBSyVSmMZ/xeCw+eViDO8DkjV5s2z7n1hATsoVb/dKJx
CPOvkX+4vVzzWK5cwYvlWmy5Qc7VRPQw32u2ocDAvE/i3dRvuNJVK3NSErIAWsbLCLNPcq9MejM7
T4lDlzapOMYt0f/+9lhWtwaAVm5QcsZXFDDdE3ySFRyfOt3L0sEqD/mWLvKqC3hhYjFd05SjUWfq
2Rl5zrj7Zhkbb+G1iTJn0Dc32hztL56SSA7VZSDVOe0On9ThCPJnOFbRxsW5tr+RYlGobvCYpyPT
5RFFzMingsQgCvOpmx48GUZN/jnxPw3I9Nxeknk+ltuLGgrlIXNOuiwfL2orK5kaW/nZQGrRz32u
t09+f1+PP/PmlGobeIm/v/zKnA5fgmoHAnRLff1yImPgq+zmxGs6W+8LlFWjTKtO/LbCTgY0BwOt
jZ2J5AHyZWa9A8jYH9MeJRxPEJKThcwLmodcKWafBve60iaHWDMTB7xb4ghBgdhcK5bFp7rQ+o8S
TVb3KAobj7VWZh/EuvykRWW8V+vmH21M2k802DI+Zboe7TLZHO4GKTRQWK2z0i5zE+00JHt/VmHU
0Lmt9I6j7kGjasgiVMWUfYIsXW/VI673rzkjH9hiyHNShF6EagrSn/5YUePOhs9e+g1s6Ib7vz6D
lwYW7h/wiFlMIQbM8YjazA6FRrHZal62boSLDFwuKQR9EZmhhJZOemOJ7qhmu3JqnEn4oNYbF831
UQTPAA5rbpEG/3ZZBaTFk97IQlueWRVH0d+P2XNtPXtqvnFErpdElshIoj8GLAAQ4DzYFxemKDdB
J7AJzrnppLozdhvfv56sy+/P43zx/akwmmDI+P6cyDcP1rC3sg0YyOoQeMDguOg6T+Xh0sSg0YVQ
sLzwHDTGroYTFuQbfnFtELT+mMsmnO0raFyqF2Kglll4Ls2HMDpm2S5ON15hWyYWrr3zhRhpqTQ8
d60j52gY8ljdOBxr8/RyFAvvPhqZ2CgBo9DrQ5Mi6LW77W03vm8uKso5/QWVXKepn5r88dMUjd2N
CHhjjpb3+GCMeoVibUhK7Yte/OmqyhG3kvRbNhaH2ywLTTYSbLSlI45ort2rWzGktHK2uVs5cv8R
W1meuRFt2EIoheBs5Ki/S4VDJ1wa7kS0f/SeU0V2GuUOPfc2+N3qvwTrdxaegvYQV/Xh9oKtj/Xf
37E4m5bS1R4SnsF5knetfDCDnd69wQSEVt556AdcQz4FkiVj0UThGcVyRT923sdqi4WzNoqXJhbH
36i6zojjIORd4YhIEzanzT6dawv20sT8E144MS9Q60pAsvEcGl+ldC9kJ6N0dO14eznWzs9LK4vl
4DaQfCH1mSsPAvqp3OrmsTpRID2octAD5er2DbVpjOgGG5xz8Q7Z1wJ9R2n/hiG8MLFYC4VEblcn
Mju7QV/RMbPTG75PeyqVuBEMsboIIGpBissm1IOzr9uCiML2xm21utAvvr/4/ZZStDnpsODcWo8U
x6Ps0USeKnzLoXhhZbGdaAiihZWnBWctOcjRQ4zHN7eq8OzIy1CUaPeFicVe6kdEtqrUYCG+0rvN
NB3gs1m/YWS+MG4ZWTweezMBXp0xW32QHcpGRJcKcVftR6vuW+OMml2Sf/jf1n9xS2pDIAXgXYLz
MB7QEI+2XPPqEXwxbYsrslMgJurD/H06lCuu/srOfTy3L5ZlWS8XwswyQ4PvI5tZ/062FH82fr62
eFopTWRUVcSCTLJdftX/+Z8mX1tcjXLcKCa+Njg3zb1WHjblOFYPH5pZUN4o1wDru/SyTV+bxkiH
xjN1V61Em+4xRFZZ+fKGUbywsthCQx8YvVzhBWPT0VKUtne3v7/qZV98f7GFarTcct8Qg3M93XVu
lN4N/YaT3ZinZZzV5rKn1j0j6IGlUVKmp07/u/C+vnoclAXgg5Cqleacw+VqlE0MtHzw/XOT2+Xg
FMVxaDb0FFa2K82vFfKB5AJ4Fi6WAihOqBZBK8Ce92zL+FWKw4anXZkq2aTXB/9h56pFrah6Ysz7
xHOHXtmN8YMVfTT6U4o47e3Jmn/pwhNe2JlH+iJAkBTB7ChCeG4ifKfMSRONs2zlO51+LkP5Xc43
Jm4+CbfMLS4Q2fQHWjdgTlS+ppHrBccx/Rar7+hvunEhXu/mGcNJCQ0eFhrHS4i9h2jaNMae6Gr6
iaYKRvaIiP3tubveBbMJ0mbkBFaSTrrPqwGBJsnNZMfw1X0TbEWIGxaW8P3JTKI6/Wsh/Da34NhK
y61NEkgVQCs0uSLDuFgOqaH7S5YNkjv6Ojgo7UORjich7463J+p61SGaqzNmlwwjeOTFiSwimBWg
9yQ3R7mHZk1HoSp+SV6574FFlnW7cXZWR4X6gwVbC/G2ZZlmKoYxHWtGlQrdvRZ6tpmJ9Mf4eXtQ
1yeHjI0InAhyBS0Al28htPUBEAfEClUwPERl/6E2qoQM2fSz97SHbJo+msHr05zYpCg/rxUPkyUL
Jwg6q4r6BCJBipT6FKc/RrwP/aZOlRKHG65hbfOBhfxvtmgRssaKUmlRHkiuVd810xMR0u0JXP0+
iHvg6cirXnFTNL0Ddkviy43Vj2H4M6EwcdvA2j5AQVXmbMICu5IaQVqlBImlwdwPaS5heoF+pI8s
Unedom9sudWxzLlhtECAfSwjgLLvC6kTmCtVr3cU4B1NectsvbCwuHLo/S37U2my3cTiYxDlHymt
bmU5lwxPLhv2Fy2mEDShrH7FQFTEvo+FxmDGdPp8qxE3QCC+Q2f9WQgU25Am1fGr+nc+QZEJgpCW
gPnJKyS7jgRbL4v97fW7vgPhXEkAOGTIYDD5Fm5DDttObAdIJ5rilJ8FCECSW05vWDltVu+EKKUi
X7XY5eI4Gl3raZIbKUF6Mgc645WFsUWNWNsfGpD8WauADMqSsxBbNNYWYUq5IX3G/E9cuW/YHi8N
LObKLLyuw11JrhG9C4eHV2JM/26Ml5+XL8OEStX8uBonyZ08cAm7/NWhLSv9YnoWi1BOndahiyW5
gnHqirtc3Pj+6k4CZUiLQ0S+lWUw0BZDFqetKtFaz2nKY209WdI7GuPc3q+ri/zCymKSvDKFApsp
OMwy2kltuPtz+/srtXwkIiApEvihgHpd5RK0iJgDrEiYftGkj5ke0/bEDeRHOczfVbS91Rpv1yUD
7Yqeun4jz7s2OpT/kCsFwAcmbREr5M1E/2g4yq5poojqZ7vT7dGtBQkGTgeapQHIf5kjpUVmXiQS
5M94yL3Q1kSzcjQhbj8PBCiHThazO43+UhsB6drOwF3Dt7YAHl9hULNIausWWJXbZ6DQ2jyZ3ms1
1a+80dp7in3tRg1xzd7MyaR+iPzqldpDOMaBUvm1iC/Tj2ljnmq6l+mHyNuYzbXVemlnsRfHEfx8
PpbzuLyvU1yd6P7y+fULNlNnWCzaQF0FQCV9JSdLQuXFG/OjFkTv0UuhD2o3vE9k7YF+ZK/PcTFl
LwzOc/virZIEUhSYIgaz+qvW3ed6uSvGT53av8GXQlcH24xWDrTKpTeSBa/sDVFEQK5wWssRp3x3
e+rWVgcwL9EVlX3Ao/O/vxiJMo0FBb+RPFNIC5qC3kKvr14R2NCAmLcp/cUQDL+0QK/S0NemeV/3
Bfxpt9Almj7+c3sYKwHWSyPLW21MmsqIAozkPbRZYmQ62xoAFGT58BZDM+NvBtte0bMjOtDG6Vx+
tZpTLfzymoeq/3TbxMqScDOT6wdPhlyVuIiv4jgNQ0OIFTdVv/rWb6Bkt7+/cvB5ZCGSyWMLitHy
CsqlZqoEAQJ9lL+v6q9deYwDjT7UH26bWVkSwiWkJWe1Za67xd7tylLKR4jzbkhvHFpFfaVvxhss
wASW4f/Jc+B0ubPoOKSN5IpQAhiKfZj275vB25fVFu93bSAz2B0dUzCeXAqXZgqpUs3R5K6bhPfi
RP/OKXKqYqM8urLoEIsBdlGiACW+fP/mQzYpzcSd5uWP4viY/H79VClIYFGzoAcW7O/LMeiCRT9a
E/Z9Qo882qS4aWE9T5644etXp4rrC90CxFkwdmlmpAexObQ9W6uTj6PQHeKi+RoG8Ua1ei38QHhB
MyUZNj4dcRYxJtDUuNIzH/9rWd7cQXN0lCS8A7VxiOlSajdRcMp8GhUV07usyn+iFFHbLYqjt2d1
JVDgZ7ADmVFejktY/KAHNDy3ItQ9uuHQJ7Q81tLPbaR/UbyA9P349ba5pWrrHPuC9eHsUrtBAGZJ
sOzgXXhJ1yDWAKvvMBVS9KutrI7e55a4C8qh248W+KxBF5KvVWvou9xT+8rO6Xz8Bh9CFmWWVIPO
ckVQ9CuzggDAL/GDwYaWZ4+e5fgp/L4tTuwSYvufQSuKglYThq7E6UctDcqavsyurOft+8CPv8TC
4NNeMW6DY6Ln+WMiKPq9WKm103i6uWsF4w1PXg4+T2pgXUD5l75M9xLa7rbwmIc62CtmcW6U/yPt
S3vc1pGuf5EAUgslfZW89OJuq5P0TTpfhHSSq5Xa91//HvbMO7FpwYTzYDC5wGSuytyKxapT59g3
A+ywticmpIu4GNEO1RroxEZKwGPTk+lqmyaC4GCkAiyuuRrx/ADHF7qEACM+P6Tx4kJameZLAF3Q
aPLyG1lvPxYMwRFWCwcDLE3S4czGBYmqBfyXoz9EzzZRxMni+jtP3EJJWHC6gdkNrYbyM9lN8UYe
dHAs0bwCKux7kpNtTT/zKEKL7CfoFVw/dGu3JbyZmCf0BQJVdz5bkJaL3SJs5uBRt7/uQN3z9fbv
o5vXggNBTRZNaOff72sT9b+smwN03HYbFj8v+nOiagJdWXLsLh03DDyISNqdG8EjbrLrYbYCEOaE
X9Lm9foY1j8vSCtw1SMOk+fIjHqmoScaCiffC+s+Qcr+uoGVNcfv/2NA/P1JlFoYrdbkBQzAFewb
vcEoho3rfNGtYTuBEHHQo811i6tDQjc7mugcUU7Tzy3GmTPOJMkt5FS3SbTniut+5aJEBs2CeJQ4
9Xhnnn++G4emaJvOhkYV9MT94aVI/2IApxakKcuGamCt1dpBsfzKUKxJDFuxKKoxSJd9n0QgjGwb
O+jDLaVb0mxaxdlYtwD0KSjd8R9bLNLJshuhYZXIqttB3D4gNVtmB11FFLlyvLEQf0yIn3BiQitq
MrfIvAFO6XpcE97QzL4Xr7fvplMr4lecWLFyR1+aBQNJyJ2d73UVGkJsF8knQjgRCgEUROdAp0jf
d1lZAHWa24EV/2DlA6iyq+SH+dYst+PTUM1ANQGJClFukBsQaAHCHaco7WDJ31rtt1vdnpQ4+760
4lXdUwZ/awehM/gj2bYAU4bmr2pW3LbrE/ZnHNKydy0kioYB4xjpfjDvwhiyybvw3e231xd+dXvh
7qAGmjLNC9g8tE60GQkfFmjWe47+M+eYmf6NXYziwsWk/TEi+ao67PXCdEIWkM75GnP9DpShP66P
Q8zH5Qb7Y0J6zKWzThJj1BiYqey3esh2UTHM6DNSNVStuV3chuCCFoobEBc7PyhTGUFdCewBgVZ6
c72JVJSjK+MA3ydyXiA2RkQpP1DqBYq40zyASM3dW/y+/2WrKARWRoBymKBiR2EMLcbSVaub7dCN
oAMMegiK/0wSxYZaGwA4k6mD/+pAFEgXB6uJC4VYCzdhBWB8WvtxA+WCL9dX+3IMLizg5oMvEVSW
0hgYeKEIpID1oJ382fDc4f769y8HIRgYhTSj4H68wEUsUISHPBjS0y26OwEt2JZ6to9idvMhhxnI
gQj6XES6co3SAU6/bKimB/ME/IW2Y/YLp4cu2+vk9fqALo/5uSUxoSf+Pe4YycoGlrTps1s/cAC1
KcCU0Pm9bucyDjq3Iyb2xE7FUo2XuQs1FRDCmMaxr3Ov6oLJKDZNc+huR8mgvwT1coTZBnazfFoc
tzEjsKzpgW1H2AWQzI6eIEHp6cun6+Na23AnhuQUSzlXuUOEoRAqyVP/vQEQ7rqFS4cPeAxYldBT
JBA58pYe0Z8LktzaAmNsvVnMDGI+6fheddkuGbJ3fRm/Xbe3MiLgfpC6Fa+USzE3DWSRQ0+nKbBH
+1fO4Grs9OYyiPAxUK5AiRQJfJkcjBqlCVI1cwpS61O8M2PFmqwcUorAiImHD4JUQ9prHYRu9TjC
5+2vWX9o4qc8U6zJ6hydWJCiFsvu+cRD8GeHWeb13edZFdytGYAWs/Dz+Af82flxIbFjJ4ZegI4X
CvdVx7whulGHCncvkgInJqQgmEcOm9CMCQ0WRI7dshmRH8xHRbZlJfEDKxDGZsgPgkdNXuqonA19
6LGbhvYeAvGF4RX1nkX7SPNxHK15C9EEpipyrMwe6muQGgXsC49GXbpqoqHhWdN1SHXro++0PVqH
b78HYAGJdJS9AS6T8XGhObe0NyBoUETvTlwA57UZsv31g7iSP4JwF5K3EJYT+U9HP98EeW6EeT+g
VlNVT7M17zK0aJGCeSS/j/qnqHzIB35flTcHsrCKegfS94JZRs7nItHrxJOOJHubQQh2GX6Otbkl
hfkdRDQ3p8FhCj1hiMhRIUI2/HyAemJxSvoSSVf3rhh+j/RZu5FYVezyMxPSSU2zCr01fY18a6dt
snF+attMsRfWdhtYAPD7cWPjwS3FHLXGaZ1pCXKb6RCBFqx71omKv3Xl+kRgCWYc1G0Q38ilqLgY
jUXoUQfa6O64mx957fiMg5CyDjchhQp20tYKN7o6LhQPkBZBu8rF0c20FM/8AqtjdJFnIUP56/r+
XnHT2ExIHAniCTwlJB9XMmdIWBXOQZk8kTqDDHXqDcntVw14P/BxhLWAMMqOFJIQTtZGSOnloBNK
m8XnqofSyjSdWZD86NwuWjpQWMCKOG+9qotV/Ovn7xfBfeaibwMpHcieSRu4QnuN3lhaF8RW/VDy
xPRSWoI4fn6uU/3ZiWrmZdSEBokq0bM2LnQfIheKTiUQkUpOtJ7ipoz7okcINfptHPrj7dgkDA0P
CoBnEQfACZwffyNks9nPcR9o3ehZ7WHW9tPoGe72+j5bu4MEp69gMUedGL7m3E5JNIAiNNgxQAHY
lzvSsiei3TXdA3OWO9rFm6wo9pGzoEFR0RW8El4bIuWAixbzeJFRRr1q0SIj66FL8qotmZ/3D3MP
ZFt+OzgKc3liSLorZqMTCfO8DxZmgIG59NIcBLLXJ3JtRxjgGkPDKMHLRG4QR3kosdMqHwOef9Uy
QNkUZ3VtshBygvMJIQ9ArpIjzfV+iqoMJb6aO7sOvpT27N6IHKhfKFyb2FnyoRJXNzQYUIq7YIUC
WbAFsudiCMb20xKN26z6EWkoXoTRLqners/ampvDIwT4Vrx+BY7gfPeZJmdm0WH36bF9xyawDfG0
/KURoggXVq4IlC7+2JF2wNIOdIQuRB8k/7KofWp+Gt+7sXyqf/7FLkCizsa1TYG7YJLb7sqU50Y1
dUE2bMDGqFJxWpsuwUeESglEUg25v2HMEj4UbdsH/ZwHE/rhwrr5ZDsqaPvaXgaqA9uMwPcgb3O+
KgxABX3kDOclize/I6pqE19z20hqgjsLmxkFVnnVyySnYxL2ASmCMv3XHL4igKf9oUI/VvrdLnbX
N9na0cFWRp0c6U0ho3s+HEczmiLP4WfCFoKD8VtT/eQLCseqdMEKZcgHS+b/DIl5PXnHuyNq23or
DPFno003ZjEdliW8M1j1Whu9R6LuaGbljoOrxjfzX2nENlhkxR5cKaPjZzDk1fFQFW3y0tXRkspZ
OoLLqdDrJ6vrnsakQBWX+I3F0PTfbTrOIYqRHdqhcD3ARu8Sx/jyF3MOX4ViCEKYi4d5NVK3KXsc
OL03PZ7fOcOLbX8rQ5UU44eHkL2V4wpcAqBbyMdKe2lguTVpITyINULBOioey3n6Uo0DOiCb0SMz
2/DU3CTFV6eL3qceEnEWhxL6UvgNcX7qBKpu5fTcOyhpUsGWmx9tTrctUbEJrB1d4H7QLmBCnhwv
iPO90RcRSu4JJiRnd2V9yNAF7mS3A8sE9ahIHID0Eik4aeWRxXUtgDbnwCRPBd3TH9cXdcUvIG2E
sg1AZaDOluPFEqrqPZj7JohCt1711ZpvBxnjwQj3hksUEE1mi0k8OUALGMlCq8DvL7PEr5EPUxL3
rbgeEzrCCHg+UixyUwUnWVSRepwCLTd82+FIR79080/D+hKT93B+dOrPfzFnJwaFczoZUlSVbuaE
eOPX2kFrdc/h3/7GAJK68HBYd9m7ocYJesWITIFlbht3M/3FxsUrFKhmRLpAMNnSAPLaMqfFZUNQ
TaH37Oivdaiomq4EHLCAnWvrAMnjsSNNkd45pV2TAdIv6TdtcXfd0iWeC2BkVraxN1gqeeyVC+HU
4Edu4WRNTDPJuqShQ2BDuCefdiC99qvkM+luf8Kf2ZF801RmdtuAOz3IHPeJzM5DE/dfYrfZXd8B
quFIwU1DR70oxmUIohEJN/2ZNV+K4W1SsTitnX4LYjK4V4Tcppw51BkIkPoWESi03xfrELaKK2PF
Q6KHBnygqLOgliOD2cplTKs67qfAnAev1QFhAfSjfbs+V2uDEPI7oD5CHEVkKmhmzv89jsWSQPr0
U1kqqhNrBpDSQz4a8Q2agyQX7MZVQ/KxGYM+RnjZxvvbf//p56UAs3GMPi2XdgzqabPYfqaKMNfO
4un3pbNIEuDslhHfd0zoAXthsaf0oaq2o6rkrDDkSnClsSkZTdGsGxjtpsmhoffizn5uIQOqeGWu
G0LvjYvH7WWJoHA6S3PicgwYGKBdM/EjqPhl9icCFvupV2yvtT0MzRW8nEB0dcmoO5Ya/vdkwuov
b1X22SGHylQ4FbECUsCD98X/TMgTh66FdnKdYQyWNtmD6mzq0BjoN+VjXh0YS7xRtSXW3MupQcmL
NYVJ22yBQTb84PnjmBzK+i2niktgfeaENg5qiJeMwNpsm8DKkjHQXFzKaF8yY3Bpo+XkL84PLpv/
b0Y6P6hxhzmwwNh25WaxECIl/f11C6vrgz4P5KPQG44m7vPbDIoNdGoiOIC6IeMj4Aj1E9K8uR/q
TfFoTzZFlo0Md3Y7u3dxNlt3182vzSOCf6Qmgc6+pBC15gz5/QltyWX4mZIHY9oMqr5KlQmxYU6u
z7ZEBy4AuiSg5ducRRvqfnbRKnF9HGt+9APNCECjfokzZ1NdMN7qKCLYb+2mJ4pQdq1+AGQvWl3F
LF0yHzrhOIfV0qO3Ggg9q/YguVH0hzn/OVupV7IfJmhy7eR2cJWL9kcUe9DNAtJlOW9YGjHEVPSF
BB0Y5nzcRvnzxMzhuFSaitBdZu8X2X3RagnhStAIgBJGLOPpMmmAHJMJZRhnmHdtC1GCF6T7d0gt
+1az6eji53C8xth6DZLLGiQ+yAODksS4LXjomfS9Gg9d8ZP06B7K7utapZBB104KmmBEeQDR+EXq
0ancuWgMtCot5j7sbL8M6dHomY9nM0hjD2ayR68rIlMwAP6wzPusfsHh9c0JYYHxMgz3CEg2Va5K
WevigMoOFmTryE4YQDPgIpfmzS7CDIqORLziTX5wE8fryB3RxhdevmtF+sL6bW2VHrcPU/2UlO9L
zAHtHbxqafah4T70feVpTQTZ6+PYpy9OS/2oHRX+cn15MX0CBoHWVTl11mYFBGoplrdO/3Gd2JuX
Z9J9Wup6BzUgv4IUEA+3jXkftj/N4sCNh6oI4inGY7zY6LTZNjnzLRs6L2XoIUv/wtKX6yd4xU2I
lgeRlxfiqR+9wCf7L2yccQo5eh+Gtp0/zaDzPgiZjy0rZhWiQXhtacmQ70DbjwhNgaWXliyNBs1q
WixZpbXVIWuhdzilw/xgzUPrO0vVfnGyvvrUaK6m8Parlj8oNJG8RHQh9vjJIC09s2iKGkswOmAK
Y2RD5+d2fi6aaDeC7GJpbnWLyJMj+wewE3D69kUBsqBZalYp74LEedTnx3+vL9nFVY+vQ2RC7HtU
hHC0zkczL5o5koyinlJarl/0WewBn9v7UMBN7sAXGik6Pi62iGRPvknGWmtHd+yCEXSUUx7rXkGA
SEB2TjFtF0GgMCQqRchGCcUD6VIWQM2sG6c+oPXAfHCuO4/ofjA8R0te9SGe95hvFU5pdTIFjx1a
WlDBufD1bt5zg5ldQKdDa0KAL31cytf25geHGNqJGSmiQUTRDfoEM0ZhbYiZefH0dn1XrKwSing4
XSItg80h7fGWGXlF6dIE9hL/0y91/qmoFuobbki/Xbe0MmVoyYKKLzojBfZFOscOZ8A6JgUshewH
+KaOGnfvwzHfDnmv4nxcGZUJ4D/QdghXAEKXRlUkC7Wj2qrRj/dS9i95fk/sL9eHozAh5xnQT2qn
vIQJqj20kEyr6fOo6vddtaGDwYfh4Ir8z/mR5ahvxkkdVkGb2CNyJXzYVjTPn3m42IpDtLI6cAm2
I0R60Vgs7wM9qme3K6sGxdzt4txby1073E35+/VJWzmqAAuge1lAwxHISnuAhxUSdCxtAnfgFvfK
jk53vQbZCYpUymPZxfkd65dEAey4TJp/3FGCUhaVZORJJQ8RzrxPjAiDy4cHtG1U4WNlH22K83o0
UW/pvmXJMazvuaM4XKZ8dQm7IN9GOQTPgIusx9Ln46zpZROwLsvuoaK7+I7tqEL2y3AXPBc4wqgn
i05ERDXn26S2oUo/sqUMor77klP966BTfzCiTQhaccBdsk3cVxtaW7PvQjn0+pJe7lEdYC1wAiNp
ZOF5Jx01GoKGciIjD6J02GQkAscH8W5nS0I38okV+bSZBi/riCw8cAvyOiIPFi7O9vpAxA89izMk
E9Jhiy0GLr+R8oDxf+fyU49KNfhe9mb/1Effqziwb0boSAal1F5cGbqGBwMPYsN3qe1pt6oY4W7C
rOG4YVug5Rai8OcbY3GrunU6WCj/bR5zxam63NznH5d+fto5hZPN+HimP850M4Sfrq/HpUc6/750
aEGQP0H5AeuhOQ/1l5nd8fTOrO6uG1ndvQwJJEh3408qXbARc7XIag0epPZD1Bzm+JFZiuL+yjyJ
vCp6L4TCl+WIcZ5EkW3hFhlLYx4QMDd6Q6rYtuufRz0XUB9gfWTEdJOWJjO0jAcT1Dt121tiVVrl
0mnDrwhWzf9aEL/gZABcHwYg/jgPcp3tphyuhcd3VWrvKQsP88wV6742IIB+UYwC/BsBseTN4qRn
ZYvyU9CVjjcaGVS1/euLflnLhZNEGle8S0FddhExkrB0xnSaMKIsfJzc5Fu08ENo9eC3Jo9ap/kd
y/cm7R9iqm3pMvlTXT4lrFM8osTmkjzO2c+QJhaSx61bZoQHizVkfpJMR6BGt23Z7W0w6QFy/ztp
FsWVdMnC/DF2tHoipgCVyAWVAEh9Ha0deGANdjC5+V3cJgcIBewacLLOC99CEOVpimePutXGaBc/
m1LUkNNjDOZZ0mTbGv3K3vUFWTmFFAKR0HC0AFy/uEP63m3ZopM8oHMDYEUAIv5NXqkKkCsOHlZc
1NIsKnjTpY3V2SXkvGw7ByTpMDtQYDjG6ae4YH7VZF43fmqyf64Pa9UgXiRgbhJ9yDIUAu032sKH
lAdQWbSH1ovnXW27XhI/NabttRVBJiG73aGB2B5i51CbWemW0bRyGdIO7sCo7/p8O9MIfd6K9MTq
cv2xIUP/oxKPn45hXDHSaU4MC8n3ZFEJaK1YERSMQH6iB0AkbM7djrMgC8u4XQRR8XWqv2b8NdNf
ry/Qiqs5MyEdwGQx7YyOVhH05O637u6vf101APH3J36zw2EKSYMBxPqBAegLCTAt7RW+bOWWPBuC
dLuUg55So4aRjn7tCN8bPAPH1uxHKg5flSHp9NRN00y444rA6r3Y2ESAEWb33FBtX7Gqkk88G490
IZsJM5asgBm29H6W/bJzqFVaEB2Nd0h/b+383a6RO4RqnTPW+4LlHuP7YoSGcnl0e83PEf2SA+GL
x7RDvUCOrnzD48YfB9tz3exuzsato9feBB7i4l7nOz3pvix03i3uFnIinqv/BnGIV2Rfc0gpF3qB
lNamtukmmskmhWaXY/0iwz9ZEXlZ+mkm7xMSG12pA9Hw6sZPhKpu35U9iqOGzIYooV/KlSXDBDlz
XlQCY8D0cttaqWLO1y0Idk1dNMvLycbSmouKWVkV6HTyRwc9giog6spJwBj+WJBCxQj93nNpJ1VQ
0i9DuE+mr5a2vX7YVIOQvEXfDbbrNHkVUOdd1w9Nsbn+/ZXtfzYEYf/kMA9dQyqS4fsjecpHYGbv
52UXdYrTLHa3tPvPrEgugzCrn0wdS2Eb7BGJLS8K94iFPFbtNG3cuv379VGt2gM7InT8kCm5UK+n
Gck1ouslEPzcr6Lcs8uAsF01hhtde4xu7tC3AKnG7YTWHlDaAD12PokWMiZmN4ZlMC3Go9m+5fzm
ErqwgNo/SDuhNg1I4LmFWTfwDI2qCo/6Q2p7nQqStrrNTr4vjaCbSYcu2BKn0fpm5u9lpgh+V7eZ
oKwUHC14T0vu3Mj7ZaobHRsAAjtl/ynR/8lrFBtU4HqVHcmbmyMC4CSksAMPl9j9vu4fQ+d5Uale
rW4wBhILLDdCOxmBrqVtBgIcVgUZ81D9aZe7gnpV+lUr/UXVxrvqZU5sSUeU8sRwoxJzF87OruLL
ph+y+6F1bg9WBdvk/4YkndFiqbiT6BiSFu6dyvKmYtOlKkp7aX1QM7MANQbeD2gWdPTKwK8ineto
6FzzaBnDvOmM2njWzWTeQ8a3OMRTX99Il/MfgyCXwcBwzVyQA6PJWltqFKSOer5hREdv/Y0e+sOC
kOwW1EN4aMv1h4w6NAIJrXmsYuOFzihnaYXCfcoND/+xgfAeFhACA8l4fvwHCFSFdWcZx7iyFhBD
mNPPkhfWHkw9vU+Hznq0shGyMnGtgzgcAGgrhKuLHKtW/BK50Ihf4kBJDuTeqI2hnCPzTKHKOBu5
27RBghJ9qRcoIhZeHabbePrahI9LtKfht4F9D6sU0OG70UFXdfrZGV6XLvaozf0cwI/R/HfKp3sO
QqiqfjIHRepOHPKT20bMli6QTC5UB6DxJPcKx5lp51Vk0eNcQug39hq335TRtnU3Jrntev6vKYHL
suGZYfh8YdrGxFPSMFEDZmCsfKEqcOxHokYaCwDRaHrG0XQBzZIMoGpWxlXR0GNDMv5AUrPeWf0w
vISso1sAiY3Z61ueNB7kXgly2yN7SGeH7toy0j1Tm62DtbjdrkE0/TzxudmWVhx9iZid7Koaofxt
TkTeHjLQp3XKoWN91wZVu620TWnfdZliysWIz2fkbAfKBEJxbvAKlesWrAZfywTvwdRrVah4lQ3p
vNlzY8aNgWFA/1Evv3Oj8wYVwl+6Qv47VSBJRxSM4oEl/v4k8tLmOR36Om1BWx6PzzMn2jFFOt/r
3RG6lktpbKZBe5153txdD44uB4ccgWjSRuPhR0PyueGwnVujCQ3jaFq7pXpAvKeUxJHCCXEQxPsW
JX4UCQQVzLmJJUGhNkcN7pgO+zLezKo3tFz5EAbQKyDAt6KOjajr3AD0P+emovZwhNZEC8XesH6F
HGGce25ZZZ+MLNa/LBX7Oc9huRv4RPfgqOieU8bBq1O6oYpFYs1Bo4UKrZVgosGgZdwK6WxtbGtt
PKZm1m+qnuTbwhmcBjCVyblvZmh9Q5g13jix239GU5HmjV1rIQy2uxtrhGJqzn6KFGpZ0GPWa5JN
x6W519xdZBwMVUlhZXnhWxHLgfkD6Fq5byyd23geG5iYi2djTjxteL++RVfChFMDcribLWlESQED
1meQKnbmHSpM7qg4B4pR2FLMq1u9Nk4ZjGiulzYggr3ZF4ob6H+zZEtOhM1YYj0rpqNDvvMkYPG+
UAkoSZm4j7UWFsAJJ06CnEuKww5kwyPpjk0+jyYEmzgfPUD1il81c6OfrE0iyH+6iz/Zpb54iLRU
UtqXzgSPEgFOhgIeigBymcxA+0OcdEZ/nEa9990oOtLGRhUrLG+ezTNDcqVsXpbFykK9P2p0Q6vN
nO8mpghuLuMGRICoByBVgAFd1Bstk094QIAgdpw9JK4Ljg7ZXWe+9Krcx4q7OLck+f5qXLpyMZLu
6Or/0GVrxY/t9KoXOwt5mKzd1GyfdA852m2uH6vLHX9uVvKa4H/qIXwOs6lhLfc8ZtYDSsgqMOmK
FSj0giEPqHhR6hJb5uRiIzROzIHW/RHypt6SfuWq5/aldwDPyIkBycPxqJmWJm/745xptZ9V2uAn
EA941Xg2glPBUKkeXp4yhPcUb28cNPAsyxLHjgOduizrMKDX8JVyH2q0GQB/vlHsmxsJ5XGiBboD
UD7R3Q62E2nykgniM4ud6ccSD/16H6v0rFbmDjUv1J/wmMAVKpfVqjHjpW1W+nFsD2m6c22ftrv5
/fo+W3EK6MpGYRZsYOgek+8HraTRUuCePM7krk4fub5RcrEqTMg3RBsRFNMYwJdZjneGnwBqYSpO
i8qEdD/MLe8Klwt85/SYfR/S+0bVU7piAZ1pOnDxJv644HKF4J5WGnWxHDPSmpsiz+4LHfBWZqlY
MVcNQQ0FNFeCyUwuEWV6rrlpNi9Hp6nuF11/HCKeeOnMVMHHigsVtM7IUQF/gVNjnJ/93mojMJS2
GFEybZ3ltSWhryfFkxlX6vSr8JLnLwE8uoQcGOQfENBevPPCuB1Lwy0DlqZeZPxrhS9T943190kZ
+nZ9Y4IER/PMnFweGvpkKXkNc/3yneX3JdReQfB+68k5tyHtuWUuptzStTIotKe8uDPHz/GNinkX
w9DPl2iCHmIRx0hWata9yIq3k+L0X/r/8zFIeyBltO50GlfBPKR70GCHEKm4PkuXTgweTCQfBPgD
2Cf5eaEPLDU5Hn/2NBJvRq9dFBmjF1X2LjRRWLlubWU8Z9aky9rswqkdmjoJEjZubSd9ji1li+fK
VkafD5JU4kUGrKx0Mw/9AGmCxI6DmW9KB+jjFyv1e+LV7cscvV4fz6UzAPQSUbsggkSvsIzx7EUz
fh3bCYAbxLPZQ1NFnq1ybWuTJlwASKJA0YFI4HyXmUPct2YzJAHEjz9bKiGP1SGcfF3awwTNPW1K
8XXQ97zMzvxMS+05JOGNJHfirAA6CowLOhFMYN6ktHuRzG05jTQJaLyf0scov0+L1Mu0x2beNLYC
WLy2B06NSVMW14PR2y3BS8F8G60jWTRPzxM/i8ADa/0O21gR7q5P4p/BSZOIJl+0fjEMLhvYJgwj
L0V6LlHBpdc3AqJqFLsBdJd3GwevYoSQJ0EPeZO9VmndPNhaTxV7es0KYAFoHgHyA89SMdaTmDOp
ej02rTAJrOlzP/mu/e36mVF9Xwo5FyPseJEkacB18qLzty7X/7luYW01Tkcg+TRSGpNhU4wg4vck
vavIPikViK3Lyxn8G0KZE0EHfI1ctLCHpJ74gAVvui9d8Sio7ripewxyK2Z7I3/Nx9E5NSZm9GRF
HEvDCz7BbiZs3Myl488/r0/Y2nE5NSAtOSj27DFK9CQItc+TtYnSCYXwwuMVZKbixEs0BTpkbQuA
ogCYZQRSIG+S7OnhTAu8P+MgfJjflHSaqq9LG0wnXZlk+RAHhmZ6z1WtCmbX1v7010vbq1v4PFIX
vz7pESv1W2Q1M/JjiI63Zz1Q4DmZJrFsJ+u+mAVHkxQMHUftp7PT8h/Xl101UdJNmWqFnaQmvg/m
wXrw2fb659eOIVJ4UFaARtBlAGuXhTUbTh6jU9XeoPNtU7TAHhoqDdO15cAjFnkGdFkglJE20zhH
kRMNcRykzt51Hyj5ZNBxr+mGP6W/ro9o5ZygboCWJuxc0DbKoUWZQiM5NOYoKFDUi8NxN3f6A5na
V1pB+N4g96BWTBUh08osQhINFIBIiIqKlTQ8Ghakrl03CrRoo7077d5SFUVXtoFQHUEFEUVLBBnS
ZZlxpwNDXwNonRW9cjDxkEVRRVqxAES9aPQDwg0gUelEGoY2aolZRkGYPEQP7qRwxpdThLjog+AH
ew3kydKB1KfE0Zip9UFFmadFU+07zvAl0lWsb+Jnnj+SYIcJqI1oH3blF5nJORt1GwwIZeYYz3wq
hg3y2LUXTqW9b/RB1eP3kYi7NCiYfKjgS5JJLq2FDKSZoiFIbMcLjdKL6dbpfib2oauOTTRttW7x
O7q7vssvVwsPQIKthmoZKn4yBCPvcYGa1jig9XaBrFtxjGO+vW5iJWsnbECoCi8PgGvlXhJHn+1k
TqYhyIvBizQwNJY+re7KshQdZ35flF4SOd6EDlyTa4po7aNmIs8rHruCD8yGorqMuoSUUlejbaYL
nI49TQk47hpnQ1kB1uD0gcV96YG9yKsNYzsXZPKiBmlLxrWtCQ1cu6p+V4mJ/zvZoClW4WHWtjK6
xdBoJUqVeIufu3ytnXm5WHUXRMTQfG6l1mMcO47Xho2rmIW13SxKz8iQ4d2PcPLcVOoYeQsanhbC
pJsyBnPIssuB0VfJG63tJnguUEGJivsFQVPs9HmipXobcDbdlzn9RLVcEe2vTRrTP8rpaIgFVul8
JLE9NITFaIrUrC1arryhzby8VGzZtXGcGpG8JLSWG+Sw8i5w88OgP6lAmpeJUVFGxDrYyFSCOlde
eNJRFKd1cIdZjtfHv9EN6S3Jj9K09zV5oXnQOJHiZlkd0YlJKbzgi+3OFaGC+pGCD4x+4YZKKVtl
QoowADIOQfaGUZHliVoPxY2iR4iMz2aNSStfhb0ZshTfj4rf3PhZqXQBV38/sq44jejZR1/Y+c7q
cEhbk2TgvHFGP0WrVKHqgl+1gPVGehfxMCgBzi3kObFqNtt9kDYvrh+Wt8kqfUwQ2P7R4igw7cBI
n3+eto1txrXRI6+X3HETbVcNmmDj4cDz8DU20h8ZNTYK3y4mXfauotlLkF+gn052LElksrjlLmxm
e3f6BgE1tHB4WWR6YxJtk+4tq5s7s9lfN7s2kYLjE7SL6NlALuZ8pCOzY0pSAiK4/Bj/mOaX/9vn
hfmTWDye0efduwvOJ/DC3Y+sVbRKrfkwxEYmGD6R771o5+8EHaex4DDqzT8Jml17a/KU+iirAcWp
FSlPAUxhT2eKSQqdOf+Ra6Z5z8PI+lLXjfZcLrTwGaQwPSD13xK3jY+6MfPbCJI+dqSgFcUVhyj6
Ql3PLKDe1y0gl8zMwct3lqbC+azP5P8MyLgZZ7BLO8rRtFmyTapvdGf/V3vtZAwybkazo4RME06V
2SVbvdU21e/bd9upAWmdkOyDvGKNMXT2u/UeGn/zeTT84bZEfueCN7lJk05bLLTDR3dUx83vqPK8
a7GFiF4MaoPFGkwF56fFtrKEau6Mwxi/RXO05U62Z/q90SjIndYOvQO5EcCFP/g6pPuFjVD2q3t4
TxI+Jw+k+gvvefJ5WX/WgEzcf7wncfhDP+b7VnePLNO3pJqfIwvdQSCp+4uVNwBPQ7O94CuVbjQ3
L4BQK+A83buk5QjKVLe+mHrJO4N5Bvqa4HlA25/8noTWcAjqDxdwW5ug5eElbe77ur4nPWhAir/B
sJGPUhneSxiOtA/aahm1IWzrwC1NcIgNe6JPh6JSZWTW/Bqy8H8AYNI+0CtXs1iXtIHNU7820QT6
7BbdNs51LzUDG/qhVbDE325eKjQIImgDg9AHy8n5Jo/zuimoBaNmAWDkI61+Xf/+yiEC24ItNNIc
vAgs6coZB1w5eg+wcpq3flJ/bw3mTdpuSP6PdoRDPbnauog6Y0SNKjDNHWEeZ4fEBTGWIue34pbR
WgelFoE3Q3Qgxc+VYYW8rscqaHq/q+7zZRuqmMou0zMOMgwAnYCcFA27MrRX002jaUNs7RwUbxb9
5JRH8DBPzT9xeZ+oMIcrrufMmBRvhCnJyeLAmDl7FfUzXeEI1s7p6WCk1TfnJPt/nH1pb+M4s/Uv
IqB9+SrJS+IkdtKd6eULkZ7ulkjtO8Vffw/zvveOLQsWEjyzPEAPVCZZrCrWck7Menxfr579/MdU
7+P2d2skKGCsPJ+W9AzdC4CqxENQhYmX5w86oMqgvtaezOTNZW1YoF7G7chs/r2tz0s7Bp+vQnZ0
d1/ps1EJAUigtj3RjgRBn34Qgl1FFiiMQMEA8ozi3xxwCIO5lix9Pp2G74Z+YOXdh38+snBo2FZv
gWvGkRSKNxZOCbaEh8T56VrfPvH595Q42qyv2TZZh7i24r44xexbzTjwnD4jAG4SEyPok7hCuBDI
xHi6BHrvADQ6QjaiXTXDyszOfAs4EQAYDihajNaYMzPs6Zkj8hZYsWXv61tmNV9q2n4zk/pJDG7o
MuB69s0DnUiAguNBK7zfExJbnsDLoJR7Dk4VI3PuWd78riwH0OBrrK8LGnj++6yZc01iTSdDYg4n
C7k0raqCtZagJQGoOivHChuHnN3lVbI61xGimoaTS9wgRc9ql66c4oJZQHX7PX5GW9NVOoXXZT72
DRkw/AgMnsmuv3h9vq/rLnCTFL18rYhu6+WCdYBAgP/qvhqInsdArWEUmT+w8UQb0BG1vfw1erUb
Mox2inb8e1vY0v6951YBAAQShXfIuDNXFBtVkoJ0FrwaoJ9+8MsVS7fgg7AOxc4AbDwgJivxZ583
qV0Bc9QDsH21Kfh2JJG1lvFY2i41I4nkogKvmbs506w6LwfnzGma9KOb5M89H0MBkgZRriVRF0UB
9wyt4ZpxPTjFW+JhJj4fTtzi32vJMGOUffWEt+/6tZnbxXOB30YPGmjWrrDcYqQl6aQBYritsmBT
4R+3z30pgFPIO0gHq6ZvZA0uT8a3YABoP46ntARUltaPj0KrH3Uz3teJIe8wkbEd9PTJ5uZuyvKP
v+1BhgXdRiynIRs9S4SlZTai2quQh41nx37hK558SetQB0AlDxGwCfD3y7VlLteafJzGE+iOgzJ5
06wj/SBr3LvvUxxLsDtwg2jVuJQxNG0x4Q0PDOjOiX4RpLNvH9CSrp1/f/YgrSRyVz644ZGe4Hey
ywGbmb6N6fDVR634tqglXcM4v/4O0a6Gji6XUlZ9FkvJx5NN3oZ0b6zNfy4eBxLRqmKEwY25k8JI
o9C81scN7R+M5mCyY99+QqFUrvv/i5j7GZI0jT+lEFH4HEC2gPpfUaml41D0HMDhxgsEOjXbo4no
RHTOdLLp1sufJgPAYnttf/sgljYKE5mokaAbxETf1qWQOHXATdf106k3no36GXDDzVrz0dJZw8rr
CsABt//dLJwZZL2Z6hJ8ntMJOHwk7MWX2ytYKjPh+QR7/P9G7ebpTwF00UFmNSBG3Tr/PqIFNcos
Fwx7rDYDrZPFBnnv6b6TqRONQ1FFedHUz43w9ZX7s7BQoLCigctXlHVgPbncy6IyJwwlGxLwJcix
+V2QN5vba12IvS4kzIyY6NsRpIWQUDfbtglj8oXqDylCnD7I04dRW1nQwjQdOm3PVjRTwYSgH45y
G/CecRt20zctN7eu/eSlNLCTLU2SsJxe4m7agvoirM0NS1pAb9NAs3fxIHZFdiq1tY6DhWuBVwzi
Zw/FUoxMzXbZBYe1xbQKHtEoH3K33HfO95oW6MvM/rm920vniShdQXFi+B249ZfnCb3S7NwChU3X
DKGdbyzWr5jBhdv3ziIErH2wMV11GCU+UBdjF7FKTDwgRzxm5ElrypVTXFgG8OcUqgNeNACGmi1j
NFsESy3qG4K/ZUE5fP/wLl18fqaTXBQudzM2oK8oDttdma251qXfj2DLRoEDIfdV70cjBmGz0u9O
7RTyrf5BIiTlVQGP9t/nlb6dmSeXTyarK3w+BtiRdgRB88ohr/3+2f5nFVjDqowCzlV6wfRD8rUC
2YIWodCtkIw99Azq8wPWLKSoRpEAvD0JhRfw4tCJlYT+ogigfyGbD8gkvFwvN2kSZjlOKR59TcV2
BewqEKTLT2SsUa1HfAi2Xwd997OX2wRKKmazGDQqdpgExdpU+NI5nH9+Fj7FnZVN0ifjSY+jsgg/
c81QOzZAoIKiPgZSLrcoG9xeG40UAWYHkEX8vRJvLB0BEu3golcYj1eTzW5SSjSK2eJUDCH4KNs8
lB8f/kfFBlk118BAgiq6Xi5hSARN3VEiPWHrwcZHkP5hU+Hg4QzmNGWK0Gcz+74XW/3gdOJkiLAn
AU9WtFSZmllqAkNvqDeBKhrIAq7SgLOrjCehw0WGE6bxozS7oDKb0GSPXnngGKpKxUo5b8ETXYib
bRfyxaAkpXTExQ5/aW8t0MGdz+wYgNDghJFhvxqlyoZm0ADMPJ66bCvzXfJ6+0AW4glMuOG2KaAU
vItmOtsNBQZfixoHLnRyQOLQ3aeJ1/4xZGWFAG8gSUCmPD7EsnQ2Mq2Tlaau6yuJNBveMwqmRYHE
zw4s9YlJhcrVjOyPpgcCGP23F7gmYHZEed91NiUGkkHPk3FIxN0nPg9KMpW9h3Oa1wgLXUf0meIZ
446orFjfDHtFo9Xvu9RobNCZAONSo3vA447UQ2LGarZi2DT8KIzdZ9bgIEJX/YHavCllZEntdY0H
AqP6KSZHO7r9+aUVIE2PdxKw29FXNzPqxLK7MR/KARDM7EEMGG1HuM6QNxMfzvsgp6BUGdxfoBud
v46bBg2qAIjvT7lWbtyc7TT8Laa1hMyCRgGd0MaJA8RE0e9dnog/taywEsCnd0cHAFmGtpZcWhMw
Cxc6boBrOjMhAGR3o0eBsraiVO+PuplWIU5AghuBD2iB5wHDEHdJ0/sQwctkM9nPlf01a//a4/d8
2mtWH8RdHUxdGlZtFvRTE0202WQfb7tBxIJuFR3ZWtUNMXMGSEAVZPIq70jqMfC8OnTslcrugurh
RWsr5EVl3+ZBi+H2rej7zj0alRmYfbMpSuPFBjXCbQ1fODCktdD7jLgFc4nzhWhj71tVVrvH3LZD
Pa/DTHQfN2N4OptgJMfQE9JMs9DFoh74h33uHXOnCsrcDDNtpXK3tAgk5mDGMOAEyKmZBJP5o0Z0
5qtZbjUWMnzc0iN0/+/7M0PmkpLa/sD9ozWFXRa13z5+BuefnykT09xhnDp8fqxCkRch89aq3Isb
5ALbWrF1K5C0y3tfx91YZcCGOTZ5HuY5+vfWZkHXJMx8VdNM5VgbkJAUz/IfPLNvb9F1cAQfCz5H
4CGhfIZnwmwBRtUWHk3w+YY/Thb4i2vmD4BHdP5lXr9vQJuhW59Z07nQ2a6hxxhzx03qH0XNQ2DM
hcXaZMDSJT+XMNu1LjWaybchQWbbmIesvWMfD1tRg1FjhgDPRh/t/G6IhKdtixL+cTK1wNbQOPzh
RAPOBcYYkHG6DX8/9ylmieiop+5xDEvxtYu/3D756zj18vMzj1LZo7SNAZ8vgD3CxT6xgWV0l67N
+y7oL4bjMPKv0DUA7Te74iw2zWy0cnoEr6rBnuzi7fYy1r4/U+BSFuhjRXbvKIGTXm/Nj78P8aJB
hzFSPUjsXHXngZoMnkg29OiKFx7k/MPvt8vPz7aHx8hiFAM+D4SWvg88GZkfj0YvFjDboGywM0v2
kIDZiH6TfXxkAAtA2IBcA5QV82KXBmRApowXbkfh57Tgzkq1FSe3oKYKGhAxCf4FqKKZC/IY0Wgh
GgL7VzRBEdtRXhantjMDVIdWgsVFWeghUN4Utcj5Y113WAYkshHhrv+r7X/Y5pfB+EHW2mGWNBZO
+3+lzBMaBpgexjaHFOnlkTP4KEd/4sjhj3DpYNvxUJjZV4G5CWb2Iz1GTt6HXrcGRLq8gv++P7Ou
U5XYWuINFAgoSRAfTPkJB2EpqFMMJqEhDh0Ll0qFcSKSDpiSOBbkzUveWHTbZix4h/PPz8nUrdZq
6ZjCdOvikNm/YvuXQVai6aUtUtSJ6IQEVj16Ly5X0GZd1ZpDRY9ZUoKWS3uMgW57exXKQM/idVQu
gdmADnJslaN+wllew8jc2igS3z/WKaaCpBuHuaNv7NLfuUa8BbrgB2FBkRNV2HkoPcE/o2o6zwsI
u7fjQceadGKFLRhnPeDvm8WpTlbCzsWV/SdoXhuSucj6QUAQYS/G+JyUbWR2YFYb/SOhawZ+6dIr
JsB3RA9MkM10zXBIOVk6lNnsNs5m2GfyMLm/bx/VkjYoTkh0wSmzMn/u1jTuARiHIE5mHBkb8MXF
u9sSFrYMg/UIR1Sa9Hpcoacm10hWOkfTe+X1vgZCW5J854QFdrkiamExEAUyLQVJ5wK//lLvyj71
4qYYnGP/6Blf7DUi1YXzQPUUW4W2NOea56ytPRLzhrsAN9Ujlv+bF+W9N4ITqFrxLO9qNLtAjjIv
CtH0fRbtciGG25mZV43OUQzlFBSSH9KkuO8dJ0pS8UuMo3aHfX017DEanWJz+8CWlomhTuTwAIhy
Df8fF9kEcPHEPQ6iuE+sffLkl9s49z9uh8DZhPSzCr+u88PokbaavoSYXt/Fm75f0YXFPTz//kwZ
7FEgw0JxWg2gglOxs9u7UTtp031ZV0GcV8HQ7+kacsmC/b5YlLoMZ5ZPtk7JaYNFkaPj/4M2svGf
24ezcJsuBMyCGuTDBBlMCBD9FGop2laRnEoqFqC9Ef//621pCxcKNDxom1NcZBjEnYU43Glooju4
UIQdHfKzZmv5zqXlADvCQqHABHrEPOVRFMIrMU9JAJTmBBV9teMxsG2x1bNim6b19vZylk7nXNpM
JVJOvQ6PSnKMDb0HlTfGy+P0APjYlW1bkoOIEC2lQPtStGSXWpAXCdUyapNj1ci7vmofGAbN02yt
ur60eeguxXgefCxmdGapyto3Rxk3WI7BsoBibvSINAgIsjEAsmKQFvQA3d5IcSFgwHt83glFnDHN
WosAvsaqkW0LU//Hh08GiGiArMFANnqlLbWjZ/em9zOXlVbuH+Mssv2gmDb6tLstYmkN5yJmh+8W
tWGzqkBG5zlxgKy8olsLnwdgjZrAR53oGgdFkzWx+tLzjkD+u2vKapPnyUp+UPn7mVdAuQ6FLoRW
irds9l6SCD3FkOBB41sk9K3Xynkuna3pY/zrJ22f2tWxjKU1nQtUf352KqyUwrdMCOy+t3EWwges
6NXCRQHRMUwTatoA2J9f/xgP/UrrCsAkAKKE7P00IOZKMmFpDSgSglYZdTb0uc2CqGHkYzGaJsb8
76WLvo/9ba1auINAwEOci4gD0+nzCT+8+nIZd3p8Ek1hhn3nBXUi9tXwm5iVGpiTX2/LW1qOyuKr
4SIAF8xNS62LVqBlKAG36wE8ucbdJz4PMAQ16QNLOcdMRVGYCatvwBrn/hEdD/yVn7904Pju/33f
uNSoieZ5PFCw0qXVMIXOVEWMDhuts9rw9kLWBM3uSlkAP6LOsRAUBrsszLOwHVZELIAUY3xIkTKj
rVaxUs1Uy5COx9wWIB+liLetWz3kKciLhBnlnvGQFW4WoBwWYRSpDgoULxLdRyZ2whD/7aW+Z0Ln
duHsd8wfJTyOe1MOND5ZLmmPrZna5QYkfc/gQwdWcWanGxQdqoMlEIR7nf09i53uIIFeG1TNZPzW
QJ15+xctGarzHzTzf3Uay9QtsTFwXlutToIu+wrs5Dg+GQrsCq3+o1x5mM2Ju9UTEJ2sKJnritv2
CjOuRDRZuA4uho+TB/rFT7QXBa5efxEY9g+samh37lhWoe7V8bZP/SowSuaGsu+HoG5yEWltVUcs
7lmEB60Vcc6yAwpLzda31oa0rk8MCM4A0QOGiupOwRTa5TVoqB+bpJnokXZVg74IXX+mifvHKkmx
a6fG37ImawKqx2Wkuc3fgRQ/MLAW76U72UcQtovX2wemfN+VBuG5rvqMQXczz7V3nGPqHki/JxDM
PdvZ+JJJdoztNPL9aiWTtXgxz0QpA3fmU/QhdlLS8eRUuybCr7cEHXo0XbmaS1ZSFQ3QI4D2HDQx
XgpxJ6nFYyvpsS2M0M72ZbHmudYkzKIJQoVNwdVAj0N/GqYN9/65fSJr31d+52ybuiblSebg+9qf
nEf2sOK21j4/e0ZMmgPw0wafLyjy96FVrTzulhTq/ABmCu60XNNyT6fH0Tm02bTrLBqm/Dmz1mA2
lvwvRvqR3UUTK4oeaqFn+1RQXuWGR+nRpo/Evxt1Hnm9HtQp0InX4DAWZUGjMOiCvC86TS9lMVNo
SIhbBItKHv0Eg0PVc9VNwKTXN4a7UoBc3EEFSqj6RgG1PNvBqs40H7abHAHwtAG7+qay6LekJL/H
uN7d1rVFUXjeAfoY8MRXGUE21H3BLA2J8paFZvxgtNPGiB8yttavtSZI/fnZYY02QDBNCUFGds/A
LZJ1d6XdAbx8xRks2RgfLbBopkcH5tWztQJZk+UPyDJLktxVOX+MJ3vfTvHKES10cqMR9kzOTCHG
Hm8m6veqAuN/TVL2NjKMV/WGvzFz+UiYEZZuuy1bc9tp2q4z8++3D25JIXFuYAiDx0OteuZnY5tk
BUofeBCkQ1BUY0AqsOiR1wy5wuLLbVnvqee5jzgXNlts6QjQxU0OPcaF028zy4oRW7i/K+719yYd
2K6uOic0a6aFxNQxx1YADGrvN8p8QaMCY+jKYETPzcadjPI3S9xvRM8PHnUQIsj2gTpGHvhTZjzY
OiruYLDg2y4jdjBowK0sMXEUEgQugS07P8oR0AAOv4hfnDSld1Xb+Id8AiemnwO7CZQcflikLd03
Gu0RhVn0KSk4oEwm3T/4cf5WpaI5SHRbRcB94LtRWB4IQ9Pxri6s8mlyhnZDi84Iwf5OH5s0+yt6
tu1Z3+eBPeZNqHFneCJdW4VNOoET00CRbCra7s7oUTVBr7k1iSDPDlz6Q5j4kxmWFGXM2OHxprTi
fJ8O7PtEuiQCgzp+sCN/IXZrgpxN5EiBq7iV0vKDoR2TnSVzzPKaYvxrM2+Mbh/rlSNAj4YGA4qq
EsL9KwTUykjs2M/zFBTjgWk/F9bp49/H3BmYA/CqhzueeWIARyWFTP30ZIGq6yjTlSaBK4uCn69y
146LQUCEZXMr2Sa1L2IDSET2m1WG49Y3tg79ensN1/dcSVHDIBg2w6jZHFQ9S0dq1BOkqPRH80Xw
yOGHLEbIGBGiB2Mngwnku4Aovi146XAABIZnGF6wqunx0l6i8VUH75OEXFyPr2Nz9/HPo/MMjXTq
HXPVPkuzAuROzZidOJ6vfMvYrw9/H9YRkyU4ePzWeX5qiu1OeiYDgmf/Yv2o65V0yMLuXHx+tjtp
OhUj9/F5YI9zi0WgF4tuL+DKj6AWeraAuX0FBVenjxnSXg617ttG+yJGIJHbTbkSri7KARcAGrGR
yvPmPXoGpirawgKHiNY2Uev96YYHtlZ5XZOhfMmZ78354BYyKwHYLMBVPIDYi1VhOqx43sUzQYse
FgLEe20ODlg1Dht1nbNTXUt4oq9auRK4Xl146KoPOwLYK2TZrsCvanCfcE48xN1DYMnnbTgYPz98
6Kr9E5iNeDlc9x2ZFG6k72CGPXIah59A1sv7FV+6sEsXItSfn50F8dAE1OqSHLMsLGVQrZEpr31/
ZnStCcV1ZuP7QM49lB+36AizVf0brXfXJrfjYB0zfUqOGkv6QGbuI/GalQ2as33jaFExxCSkg4ou
8nbz0TRJWwN1atglS4DxpnaTYouqLL33egtlynhE5d0bswANBFVY5nzaFprR7FKN89DWK/avVnV6
ZLIc5LgShiIgtb82bHYVfM1+4uwJZQ4g2W3aLD4Nfv0veL66Td1Pzy7RH2XdhKzoVx7Oi4d6tiUz
V+dogko9ZfHJZcnG8pKQjf/e1vzFFSnMDdQdMSI1d3NGxYlTJQSlK+fb5Gthlx9szJ7I6gWIabdF
LS7GRUSA1IaikZktJh4tlksgvJwon16z3PoCbq3tbRELBk9Ds/7/iphXtjmaBezeQWbWTh784h/i
hBn7zIadiZh5IEbrho+lBhXwALXd/u6TPnIBH8q+MxClf2I5cA8o0+O5e5X8d0G7R7WujcFFDMrF
4t6Y/nb0720ZiwpwJmNmlyqMJdpm2cfwESTKJ/BfjL/Kpgra4SDMtTGzxfNRY/XInMKQzIMbAzN4
iBlwxUFiGMXGzzE3trVGP7FtIMMB9o7Cr0QwcmlqwV7mAecLb3ZPJ7tY3NnA/DLd3e19W1rKuRDz
UoiMWWIpu4he2zgExuyvlok3TSQr8dqamNnxEDbISqtVWdF7ndJTKZ/yT0QJ6jaC0UFxfFyBSQ/I
zhmVQD12qAYeTqTf62LgYDJfO/0lAwC2Vg1lRTU7N+9Csky0F7oWmuecnbD/KfQVJ34VJiieAAe5
ecxw6wDKVJp+5mGrkQB5q4cpGyb/yfT1fczMezYlkTZa4ScOH03o8OiujxaX2eHDmIKtkjrwh/oP
J/lN3X3yYSxptRrMDuOhhirD1URsgj6gLjEaeMN0R1lkGZu42nxiFSjm6Ri7xejwHCSmrnVLgBKT
HNuKJ3cTKLh2ziDormjrteSscowXiQTE1EAvhb9GkIUs/GzDMg9Ucl0JJBK9n76kfm4HfRl/lwX7
Aov9p5FIrAlPX0P/W5SKyhlmONRgwjyfVmAeHwRznX6s+mQTazteiMCu/+F0U8uDBNTw7f1cMKXg
4VL05ACNgXbMFND2aEyG0teOtPwbF0COYTQYMfZuuocaYJa3hSlvebWjQN5REx3qSs28KdUmML/x
AmRZxUgProk03sSGbNvoIE+1CAditGtvrNxhgcXdNbq2BbOEFh6VEMW+XrdFARS4GdOY68dB70LN
+N40LzQhK0u8budRLzHgNb/XKK6h2mJeJT5rdf3oGc+JNIJ+vDdKLYiHLXejmG4QRPvpr9v7+q71
s41FrydSF6p2jAyAWvqZGekokmpZVttHq0zrDUgWAeVukmTD6k7b51prRn2uv6Yyb4bAbWS7G7qu
CKXs2j9e44nIYaX+5FdJE/iV2wep5nQ7o0maH4PZdl+KppGBWU/p41hjQhZeyngxalls9RiRtTbl
UNRasOdmcn6Iqc73whVGqGn9sEU6LA9dgDplUZmxcuM0WrIlMhWbtsZ8eAB0pDgUMCVHKonzpW9c
QBDq1Vqj54KZvdgf9edn+xN3ppa0VmcfQT8ctfo2KUMHYIfIvt0+iAUVw2NSgQ4il4SX5ew2Zb3l
l6LRvaPt7Uv9UOI1kGxvi1hYyoWIWThfISTOsxIikNAx0Rgk7pPpjvz+hBBcEjSlo98B23+5X1xW
KXi8B+/opV8sfc/rsEyhGsnKZVmwB+iB/U/MLFDo6kT2WgYxmZ1HyJbq5p9kjER9rKopyOsfwCC8
va7rUjgKmucSZxclMwgp27LzjjTzQ9l5ocvR8EvZpvPLgOYHY9qayFEb+i+Rb3rn44ERIC/wPw+P
RTSRzdRD1G5cGSTzjjWzD6J2DpS1X0dvrTl7yQZZYIoEijTaL67H2pJmslKXYAQwrcvQFwCLbAOS
wI+QMnCSNyO9Lyw7WOXDXNL+c7HGpdbkoMtt0rHxjm75dWh2PAn9tcHmNREzxWSSEdbLGgN7cfmv
OaW/BsE2Il97xCxdsvOVzBQT7KSlq8fYQFN8K7N9rZLl2m40N7fVcWk1GE7CwxJdUkBemflDl2F2
rJoM9wgUnqAyXgb2NfPWgAWX1mKi70cDBgFosOd3WYMZdxOBTkxrMDfF5IemNMIqf2vZymqsRUlA
PAKYLIJJAN5dnr9dmn3BtRjjVqCs3AruuWEl5fBq5j7GYR3WfHctRrZU16agE2zc2mD72vOi9ncg
uUziAAsA+g0h5v3IivquiKsq7E2Xbyo7Se95kxX3DkObxkgsI5TA1/5hO6UInbrSAnQCj1EvWmfL
a88Gj4E2FnFQ2rx56Qbp/OFZWR+EnXlbPBHTbVtZyFC4gOpse+o9JIxMke2xZstLVzzpkrO7yefw
TW3PnroJ4wCYkiqDqnXII2/6D0OEqQwuuqXUIWF0eD6jE7uJFWfUxICoLREl/E27emuB3g2Fm9sq
t3BG0AI0gqnYVrVRXJ6R0bg4JFD+nkz9V5Hdl+zfZojcbq2taeHZ9B7l6SpKBwfr7J5qfRPnlgTF
12hMEfUTDNeutRMtrgRs02rqEuAd8yq31LNGc9IJTFIorwWOVu09XryaLtmTam1IdeGiYjn/yZot
x5hqljY5ZGWD4Qd+HdOwmgiNDJvKlVu0EP+/w4b97yWaHZAlGyIJwXWtx1dgr1vtQ+OYQd/eV/J5
zLcf1gbVz6yoBoCeihLspTaUqRgdRHjOceDgjMn3efkGVQ9G/eW2nAV1wOwZugOgC6hzz3MoaOFr
OG8t5yjtMkz0n6jkrYQSSxLUTI3qbwSOwFwbcrvnfOpj75iETZ8E/upDaUEFkHAEWhxaHN7Zby63
Kqc9ekPKBL4bXVppxNO95n3iNM5FKI0/i1JNHxTSlhLR6s8puDC1kPKH+PvHjwK0cRjEBLbbdULD
zvhkSa5h3MB+IfTEV9R36Rwwyq06XfDXVQQ8GgzObmihvkCJdVIgX0wrJ628yOytc9GTNvMyQ9O5
HB029AieqrAaht8wqHdl6wVmggdFU3Urp7Imb3YhuyHXQCGKJg2S9U9mY+2KuN/HBorx1L8vu26l
MrWkZy4CN7hPRAXQ6Esl4BpvbSAHolEIQ/fkz9AD3GOlH2RNhDrDMz1LSDu4uabapf1HU3/JupfS
W+mrWlID1eyh8uawzfO8lsUZepxrRo9M1D85QTXSc9n+tiYvFV8s8LIALxYNlUBWmqW1AarVysLx
UWPzpA6qKzB87VEqdBJAdfE9acr7NoNqML6jOkA3Jv/OId2md+m3LLN2t3/M4oJRk3jP316z242F
qQ1mmaEpItGBscWzb227Nme3dG4KFhfcX7BAcK2X50a6po6twoAm2goMtaq3dW+JQBJ9JUhYFITZ
S+SK0ayDt+yloKQTlccAWnXs3Pyx182tnmZPjlx7yhqGsmjzuwzCpv8TND9BS9Pj9/5HfzDZoa64
szU8lu2ykX5DflduNXSUcNKYj8Ik9VZOJr3r+qHaSGo72yJpm41n120k9aEO+irFk9iy/zXRNLPL
pjq+L6TbRx1Fww4xaL7B1ByYFHJR7tzY88YAWNCQVTn+D3ssXdCp+XmUtCU6bhBQ7zJXY5tq6pug
6bImqg3Au2e1DmrPDF08hT8Mh4wJdud3viiDxkPPhUvBm4KuziYc2GRvi6os7rvY9LcWk9NW1CID
XopdBERgirwFvsouLWEgY96Oey3hboCKsnz1JheR6zCmO9Ewe891nYaOhvadse20F8tFxluilAjs
wcCttOlJozHoQWz5muO/emoHv9hIV8pdm1s/XCf7JVPL3RqCOCAO5g+Wlu8yPHI3pDbzIyu8ejeO
IgvNeiwCUZmgOZIxCvsTJ8CnyqYwA7xY4PXx9AIyxSSosrgJm4rTyHEl/gBp7Q2IvPsI1Lflq10k
TdTrpRb1TpntMDlnhSCXFyEmq7onDFU7O5ANOpve0+I9kIlFxBoM0jhD9dVPvVEPJBR/gyRKboRj
1zshilfooGorZPhjFj+6acWimgkZCExrBZkp/9STK+H0dW0zlkaNCa2mC4oU7wf0YvZPQ1FqG0tM
WTSZSbYxcms4tCPTMerbD/iR9GffOMYr5YN+7zfu6IdTSoa3roh1OyqIiTkfsD35XVoEOoL3LbiZ
/ubDIAJAMed/4568GWNTPMoM75fOL9hLPxEOqPZxDNHu6Yal1WkhZj7S756/TfT7kX4RheefEpI7
O2l3FL91cg9VYfdRHNeYXgFRUheVvbQf0oLlj3miyXDoKz+Y2qqLjCKvXhPDrU/Sy6CMUKXiDvj0
LNBGoSGHwfBK0TGn4pLGQMPW4OpbjWno72/SH1bW/XWbJn/y+t4MUZQw/lp17G2tPI53QNEYH3xu
elEPVoOtsMoqyrpiCoD62h6zGmMWxIirbVG3wz0rshQsf7ItNk7bk8iFJz609ujco2CGhYqcRZmW
/Rkb2u+GMWHPhDMWgvM7fjWcUe8Cnw+o3cbxoN25ZTrt8qqpAzPWk3udE39vaJ0dujJJQLKke7uy
1UVU6uOwqavGQo9uS0NZjMkdM9tqN8i/Q2+ECfS2RYktMgEctBJ2LBh4IPdh8guDRio1P7OJrnRp
Y8iWnxprg5YRa3PbfyyY3IvPzyyh1gNbX6MNx4OJopOfP3FPuzNMbcUvLxjcCzEzF0KToe3GuOOn
VgYe/VmxbVJtKV2JMdekzGIYNuG0fFrzkyT3dnVHrK9lu3G0j3upi7XMwhjdStyq83EiDLC5VY1G
A+uh9Veiv6WMIaSoxjAQ1yJ7Nzv3skU/qWbp/DRVeoYbAN4FgyGDBsyi6bEvkYLFhUmBFpBbecj7
XIss4fMoj9O17qtlDfzvl8xUBKyaJC4T/BKXRua0IdrKUte+P9ONLknQsORq/GRMGycCPNltDV+I
ozERiEYcDc9AJMlnxzWOKTH4iOMS7XOePhr9C01PJrsDhc6KYiwu5EySumtn8S0AZ/RW1gM/WeQP
mgPkhwFzVC/q2feV+p99v8mJg3lWXCK/AaAKtaw0TGEwb2/XQm4cQlCuUpy8eHTOTnsaCAAPBpx2
nsF9iTAhv2RPN2pooI2HoM9/t2ujoQsnpDogbUXrql0jrWrj4I5OWdJj6ZSKwLyvg7ZItviP/5a0
e3CaNcJWtVHz8E8NQyiYSlytecJQxL3ZxGAdOtbC35s1BtFK0e7LhiLwMdbyRQtaoRDr1EwEYpIr
CpdyMr0S8Er0mMQRHE+1NjC0+H1UUNFDbCjU6Vkyt2+4UXCGUZLcAq15oz+3U7GW5VjwEgooDc9C
FJdQZJ9ptluAFsVvmXNMs50GwGC+IePHaxQXImbKjRmLlNgTRPTl1iuMwADBcPHhsR4kO1283PAi
AG4IXgCXNyhDnKybCcMNArTrfcNX3tALR4EDVvMoavoYqnz5+cHAW29KbdwdL3Qi58MzVfj16I7B
sC5m59GRPDOURNNllXsSjidvg9FF0XT6evvyLy0ADy/MhKE5BGuY7U+uk8RJJqRP2zhsEqBOrRiX
te/P9Ejo/0Pad+3IrTPdPpEA5XArdZxga4LD7BvBUVmkJCo+/b9o4NjdHB4RM98G9twYUDXJYrHi
WpT1MDx57H0p7MOsKXRIYkjQH4w0NhQVoNZi9pemHSA7cvTwUie4yYPPwAIp1jliHqrP7Mc7tupC
lrBV8OedJlj7PJ4Pi/2k64/bn5cuBcUTPP5I/b3q/5l9zffdhRTxWHkPGAHBXzsnB2S3do3K5Ktk
CWqbN5ZLJ4RosYWZ/GhOi6/rqKNhj7lVZJaNE4KA58v28iQGxUNJFI4Nzye8agrS9CW12FIUcdYA
2DW5W3Jykycv20Jk2sZnSMG1A7MFpbi+jolnLfoIpyi2gw9OHVaqMSq+L8IzAoB2DIfg6UJHtJgH
MoPcKpCHKsCy5IUzYkim/zCSaZ8Eb+/WuhIkXHx/zH2/orj4lvHT9782mh0m3bOjYlqS6MGVGMF9
Bo2G0eQNHLF8/Y9giIf2XojiQ+ikD735bftsJApwJUu4PpoP0qjSMIt4oLGVHEca59PxHSLQCfpn
GpEPu10fv51lzDYpjr/MvzJ7X8C71BVqLNUAdGkFvIKGJk3BWXKW2m0QDeCWltUCXLu6yJ5B0Jw9
tn0OpnmL6ooUqiwsALQuh42F8+ICuPh6UVpVpMzJRiCNwP0P4CUBhOKX32s3ZkN2Tpb9Nnt9P6MU
EiZesB8T/VdpJ4ofITm7q98g2IsGPLRA+kVVajRGN+oafw8M5QdE8O+Ifa8EcYW9cHjXfi38hOiY
L/Hdu4rBe1p7X9tvq4nESmAmHhNEKLAgjyrOdjd9VbOV2VkMjkuQoqhYf1SfFxTdc5c5TRMX5UJ/
Z+BJ/f6OXw9PBu2o0EMwQl5vkREMnW6mwHGoQeyGybr8bkoDTRHYSNScA239FSKsYQC/jjFNQxbr
bWxZ3zLXOppmHRnm0/ZipIqFKIDXiHhSS5BDsqV2ei4n8M4LOyK1gmyNqsdCdiDoqsRJox8PKWBB
iJf7YJltSwz6WL9Ruk91xcidbBFIkHA8FXjMtthRPYH+s68KHwfe7Em1C8getKnb+yRdwoUI4dCz
pl4rVkFE0O7TdOfttj8vXwE8WT5Th54A4dohE2fSdIGXTF3gpoI6YmH7mihyNTwsER7PAM0nf4UI
1pnoFUj2XHgACMudPtbzG0270+iprL4N7Xc2KjqwVGviP+fClLCy7dMihTiiPydZDuSLo6PCYZcf
y98lif5GQ+a61FFwBpXtufSOmuJYFDsm9mrU2tr4ZMSxzI6xW7T5tOTzqdWHvV8N971dP3aTfUC6
XHH5+UFsHJRY/aEtep37uYRY7b/UGsIiiQMzLprpOPdtiA7e/0n5TEG3g2kZXL3GJqaLdiTamgGb
xEwwwDgogjWFRpj8NC80YhqSGe8nBLnkZ5I9uEDmb+bT9mJkhvNCycUufi81ja4zMiRv032en1p6
H7Rhq6rfS/UOffS89g0OcpELuEjz3PVmxAoaGBKSstixd8y0ccqSvxKEF9/QLGT/0WQVe4SG0wvG
OMLtjVItQTA57tKVvq9ByVj5sTmNKsRs6VlzUEqQE+BdEXlJOq9B7tnV0BZk22E+P7TLlyZRzJ/x
n/jqnlzI4L/hQp/Sqq7Z7ANr3whI1Iy/Vue5Hw76ikHo39ubpZIknIbl9enkkBR++rRnaxdSgACY
xhgVKNP02XrYliY/mn97JxxNUDDXSnvsneadXHC65Ar7wn/t1r4JDwG6e53K0HwE0sZdkXz3i88E
UOZj+WN7GVIx4I5ATpNDubqCXWmHwW+9dUaWuQ7iKSO3JDfDVlujorQVsY30fAD/zsfPgdkn5mnI
WC8VG4I87qZ6Rf3fZHcjQ7HcLgd6O3YpSmYY7VJso/SY/lA9oXr+Og1YEmYXOsrnsZ+tYCpctCm0
G1XEKxWCWBrNghguBq/stY7PFebhkeDKY7v9XoCjrxkV7qz0ol4IEJQBY8fELTozj/PUO3G0wDJw
n5ws3W8rg3wdGOMCWCMP3gRlyKuqA9wJzE0xHXQUOFUwp6rv83+/sAVdvtpkSfC2lJ/BfeapcGKk
nwd7AUDVOEecmKPvM4/lAIlGbaj8YrMj3LN3bM/F94V8w4yiY8k0hLXlGqXjA9bxv31f2H5z7qnr
Z20R+9MuqPeqkEt61YHVzDGP0PEu0uGszugRIPYgy7v+NJ0lmhv0Z7lfmlVX7JNUW+HoI5iwQROn
8x9yccxBb6UUDjSeRcMN0d6BSXUjciYVBolsPegQwSwYGtCQgRd8VzrMU1LWE7KyIF5HjqkGRszq
7IbeVLzChmxBFvCbdKR+MYIhUtRaBaVmOnPLlY3HLGmetR6zUqNW1ABbQ+8DAetHmY27JjtO1bob
giVsa+++TOYjAOaOngoITqboNkiF0ZqMnDTswvUGpynyko2PitoynV7YpPDOVF8X1Nxq2m4cEzwJ
7Ku17CzVSJZsMy9/vKDl9qLRLi0XZO2yQ9PvlgY45S/bF0mmGRzOD0UZpDgB93C9P6u/1NPUwucI
Sjukz97tUEdzp+p85EZXfKE5NjmY5NHD/QpToiT6zJiH+5SkZTg4HxhGOMvTRB5pEADgQFVskh7L
hTjhDejcbl6A7lbERv4JAajBHrc3TRZHIfOMXgqwj4KfhZ/b5a3NXLfMEz+NV936aA3TssuSZQl7
a7qhzN4FyEimyfAyjCp9k/kFQBCDYcIlRo5DEDxpulYEBqD98Loe6mneWcQ8zKZ3Mk321E3Bfnud
KnGCdVrNevZpA3EZWqvpNB9KV9uh6gPq2+Uj+ux22+JkugjcEXQqAwQZ5Rd+rBfbWo4UUKVrDuRV
s3hprRL9oyXqFVroDCqGLtnNQpkKlAYBOj1f0RnkWjc5bOyBkuruxvYIgCp0Am2vRiFCxAzVaWC7
zOP4qM2LQT736Y85+Lktgm+IeK04XhJH40crqWhsWenUTpCiWrW0t2X/NVOxEMmWgIIwUjgcpQVz
F9cHMudZnfpOXsZNi/jAnm9t45H6quZQ2SpQZAFKK2QB0kYwotAyZIn8sgSr+fcm/Tq/GZaau5oX
3xesaEO1AvoKAC4wJqJ5qOwUyWyZ2l5+n6/vQm0roFUnloPv98ETegv17Leu/3BLRXCo2iV+VhdS
MJ3pg6SvKeOp/7jcOUyxCJmFvlyEcNXToSxqFO+wCHY3gTmiLX5VIEZIh1uMplBNFa2r9kzQLG2h
o2cyiJuHCGQiJHl0lqMyraGSIrwDoD1bjIRxzbL7sOhfMtsPV7TQlp/ffg8vN094RF1vyLq8x2p8
+rsDIc6kAm9/zc94rcOiMWl03jtIqjIuveDExtsyuNWSs5Z8IvnPQp+jsXlk3Q8rOA/GwTK0m1F1
iRRb+QfA7UL9DC9fWVXgByQ0WuZdmp3SFVPU53dspM/p1VEQRcOzUG/NKs/UJpOgu8o52mhHUXxe
9p4Bf/Pv5wVnsO6DrjXRshljWqhwDuWvrtwnxjHPXt66DHTbARcX/UgchUqcjsyWoKrHFWVdxNSh
jQznqHCzX58GRnFRGAZBHBA4EYVeGwPYm9nLfFbFmMMMp/wroJE6/WauVCyTrx8A8NwDDAyC0DX2
yjskS4E6nQd4PEpfxuWxs25MR2F4ZCLAeA+cCqQ6kHsUrKeNTshJ78Y8bjSGyQCQWSrSwa8NJ0L0
CwGC4ZzspbFIAwGkZiH6EZhyxk4iAQkToBeg58UBzJ9wGoXhj2zN6jq+XeinbnreVibJBqGFAxUT
tKQgShRxQ5CbnYJW03DWVR8yrQFkZRUGjapS+voBgEIBlcZFWgYQHmLJxk1bdy2drEIh+qFO9mjG
fqjyhxmOet3f2OzN8fu1NMEya43bOZ0PaeXJ+ZCrpvMlB2KBKIL3hqARHEOc19djNoN6btOcxlrh
h/OjzybF/VMJEH4+JhzQb8ggwC92ABSch/32mUvu99UChAel0WZPXym+39Cvs3Mz1RGbbwrn6e1S
wD+EOUp0D2J0U7gZeTGzNiBFG8NvoafROnfpqaSnbSGyrULYDWOIP3DwhLOgnZEYQe7R2PnRBp9t
89P25yW3Az//3+eFkximXCez4dKYVmNE+qgedn6yRu8Q4sLLBokG2trE19fztDWndkFjb7jpsiAc
MKeZLwoHT7oSoPaY6J1FgPdnRv3ihSVenmsZMUnsdct8KvNqfLHzYvhkT22w216P7EwA3GSCGVtH
W6k4PFvT1nGKvKQxKW9jU3tzWQztJRdf58p9sZDaXSvXKfF15tx0OQ0tnYbd9OZxAAgBoCd4d9E/
BWTyayGlAW69muJISDqjE/O8LDHBBIuKFVKyUyjwY49gfdEDJrIFOtqSeB4wFWJbf6BNXL79IK4+
LzgkGh5era/w+QT3g8YqMyVRKXQQILeIgUaTs7lfbxIgazyvnS0SjxqmcVq0qzuoJu6C1WAKz0oq
yQGQLjKmXJTwBDp6UTtWsZIYOheWgDU3xjyaANqxrbj8VK8DXt5n808MP64L1UrghY6JBTEl/dx2
MzoNg9B0Pib6rabFlsaiafmxLVG6sIBXKxBg2xg7vpbY9k3D0tXG0c91COKRhXzUaoUdlirZhQxh
88AvppOay8i7n0Bv3zH/1/YiJM8Jz4ahwQcEhOhaFvTA19ymrMBkFZv0bl0ftWY45gM56VOvOB/Z
Si4FCVffqwtfQ68mYNSivMQs26xyfCXHAW4bDoXlYhIcPsT1cYxeRTFlyqFjzRfdOzDrbKv6oSSb
5eDKw3VHmfc1sgCQyWeEpiM4v4InuwCquvudeW24TvvtQ5Hs1ZUcYa8wjxnUQw85tjuFpHppVYBz
r6MdeNScvAxTzBzSUngamzRf0AoFSpjAbHFT/IimZtj3RoRGv9Dq3o7PcS1OsMioHiZlQ4FaW5Zf
Ouc+SPZ9dmzs3fauSRCCeJyAmhXvJgBcgqABjPS23poZEDQNIPF3GC+tDwaIKBj9NHtfPWCGl81z
Que3azbEwpnkCFnonhTuaInOH6R3aRpjsLN+mYv/8fNcWS4M22oOddAGJXBOyz7KTT6rqrDQ/LQF
03m1AMEG9I5eBkEHhEPMs1U7lxy1/IueYfR4n0TbRyS9ow6mGDBviJqC2NQML6YsqhxYnVWtPxpa
kJ2BR9ifjeYdRVLowoUkwThbHsEMKacL8TuAX0UVVXgy0isKQ+MAbQLQGWJMZAEkcXAmAKh2P/T5
mFOFLss2CiEjEtBgF3wNOrlMHcnsElDeczq+MEb2pRXcQvMVjqVsFZdiBDvA6slm68gRwzXzZczt
p2V4z+1Al5KOVxLOK6D8rtU38Zy+GxqWxym5XbrTfNzWKJklAw27D2A6gA1hr64/3w9WQYjlZHHj
cbRFc9cVwa4gNyTLz4aleI2lp/JPmIipb+uEBg3x0Kq6lvssdb6AiCMcJ/vX9ppkp4KUOpiHDTjL
nmidAR5gkMqDmJHd/Cp0xW2Xfx37ha5b9CyJFSo/pRbGjtGSvLi7frzX3o7bz6Fl/31feLzMmTWI
u9BXbbPHwOuOAM2IgCigsIqyo7iUIsSOoP7zW1vHKhzyfNCyL66nECBTLGDTgn4VdSd04AuKlev5
OPYEV8MzMYrdAY07qR+ZPp+LQNtnWqFKssiOBdgyDjI5SKvBU7pW5KkJqOUluCdw18IPA0LJbaWS
rQdcXPgyEIXAzyysR6/1ys4xORDP7MYd730gtGPQI9jlP7flyA4GRpE74vxREbt4nGGt7MFsIcev
i9AdspOp0XvfUQHZSvcLXM+gSuY5CpF7SgMwTje32C96V45+mA+uYsPkAsAQB4gAmC4RRJYE6LSi
xgz0si7b+6AAL1TgxTJ3EgkKjvXFgwixUWjN/cJb/Bm2q9N2xZSEg/0wTNkO+ACKtcglwdcDUwuc
Y7GnJ+0Nv/fZAn8PXDZeHY5hCTCF2VU87yox5rUOr3ZVpr4HMemEugN6n1r0d5O+P/rz520t49oq
uiyg/ESNliOyverCoaD3M+eVcQc2ZNbJmQ62cYchM3dAxB8lneK1l5DQwJm4kCe8YiQBCDTAItJ4
gaPcoFHF6g4YWG3C/FABx2yXo9ePvCPDcCVUvLJumxUZ+jFjq4potdNUTOeyq+oBzp4D4rjI8Aom
xwAwl2UQ8AAEwX0+Lrumvc18Fcm0SgjXmQv3ddQXt6gAzxCv7fPodaBiOnuLKviX3VWkEdGijPFy
H57AtRArMOep9BBcEveFjY+LfdpWN+kiAg9Dn8gxgHlDUOwhsEwSgDAqHqz84zAv56GZ4hHsJNti
JANYSGGAwZjjsiM8c4XN0haz9UFKCTlU68H1nNykbXKwtDJenTlaFl7NsyMyDiGINqIhmXZu9Xaw
s+vfILysrpk7BXHaLNaCg6/fLqOqwCt7iS4XKdylzHbyoLOwyHG6LciLZjcHb3V34A8JbV1h+GSK
4Rs6gg3oN1xEISQcZurRKfHgprPTWp698/aByfQCMI0guQSszOuWNv7a+shtpXFj1A/T7N5r5vTQ
Y2JiW4x0FYgEgI+lI8slzuW1K9xyA02HoIZY+kNZaN5vs3NyVaQpM6pAMOOk0y5vuBBOHnQjM3AN
4Et3Nlw2Yhwbeg6qLEwBPpY5084hT4Oj8rNkb8alUEEbNGbWzGRGFvsc1arJ0P730mZJlOkqXZAd
FjJdfIEwE2gwvjYSfZ00gBpBY8/kk/tMQ8ksIHmUB8OPt5/WhZxAqFRjzn4drBGDZiBa2aWzsctU
qAzS54hztSOVbgDK7PVJaXNi9msWz7p7S1f6lNT+x2bQQn1MYwzvP4OwFr2iblyWw04r2v32CqU7
icw3nBdcKjTtXe+k7o9LopcJP7PsA2qPMfiPj4lvveeBAoymx7sQUWARzSEGk2f0wE6gMqYLyly/
Z/bLo6rEpGQx0GrgEaDnCyVz8e0gRTraZldhtMIEuaijndd+OoLsXWEqJHoOMS64quHuAc9TuFwp
wKlqy8Se5bOHYvYMYB83SrWHdPj55sMB0AnQe8BcB65yscNgpNmUEwY+M7MrzuloHZnhRGbvKqos
EpsEpxs9AMAGAdeCI+hAbdiAWwDcRaz5pzQ7qkrz0lP593kRrc/M5oKZC8IvqgEQbmGAWvwxmobi
eVBJEZ6HBv2taV6Cxa53engmQaghAbY0Kh9IlpkEdj4QRMFHgVYJcZRb6wB1NiPrGhfDl0CrDu2Y
RJVNd4WzhiNgD43yyTDb0M4ftnVB8tReyRX8lpQEk+MwHJKDabqMZICG+5SQc7MCaS5TPR8yjbCw
OIAiQNNfRZjLOK9aO07aR5R7/qvqJurz6dPb14MGV4xZ4S+mqYVLNDB3Ml0b3GoG+9oN3V5Hw1vw
HX3lO61STNpK7quHmTQeMSMP54n3tfU6gt7wNgU/I7x8H2RcyX4dMGa3vqOEzI2oi6ZPDPljyO7a
mtqpjVw8QSqjXvp9uRqnAc00Qevst/fuTx5aiJmu5AgvbeOygZLUQtfpot0nmhOBef0w6/0xbx+B
/XK0jCqykyEaMeWFstOp92k0E9UYALcLW79CsBusAM8VcPrwOjIrtBmJ6hIV8/m2XL8EyRSWOqCg
1sftpfOVbcgUe8eK3qjRcgXHxnN7ZAo+pH4RzQO7Hzrz6JApdpkiUSi5Ch68DGABwTi+pumbmqJl
DcUMNTRsV9J+16sCYIUEcUlDW1ijxQI4M/k9mphDl/16x56hrQFtaoBnReRzrZVLadEJWZ40NhrA
JO4W0KEYu6B8bqfj9I5GLxQD/snii72IEekUgDvQApVbsuxT69arnuxZkemWWEKIQDoVxEdwJsTa
0Gyi9JAFDsLQ6dYoDlV5D2x1+6OnKkJJz+VCjrBt2mCkdsLLnFbwsFJQEnzfPhbVOoStAi04AdwZ
vt/le888dW4ERN7xV/B2tCM+84H/eWsZilrCy9hqnQZiqBqRjeulJ39JPtPZ/pSPNgunhdnnArB9
isdYtjSEOGBZxBOJwxJETnrjU2+GAxs4TfrBX4J0l8FmcTzaNirGNTgEU0l+b++nxAPw8J4EIOIF
rNMrb6nrbbMHYwuEgkCOdt9RWvyepIq3RCoECSSk8uGz48+1fvcG2FmA1prGev+dBVpYzJ8AhKTY
PpnmAS2Iz6Uh+YVn61qI08zM7ReEN0nRh7NDQ1X8JD0fBLQcNQpusujENL7Xa2gwzGISevNtHtza
LSotX97uVyLLgmZD4E2jWUSMLTyCsQxSNIgt9Jeiu8natw8cIRnwT4CIeQpjY0+rXiP94P7MvX1a
R1YJsJvQrKLZ2W1rl/RMYDxRaMeKANpxfSZDWfXBwFJE1NqNtvd9RUwh0ysMhcO+o/71uvjFwD8x
NK2vfWxdwOMsFPMwAAy6G6ZENTYl84YuJImVLxCJWywlqODzkb21fxhrFoGKNqyct3d/ephuBg4d
Kl9gVBPdg0VP3HHBU+CnYGcC0L5/m61Go/CLZQ7BhRTx9aydKhhqnrfx/OrFtMYPZHBOpu08paV/
gu8ZBeXPbU2QHZWLYhJPQvkImYTb2Zqs7RaX07OwY52xMDUjy1bsneyQMEWHzKGFqsgrSnF3JSUa
vdD/YA5raOgfagP+lNeHvrHfXoxMEKoIqIv8YSwUfYNRq6ZiJhCUOPQmIWkSZrZ2BKTsLiXrOwpj
eLZ5qgNKAV4PwXimgTsC/gBjo8QwIxC1eW9HVuVl1n8C+GovvI8A4wvOqGO4fXIA3QxA5vEdZgAS
gKtlo9scBAJCRmilaaKR1MbkawFsa70JFcolOQ+0CaCbj/MUYZRXWEHqrIz5I+9jz5YqZLiixPQi
Lx1/df237aOXhbJoquSREdQZFWThgtZrUQ6JizpiMiZ3fkd+Oe0QZYCgx7DjKU3XeOyKm4Dae0ZG
VbjOvy348ZeyRSvkVnNupwSyV5RbrPmuRp/fpN8ybdo3zkvb5ZE1KSyFxIJDJFLIfNSNZ2CvlaNC
DiRIK6Re2xzw9ctx1otoe0cllgFQjNANpN2xp+Jl6pspmIOkw6Se50RwekJ7cnZVoKqXSsVgWINT
YsLbEXPIqAnOuV6uSHNZ7o0xGJHvJ6fMDhR+tmy/UL1Axp0zYoLG9nq/0KDhEo2DcFreqU+B+K7w
ciSWG28deqD/JJ5ehSV1O9IeWomCSFlHTntMxhPAwkbXDwnQY2pHhXwhcXp8JAURnyOewyC0cHWt
uu31vrFKhKskWooSFW0AsJgnL0tPnbffVgXp5cKsCJ9IR1nuFXIlYUnXFkFbxjpJQw1EYVkVhNlo
wCxNoQkQ/GAAv8mv2lGFR3+G3cWrhdIwT3YEqKmK1xpJSS/rTcwQotfMu0XTUxVmXWffsmqeQ6R7
6p1rUR/lKEKiBPlFMEwMZTg603LjuzXQ59zmLsm7ogtZ5hWPwCXpMezsBvuW+L8yb6E3w2TPewr/
VeEwyhSbt3pzyDVYWdFjaEx/cPyelnj1ymdiL+hlsvFMEFUjkyx/ggGxv4JEp8EtCV0A9VXGrRvM
IdHzc9/mdx4iSQLi3vGEjOhdNzW7GXQZRkoOmlOde3CsbeuI7IKhiwpJcY4vh3m16wvmNm06ApOn
BmoBO06ZdsreUQAESO8/Cea1BG+mwzp4kFCRsNdvBxWrjOzA4AHBnfTxH6Ki6+9bXWtVuG51PNTr
TVc9+4CDSM0f79gmhA82usqBnSGCY1HDLGvLT+rYGTkSz65S9bnIDBHwtv8KEN7cvLWtjJYQgC6U
w1AN+2kBOwZuy2/UbW6mTq/Dpday3fayZBViZBcwBMnJlFCkE+zRjB7k1i+CCrCwJLKKIEpdgE6V
v5y8CZl3A0blYPzoutXBa3/maPXZFi87ukvpgvIN1dg4TuJh4IzeJV2wr6304PeqZgvuC4u2CCjU
qGIgyQtyNf4rLhwy9D36YCVIa+RQ+tAemhMYRs9J1gInpDLPE/ICJa982/7Nao5fmsW89efingzp
r+3Vytwq3+c90nwwFKbx+ncwkA0PddlAUVsMCdtBR/dayugegGhDmKUWUVxtye4ChJ9DvaJ1Cu+b
ECNoTW2xPiANyrxNhN69KPcejfH5zYuCeUfGg1Mrw3ALtzvQm3peZjygfYGGI/TphcwFWywYrEOw
QG7LktiqK1nCgsCI7NRJ4pexUR/sICzNaPv7kjuIZQBlg+dYQcQn+KLWgEE7Z8aoYGE95oazT+gd
q3631f1Q/wcaTIU0Q+J+XooTfYFk6NAknUCcbz4Y4LFszwYQXbPq3tFBLz3f5wtITr5RfwiX5Yml
j8s87xqQ7k7fxuR34x604Pf2+qX7+2/9YpLOGqx1xKhvFc/jYX0wxvP25xXb+8cWXd5DC2Q8nVZW
gBTRomB9YD7Ikh5G8pgmnyv9v21hEnggeIwXixGUxWuMfnSDHNJyzJGvX7v0li7/6dov6t/2CQu1
5LYifZgwMyLFx4qdUZ4JG1vh78vu4OWv4Ft+sebWgPuCp72Ktf5poGGVhqsKOkNiVrBQnhJyecnZ
49t+IWLxXBDI9ji10hn2zqodHL06lYH5Ed17p+1Nla/mnyjhggxgn3L0GqL06rYuehDTn5kKJkji
ISPZgDZJ1K9QcBaTm2gho3njwFpTH0Rj7n/B5O+Wuyrq05ftxci0HX44Pmhj4A6jZNf7Vs4eHjQf
T19VHCh4q/bbn5cdy+XnBcOY2Yx1poV1tMUpr3a6D9hTNB0ct6XITgTtQni+dT51JVYwoRQBs5hZ
xjTb6dV56sDDrHg/VSIE/aqCfqWEQATJ7V2V3hPuy7+DmxQ5JgwooIMcE1G6OP2mt+5iT4aHgCHM
vbu0esfTwXuq8PIiGELq5/qwNb8YMIa6wNmmQzh/AJyNIpCU7hJiBvQ+Iop8NQBpD33htPqEsCGt
QXWkR9V4Z7sKayJz1+AjYiwRYTcqgeI4rW6Y49Kk2CVK/bvByM9ER++1A+BGoPojjxaZrQY63NQI
i7Z56twmMkH9uK1yMsUGPABYjoBw6OL+XG9la0+ETlNdgQ5h0A/gLnP2IBeoT2UNgjLmjs3TO+TB
60YjJsITQHVcyxvtoLE7WtVxjh1dkJk5jtlXFKq2pRiy1wmNBn/F8GVfmFE+pmEFM6AVism7m2o3
9NP6Q1Vm+8b2bjPAuehZuWuQHsq89cai5nlsgFlvj98cVrwws/ow5HRPLffebf1nxW/jpkjwYDG5
g2ltDKIBp1PM9vIUmakvSRUj6/vDbRmD54rJ1wH0ITdpCcyPsbTLsNUX0N0YxZ3bt0eAYo8K7ZMe
/MWvEN4yQ09WE5SGMJgLiHc/rzoBrWYf9vandy0X6s0HYXHqwmXN8DxTq3Wq2FqKe01rjnplHK0M
j3bRUPBeZh/c2X7svOVjWTef3EXlqMgX+le+2HFXZQuwW1LID+Yna35MrVDvQC6i0DiZxUBhDa+c
x++SaLpzUrcts8sGq2wji31oMM+s54ftvVQJEYx3b4MtUa/yJh6d7w07aeOP1VSYVtmDzTFcUSdG
W8urOmvbL4GXpm4dmyi36+3dogWR7s4nrbppO1exHlmrIlpJ/0kTnlUgqc1223h17GX/obSDcaks
QpI8HC1MmxdZlHbAGK5vbPsew7WKE5OZiEvZ1rWJoK1N9dqE7GJwwtp+GoMsAsBs6OLy9cUn1OYU
j4osgXe1WuHKecgB6Fnn1zHIeQ9zD9BO/cmYm/0wPPh8RLzdGzaIFgcV66xMbRzXDDi0kI7xZCGn
MnYk9aqVIWeDoQ7fulmqb8agatWVKQ4S/tAZZG44Ysf1dk7U6+mSwuK2a/e0OsFt3Rg3THdRzZq9
c56oeimkunMpkK/6wsT3gG4mE9DB46E75G0IwNjV2vX+MS8BhhqO5kPlnpiqH5SvQrTd/Knm5U7M
w4sFaMtdhwk4Ami21qLySMz99gWXfh69Bvx5MsxXozhBZae96WKsiAANrKb3bX/aFiBTBd6Z+Sc1
hWS/cEqVywK25uhpHJ3HkZy1/jEpFB6FbA1/rCAAHQ0kSLg9vjgXRthc+BZYLszmth6/eLnCg5Xd
Wzgq/C35Q1IpePrJnJskG7GEBmBixHd2dNAekKDBtMMaW924r9f6cXvX/oxwiMd+KVOwU0UF1Lk2
R9ss0NwPVVNGQOE5ppzyty/3JSB4U2S5h7raYcLpQNrskLj5DilhJIIR6/hN3FZrBOTtg8/IXc2y
O0CQnBuH7rCaKGPZz8Iu97k53DLApGl1u/MHBob34NZKvHNru3u9Xnfba5JqggVr4CKyxlyMcEzo
0l6Bt8tHCsfzQPYeOdZvx6IGcgSyqwhbYBHQMXStCfBgC8fPKaZ7hx0yPJqruC1SE3AhQCydmpi8
Ske06Mau44eOdV4AQOuw6uBqD5W37/sHpv3oAG6m+6rdkyrhv6WJ2T/LXFoMEaADedAAhN+Gnfec
zjHt44SwqFKhjkqv1IU0Qf3qZHLN1EQXes3GJ5Ytu7EsVSGPNMVyuZnCe+jOaEwMahQzE7c8Nb0b
jp0Tlm4X5rl9doGp1zbrV7Q/fLLN9lDU/kPlYNLIsaJsBnbg5H7e1k/Vmvm/X5iRsUS9yOe1VS8H
aiVDXWlVvMfSG3Cxq/zfLySQORkxjYFLbYC/aElOK3u0VM3dKj0RbpnLtNz0BpxcQcYosZ8XANWl
1Xkpx0NJfhiBwqdRbZrw0vclc6iX4EJow60FqoyiVSTiZKVA3GlE3cCD+VP1vt60tACs7wrS7zgF
xfzYfU2KZyQT9OTDbDw04wffedTWPmzLTyP9UldtWJG9DeJq22JhNR5J9dUg39kMRm1FadngO/nK
RF/8MMHY5ItXp+2CH1a6H0ZS7Hy0zKddrC9ns1921EJTO4kH8/tKf+rNt7E9ZMnvoj8348u23v5/
7tH/2yEAOl7vECb/GyOvYPWq1Yhazf0wo70vzI3m4MAvWZke9sDqSe1up83suLI+svFzgTt9MhL9
BrhOP7d/kHRjwGrloDkP1X0xMhkXcJnRBYPE/TKEFjtj1OA0acmudxQPv/Q+XQjid+HiPq3TYK/G
jIEc21xuGtSl+6a7HZQUAbIrhV5JTJADhAzNOcK1nQstybIK7//iOBEm63p3iqiThmB0AqRleqwS
1YC0VLcuRQq3eF2ytFs7WPuqH6N8OAT+fzPy0Cx4KHM9mnXMaZTZbu6/zvkB00KRqc17d/rQE7jb
gYqCQRpGgOHLAbQy+qxedVEYgWZVlM8kNeuXhR5BMxnW02mgH50xD0f6zWZf5zLeViKZYbmUKeyA
a2aVMXLD4gT5iYbZmp22BUhP9WJRguVqSJ8Ya4lFORPdY9wrauhL4Grh2rOdYT8N6XFbnixcgQsJ
cHkLxcRXCKWsH4rZW6BFHc2PYzvvpsRBgWa6d/nYSGkqliffv7/iRE/FMsdisE1oELDGKHrLR8Vy
ZHfPA7A77je6hYAPcn33mhKI/54Oo2Oiv9cZjw6mgPPmsL1n8ntwIUVwEaDL9jCgryGmI6ofy6Pt
3jZ1eQQCzdw9NeOjXXxMzDswk4YefabAsE36x5kd6vq8/UOkynLxO/huX1gaYGGYWsLwO8b1rv4c
FNHYh7q17/w711OtWbWzgrnpB92cigKysuybVj2Mzk/Yzzz/Wi4UFIGfWydmy9Et/vPb4+jRkA/e
2ipkRKmjC3otnDCS3Wi6FzZ+Zc2qEYAjxVbzoLNP+tJHBTsVhfN/pF3Zbty6sv0iAZqHV0ndbbdt
eYrtOC+Cs5NoogZSIiXy6+9Szr13d8tCC8lBNrAfDKiaZJEsVq1aKwSVcBSkUJXz7NB1H8utfbkG
bMGjfm50AqDEQv35fK591akCRHZoQCIj3Q224T8NQn4rna4O0Vr/03Up2em5ke4ddygBlC5/FdJk
z7xovo9lv5VEWV16eDmqCrM48RLh4o0TaBXnpjVmsx3N9Icc6pYaXmEFq/aEVTEXW6+/FRJtA1Pw
r83F5sIpzILOQ4Me4JsJgE47UZk70rCdr8u9NojYrsv7vu4/pjK90tsixlEZd0NxKywz/gvPP/kp
i9VwfWE24/wSsKUXglw7KmbBPxa6BdmN/pXevV22t+r9J/YWO83QRKMJE8ek3uPcR3851HN+SY98
XDaztaqLTeaLfNRLPset7Kqxgpjw127ACZbSKNNRaIOvXTY4R4PLaPF0SRf3mdPQAcz+OI+LrHlO
afOjnqbrPG3DRoL01+7siDdih8LJxj2wahdJcN1Cty/Cl0XywteskUDQBPmjnN8ZpL9t9O4dAge7
mlQ3utZcF5WKPfEX/YoBnvimhdwSZECWqKrWA+7SaNBfbAbVVaHaawrM3gCsTOc4GzO76jEnpual
Pjmb29xoUzvHZrGI3AlDezIUj0VZb4CN5gX6tIDoZvEcHZ2en+pI9TQUNtVhpmqGsC9uTEAp6h3b
Qvms3tsnZhZ+0khudloAM2Y6fFSa/atsvY2RrLvEvyOZI5XTCbOytB4VTjRQLd7lVn5rdpyEmnQE
AHZoECTsTVVy10poh17eBGuDw9jQ3GSCxQqou3PLGdg9xdhDJshhVQTRjjClG2HJmoXAnlM/AMdC
+nZxXI0dLw1hA/DrNddD0pX/5ecXp1PAtBLJCXxeq7/J4iPdAvWs/vyZbBM4DDw2lsXRYdTw8xUg
5WgET4qMPWILbcQXa9sFtf7/N7EYAvraiMUNALxtPy6cqBZRvjVLaw52auLTMrdDwR2OqG1IbwKw
enmdgEa3vK8ljwy7+olr9F7LWHTZu9Z2KPQu5yIsqBZB8XfuXW2mMtbkCvmkAlk5Newsi7/aJEsA
bt6YxM+mkCsHJg7dE4CU4d+5qQZaHSCOhiodXBC4x+IbRSTSp95j2/pufHlYK7HYnJhHmG1Z4JE1
l1V7rahVUM5aSuDbjpT6AfhDqGQZau2hH990o8M2Qq7HLXaltvUSXR0o+BJdBILBrN5zPlCPD8q0
0w7CSu6I/lHgmCN97KwDIjRmhC74bLYsfvZPjBbFeujZARBoLmtH0wi8dGfiUU9H7QWk0JDDrZDo
2UgdrI5r5kj3PUBX0clzPq50VCmFZATIziQkTLnDdsSwj4QHt6bcIlb7vB0wohNbix3nupoKHIa7
sPJKcONrN1VtxkIG+46lcVHXO32gj6wWG22eq0PE3Tt7DDSLlm6jKrdzwfSABklux6yZ0K+ajWFQ
DMeKQr/vspOurRr00lwHMGBk35c5H5VOndM24M0xux+BBIoTO93TNmKZz6cjKJOQfvhNgqh/6k0x
WWrQvEdiyZFqQlKLovBGt/ig1oyYM6x+lrKADy5uR8/kcrQHBEyt/4xOi9CptzgH1ubq1MIiYBlH
p0q9matEgRanaVG9R/RXpNbuz5cEEmUA77rgH/4kwZaZKdohOCqHKj1S7bpxw2ncOHFXj6ZTG7MP
noQSIOfKdDYgqpVtGU4BJCZeayZjtzykfAxH8zEdEjn1oWF/uTy4eY7OozFEECeDW6wSaB0Noiw8
S0qL7braDnP9PUfDaacqlDEFCAi2/GJ91f6dzsWqaYORMeHAYlc4X3jNDlSQuARF2sZOWsl5nA9t
cY3lXg+ct4Shuj7Q7IteNlHQXhnmrzz/zkgVU3Iz2q9oIAxt61iDktvmIrL4tZc/X57jtQPkZI6X
OJYWknCQQUO5wtNZHuqj82Q2/FgxsufUvL5sa2M9g8U9U9DMD1BbR5Y/SAx5i/R+oFdhipynq969
rfbXLb8NzHO/LXqR2a2D558K7qvip24yNBTBYbt/OBTE0gYcIM2M7f/HGB8vD3TT9OLmKSBvYprj
PKs01ts3YKWL7ucYPAgfN3r6bqk7KG+E7kj+u+NgCZcw0CpU5RqGHAy7Wjx2xvXEN8Y2b7oLm3LZ
bUeL/9uUiIpeK9u8zlh+VeYQ0uYk5p62sVPWT+r/35HB4vBRwWSlto+ZFMYv8HaHUny9vFZrF/fp
BlgcMn6uOWXAcIJqlhvmGpiRBhDVimIADUV+02t+wu3hYeR/gdOcjwA8oJGCw/iWgL2JtaVWE0Qn
lp8fKiMPlVEfeiGisWkj1e0r80iyIh7qfWnd+ONGZWt1GcEQYIKBAtn+JbJZGUbvTDUOoEBPpjR2
0ypq5bOrfZEAhl6e4XVTc3nPmXsol1C9Jis7ITq8FEYQx5nR0MZtdsjd2NmqYayeL2Cw/F9Dy7PM
9gp9KmdkQApCF+O1a0U4AxDr7Na0f3nt0+VhrVRMsIAn5hbHGXXqsnKaWe8yeCYNcG11C4nyF7c7
6taP3rury6uRbjzrV4/rE5uLMy1r0e/fImsGElrvQP1bkzphP9w5wUZcubrtTuwsDjBp5XoOPWFU
sR1kAF/p9OPy5G0t1Wz/JKawS7yNqYlxsInteGeGFvV2nghiCVoZZrZxzlDTvmxz9XI/GdP89xOb
mQz8poHS+IPjXuXQSSdRbcWXTWz6xOK4aqjN9aLGvDlK3Td+EWeN89hbxREkgnGNt2Sn6weUwK+M
SW7YXj3IQJ2ECvoMvFm+qRq0yergXsRB1vSR19xmwAVBKCZ/Tkux99Pv7Z9LRMH/Ub4DFzJKwGic
O59P4J/NHOilArwZxr6tg4+xLmPk6X5entPZFT5dOKgVzG2wUFhaFqFAymcLv8FJRcouGoOPztuA
fm0ZWIyjM1qh3AyX5qDVb9MI5XM3+355DKvufjKG+SecuJ6vlWNfNzDhODK0iidf+YdM0LAdHo3y
1Z624svVY+LE3sLVy8pTWd9izqiJ7NKXfNTCMdhvC6yvTh1ScaBydlELWmYO8lQMRTeBBaLkEeSV
Uv9wed5Wt+zJ9xfHnaYPpYReJQBRfpSNT1Cl2or410aArMscYMx8CEsGqD4HQ2YgPYygcHctCix6
H//5GE4tLMbApcbzSvq4lcBaEWAgttUdUNa8bGXtkkXbqo7eGD+YEePnHqZ455VDo+GSBdeHyfhO
ju9a1ofKtqKq3wjk1yftX2Pzjzlx5xav9tLsYQxt+HtW3Gv+luTgqgWkAdCKi8zNJ8D4QLuAEd9F
2FcGYc2B8mPh5QnbsrBYlq4gQ00np3j4EqiX0nu9/PW1DQgMAMhdUTwPQHJwPkOpB07UDJjYhz5s
tSs5RiioTls9CGunCmgiTWRkUH/5lAdXtnAhLQ/eqqL+2dU4HIsiAt1iWGHHN1lolRtwjVUf81Fi
QqYB7WTL3R7QbCy8EfYkHCul3zrDjkr/a2vYB+m+X57A1eVBenyWOZyrMYvgqgUg2pkapIGo8XUA
3ufH5c+vrg/arJF+h4YLhCPO14emlkZIhc+7o7PThilWtgdy8yKi44altUUCawJifHOm4V2G+RRV
a5PriAhM4UT9WEaldte0Nx0b5yJkkufVXzg2pKHQzq3b0KlY0mpw6QsKwkvktppYhESPLs+cuTog
pOd+CzvMMjvnUxe0JE3rtqweSsl1tBcQVK0zhTyx5aC2OY0q7gowzaH0+mYA1P5NNOAlyJ2U7oiC
uHadCRVB7t44jH057jSQr4Xow+3APSLH+8LtxlBl6IFNA+OH3coWjXJdF4McGV1EWjChVGzpMdG4
/y66VG14+OK+sZGCRxYc/0MK3gOAeXGK0tEaUq3mY8JpETV6wuxvtqIbM7gI1H4bQa4W2e9ZgxT6
ROcT6APkwEnZyqRkWoebDYLZkumMAG1hjsd8aLW3yrazJ8ut6Y0NSpatQHhtb6H6685KFjNMexEd
dOXAHRckxA9aDqkUHfpr2AVbZcDFVFpgU9NPjSymsp2IRhWBm+D8o1UZ+kgYj9ZfXESnRhYXkfRY
AT4MGNHCxt9PW52zqxOF9yQAgXhTfiqMWE0ANv+cVaANcfujTh0ImCit3Ig/184i2weV1ixP5iEb
fe4PtmR2Bvgk+k718qgTLaxFs0OjVKg6e+NsWF0UEHahCQu1WfBInZvy/D4bndwpH3S7k1eTS1ow
8aZeqHtdcXX5nPida1rG7YA3Yi+Bf9oFc/K5LYt4bkU0Gz2gA9qQHIV9Xk+ede/YDTQlcn/0Q99q
JqAMU77rVYoE8tT7XzHV77ocmkgXdhv3YF+69jRhw3eECnWns5AFDliCO5fFlq6B8mdg41dSQDy2
YEwe0cvNQhS+q73d4IkX+G1+SKUuUpBcMfuekuFdFzK/CSZRx0jx2DufFOjctLl/56MkFanc9x5q
xDeRK9uvYM6YnpjeqINj8a9IRX1IXVZPRoauzxKwqhvpu9VuQCMSiKDwzJPVd13S7DCocqbnAaKt
kQqpPnN6FjkroWvMzdvJc9Jw0AsnhHJRAkJw92psPSccxhanAKmLcBDkXQ/ktxyULxHQJGqfV6/1
9MVXjy3QkuBdOYB8Te4rxiEC06gwT8sxHoHWguBpL0DgJKM2c6K0hVqYZ/iHLqjrmPbo+rRaCz3a
NtKfrUXaqDcH/+gD9hZRVOT2ZdfSvzkKgAYAiBBd6J/Zd3hLFK8EHr8KjB8mqyNlv7Vi4+heC05O
jczX1mlMyonZkywvASHXI6gmv5ok2KkaEjNjtseKb+ykFUD2rP4GLVsTeE/0VS3skQFjHchQPpTm
IMKmSMeHINfa69YN0psW7h0ZuZx2nmYGNwbX8+eeoqoWdfo03qEz191btCTHCcmCw5ARayNPtLbR
UbR28SZDju/TRnctdOHIgJYPU6AiordxoaO1qHrZ2OOY0+UWD5BBRNsaBBY/8TCQJu1Km+FpU9gu
mVvLxi8IEv8hvmpDNtjufVZzcTBw19y6buNs3KOLMc73KJS2EYcC+ARimWUjEDZf76djNiTcba64
J59Z4EUjCJg2lnrtFgCqax4nkrV4Dp57Vkf8yh4GlzwY8g39eenGJK7FUyefX4J4iYECjMrxeVkc
6XQEYNhz9qLbWcU/TfEXbuEDru+gERertnyW9FOrg1AJffnETR8yL7tzQbLNyRZaa+1GQy0cuDBA
oLHrF9cyL9vM4MGA5uwZQd+gq9iO89bZa3zjkvldqF164KmlxS50ofSMCiiHJTe7L/moh1wzr1Mo
sTqyiICNjquehEE/Xlme2o3BkOSm9ebmU2TJ7mogdayNZjyOW3f6wjd/Rz/gX5ibCRFLIho/95nc
1Pt0TEfywLx/bPtbwH86W8pNawfeqYlFgNVYhqRdKQk4/D+G/jkL7s1un1ZPGfj7Lm/zrcEsJpmA
RjQ3KQbj2DIM6uthmvuYN3bzus9gwuYYCI1Ai3ChVwV4XJsevDFIoKeTiDzkegrvGhXKDUuL+Pt/
1+ZfS4v4W3N1VqQtLKG1RI9AXcKislDW0UzLYp9auJ+KFpq3WYfbUZeou16ezZV1A+gZ4TcYZZA6
XQ4U7FQdSMFrsGE5QPWYwr1VaXmdNs4VLd23xtZ2l+2tcEiB4gt5YdBVgaECJ+W5L6YW6GYDkU3A
mkFIrppu3PxN84x92SeAxWhpvevzrzRgoUd/jfYYFfqxY//41jPeDiGmEY3Pxb3hb5Ebfj73EBNC
mgaP4vldvKxAQWBPy7MslUljvImq27n0qywsQMh+qt4+dsHT5Wn4PO2Y7vll5+FGnNmez2dhom6l
abYuk654GuvvtH4nYOCujSrWjY/Lpj472JkpZ/FCBnU2a12pZFLVKbA4+6DcVcAa+94Lzx6ojMHe
d9ng5xsKdz06x5FrAvsHCq/nYzOIZubQmlBJbe1LEecbt8bq5xHogisWFbxPeaaOSEtKh6iEZSRu
jV9W+nz596/UyzEAf2Z0QjESiYvF4hCIvyE7q8mET/f2APUd81qTb8xPqmHf2w+1/ZOMj9IZNg62
1YH9a/Z3NeckZuwU8AFdVaoEiDc3eMr/AlkHamyAs4BVBKwPMn7nCyMKh+RdCRx/NbDIpjdFMTct
HjT2ujGBv2/u84vw3NLijHZdyfHmKdEq06Bd2QISYO+M+ncrY/5LDS1QMBm07lfme+V1TTr7urLd
LuagG/zWpIp99zyKdmMHP0+fvH4/oO0NHSiW3Nd6/4o3o5MAtQUuhKJydwC4ey9Zmv2ouOfwqFBO
+o8KdAlK5qnf+4Tyr1bhfSl5a0Zd7zaHzLHFl9qYymmXlUFxz1rT/FWMmeivXDwHbtCGQl80wWjU
cRcKgGPq3xZ1Nz3RumbIC2nDY+5rr7lXBY9Q1ah3AWn1A5ET0kRZU+XJmLnsgNqvU4VQV7B2Xg3u
o0gUvrgWfQVaajfX8NjkwDESM8tCAVDuwRIVuhy4BmGJzLb2XZ/ymzqfuuvScFiYUaGOtjtm13aL
e6BUQ37Q4DCgn0fjfA8yhL0g1IyzwUwfDET1KLCgI8m0JaLeoe8j0yqyIOSO7n8dm1q7z0smaeiM
jvg++iM56mrvM/4rDdiHDQz2WGhXqrRiD5wvT3npspteF4+5NtiHZqL8unTbaZe3AEGhTUXHS47K
SHT2EHkgV7pPRccSjrLgu2MW2o8WDS37YirFsx1o2o0KqIqkNXjfqDsXaoqhvneYZIfKlSVW2FAy
MqSTf2Pc8B9b3I8gvyp+KPBu7nuFDKLv2sW+7mi/M4Pc26vCaaPAS8cj6j/Q6LPq9GrMgw6PWKgb
APgCBGJrTpFhVOU1WndcfGUUEZvM77z1G9APSBUrx89jBGZDpDXAjUQvemFElTZVT/rg1S+qZf5T
ZbblXQ42q7BF7emm8TLjXqQEbBwpq4EIgRxTZ2TdG605P0ifeBEBI/3BI6lzZ1gZ+ljQEAFaemQZ
pNlDvRIi2uij94bQcIh3JE5jfejS0n4ZA+KooAQdgot212tWV3wnWr05FFzHZI81BDT8sdwhWQdN
BdkOe08zRGw6Pb9209Y4ahZnBy8DfW2R4jWuSYNGtE9FZJaleXBtiqCi9p2Nc/9zzHS+6RfHpp1q
ncdYVd6jwWtvBl9pcQjAJp8G/1w+XryVGw3pfvBuoD/Unknfz88xpNmyqWqm4n6ycveDOl5ZQ0DJ
6Y+p5XLsASSsuJ36O08f1BUuEjdUoxnEnUvZ0TOqIJzqSoP09zdkGyMHeiR3EyvryOTvna1D3NYb
drxAK/6oBvWQ1/r43e/hMaZb7PthNCNIppgR1Uf7vsFL6QBd4WlXjmjRLXndx5SR9m5IB+sJFSN6
0EyV7kUKqZDJVONDwTUt7nryJoOeXRUOMiOaXXqx4AKMriCMPpR1x7/zgTT72g3+kQ30/jKKrKun
iiBqg9S6kxTpKRb4e9Ph/ZMu1bjzA58C1Vm54plaFbmy8FLdsWr4VfcWdEoYKAwsqfODcGuGKEBj
eVQTOMQEAhggHnS8RFJLhF5fDL+GwrBDvRTjIe2hEZRXUFilpC/ua4N3UdPn9HFs5FYmf+E9/3k/
Q58bUSjuXSAGzhdVw/i9QPIhoUHehbxtbxAL7hsT8ic68zYYoBYe9NvYLOOCvONMjbyMeoOyCmqF
Wn7i1U48OdodaKsfoFRZR6nvV2g6M/cQ4/lhttpGuL1yx2PP6sido2kA5ZfFFWwULdEcYeT3OOVa
ELSht64BN9nGBsFULW9ftOHibDAhTPipnGSmGVDzUuX35hhbAiybO1XGKPWXPL5saHU0J4bmv59E
LGlRagqnJwyJ+9QuwqbeiF3XQjHk6AC0QIEH7f1Lbs0mNyQUS7X8nloqyWX+QvgowPg9/lLF+Jjm
DnK35h2aO277fPzZ0ellY4RzdLyYSyRZMJP2fOSgtnk+RMgxlTaIGNPEU60swtytg0MPGoIXx6yt
kEIDJHaHnlyJ0pFxzz16y2rS78ZuhCjoRMt3NPIbdxChTncEco6RcrvspTW8Og4EPIBBcnafpnpw
xVJf7XFB/EIfDb2jAemvsyHrGDA7BtlXDhVPDVHuY44Ol8joibwdc7SgmmjBi93Cm2Ikt5GqVUE1
vUusymMqhfcIStLsV8r89kumI5K6PDlLfNF/thHeLzZ0MPB0XOaiKiN1BmkGfWIHz7p2hYgtLFgT
p1oFDck4197YmOHI2citLp5q/7FqgxMTgB907H4qKVaUeJmv95B36WIEHQKPYxASNBrSO8QJDq1X
54cp3cImrzzZ3Dm1Chz9zC61bMDpa78XwFIV98Ty7to0h5BJar5Kjx6DhhyyPH3cmN35JbxwPRdE
cLOYDVpTkF88d71qonXT6B7Ois5rb91imG4pMly70eHmTjVOecQs6AJnpRncW4Mb3HCVa0cUmNMt
aa3Zyy/9FHPxUzh6mwzh5vczJURb98fA6p6UNf1x7QnimR4KQgBzeHjZLU9H7pSeqJz83jOMCDdV
2LsvVKIEO248v9cOrlNDi/cJragmIeCa3/PgrQS1EQHo9PLqrVlwZgFzCO5BkWhZRpM06NzW50hV
GFOoOToEgjZO+cU2QOIoQIsUNp4NzmgcTovJClTQ9qUOf1QaIkhfgd+vCZmmhaiCxSDAj8wtjYw1
i2DTBGgWPTfo7F2chbVEVrroOywP8b0bPPy9W+Xoamc0NEjyzsXNqZM+f1aDuSUgtHYRgK9RR6oE
vG5zpurcA4kUle6nykpMg8pDOVrmSw3mryfPVPV1QIH1clFvgVSW2+2zEldqTotgbyoj+/XHC4vi
KzBFSCj/5o88/yGGL60x49JKOkKORd0et7LIK54zyzzNLWmgSEa69tyASZuqymTmJc2t4dw3W23S
W59fLuKoTUVvgbJnEEdCrlD9vDw/K0fF2c+f47yTmKAVNjGA9/MS5H8b8QOU7/2W+ra5cikDqQCv
xwbDibdE/QOEZxuyLtyk80iVghhA88DHVEAKDlwBo0d3HrQJHuf8ozzQAhBvVGa7o5YC49iz7Ami
niHaHq19Jbz2sdQMfSdQCPuoaCPfaYHAKkTYiYS94WxBIRez/5+7C7snANReR8foYvaroFSjRnF3
CcnCvHKfAcr4fnkBFibmc+FschYLAIrRklRoxUs876m6ZuzPsNgYgQ5gH04BHflL1PQWI/AbwANS
mxsJr6AUVva3eMC/XR7BwoVmEw46qQEbQu7N+gRSklZryEDWXuLnJg+DQctf9Twd8QATfMPUYrJm
UwB0IpCY5c9mgepzbwWTgDYirBJIMWRBHZLc5t8LDYmVPx4RTi80KDsgvseDdXFWCxMFb7wNBZA8
wBy1RcTFW278+RPq95NijolmcvWlcxUUSQenkWOSTtaOgMSO5ztXvx34Vuvl7EIn4cDvWUPFzsYD
fG4TXsI7DTako66GMTEM3lx3kFPe5QyMer2fvxvYevGfz96pucXs0dZDS7ALc5SWITIC8aSyne38
uGzl85sQc4bHGRKjqEh+6sI0eeNxU/fHRIyzELl78GVi22NYlh89MJ+BzYCUq/aXja64OkI7vEBn
bXRIIiwCEQ/sKlPDJhidWDiZDy6jYWFtBMxrTu4BvQoiMRTgUZs+d3Jss8HqAWVL7MIL1Wva/2F7
6W9/ODWw2EWupNyGj4+J/grZ+tDe28aWCOK8xkuXOzUxj/HkWoHkjiREwUR2pYMLTPsRqRSJuI2z
c82xAVIEjTCqSZAgW6SwGn3w05bDihKhFhwmSMPs3b+arTl3BSwx4KTWYs0zz+P9mFciyftgj1pG
KPGWsN2flz1r5XEGPAgU6Pw5zQCO2sWucQef0cpAj3fTY2PuCzQbCiRGc0B6bioHlGqvcotwbM3R
Tk0uRlZowP1aWSsSeWe1u7G5ujykrc8vVmfEQ5yaPiauzx4HdQ/Z9D//PtDqM/cxzmigBc59rPNb
00AjLE86fwjzuSCxRa28tt1nySwb+FuszLIQz8BtlAHlzZO8fDEzNybiW02+/sUo5vLbDEWEHy82
o6o8aTtOxZM+RJge2d1WDmt1EC4KZKjAoUi2vGaGMe3BKa6LpDaRcr+ugv3QHP5iDCcmFjEMZ65n
lNwQydAfhbwa/ixGxXk1V/WQscC/GT2+mKJO6JVfMpcnwdAeu6G/c/snYOr+dAwGBLUhL4NgHpXQ
5Z0/of3BaIZpSrrhiFI+sjuXv//5RMT3f/OQIwK2QR1w7q3GKCvOgV5MbDBxCfcXR40kV8fUFjti
k42i66oxD9djgOYqpCPmv58cvz7kbQs9q6ckMJrrWt4FADNKvQj1wQn1/i9mbtbNwH2IQBnNyefG
OsBcAxz1Msk+OuvK9zcmbuVkBMoYcOdZsgfbxF9831RWQyqmTQnqYQ+WyUGu5HcRCEKe0KMNQlkW
vNhV9ayJ7DhY48vlZfu8e5CQNWaVWhTAUB9fHGKTYJnNLc4TbpivpNO/oFXmp9WnG4P8fFaemVni
uGyXKXT6jDwZa++XLsGvhEzR5ZHMm/D8SoYJCB8hn43+cSTkzpepMqgYICHDk0x9Gyx/j5wHOEb6
GHQq8V9YQroDsTpyKp+E17Pe7zXD73hSWfLGoyKLhEOjnCEUJFO/0Yu8RHHNp8OMVXRR49cD3AXz
Cp74ehqkHbW8qU+6dmz3sDRGek3Z42hk3k0wmtOOu3pkV/dAA5ch85vsWLpOh2orq54lJHl3uVkE
Yde5atdy1w5TIYbryzOysh/PfuO8Nie/0VatQRoh+oQRfVflYP4lY3NUYM2xjeZN1t3usr21tUZP
HRI8YASayUTP7SH95wsUafsko2Ybmpl2ZVKxQ3vi3UA22Yfmk2vpWOA5Qr59FtAFBey5McadRqdt
1yeG+VONPwvtq2e9CPlggGq3QT75qFfatcOQPac/Jmvjfbs2s6fG5411MrPM1LQg57RP+qZH0cwc
P6g3vkyVHkSqca8ssdVRupRI+u1vHmQPketFZgnCwecWp2pWmbP6PiF608/lR+OKWgUkkE3kCOqJ
lzcdscp7boInomBOFgUM0CmHGTzC3eNsrPTa+YTUCmJt3Z5Ti4tdPVBSE5GrIWEjeiT6TruvBPk5
5Vu4tzWPOrWziBWhxYzUl47CY0PvDF7GGtGikuTR0Pwhs/x/5hfxPEKVuYi0rCH5Gen8NGVA5uZa
9h20MX1YVWX+4/IOWZ03VAaAsXTx1F8CyFzRq8mVxpAMAX2QjbzyumlX9PkGi9QS6f17ND6qAfOl
Dwzdsl+nZ4OVE9NCzUUJtQvGRu1SA1ikdNCssEHUH2cAQ0SZ1ZEvoiH1TtqeioFnMdBL0DkhNQ1w
GDUISmqu/yFscv5xoDACAAM5AQjULa8EgIenQRZVnzQgFEGNJLSyo2YehfN2ebJXbjcgmfCyAT20
pSMPdb5legcl8ELAjtDfpvqnwZqNu20tRjizsIgRJFqky5HUACVO+w5dYB6EvEVRA7z7zAx0jIyv
eLuHrqmiyyNbOX7O7C7OvrpGhb52YbfvXqmdRX4PNoyrvnoq09c/twQCjJnuFnHd5yM9bZqgnw86
p/qAykc+JaL52eMNr54uG1pbrBNDyxY9bqY2eDI57ioTCtm3W4JRW59f+EKg93lppxjHBBiIHQhg
IbbyXavecDqEhTeg6FHXljZfCl0icbd7bYquwWpfD6/KbGJ4SlQZ5V56G1O3cqigoQDbKcDJ9ZkB
1HRSDdreeQ9G3lrueGsPu5mn4jazoKFyeZXWTIH2xZkhEZAcWpY30ThPgtZAZjoIqlsvt6/y9JY5
G5frlpHFPDb1aEK+e+yTdFDQk3nrvY8CDVKXR7K2hU5HsthCrtejSd9HbJT719mMsnCvbPPFsb7Y
QfzfWZpd8yRWoOAvHTqC4ag8LrwIL+3eibL+rhw2Tv01Hz8d0jyvJ4aEpYCp1RVK3qm80TPnyaus
75fHsnIfg0jv3/Wf/35iYiJQKrY0zJqLt1DWfC8sIzIBytvi6Vgdiuch/4EUPwwu4gtzoF5OCbZS
VUrnmLmOHk+aaneXR7PmA0jfoYURSOS5HHQ+mrpC441bzPEqqYMnwVDNYZXeAo1l+fFQNPQ4CMXe
Lhtdm8JTowvvzscyn9IGW8ggt0Co5BZAF7da83LZysrQ0GfkIUsNTAoEJhehOMsrP4PSI08K2apH
U9HpSietf+2DOSoWvhwey4BvdTetBake4hogINB8ijldbCqhYydJA+6htEe3/2Cee8OKcQc9qAgd
ZwfqitjJ79K8vEvTKWZq472zcnCAmB3lBvBK47Jaek3LAwCDy4ElvdWEY2ZDcO3V3OrfXZlZGMF/
uBVttFctxgh1Bp3WtGZJbgTHIgNErmO3fIJUHzl2YjPEmH1w8cwBpcBvkDn6AFBvPPdRuxiHuspK
lrC6fHRIqodmySAVWn04/Qxtr6oizIT9UgsWMjePppqW+8u+tLIZ5xwEehBQ+7I/NeYJkqdM1gFF
Mbv8FtD3YuRb7ZZzHP9plP+aWLYf4IECmqjeo0llXCGveldKF5I9z6Yqw84dnmz7LzwF2hnzEoKl
B/K257NqEXSUZrZNk6LpPlw+vQjeP2sTwrfLU7ey2bH38H2E4TMQY7F6fHJMpgaXJkZp45V2V/Mv
fHh0i/fLZtZWCNkVhLlAPSBjvDiWRYDuIC9jNEkfB+fO31IZXhsF3nhz+AcIySeXlw0fsRIUs6Xt
RnojxEfvARa+cRqv7F4AGQCew6sSHZLLjAo61ztdAhaX1MQ59lofKQ5VoGraMLPiajO7yQzRAiAG
esPnSw8oddVQkukopk0/u9x+T4fgx8D927rW0lAirxMa+FN0eYU+W53L1CgaAQjnfYZpFd4QyKmT
euKAITlWXPkxNbXQzWwoRVRZ9D+kXdlu3Li2/SIBGinqVUMNdpWVshPHyQuRzqCBmgeK0tffJePe
e1wqoYT0aeAA3ThAbXMQubn3GkYGKrQ2blXfbjfGHBYFeNRkNKCgZ4zEh/s6k9NQK0WmPlWab34R
2v7+qN4n6/q7vf79xQ2KhyXu7wq/D2HQzIWgMDzpYWjr9zJ7gitgwHNz3w/dTz0p3/Ci+dE0065S
UKTRpsJTspb5k2bt5Eifpl5xnViH8Jj5KWXGIaXyUgkH34renrOpFr5q9F+g8fxZRpGnR9W+pCLQ
9PqFFxWAUwK0uEgGDHW4Djh+oyevDRTq8dZO0EvvXouGHPhgeUQxPK3THrkQe9ycGxXwJegEb1uQ
SmaVb5QGcVIu+ypOQWhK+IAJr2IeTpz2D0PZ6udCauIQxbr2DAPQRLggFpShY6o/FaVrXsaIO8Ql
/Z6R8/R9iPsq85WE8rPDSOGTiv5sqgY1064fN76G2w3y/mfOmvc2OjXLspJi9qUNSCg5jxRMm7fI
v79BoN5+c7ITtIAATURNFlx6e75OP+xAu+ZjPJatdS4oyb06oYGVjm9tP3mGNgQwc0lcrY78mqGH
Whg7sAwfrMaAhmRdHKFo+QNUB7eVHaDJDbsoNj1KMz0URXPEz/klbEdUXnqQQ0DqNnZQaoQyUkF5
748SD/CGRqHadfwBdEI4xGTmb32kj1Gpo8OtN5/6KjrlmXOpyyZ6lGVz7uMSVeOkDkgJ3kia7FNj
7P9ERg1EO0tbv4E1tVvZkCwu2LCXFf1apF0KOJF8imUxuFxrA0XLHvU5+UiM2nCHGCa6vTO1xzqB
61g+mLoraDYEEubifsK5r9vKH1qlngQ9hyYFaDsljDCV2rUFRGigaZS4fEy6HUO9uHZZnH2TlJxE
0X1NLMcfCno0qzq0tPZspalvGPFz18VHydSj2TmPDFL6Sdo+QLL4KzjWx9gkB/CHINbb+1M7+XzI
dhrRz7lsD2lZf7ZZc5ys6DTF2a5EbWrqvpWl5g+tFQhbOcNjBufy4ATWUMECdDyUo/1ZI+w5iwX6
xk6j+nwip6hRUYWshx/Qs/haGoOPeukTyfWgHhwQXLKngg/xMVcEkOdUBnqMnUD1IE6sf2B+9aBG
Xe8VThp5xeRErhyzeFdqUQJKQvI0GSkqjkP6nMjWNzrzH6Ww7J0JFyIfWH0ItgzFdyOym4c6Sfek
h70b6lmkAvvHGH3eZ+beivKjaecgd0Bq0wNNC2Bkyn6kSdw8ZI2j+XatAkFiDz4F3tsF7Sz2+qj6
LjtIhxFmbeBZVz5BCKABqAwdNBTrlkTCvCi1oeXCOpuK810ry6+x2PjI39tF18c0+RjivXLx4SPE
SybrWtlbZ9Vp1Sdm6hHEDwf966iUxeiBo4azyTJ8Td0xFLBHPxSNflSTVA2a/I+h0n0BnVwFusfy
d137HTbVuexbdEWNmjzlagP+DvELYxQB3L8nH5rx0ytPtfbE4S2zcefcJiMobFoAqBg4a/HYWJSE
ExargEZo8kxI5bXyqYXPVFO90CjemLXbk+s60OIJBby0ZXfGhKRtOpTKb3TG4r+vdHwMAZjU9eHY
W4NQ8ISW5wQGCunnqt7V3V8XU65DLG7oqgDnsJqni+fBBN9J5bu6lR7SBdISlx62F0rmKh7sM2ll
MVOgq1QMkGDrTBq7AE56avY67V8KYDq12PAcUJIMp+f+pE7DztESfadXU+c3qvJTb8egMnqf8TgP
IviPT0JAT8Yh8+V4FAp/Vkjx1svGB0ltOE4yy3DCRvEp7eBzPcquDqoW7EY+1V8kXLCPREm9hinf
1Lq6DIoKEvjwnE/GRRkLaMCZp2QY+FnqIocz2/hMnCIQvbnXcQH0lfnGePbdyeOvWZRbLjhWmqc1
DZIGR/4oUvHd0rqTrlbn0dT8RFRnO6uO0TB5PHYMl0LbZuyS72jeIJWxrFOC5t5ujKISDE791EFv
mrfmZ3W0cJfVnikMT22anRkLFLqAHYuF9ohP85Ck04uWGZY7pM4JhdmX+1fy7fsViwUgALzTgAK9
qb7HGQWNKRHkbHUiwmVWV27Vj8+9njyXquIyQjbeQLep7ww9R4/OQpsOpPlFwYOPvMwFn7SzMxVQ
XIljyh7GQnYvA3fgTAp+Mb6seOzORTuWu/uDJfOPX598OKMJWPQo8KxgKqmO9oXds+EcQ7TtVBtN
/cXOu/zYd7XhCVSX9uDUxV/Q01RmYw/yTwbg1QMAPhAhjVTjAfYHzWxFSl/B37VOTdJxWFdXmela
dgySj6yTygUjL3kZi0wGPLL+KRs9eunHsuKeXrXRJ5mq4hkvfCuwsggiDWjBqK96Zag/WwYFRFN0
uIbxHUC3eAIiE/p/35hqdTuntJ0vlOk4gEalQJmtHk721LKT2VbisaZxclaUpPZRYu4OowYxYtGz
DpoEWvLYtxK6Xzq3P7WCjZ8ZI8MXUVQ4sZEH/9b0Fnxp7EwvAV+WuXVMlBxi/iTyUiYaaIpKYw+d
6K2a63wOLBYDBwTqQji7IfCz7Bry1BzwSqbibLTdW6PHQW0Jj9aGX+CUyK16Nw3sOdlUOF7ZgBB7
nR+uKmRNbh6WtLUVmujJcC4B4umTP2XyJe6OWYw2IkgQpfVjY8/djhJPZOw3VBTxoF12EvFeoYL2
44h7I+j7UORHiKGbW+f6bdaAVvDMgAHBFSfvEiRW26KuIlqM57S+jEX49/BDQF4s2FWZsETH17Mo
XAwwE+9qFddG7gw5XIxNxdX66KtKYHzz99OFKwo0BjS1Aa9eXFBQZc1tGRnyrMkXqu+w6aT9OGzB
0VayBsDp/hNlcQhhV2jVMH9LtpG4cEncZ8a3bi77W1/uD2cla7gKtJg4pYZwbqkikFr+wQMCspmq
+vW/CzFvjQ/ZnNSptLiOENzxInluTU8ZNqivt5cEln9+ws6g91sGasdNpnX5PF0tjjd4ScY/6s5r
gTRI/j6dAznJQhyUqvUbeadKk/3UlZo4c8sWv5JcnfYcllFhkhp6ABkW4O3vz97KTpjZUOhA4+2E
m3Ae+ofZy8qyMfuKiDMUO0Hv5gcTwyqAXGByy4R8ZRYBHgNuW0dJ2tLo/Kd8CKVakznmuOnOoiX6
ceqTaV9UVf0rjx35YnRq6tlyAF/0/gBXTgZwR+ZqHSBKOGQXAzSY5H2tZOJsmU0dNKOq7oQ9Khvr
trLPLWAv4YQ6Uzpv1I4to+mh1VmJszY046dajhz1nEgLxt7Ygma844YW9wY6jrOROAp2QJMt8kuu
ahFIOlyc40mkTyI3S1eDNE7Yk7r9FFeT8ZOP3XS2bSt6aqZJ+ZHGPIG1MBkAN8uLb91EkweGWzuo
WDx5rQ4iX97S6NkRDp7jpcZQSIKti1FMk0tyS++9qMuzIIMThiuzGBoZsoMWeV3WOyky6g/NFJ1w
4fde5XSqi4tzOMSy/dlVpgDaUcE305d1MMpyL1WJ16aoIHVsFJB/xD3tjkQGTQytv4HyBFmIjFzg
/bwqtaKdKS30LjLbOSZGh5N3inVfrxXr2BcwuyGpmX0Fp/i3JjvrtyMn4rVV1wWdqfUPujawIIm7
ep8WNQ/VooeuXI9eyW+g4JVzRjs9cw0thc4Iadrh0qVsKDbqnGvbAlsC0s4EGNCbelKVR/qkgl1y
NjuVnYeybL9zyLuctK4cN2ptK9kEyuoosQG4bqOOu9jnU8MqIxZ8OLdKX+wmYtGQM8HCWoFJJJSa
jIB1ZXay9Yz9xjM0/hcjncVoob0LbAS6TdcfN2+5AuRtM5ypNv5sevC8SQqXqSjbApyvnCJXD97F
OHstiw1oDclzzFxwdmnkU3EZ01BsuVqvnIwEoHMNc+qgw7VMz6DWUjtKZojzMF3QtoNg52NhftWU
X/fPp7V0DMkRpMYppAdQnr6euDFVMiptJs6ktD0Wmbmbj/mbLflPFaKFsybN6wRljo1TcW1wFC0s
SuDIAEjqYhbjbACLKxXTuYuByojCyfoeadyb8i0t65tAAO3ikWNjY6C/gAfW9fAAFndIPdRpaDon
WKuw7q0ABMT+dn8S16IQcMwBt4QTDg7H6ygaA/ONEysJhYDH/QD1Cw1WBjaAW8nGPl+NZOKdiNEA
jLxcrpRXJrokLAlTy3jAXtybonT7rHzICD3cH9TNzYWpoxYaJDNtELyHxRr1wpoGAr2fcMwf7V01
bSQ1N2cTft6BZghSTZArbgpto17pLAduM2yUYlfb/POIiiRppw0YxntT7+q6muPAAR4tP1sHQn2x
NtJRUZKQ8BhwjNw3Koj6ooT8kvAz65/BGEu7lwrqPmjLuKl8hujQxk6/OS/ewwPzPwOhb4GxtCt5
3qldEtaDPdeuXyqpfO/hEZGy6mECUe3+oq3OKl5t/xdukY1CIKXKYgvCL1y3IFTEPc16i/+aJrEY
02JKVVMOuTWKJCyG1rWNB6fd+J5WRoFdZ9gQiYe9OVbu+nuKYuAWzAGjALPXc3LNy83XvDzen6qV
/Y0gkC4G+NG+Rc0q3I4hX0ZB98++MfK6hRVYWXjgskx0cUAaAyJ98flg36k10pY0rFQUAxT0Ih+L
yBQ/IDJA/DSz02cHOmX+/TGtThxsAlQwPmZC7mJlhpxG06DheADf2tNp7Y3OMY6zvz+EbBVw0Rlo
j4tpiTsjVq1UMpqw/kbs9ualkK9pO2vGbazQzd2Eyw9RZmAq/gcZ2OttYOYxLOUtm4fdO1KPSnXX
VTAKhozTFxhI1+4ABqVnppW1vz+NS+kCoFMRGWxvqqNSP/8J15GVugamE6Ts0KjjQFPMPXrYOzgN
fJd6exRl9buxrDMnk2/WxUnv/9wPf7uKKCXA8gMgQuj+Adl3HR2CYhmFC1QZqpdWelnnRn8NIgEs
50OEZSe60NXcrAgioKlrPXd1XfyQXBdbG2V1IO8FPxzxKBEvBtKkETNiLSpDKXfFL9n/JvRyf6pu
P2KQtebbCU86+CEsIR2id7J6aooqNFOn9dLBbHy1GraoFCv7AWFmH2BIWOqoiyzLIlJPeaM1Vahm
2RNTdQiDxUHpvBrplyI1T3TS/FgjUNBBD7DLNz7qmzECRgI0Cf7B424F8DEQOtWpNoVtK5xjmyrt
Dp3t9m8T+EWU+a/48DxWZsnlnM6mY2yfjMA/QIAqH2lQ58cy25tT5+LyvL94N8kMQqLKBBwLKtKg
qS22Rw2LKfjmFmpoC8lOBR58YS5Z6uvAZ/qO0aQbm2U1no7SFvIZKCEsy2iOU7RT2rAplE2eeENl
BXaRn5wq/dlDU+z+2G62/jy2D7EW0+mUhWEwJ4aDeTWF1Gj3opHPZNKCfxMGVySsMkAVX9brlCpC
ex4HUZjBJ8adms7LJC3cuhk2EouVuYPYAoTXIKQCvM6SKwGHMcifsVEJDf00VV9582R0P9o03pi2
W9AiOLYq7hUIwqMqBCD19TY06o7XwKgooVrqz7Yh3YmDMjE9Fha8EXMILQut8JtGWqdYYe1BoHUe
UAHTzfvzenP1zH8Gbh6Aa2E5eaMcpcixBBADqptTr7lqFERlIBIG+aiXggv4Se/uh1vZLQiHVEGb
Lx2wMK5HzS2iQAMAo06yh5RCSPpLvyVVuxFiyS506kSxTNYryEeeFP6mk327heOb9/RVqv0+af8/
CmNxSmbgYaPKNShhlu2GYsf5Rt6xNQT9epZoUuKbbTBLgpcuELPQGclcfXi9vxZrS4+kBuBK1DNQ
aVqMwlTLXMkVysLO+BnTzNOcT0N31JRHZ5zw3t+Sul+bNNTtZhdxB7JTy6dwkca6ETk6C4fpWwK9
7LrZ0gtfekWDBQFbug8h5hF/ONpHRVS9niJEhbLoieTGKwfzcIDgc6hkVX5oR+m4vCubxrWM6ZPu
RBxmvOMPQ1o+BEI9xoznMiHwgqN9tfHBr60parFU16mtIsdbfO+NkVZmxBgLs+mxhDiVRCvY2Sra
zD+y3Jg47+c7BrjMGzM1mFGbYzuqNBxRajh+Zo/GlsQOepj3YzgL9ICIy8Rsgc4IdUm1cMxQgi0E
NI2rAaCZlqLYl8vqZ5Xazk5QY3grSV0GrTTsowB2ArKx9Bv481BDTqNfLdJCX2uhNqMCietZtZP6
IrfEQ4kQDzpa4Yda1ftjVAgFFUuBWmSn22KvqG2513J84RG0t3qXqj1xTYhsHSHMnPpouCbuOGOT
OdE0mBdUtaebieoyK/luC6IFshcFqqIW8VugbjK4XUMgkSq+mZhgkHq1BoaY+jygK01HUXpRI2OY
qTtermaQ/E0jxR2j0na7BpZQUCPVn4zEJC7XtdatNKOCEZ9sTkOq5Sd9sIeDCkrhPnVIeUo6J/cA
GVfOSpG81YUNTGtJZf7WComarkyy0kdBewTve2yUfT1VXSCM1Ao6Hlef0kgzDuBf2l/zKDb2aHsb
/tgn3cPQsOShKEkGvqLSPSjw0XTVPBkfW1ttwzi2ASkQFQCfkLHbQ5LqNU7gpMIGmwWjbhcP5tSm
B+5Yzb7P1SpwYpAgYlR3fDiyEqB22iwEt4h5CbMyD1k05jMnnV8ouIgZF0bQEKPYDSDH7jpbgUkc
hUKwlNFwKrvYfEgMoGaiXuMHqbMqQKsAjYkYDjzQ/3Egsy112NmasTdWUvoSJFs3lvZ4qsamxwL1
w4lRnrvSHMhendT+M1XmYndqs7CxU7YbUJcKW9tOXCsZEjdDtwMqOUBLmKpCd6bFngzWZUHLONDq
wOnBcEZVv9w/TW+ewYAazJ0PNEGAvEb+cH32ZMSp24Q2BDKElhcz6nM27hWbnQRDKzPjm1SilQMF
AfGNQysWF+kS86lpXSS7qSNhClOmTJk+m4p6lo715/64VsPMBSxUaNF5Wb4I1GpM8S5hJNTNWnEV
TX/rdaPbl7pVHe5HWj28kBcYEImaMd+L+yiDuLfoGKEhLFQ9OwY8edByH6jo17TXv96PtXb3QQgb
b15UzG6ZPgm1KmR6EQsdWVAXR+mjmfGzokuA/2gJZhH3tczZYO+vnpxob6PWCGD+TWpZZQnMnbKO
hfp3Crer4P6Qtn59kTQ0hjOVSolfJyV4LwBlWv1GJXNli2O+IK4IQgZGsNziwBJmzmRJFmp59hAZ
8T6rU79wrE/Qui1dJSEbG2JtRHiLovyCTgeIPYviBLWHdBJoJ4XOlP+GJH3QpMm/GBK6wCDzz40B
UISvv9oR5apeGAMLYUvldaZ6skt4Kmi/aqsLYmXLK3zlW4IPDfRZgQrBW3DZIwUBi6V5qTlQIQft
GTx2bqW7bNpCV2+FWaRBaToIaFJOTjjZYaLXrjIckTRtPBzWNsPHsSwy+S43BsBNEETLw3I45pVr
yFMFzG27AVRd+1Q/BHqHAX5I6qo+naSgCGT0+8G+DOUzyaGuFRtw/fvTWhtl9I25Wx53E+mUJmlH
RBPOF0NJ9x0ZHxkus/sf62oYGI9CpcgBamdZzgGHCnlMJp1wnLwy/QTwkaIc74dYO05nZTooCEKS
9qYnCn2VyqTTLL8bMU+ozAUOi5apBzLA/UDzSi+TTnRpoMABYB9sauaxflggBvnnorLhqqQAbjj8
SZBnwca9YYGTIBcEGwOAv/8u4jz0DxF1Vqc9ixHRaetdVUIfp7pI6zuMtNyhPMR6BVLLVn9jdRt+
GOX8PXyISQbkss2ImLWZe7zIkV69Egco+yrftVntDdLceAWuLiCKYQBzoSYHqPx1xBFddzWKYwar
190E953IAsycfUuTn/dnczUOUMVzHwKbZQltHkUXcTSo4IrVEsgXQoah+h457Y51G1/y2nk+3x7Y
jeidA3tzPSBNERwgROaEVQM+IQ2Sfssw9rZ+iRcgeFaA++E2Qn9gsRfRsM+MRkgSQn8nLGpzn1Py
uR4klsl6btMxALQnc2efAGiyxnsnNX7dn8yVDxsND+SBlKAbd+PVpPAhsrQkJ6E2Qvc1F1HpjRMM
J2mtTMH9UCsnMEKBTQgcNCDQy8YL563al6iJhUT5OslDNOAlwckhgXfIpvTD6rBwUAE+CTomXKGu
l25Qa96Wo07CNu1cmxk7OMHvhnqrGrUWBhJ0M1ATlsLol1+HAWyqrUoaA4bdt2Gr6sI1QJjcCTPe
kgOEIjJ+a3FsYaMY9ixdAOHT5VaZoeHwFR2ssIGu4mVU7B6q1Exzk6gBg+fJEsKDsY6CXkFcN0FN
EvS2YOnsKk31O1dF+RU0Glm7etdoB6hVQHDfyhugwDXzUvNoeERSKXdKXSY+SXNYWGdDNbnIDTvP
gpmSj7/q98g14Ei0RrxEopQ+OEvFcaj76pjEGXFbpyEwRImcU1wzFAUt0XqAK0G5JFGK+ilSHOOT
zmJwVqJ89Ehic5TtJmvP9C4OWdlxONt3UaDDlxe5YCmCKJ8ErLQt6xlGG+RYA5TrNqop/ApWAS6x
ygJ+o/10jtLhnyLHX0ATO3oYgOn2WlyJAGursK8xJX8ATRmSAtrsQxI1zr6qVePciRZmRLX4HA2q
3MsSd1pkpfSRAkG0jyNWeiBpyMco4x2S3wg8kDQ6TOYuBYyg1OpHC9WZBMdCXwQJyP54nFL7oUJD
7ADEhtinwPc8atWkhqNtjpe8GZzP6Ljoj21kqYGiqIWb6lx1TWmoDzmR9u+CYUC8MaaHGMAkP4Oz
yQMMat6ZJ85n3sA9Cxyfdj+bc+4oEFsevOi1I/5tcg3eR15fJb2fGV0BBL0RuXjMwSqetuBIRQaI
wt1sLGR2up/By9a32dR7+HgKTyvTztfAHfzTS1vZFywhnmok9CGHxs1Z1Jb5AB+W4YlIoIMiyHmd
6gYeAcxMlQMXg/bKY7XDxjKkdBNBtS9F1rCNo3jlNkPHEdQPANuAMl92HAeLVmbeEvghxVNQZF+U
/reQFfgQ0N8Z/qnarSbxrUoJnscfAy6ubCOGaZlCLQscn7DJv0njn4I9JfHBMi4od7qtOnliC6q1
dpp8jLm4spG1RbRXEBNUmkj4Dbh4ZHf/DF650iDIi69u7uwAIrgIkaQ9lAksZiP36XyBBzKr9vcj
rA0CLEmoUsCPeV6t6yORRzrIQNjOoTB+aQyOXVMOJN8WY/xduX15GsK9Gz2/mS95I5wp9R6XKjBn
IS8sZQeXrPLQVBDZUvryH9n35iPMfYyvmUlSb4TuuQfLtMbPmhQQOG5XPkbQXtK8o3+fjkP4GHw3
im2KU3pxIVgD1+F/gPm1qFuqwqtxSneR9/dTDFUoAMEhdWDQZUVT6TMljVphhVH9R0QwafKd+vf9
EGv75GOIxTuzqrLOkA5CWKeWZnCE2sJ/zdtguX7ojEEvFGWoW7bBkLIeVsmZhcZt+Y0MbIKhtRxd
lqivVtMiI0+3SLarGxMqaTrqzegXL3veFbeyQvJ5x9T2H2DgopNukDQwOCTENyZv7bSaPRuRWKH8
cAuTQS2Zx9NEw4imtR8P4HP1ov4Kh17dUxP7Fxg8uc+A6A9oPRjgdqR83xXprIoFRcDJMaMn0lu5
iy4HXG6SMtk12qScEiSK6HlBNFGMUIrNc64eFZoasPdsUKSHkRxKmI70yiTXjmUFzjyqleQxIi3Z
O4mMAnBsitcE0mUBUZR+Z0L/Oe8sqAehyuv3RYn/xosLZVEuAXsFIhfFVImipDQD3CoASKuQPzNB
BcU1IHAXtxDapg1URO7P38b0LWUuiNSNMWMaDe3Bgh4U+zqI2k+IHrkADO2bUXhaAe+U+0FXtwek
5gwCF5xbWGdplKQDHxlBxXgaq/IVELvPMDW0N+KsfVmzYOr/xZkH/+Fd5kRqLQtY5IUDqgJjkrjm
tOXqu/JAgtjrf0IsSh26k4EhjSJoCN0zPXtsLexy8yVGOvZfTdk7y//DUGxwowqzwVCi+rUnGrKT
L5vm7+8p9PKg+DCYZX+7hjtFhtyThlWJEmFSfM6I4upm+9S3yS9ekBeMtoYKinngRnJOU9W1ys4f
rWojA1nfH7gXgB8wAE6b//8Pg1XaAkaDpKWhUDJPAeUxB9MdIiPB/TldTTxmUhROd3j3oNR7HceS
ccEzZaChypnPIK4EC1VXaObBHI1vjWX+6lLwyafhCA+7jQrM2hCRFSA7mGGZN3K6nVoYAk4s83p6
ClRZsTef749uPQLwvtCRAipimX7oTTnlpVPRkBRP6pBjDp+L9vv9GGsfGHIPaDUgCQEla5GAqKxT
BZJbO4Q5Xyx2XbQxS7eqkUgNPwZYfMGW4lQNfApRq6yfUuVbTntILxws+6TyJ8qCHpW+wTkMPdyk
rHNfnSXv3H74dX+Uq/vk41+x+MjrHKxGOWGYav4Eg1Q3jSncDwNeQqiHekX8W2PQP/pzP+rG3JqL
XiqXOsBWuAVCOy/DISOvbUY3DpX1gQGwjfQN790b5Fidx/A/iFM7TCUP63p8pBUAC2ZZwdmUvVlJ
9gPP7peuYT9TnW7M6jueY3nazJ0jaErPFfzlVx7bKmstrUR+3Bu16nXwxPHsibVH2pv9gdRV4hEa
FV+yZGRhG+PNCl5WAWcQ6FvAKxA+ZpXysxURVoAL4ScRiw+a0G1IlsvBz0Y7DypH/zGODUEf2XGC
3iEp/JVU9VUQC3AWwP53fIQlNyvgV+4OOsDX99fQWP0I0RgB0BBAHoifXZ8wBW2BWYptO9Q5Dsr+
D2mV4iQGoh9svdJ2ZZpzry+h5lBPJXL3rqG7KtdLvLVHB/tZyS8wFlP2edyLywBFEjQwJxtUcp5Y
Qdr2kCQaWe64aFSwQ4T0CAcJUR+kZM1eQ7XBA7BS8YBnqB/wSDdPDsyH4MFqOZ8Y68ugUmrjVFto
pGZkrF+dZuN4eL8wlksMDXnAEgnYNzeQnqjrIOiftSjGFqhH1M4/zai9TRaAzF35bHcc/Ul2UWkX
ovRx0ZQGoDQDUu1T5OrZhDKI8Zar/NgZqXBrsz7F9E8sEgDVja0vYfVjQzkVefgsaaYv1gkyHe3U
IAEJE0j6GVYfEONwfyus74T/RJj/gg93WtKZxWhpeK2ofeLnvPWVHKoCxd+3ER0C0U1MOlSob0Ae
VhxDcJzqdkir+rMOl6/J1jdCrB8a/4mxfBJVg6Y3RW/ZYdkrD1lPUDMl028KPwJXchGaWhpIqTwU
sLOd4i1dsbV868MAncVjyexMJ0/xkYcSiveR8WaTS4nKGrTM7y/XVpxFUXOqgfPTMgyyhgU2vEe6
p7L29S1J/7WX2TsBBLbmWJabrmkbQz66LmjYv5YT8C/obdeuYUGZdSMZWN3fM9PkfwPNw/2w+4AO
hwcVkPHhZHoG1oluHHRbv79IBOKGtJBGwu+/QWZgxr9sPFPWfn9WeMUrHy/KG+NbeIyC3cRLGmoN
g2aRA7lqhf+LrBO0JeBigMBCD3axtTRTxkbE8YUWra/mz9FbV/yLVcCreFZ6mxvKZD4jPqyCUsVR
TIRho1Kuu6SE4oci9L8m2yJlmqV7oEOO0/2GvQ5ITIvLXkMQURwmA6oNW0L3q4sBGetZwhq9jKVI
qc7jRM+5g2dCVO6M9geL6MZyr30Xcz45w2bmp/0i4VJrFQJBZeyEkXpw9H+QRwcpfzCb6cCjjeNs
7Vz+EOr9tPuwJjHUvDi6XOi2RmfNLty2dzvj5f5hsjph6NIB5T3jEJeti9pRYdhecie01fETWq6f
xs6+/IsQNrQk0NgyUG1cbF6nJWOkWYKGsYrCXONOyVZjdXUQHyLo15uXp5OdNREeS1XutYn7L9C/
zlzJRPcP7cYb1n089QPPGeo4KLRI8btJ4NSwvz9Hq7sK9kKgfYAbdINRYZU2aCRnCFGD6M4zB/fG
kKm+lpeq1zS9vrd1qH3eD7q6v6iNs3dufwPbej1twuqiwshmJjCkFIX1WIpHSTeeCjeXlQHKNFrB
Gt7K7x2y6xiZTE0jVlJ+iVRFc62pf9bQyoCf+g8Tfgx/OZ73WGjzzQjI22clLWK7V5WCX2BDcrZH
83Ni5r5tFL/uh7lZq0WYxcOPSzrmpC35xSJ4WkY6elPQ6ouUgPMC5//ufrSbRVpEW5w3mloo0jIx
qIqAxALJtgpN4IRspMP3o9xqa8H+Oc/KnF8U8UijndqE5ZZB/FaIxTEAA9z/DWE3B33Yt7/0LbGK
eeKvUvqrqQK97nqvVU3edHiR8ktm9CcZa3iT15BXsy6GxkI7Gl5aXd+Yt/XtPWPDZ4U1JDHXIUkM
I4zUkfzSwJ0m3vNyF6MDSjZOh5vzbR4YHMFhrAX7TCQB11EMgwwKrVV+cZQ3/omWX+9vsdVB4OyB
wMd8zC3RZHjq9k4ZV/wiKp27GgzI0G09yH7c06bYKJtsxVqskSw6mpOx5RfbQN/6ADPIwQrqaePm
XP1EP4xoMWF1TKsxyzEimzkpFJuk3zXmSUz0iIP8UYzTuJEVrA4LTsrIz3TrttqUQ+VqVJsou8Sw
AOaXvBq9xlZgpbSR+6/uhJnjA7jICpMdRqAd0es8u1B51JLDXxMC542GFBZaTHhqojJwvdFAkp/q
LKbzdv6hKs9G9VOkr/9is6ErCMkcU7+t67CqatHywQi63JusY5q5Ij9A3/Z+lNV5AjcZyCe8NVFA
vR5IGRmZiOb16PLoN+7QoFSsn/dDrC45GONIlunsYb/YyQpLnITbaXbho1fCowBiKBrw3xsba+VM
mxUD0esG8AKqbIuBZIXOVKVn6UXr6yNGq6MS0zVuPQAXJOnZLpTXMUVR4v7Y5ktlcZJeRZ3H/iHz
LMssI3YU8QvQG08lMPo4PDzT6l/aYvqjS+XH/5B2XT1y68zyFwmQqPyqSZut8XrX4UWw17aoTCUq
/Ppb9Accz3CIIdb34Rw/LKAepmazu7rKYOO+odN7nznQa4WOIKim8ZxCb5c02Jq5gIAGRXEMgvuO
FVGf3nuTruQoPnIxNs9FBA82MMG8cj62dEbgUQWkOLb2YV2fgJbNdDRNit0H9gf0yGF7oLQpp9bY
MJY1g3rvsSw3PQAC79/cZ5+XTmlQ16wgCT6/ol0kvWv99zsZIH0x/yhdAxFjCu96svoDp0tZO2DQ
H2zwBG9qDXhZNTunn5fip5GBrnz28Pm02pX5y+wzze5VnEzHARoAPAugbUTz8fnvTwOSkDB3siO6
MqOgQXsPoTcLlIbmdv0XU4jX0SULn3bRspqhZ6glKMEcfYdGbQ2OLPLbBEPRDPzy9SOpcgToxhXt
7sA6XGgLJUXemTUds+PoNke79G7MAVSaS9hHDjP+R7889RpfrToqONkYmin8tRzdrKC3Ac0Uy44k
L+M5JPdT371MkNe9PjTVhsC7H64ahpBBk25rizQscLI8O67tMV2f7PcfFxBIQNwDylZI9MrYaL5m
hNUjmY+k2wdfs2F3/ddfgjfRG3j6fXK+3apgan3AJOcjeKcK190z52kmoH8LIqu64+GntPuyop/Z
1kk4KoIcZGzwqgYTXIjLWpq2ChIAU17Y07ECCaw7vZX2fWXcQiKY6Wpdir0HckN0XII+BzkVOf3k
V9yuzTSdjmtzNMb7JQfcav0GTvB2+Ww2OjSsYtfBGhLz8NCIpuRmW7tCVYUbNj9WIX00ci/ua/cl
G3Q8z4pdhz2NpBrepqKTQlq2uXVX1+ADh5Pm0It+DUdNEKozIK1PGA5kaTmqI5BVHJu9824wPjgH
Tgcg7J+46R401a4jvh9UP1JjO5s7P/15fW8rFv7MhORJ8ySoUn+dxBA+mVO2BR4IrubJM8tdUN+z
2txet6fY0mf2pLhjSAY6ud7M8dAB8RupUVJaIvyCfTHEXaAxJuZHCgTABYryOmIOtDLIHddZOE5l
YzF+zLtn92DxT9fHopq7089L791xNJ2k8vH5Be0EBYiMtiEEpN1NTw9t9eW6LcWRwVBAK4M7D//I
jjoNXTD0tQ0/2tMTqCi37foKajmNH1VcqwEg2yGCGqiBQOTmfL+BSA8d2R0Zj6AvB8fKBncwCPOg
AhJMh+vDUa0MHiEeQg+4twsKQyMochBHp+ORQsY9c95Wzb2m+b688qw2uDOn5Xgc4t7aFs32+s9X
rcbJz5f77CcoyxXpgJ9vu7dZfr/Od32rCdEUawFsiKhcoikB9CNSiNb3szn46MY5ZtYd7pbSBhbk
qdIhe/6Q2ElHBGZQtkMtHB0/coZwKcrKsioUQAOHRzn6EZL2S538SMjrVL6gK/WV3nAv8mP6ywg2
1Nv31sZNb67P5uVQ8Y4DRyLggQR8P3+650/cHOtDaEetdDg6+A2lc5tT6Cx8b5p3R6Xo7QezBRLu
EDnCaTrf3fgNTWmgfwTHFcRwDXJsOoaHy113bkE6PzNhTdgKC5QBhR2xQrPtlN8HEQ1CAmg6X6Sp
jdpvGzMn/TF7BQP/3Hy/vg6Xuxo/H3PzZy9cBgGkLTvOzHxAMHjjZBt0a1b8vecej04LeWJT6Ijj
2STtap4PS+KCjjUGUJFDiQbVzetjuJgiYSDEAxOFG6DJZD/JktQ0S6dI4vIB2iW4X65//mKKpM+L
rXyyVdFgXi3cxeehNWaNfZQbP1NXk0DTDUGao37MwGCe5EmcjDYUiwtgQzR+XmUBkGkceiQdL+mM
Q7tPDTsdw7hZvifBrqLlP0zTqQFxc55Mk9eEfkXCAUiPrjH3XY+SLMqGzgMDH7pmtlQrAi/po9kc
tScs/rmp2jbmHPLaYexYjxb0S1qr3EyLJm2hmjDRg4YNBQ4olFPOjSxgMXXSlhlx5o90N1q8uS9r
o9YcDtVQkJ4FYs7FSCzZF/OqKMYJzd/HYJyPTpje+5N9sPpy+/49LPiewXMDY+ArPh9MBlRbNWUk
iZEMjEM+PeXmFIW1Tv3wwqvjqMCA6wIQInhGxWhP9gAjzDeg/5rE9twhlpw27pA9ASAOZY9ac4Go
lgcgLrRLWWD/hGM8N1WCXSThRZge67o2n0szdV7cJHw3TAcDOrUiUmonA7JXa6kmTulx6/Rvdv92
fVWUY/jjfSEMBTyB9HVnahdIFXTpMV8AkAi5723XtE52162oFiVECg49gBATReR1PgaIjSzFAF7o
Y0h+98v3hX1j5re5/vFuK0iaomMDRxKU2/Jzv1zcMR+Ckh4DH9TU6F8fCLrEmu2Q67IzYmXPwheR
TTyxJGb1ZE1AIV7MppnTYw/lXb+rjpwseQSF2R+1m+1z4j9XjPz8h9GBLAeMiATdgHJ745TlHlkS
7LYFhCwZ0tuFezCXx8zXtRdcUnGJ0Z1YkvY1A6tdTzo/PQ7gBtzaoVduchCW7HrHcJ8zg0xRv0Aq
K7PqdZObQEI3bKVRWbb2Dhn4TufVFZsHw0WNH3BUBe1BmKO7mJp9emxCd9PWH421jmznqx3+vj7B
Cj+IJksbtILoQgebtHQBWsNCrBml6yOUtNKNjSaHAwnR9lYz6H5dNyVO1cX+OTElzfBQBl7I2ZIe
14XHxrLUm2YtIUE4JFHZraBDDqN1BZ6T6+iKlBsXbGNg1oR7xOP0fONWOVvIhM6zuHDRHrBm7Dey
5iKdicY399Vcxm9B0jnvv5YtzCpgLSg0goRP8jFzm0NM2mHpEVpshwokjWbVbhNAVa9PqnKfhEiY
4UWBBIZMnM0au3Jaj6bHcl5QAlp666mAIMtubJdlU1RZoLk3VYsoCpuoKaDnBxCq87lsLJsnHlTa
4G7C/q7Cs3PvpUvzxMdHY97l7a62GGqE7cxvrg9UtVFx5QgdH4CaEBmcG675WhNaWunRBmUjXbIi
ar115zipZkLVdvDq/2MGWNZzO+AYmhA2w+MQd49yTTf+GHRDUa0ZAvP/TIi/nzhSoVPjOUVKjy3A
yG361vuPoftQhJ+uz5jilsN8/TUjHe0BWQdjZgaWihpAApbFdzDWb67bUM4WwCF/VgTAJykiLANz
snkQwGsGw271H7vV3VUj1VhRjuTECjmfsBa0h+NiYU3sBoIPxdqVt3Xg6FyubizS1oa68sr4kmAs
KSgdFkDReINH8oDqwPVJUw8HzYyC9NFGpHs+HIfzFOlSsf5zeJxMZMto/17pNTgeUH6gjZOg9eoi
vG1RSgWZ15TEAWLDyOrraken5YM/E/Mf1gZUc6ihi7FckDB7PoMalF/jEZjS58rxoHRGND5HtTAE
pP0miNOFrLi0MHSEvzGGJomrbgm3vbP8nOwlvQ8BfnhvIgjThucAmqGBegQyRDoyRdI6NVrlk7gX
bB426dwDxB83iEXZxisDHSpYNTBEEpCDASQYF700sG4uuT12cN7dvB+qNvK8G45qwPXdpjMiduOJ
t1kdY7CXVtwQoD30noruseCam11lQhBpoaYhakLyJWTPoJxYrAw+M9l535Ni7/56/xhODUihw4K3
FSQ/0vQ4FjXZVAnU/ZzZmyN3rHUAZ91YpMMJtZrCTRqMxYSz9MEF7P4ydWTsShs4l6DaBsXsBT6x
mmqXNC0CEorbGpKt/bH/h8SGiHf+MyHdMYzbbrUyz4gTcKPnIzJMOjyt6hY7tSCdFS/tLJLOGMRa
7OfJ2mQr29VJvbFnjbtUhRynhqTFX0HTTEiLxa/CTVPcMf4Ulneg2nCCCNxCmQ61o/LOIAxACCj4
9KD7c35eajtAudnAuKqoaQHQn3U5AZUBwPPxdhY+DUIJ5wZIYnToOuhhoPlpsTdd/Ve1ueD1Q1Qw
kHG6iAin0eXAT7vIBTBjm6zkqRxemkxH5ComXQ7moYQqiFwhs31BnDJixYcsqxFT16ziUVKa3iH1
bbQpLWDsnie6HMqMTx2YJIJKwwegnEABRYDiJ/hhZECIW5jlYHmlETvQ4VytJnJzzZZTziFe7qDF
BznMRbBZ5Ljppq4wYuZ71XFuzOSuzBv7puqTUuM7VcdIMJshUg4FgY/kb7whYzVnqxG74J+dzC+O
hw634ivOr+YeUM5agJwNkBUhEP3StuuHZkVPPLadTXc+31IdXlj3fenc9HylXZUORhymD2A98tuX
63eA7vuSv7GZixjAF8dm2oY8j6rg63UDlnJPn8yQ5Gi6pA+HXljIgo1VRVYW5a/GG/Rb36w//3Fj
azhR99tm6DGPIBSfPF//BcptB9Ze9KbhlYpkzrlngOz6YkOSFE573EHHAqJwlk5oSWEC6U6IB8A9
AG13UXZcrRkkYzSIl5GAfXDZJKsN6r6f1wci1kLyDmdWpIB9qlFRWxzDj8HQ91qF1b6Z0zgDcdIm
raZfDgSe/sEe4g6gLMFBgf19PnGt6SdD5zVBnLjJPhybG5cXUY1c1QZ9hrdkQG31ukHFZsQDGLyU
6L4B6Z1M4uhC4qumtAtiP5++L2G1NZf283UTqpUCRATIPQTWglhGGhP8+BCsjR/7ySOhz/bygbea
IpRqmXATiaBacGrI8WefTOuS13kYe0aTR3VpPRm0B02aU312oZKFhFN+e31Ql+zc6Is5NSkm9iQa
7YndJm2WgWV8nA4GiJdSt9nRKniaALu0aLo38uBA8+F15P0Hc513Eys/egtEl0l569LudmG61+Vl
n6P4TaAfgHAW9HcuSEz6ma52mOJ9YU/pMzOy41QVu5xXd0MC/mLOflkpflxbT1ub6qjiFD4HpG2C
KQ4SwbiwpZ0LbaEiAaYijO2xHA6OlwwbSOWxA+1SthurtnlgNP+RlyHX7OBLoJUYNb6MDjVYR6vd
+UrkZQGpoMQIY6senYcVScybua/MxwyKfw8gqMoPDbipHsZuZh+ruTN3A7Btt1Y1/NJsCeUuhAwA
9iGgQ7gDz3/I7PnZkHWo83mZ7W66oneidGXTAxSSrRsQmvFvVVsWEfhsxg9dT7uHGg2827rtnE9J
T5pt2uT1JmFzewD/WzpHtDPax7pNiy/Xf6hyqU5+p3QgR4vZ9pQlYQw8B91QxpYIvZzey7BMyYYN
Hj1MveluQ9ro1krlCtwTy9KhsdoJGYMxS+JhsbcBhfzZsjV0BW9FIEJOjYgfcXIyZzolXjnDiGhX
Jjsa7Bu+Wf33wrjErsPGEtAAkaOQdl3hu6MxgbUz7mxnH/JuP2e6lKh6tv4zIeNRJkBdasS+QTyt
xWsFSDcaSo/TpA2BVXY8QOtQ40G3ClQgzyesngLD8wYaxjz9mPZIes7OPh1/Xd90qosG/t8GdwiC
7Qs0Zw5KrnK14C/rHAUAqO7O4cfrFlTrfmpB2lze2pskKWChWW9YcNN6P6o3W0cUrDo7HuhDBL8o
WChk1Kgf1rXblWEQmxBe7BpANsJv1vhzJRVo5puNn+2uD0q5NkgVoW0JgnhgNDtfG7CVJ0k+mWFc
ok1w55WcIdjpIA+GFoPNdVN/ygdysAME/H+2JP9VITvFOmsK49kJfrkUUu+99+iEy2NTMeBr3CO0
3b57CQEtrXmDlt3twkk8+2R//Xco19FDMiEAzy+aQcTfT84vp70B2YcFOwUyuB2EEGz3rejQpI1e
pOpthfaq5i7XGRR+/cRgnndgWXJXbJyX1S6jxvmemVF7c31Uf8Kci9mFxptgOMXeMSUkUQ0arSLP
ijDuR3+6Rd/G68qIBTaMuXzkRdnszL5Ytl3ruS9eUtq3ZbWiTXEt2YajNyHOKDQe1izgN3StxoPD
2m7f2yPfuHU4bUJgPvdTQZNtw1vygMulgSBHSDWDUN1wAubnIRsPBik5WswHA4Qfq5/EhZ0fbO/G
dW9cE/rI6MYo+fb6hKlW5dSWOIknq2JNWYuegBComcZnHwOrTG7GJaU/A9oMG8ZbnbipykH5SDJD
LgllKEBczu0ZDbdydIkn8TztrW9M16uv/DwyMXjpA3IABvjzz7sGK+umB0AnKO692Cri67OlKvsS
gNTQp4XoBZV6yVEE/WxxVjlJbGTp8uyBMPVh8YMcfXQ+CBQ6+p2vifdoLK4fB34d/FgM00xBaG3x
o1/lviYoU44WCnwESHQoGnrSZh/SpIb4GdL2Nt2a7qYwNJtD5YYR7KMnzRFsbHImfQUR3eC2FIlH
o/nWJtNrzerd0MxRj4boqKvY7yzRAeuVNlFbhlgxKk4XAHSfk3pgAzbkZDyAhHZ0PrO22hgc78Lv
rUk1GXyV4/dFYweieZAFyu9bhipH6ic4avYar+QtR6IA3UmaaVQu04kRyeObjWdkvRsksQn62IZW
kS5nrzIQAJrkhcgKCbDV+a6v82mwxwyx2LKz7Nug0UyS7vPi7yc+YrRGhpgIh4rO9m/w+35ARW17
/WCp1uF0BOLvJybaCWSUVQoTi/UhdO/S6eCMmrOrG4V04f2hgwT9MIo1TyZ/7qjm87oRSNdbOtpZ
7vspHJtp3qV98m2tzScfkkf/v4mS/DVN6t5dUpjJ6kNib5NxA96xfzABj4IKjQXkn1yeCXuIDabc
D+Ml2AbGDQ9QQ9PEAsq1ODEhjaJGF+XQ9zBB8QqygZLRDEF1q6G0hAsG8uDgx5bcdFV4+TxzDidi
HpIU2f99t35rSw1qWWkFtDPolwTuBpHU+aa18yqsfbPFZTBu6IfKifrnatCFi+KnygEN0JP/GZFu
tBG+kAMXmMRdXT9Rh0VtYT/yeX5G7DxEbYAYfxRSJ+u8Tcd+UzKdVIMqGjn5AfIlM4tE6tDhB1Q1
kj5pez/X7sNU289lOkOZy/2HujpIK6AXIwhiMW7JFeRFPxdC9jgesghd8Ma6sQ3N9lBuPxsKdjCE
7F8o/n7ibYoQDRtNiqd5R/196aIDCfpt1w+R6hpDtyASRLheACOSduBKMoAp8EKLOzDsIiOR2y+o
65K96Q/WXToWww2yhRAua9Fwe92y2BAXGwY8AiBEgOI68qrng7OhnlzRAH6u5vkXVN2OTm5v2Yx+
saLZhRAS3xj+CjmDXOOZlKcBqjvQKxd6sLJsbj/Yq+2PKyr7YDS5KQ3IU/aIqw8z5Bs3SJZ3++vj
VNpD6x24/wGIRy35fJzWgFgsz5CGy+xPafabhk9l+qljL9etqHY/lGVRBUGEgE5w6fj5CFfLciJB
DNTbzkLoM4F0sXnJWyT8LQ2UWWNLzkRwpN9zI7eRlh5/lOnLRCKGTBGFgkf79fqoVAfgZFTy7iSp
OXl8giVOtlaw6TROS/d5cr40xdR5xoBnfZwH36f2y7t7SpEUCv+0EeCGQoQo+V0DDD0ELdjI2BRR
WkR82v3L7Ig2hf99X1pzPhj2Sgx836q/JFBtyXJd8UsVLPwdAdJB5xOUWkE6TSwIYq95sr2Dm+zM
5Pb6IJQJ21Mbkh/oZt/GO1LkUMz0timsLYHmH55NL31jfAzC6d5yqo9Wwb1tM5AvZq0jTxCzJPuh
U/vSJuh6G2VX3Jwxh3ZDGbxU6yHs/IjzJ9bSiE7Hafl5fciXtJJiYyAjLwROAP8xpTg4gTfIhroM
YsNsM35gUKxAunfNPo5d4vwM8ez8YOUcyWGWJfRx8Jf10HdJjnpJMUYpo1/4MhU3aAFoP3jIY+84
y6G6TJN5S0v6uUkr92A0XodMzTS/P5ZAjdUFKS9ojXFjSHsaBLaOtyQOno0TEl7V067B/3wd/k5x
MFE4Fj0ZomX5Iq9mLrltcWr58QTxzC9B+e36Aii2NbLyqEWGGApOjxQDr523gIoF1UKWsmc3y74v
rtlDp6G6uW5HMYyzdRZ/P7m/u75BD96aB7E73k0sGhPN1aJ0xGhWF+2WAPzLuC7ehl2b+qn4frtH
bfIwJVAOaw5O1WxBa6UJFZSjObEmLT2e0IB48CKIi+ouL27BY/UPswU+DKG/J0jOxKqdzBZt7Nbi
ZR3EbWjfJl3/wu3g7boJ1V2Mh+d/JsTfT0z0ZOm61s+C2ElYZJZvSGxtnOR+mD9dt6PYYCRE3gWN
dp5QhZI8czrmDXXBixmjWJxvSs81DpCTmMHna5Qa/6ncA2gkCIVAAv6VZi23cQ2gcBTEhPWPbKz2
SIbc8ZJ+XJfyls/vZpkSriswRc7bQ7un/IRPDcMuKbQ0kem97fIb7TNCuL4Lb4z0gKB+BPGPTGXj
Gp3pZkOHeHRcil8LyrWbxq/CMprNyThYQ0juVpRBVgCMsQFb9Lfe1AVwJlGbW0tEe2aAVbU0NRGP
cj2BBkZjqYuf5koHuTSa3uMeKsorcaAdNu8h9tsZH69vGuX5CoUQCboJBI39+eY0/DTv874MYx8s
4U8D0+mgKL6PG1yAZJC2QpustCkrZ+Ct2SGYMr/lwPzomAZUFzmIrQIU91E0EKKT57+fNTXprTXE
1WDNH9yc/rTBrOeV+TbIjE+0BLDZr/od8fnHtrYfmlVHpaAqeAO65QqYCZqd0YF+/gMIh2YVazzA
M7wg8u1HG4oY/fBcVAL2zPfQvdzQ2t+Y/vH6wim8ypldKYJYoazKjDKAXX/5ETbLF2YFN+D3XcHE
meu6U5XGUDew0LQk+GSkkAy9D3Oz+MCgDM7g3dJ8AVcmXZOt40+v4Zx7GvdChFeXDiTQfCBjhRgv
4PByq1LaktEf/QquDP3Vn1yXph9KMlof/cq2fmdrCMYCkC1+Hlrb2q4NIV1kIrp5RFEc0857q7tl
YxY8BhlkqHNobt221Bw3zOiniHXOCHUQc46GrvA3tO+mB+qu1nF2uhSMX0O/8cMkhJI0nr7ITZe4
ojNrd33xFEcbmrwmUsdCV++CFSG01xRqz7jVMr4doX9lNrvCf/91ABvoGQd0HeAk+WQ0iAWTNsB1
EIz+Jg3nfdV+cPtAc38qbgKhLozOCAG8uCDO7cxknNoW0Ya9dtFEnZskdZ7QwrmnRWZElm9oohvl
gRcdesD7I/1x0Ym9BpnTk3QU1U/jG8/sZy9j93NRHZeV9FFZUdxHSWR2xi7LnY9l+G6OKETOp/al
gKSokz8qd7iLhvGOF+n94OpYrlSnDe2HCHWBJfIvOP6ndFg7SMGhC7mvyZ0Rku55bsbg0HpFcGvT
2dHMqcpHI/5BTVx0il5AzjPCuWNRJJUs88kFDDRPdSVrnQVp0krGHaPFHR/b8554O91Nqfy8kAkH
gAwkgfJNSWeoCtW0AXoA8FljGaPf14+rqiyNlYAmGQgMkBqT026LYXTNFMxAWtUHL70bf/s1Xog7
6IR3y276kSw71mxKf2t8vW5Y3I6yHyRCqgudLThhcmBCIDc7NC2eiaX5VCWvxP3k8AYcEGALb75M
649Rt/XEQlwYhHqjYNYQNULpOoVCc2POFWKOOq/2KDk8EKO6ayrIPdiQNYqGInF3BnBV14epWj8g
2f6zKv5+EiGHXU2rHhQX8VxZn6pl/DIyFI+v21BOJXjKoSePGtBF1ruGGmBWoVMldiArWCRTlFV5
ZKxfq+E4Oh/HPt8u89t1kyovD5EQUNOgwfuyN2nyM+631IUHru+d4uB1t2X5DxfJiQk5K9YO/YRG
YTOI0zz/EY7Wc2eGa0QTX1PAUbl5RDeoHeOAQdJW/P1khdwqc1gBdHc8ZezNdtltzaG16NveLysH
nC5hjnm4PnnKnQjRBYRVcE1Im55bZEhiYPtz5Pv8ZEZf+bBswyTIdjbNq405DOYuReC1XZyk1cyp
aqyoriJ1KrQtXLkPLynbZCGzQ4/JetuRzUy3g3voilu/1AT4qm2PVnOkTjG+yw6plQ8mdAE7eiTB
ZrLvHff9+DAEGIIcDc0XUFORDnMduH1XLhk9Os29UW5DT3OkFPcUiPEgwADKJZFSkkJf0C/YKUcu
IOZ8PqTcjGbL3dVQZtNxyyoNwbEj42D7yGZLe0E8Nq2WT16cMAiVW/mtOa+3AFqWukqrYkXQpIBw
Ce1qwK/KM5a5rWM25uDGY+5FbIjCRdf4L36q5GBRNvTxYCGA7YH373xbd4DoTmtO3Nhxp7i1i0+T
0X0ayndzBoGLAR4VJRwhP3mR1pidYhxWkFzE+XQvUNvV+z22CExAj0EEOF3GmWatVQGXnrkxt6Gy
e2iG53ef/rPvS1s3TwtG3BXfN6dd863qi13f5bsg6EBjPkZB//6T6IO+GpgYoaR9oZQxEK9YwZbt
xA4qonjba3zZpSIXlgO1NPTZALN3GYsb0CliLJ2c2For82lO1vBrUJd9NDgtv0sbuBh/8rqHoMaT
wK5qE0VfKzw0yM4egjHAjQ8Nw0MbevNDOGmp7VRbEpkcNOegDUgQhZxvSYD6WnP1ByeGTsEzwrQb
N22arW8kOmYVhWNFuVn00MIloc9ZOsZVaeYs8WontgsewUjkojG0wxPIyiAikG+vbyGV0wCXLo4y
Cm6A8UneaS3DhVVL5cTEiKG9s7VBtxo4Lyv5h63qoh4CuBYKiheq4UFQ905KWzcm4TP1q4iYj6v5
UjgPjXE/6gJC1VohGYS9CgLZyx5xRovGa8PSjd104tDAAw+Cm43e1mv9f2hGRj7srykpwRAkIHkD
7z5cyPzssI+hp4vIlNsBNHp/qsCXMQWSfTyYOhy6CQKJOydYMkhKm8tt7kMMiXPo1YmuEM1RVBqF
uBYerGBtu+jc8qpyDGakkmKkHLdJme4KhPFO8ADZGpq/Xd+BihAG+UoE7mCswKXiiB16GjQhOVoX
feDGNal/O5Rtar++5Z316gTD92WqPyUtmFiu21RtELyLQbgIDk5YF+M/sQnV5GUKK+xGcGBv2iq2
yI3t15qjpbomhYYwtjueRcCSnBupkwpy463rgP/0iYEOzWMaUJVyFA6YVoHsQAAmY+tGtAnZc+o7
MSNbs9m3JMp06hWK9wDqeX9NSF4vt7LOh6iaE48GWtAqIzIyf8v739x/4jWQiukhnL9cX5s/eqPy
5S9OlCjBIQiQuZKgft6PVYhrAMic4cM6c3qX0cI7OFbrbF2GArrnoelizVdzs3Kvv++CsX/qmoVs
aJH/Yj6b4wJMzh7dNwB+46Ge+Ac29eDvqAhUkMEeAQb26z9adWBwFJHfDHE3XJR7HJfbnT+J3zzv
DLwA7RsozlKUKnXYRuWmQmboT13JughZHJ7XQA/DX6ctxCIrVJIcz9OBAZWjEYIVKPfgsScHeMRs
iOG3oxOv5ueFwOv4YcTbH6QDit76B9JAH61ICFgh/CY0Zs6PCSmRwzSn1YnN9UPg30J9/vrSqGYM
QAG8UtBvBqIy6az3Ja1SgyBIMlj20hXTU2nqumVUl+ipCSlcpRRsnkafOHHRkTUKuQEVEThLhLC7
lFfb6+NR5dLR0QB2fZCW2+hpkSbMto0SsliAB6d96m2apdzaxnBP83o3jfY3o7Qfs6rdkTp7Hdf6
/QgdcIiYuBPA5AlcnzRStlaGNXUmbDdDt+26ud8BpgE/6ljT3i2XVnM5qFwc0qVQTUG7C5y1tHjM
dYahZKuPcrwVjal9mBaCTo75cH1OVXsEhyr8k7kHl7T4+8l9kDW1bfVe78deGyfGY3n8h8+jBVYk
6iHVJTdKzK3t0xIMhLGzHNptraP3VnUsACL29/vSLFlr7xdOju+XlVu6kdPlVdyui/chyC3IhwOq
YB9awxybjWs6X/rEzPHMrZJo8qmxac2qPJSkonu/AFqgQLvu1jEn/sXruvy4jDNKM01S3DVLE96k
LXKHNqR/vzYl1eFNxM+UHT9KYJZIPmGXyVWwFNo/KYwG8RhWm2K1o648MrBXzkF656AB7/qiqA6t
kC3EYwbgr0voJclNUFcuQBo0N074utxn5ZHYN9eNKPYvCkJ4jiO5hftMzgiBjNGyGEF5oSqfy3qK
CMfy6GBzOiPSoTTTYuRljkcRodXBWQ8LRxkj1IxEcUSArsbmRVSIAqWMYqu8OiA9QwkxNPkLZAu2
bkl1siUaG3KeLknRK96tqNbNdfKcDstDUKwv1xdEseoYBgAAAusOIiRprrzMTUenw1yV9IXUrwMk
iOvXTPPYUY4DDNJCwAKRmZyVM7xuzEH0gXHwiEAnSUO1pPo83qF4LQMoA3ymdAGkqMutAe+8eJmj
etk2niauVAR9oCL6+33pTdNazcSQufBizpp97Vf3vJ8+znW15TYaU4L1O/obvqIlVWNWTL18/LG1
8PbFYxpsJeJnnThhkvYkzGgbxP20q+qteVt9Mdpo6jdJogn/FZsAkcZ/luR9BoRkQK2yD+KwNY40
8Z4Tl92koCXIiQ5QpjMlrZVvJwYtKoa2/aoBd6O7XQMWZSsS68uP6ztbsSvOBiWtmlVD16fJ4T0X
d5sxCBlr4ijlSPCaRjyId/VFNXapeYtOeriyMXfvWlB/mv5uHNzHOTX+ZSOcWBK/5GQjzOjKNmfh
NPvhe11bEQ/fAmfegsEssvufua46oJy4E3PS7RkktMlqB5C/0iNR6YsHg8Z3Khw0pDP/Tp3kdFwz
qZZwgdNpipvF25Ppc6mLAXSDkA5Pmi95hycOLpoJ6tc/HEcTIWmGIEOzcSNwn1JMEgtfZvebmTmR
X+pgbKreuNOJkmEiVdsFXb+AVcPuZzze2IvjrF/yoHvgjfUMMe9nJ2h/scQ42G62c8Bi2BCdrIh6
oKKmAU7ES4a0ckohcUdmHwDE8Clv/UMapl/ZZGpOk86MWM+TPZ4W1HbQPgusCHRLipC8OVaIoi/R
HCWlGQd5NwE8sC94h61wZiQwRj/O0s9N9o2lv8tMkxVW+gXgSATUwApRQDkfSU792qMcSEdqPLrg
3fdcNMDln0j56bp/U2EakHX+a0g6RQUbhwlaSX6cLN227edNECSbnn9ojSwiy+e0Og6jH/VNfbu8
W58Ddy3iBRPZKdS8UG47H6NHrWJkGcCJdfK4VreZs8l17K3KA3xiQtoQUIf1smaAib6LXH6g7fuD
BgwB6WSBecTGli4iuwQxd5oiJskS/yvL+Wdi6+in1SuEmERYEdIp0jS5PWWWXRIvTs2vaQotPYO1
w6avQZrmZT3oPKC36i8fqsa45euwn8GWcH2PKPciAm6MT4QRsghESTI8L9zcj8c2at2t96UE4KDR
RA+K8AiPk79GpJlMmFn7hgMjE0RO0DXL2Y/BcOrPzeBPH43QHL/Xazrt8qUfgPtPVs0TXFkmgX8S
RANQQLgAopQAZJG8Yn5szd4dbYoDOky2A9r4LNJ9QlvzYaHLG0vzn/bc34Lq5JiX/C6oONiz+V01
6hSCVa82NK+hSw64GNFve342pildR94kXrwaYxrldOAPaZNVsZn3y8eehs4hJUyX1FEaBRZHqH3A
M8pYFgNsvOZsFgA0lneZfQ+dWBTaHedmLTVXt2qx4dMEZyLAYRf9yyDFrkv8CC8mCK+g28vQ7OWM
UV7zjytfzd1Cmn1qjTd0/oemOSQk0FqGBn60Z8sF9jQMMrNbU9wQ9bfBeQOE2AOU3AtvFl3grXI9
p5akyDFfk9ZrF8MDevxgJ2Bg2V4/lSoKJgwFwFZcEGjblyN7MynXtRwtL/ZLVrGoAu3Y1lo68BFk
Pfu+0vYVd34RkdbsdxM1yzsG0YqHye3ZcZw4v/0/0r6sSVIc6favfNbvzAUhtmvfzAMQW24VkZVZ
2wuWlVXNKpBALOLX30NNLxEkFtyqNhtrm7bsxFOSS3K5Hz9HZonai9TkgdKUvRGFfbr+Fy5dk2d/
4PxBYCeZZpMWq6zM7EZWyJOUjc/tXziCz63MDo4kN3INVCUo0DPUgkNzLW27OApc8jjh0fYI0Z3L
nVg0VI8SE5c9dL++NDS6iezqUwQ5qeuTtbT3cMID1+5B5uWNjlQBpKSt2YiQPJD+s4aDmEg91Hb0
apT9J7Pma32Qi+55Zm/mno70LKkN6DiJRz2MWPUQiV+A0TgYDJLD0LR4S5CJV7YkqEfYwCAFWRQ2
Ytvbm7zySX1rrr2jFlfpzNbsddOBcE9ZJc5Lnru+Xb3YhgjIWri+dBFCAwJbDRl1pNdnrkZzF73w
KRKaGj9UUeIPZb0Xmeab3VqTw+JwgCrE3CGb9oZ1no2yV8zqgbA2h1euUEEenfeIRnfXnW7FzPxm
h6pRNogaZgyqjoKme+T6N6a9FmQu+hoIwX5ACUH0Of38LCxPy3yoU/CLH41o+B4X1R0p6Eqb1uL2
OTMxjfTMhJAl2kTFZALJIStw842m3dVDwNdK7gs+gMVHxR1gCtxf3gyODhXYoUdpzD7aGXRmsfbN
FiVjQZ+vr8zCeGBmQvXbuB7foNBTAxzWDYfMI+v1A7IH1AfH272h2q2ZyL058hWQ3dJtMjk1tDPB
gQSZk/kEJrneam41HaPkkZKPPHmN7+xiDIVjJ4+RHic3skjQbeW1ICJmxpGxfBvZGVj/aKG/tLnO
DuhyWkteLngoarzwGSSTMeHzjnBSt4JDMBuRgn2rRZ8HDeIWqAD+wmSju2eC705kHbMjPslMqJ5I
cJ4b6I2b2ml2o148j6XzAatwY6HueN3eQvgDieU/7b3hQuLCrcaM42CMc4SQodtOumdB5gQKjDVp
F9Tj4brBhQ2I9xWY3dHSA+TVHPnFkERPpTMgFnFCs/HLx3/2+dn8DTJ3Sl3H563203CjO7/yeRQu
IGsC8AmK/5d72y2rrtY1fJ45t1718Ct9fshb/v39aS+enR09wiXVRPh+cSDGVqTb67OztNrovgfg
Yyr+gqLt8vNKWFqGoNY6NgWTfmO7YTo2n9HkuCn7blNClc5wcwtMOmuR0dJRdW54dux6PUTLBqKA
AYHgTZ+3QWdBn5K89m4UXh/ikn8BuAIkKWB55M11lZc9tQFusXDTf8j0k7dyTa18fn5N9YKVPRH4
fKbnAG3Zvv7zaFW8taZELw4+HO2zJbIbIjvV9uaROrUbNECW7iyIPq1YWVoPnK9TF/REMjfPd8gk
xsuDa+aRsF0xbnuxJ81eZSsP6UUrgO0Dmj1JR8/HYrhtbxRdRY4ciYHBdA4uI5De1poQxay143nK
Ds2qC0hcoy0FN6E53e+Xvp0BED2gmZ0cG2XGaAzoISXjfBRt9RlK9aZf2F7s13g4X3e3pR2FyiyY
j0EUPKnUXlplOY2BMh1MIM/5rQBM0+XoGDCzFygk90GbVp9MD5n6tvDWKHiWPBFgu6kZzQEEZH5L
ovEsByVJbB71tn1KmHebj2zlJl668ZCQg/D3JC8O9PTl4Mp0EEXiJuaxbPZQV/IjLWyTz9cncGnZ
JqgpSucecFrzpyN4awAL8CpgnGJkFXyjZ6/MA6UcKe3ydwLlrH0Bcs8wqiCect3y4uhwlcNfcO+9
Kd2CA84yuY49YDRD94W79fDB5XYRctKvKfMumvqBs0I9GszLs1upGG1FHE3QY5RX96nL9rmR3ERV
tpKpXXSJv83Mc/go4A81T2qYYTtRBjlfCU6WhwE/QC+OBzjabIsZmdNUg43vj/W9UDdt9OIaz7+w
KNByxTsNTQcAC1+6nKuVaVOhtnrsqvqDRfu9l0bfROv+MzM/IDhn9+yIOlfU17aJe9wUYUUSb6tw
4yNpkdgrz4HFSft7RD9yqmemEltvx6R0zSMHzsJKkGJKfcdeOWmnmZ8ffkDL/TltP+ouZ0YapK9T
XcVAVqe2ID5eoNqeORXdqKbNA50BxtObq8irpaEhR4dnIVqzIdUyOx9GSBdM8HR61NlGo/skvs/y
lZTKoglAkWABFzowUZf+wFuV0oHpgC+Pxac+Eg9mwTYWRMF+3u0AfP/LzHSTnc2fbcQssSqTHpXG
xFOe0jS0GNM+96PRrpmanubztUI/LzI4OFLRnzB7ug+Gzkwzia0jpESp36W02zZZ2gTCsYrWT+Os
umOjUtuqFFXoNpEdcK4NQQONTGxsBbxzLvO9hDznZogNq/V7aObumnaoAlLpzY0LsTY/s2Xvj06b
3tiVOGVozX6nZ3UOTSAr2sfoNtrqYA4NVdVC+xztJMo2cLzX9qudun2M4rXUHxGLFL7X923QJyT+
rjECAGqlf7E0XfuExyLZaIlq7ho1IA5G/RDt+RQ9wsidGxBV1M33VhQbfpYmaUjLTh5qq0q3ehet
5asWjj3g9jGjqEsAWDR/02s5ifPYAQCQGxsVguT8um8sRDH4PLoWQMVFcfTNjqQadPHA3g3WUTR3
enKqqtum3qdsrYV4cRQIXCDri3TOm2d2zgVYuWLTOhZmAB0irq+89KadMnM7aAVPSGLE/gDezly8
E02Wi76xjow/OPJ5RId8uhIcL5pA6gePYMAH3jQlq5gzMkTMOsrkq+itAFzWoTGuGFlYDpx06DIA
SBFjmcc9lUiHhkrg5T3dC00THFtajW5XcE/k3i/cd+emZlOWxAkVXp9Yx9gDkch9jQTDGsXy0sGN
XCuQg+BNQNfxzLmKzBuzwsGVWnXybkod8yqKoRJnvSs7l25La40ccsHNJmk1FPB0cPu84SxpqYyb
VqPmEZi2F8dRW6C8Ttc3zIIbXJiYTZuXxlHXFSbCRsMIlWE9eoOxr8vhcN3MUuQ4UaW7IHOChuOb
26fKB61sHRM0weyDNPjNWI87m1EA8RMeShDo+UW+BslfnD6cbUiGUm+iGLy8KEYtJnmXIt632SMU
W6x2Ze4Wvu+hyvaDBB5PinmxDdq7Vt7a3DwqG92QburXUbri1QsbCK+GqX4LLScPt97lEKoharVq
QEAChfrXmEj9fWsyvmFcoxvaG/bKU3NxRKhkAqSAx9kbqb1eNt3QduircsxsExErFN3KM2VxQGcW
pr/g7PLutWL0+gIW2iR6LC1v32rJbd2OgdOWayHw4migqgGuGLxp0R5+acvTqnacQuOj0/nC0TaR
ZWyvu/XC7sG9/5eFeRAP2TvkSAieJSqLXmIbcN+h5x/dAafcLxhCWzaA14i23/TFQoWrr4soMo+9
5N+1yEh8dzQTn5F6zdI0KfOrB0f1X5ZmC8TRazoSBY/TPslsQz9MygZO0GYhqKJH9fOIGHAYTboG
KFejsjqduGfeAM1q9M2MCIVpIz/QLN+4rASq3F25Tp0lT5iEboC2gLD8G8oPSsZapnZPjnLQC1/p
DABjyix0ZzbtMZWWFZZVq/teM5qPZtq0T5Y+KN9EQC59u84GP7IdgSS21Nw7LcvTfZZOkiQQa9oS
Sw6fCnewQdzbuHcmr5uD7WrVE4gu88CII/4ei5ffshEHLAVvdKBMkexlF4GnJVKMbUlEy9soRxHP
dzh4d5yE2ntWy/odWJ6KWy+OklDl+1G2hxoNmG4cukUIOoBdDG26Acp7WjDEUVja7m0WC3qPqA1Z
aMbrUAf3zWMCCcqg0vT61nA762Q1bvw7AlV3Y3lZs62zftzWyk23ZVc16KPU+4D3CE9bW6QBAiDn
d1U5qe9VGfEJb7WQ0mbYmJFbbAFtTh+dXIv3hSGLjez0cWXhlk4Ly5lwBUgQ6jadrpUz/6BizATa
i9DSAOD5o4jDMtuE13fWogn0GrgGUq1grpp+fmaiieqEQnXLOtrRxoEIZ4qbgmWvHX+5bmdpX4Hu
4y87M1d3eB0n6J2wjkn2nPBN0mwgmJhnfZAOUGjlEun8tSzb0ul0bnI2ewBJmFUFmoKj128BEbTH
bbwm/bk8e66OrlVQECLvdDl7wkLeafA6RJE6HiapQHI6Mfdjn33W6Bo989Imngi/UBvGfQ4Y3aUt
jVeq65oMhy25IfX3uOQrD/M1A7PLtuiZKXMOA3ofRje22l73gMXPI5GPrCe6HN506nc25SwmlQkk
rfi9Nbt3bbVGBrAQoU6iklByhyfDoyePOHPmUTBj8LhB8FyN9qD75rqzr8pnVZ80fQ00udT6BGPQ
TAAr6NSeOpuuqlOQWCkYkiVEbhAaP4HnZwvytx1gF3uj7d5lUOemNosDYKOers/lj4Bxfk0BdWXb
kFBFhmvO+jLIJgdED3GrKfI6aGp6KxN3R3AxZhBbH5vc8o2co03S1T6TwbL9xIt3eK8PPotB+7Dy
10yu9+avQdcP+krAyIiA43LeSdK2yYgb4mjnNzXwVZElfB5/9UwZRhARI0YeJvw+1b9et7u0wenU
FzjFuFMO7tKsVjHLEIYiR+bekvEQy5umW7mhl5z23MTseOSdwUerHwi4q57lfZGuhINrn59N3Iig
T5geLuak/WQ6n34+x4rK5d/zMzsALcGNDl255Eg+WIMM7dgMry/A2p8/O/5M2hZKSRhgw97WhY8X
x8qZtHTAUrzRESZBb9WdN0cbVe5RDVh44AZa2+9TRndSGdCv0TVwObryF9jaJ8AoWGXxZDLADXDp
UoI5Y12OhKCMYIXJqLBd9KDLN9fnbWlUwHNMKh3IBIGE59IKi3HlctTVjqlR+rXx6Lr3rPyS50//
zMxseSIlxsFUMNMZwPGSR9N5GPDSNOJk5QBYOnfB1zCJyKBp/s01CMLl0klSTo4ZRHeVAKKsNaCm
Bda+asRJEFm76wNb8js0G+FBiF42dH/OBpbHFTM8Dr8bSNCnmU9x3P0jCz/6ws9uElZrTquUTo5W
936Qz4CR/8r3Ud4GZZwHEpOZn7kWTRE8mNg5pQwHK31osmwlmb+EzcXlRNBdRsGN9IYCDfyjjWxF
YxxValtP0eDFG6eq9OdiqPuw4nb+wbAcO9Q55U+dpuJDyYkKMtJGIWNIjtZJWj+XQvfuwe6YPl+f
gCWXQWIPXWl4mSJ2mk1APXZm3GejcUzMfJd6zA110t6TqB78jLNbWa8WXZecBpclLih0DdE31Xak
hHMFbCmcBi1DW9nurw9o8fOTWg34ISFXN++zcxmYEbQ6wR1YAvjvfE3ytbNwacrAnIq/30b6/40S
AnM8SVMnIkdtOGbVFyN2Aw5Y90hv2v4XmLXRM/i3LXJ5QinmNNzWY4wmCaDRsi9YvjJfy/HTmYlZ
Rabuy0EBvE6OtTsyZEWr6l4TJMLcWQTsYUrfWrIs91WmOOAf6CI3zOoXuKRBUf5X/D6HSADEnCkU
BqxjrhuQSEs3fblyBk9+PA+NsAMhfoaXN5BS06KeHSTEwD6vzBGPEIio0upxQjZDWvm67/0I995Y
Ad4dNXbwRyHReGmlGRxRMBe8BUZf2u9k6fT+ACIAyyfa2HLf6tvXuOPlfoz00WfKjoO0z25y6743
KbjA+4JGgS2Y9RB7Gjg5SRfRAKmqWviVMjIcgsx816AGvQGrJWo8qWo2OVgmpB8ZyF7gsLBfle4k
hzHpcGcqladbNdj2J66DWzdmngosqqpNZwryyLus82PC6953qujBw9nNWx7E8U6Tu8LR2++J4tmJ
jOk3YtXxh6Q0yo3VDWVQcbPy3UIVtzjucr8fq35LhrHzPWyLvR5lxdfr87q0p9FmPDG9Ad+HQP9y
Ws2idWTFc/uYyRvXu0E25Pr3l5wD3RNkqlCj4DH/ftYZ/VBSvO8jPFbqRgOI1D5kkJG/bmZxGGdm
pp+f+WBhVKZMLfigLoKWhh1fedmtDWN2lo+kzuOS4PsWuYMegkVO7Rrh6eTAlw5uAPeAxg5cY+iF
m3cMGdog+6IA1Uhhxs7Ba4FTSYDqVCOYAwrpDrfp0LdhzXtrc33u3o4NhkEEAoKJqRd4TmReWINr
gEzZAv0InjXQjrezDQ7d60beLtClkdkCjQUDgriAkazeMRbE7soCrX1/tkBuypkZTd/Xf+/q93nz
/vqfv9BrNf39SDMjV4985jwNYtmFwARmFkr63a7SadALzY9qByF6I+9Yb+7IQHUffOzQdO/Kr9q4
Vpt6G1HDMprckbh1phLV7JgFaYfWZr1Nj3rNDyaeDNCoZ9u6ZO8jIVdc4u1somkNcTtSMEh+o6Bz
uZ2IDuTWyB16tOmWi/fRWsv727Fcfp9cft+p+iGnDhhcEnWH/yG/WJKtl4bXF21tFLOzLaEjNeU0
CmYH5WO7Bg5+u2+mQeByRTYACFpnNogBwFaANzGIUfpIf8jyOREru2bRhDWxWiHIBaRt5tUsa71e
wLGOaowtvyBDgRY3Fepmsrs+VYsLAmZUgMuA1sT78HJBNI5njAXs3NEDa+qjWVjptuuj7GWM4/hJ
1OMvkHUhLgYyFJLs8LF5VAIRgUEyVeM8jZ6se7P/fH04iyt/9vmZ/5qW1Dt3wOcNwzduyVolevHz
iEMAcpjSfO4sFqGj8iqLVtYREHxa77O1zqLl76N/C4q4LphFZ45L7JKjQoRLU91UGnCS8fdfmB4w
Rv/5/cn+2W3ZEFXqmsT3LXSV33vVSo1x0WvPPj9zJqlL0tfTnd99dJVv6btijUBoyQLIDXE4IS2N
8GV2FiI4a6JxxNbj7oEbO5Pnu5bzlT2xtArnRmarnEXKii0TRuzyVgT5sJK6WhzDRDA9CX+Da3f2
edSBosS1uXU03XekumtIoOjm59d5QrCAHBklbNi6XGe94eBD7V0L748DYtrqV0YwaQVA5x1Z+zkU
JwIREkCv3D7qZajS57R6GIdfiOsmigKcslMj+Lw6DukESxkU4SlUoLotlW696fu62l+fp6XTD4HP
BFgGDegb7ALe8AwXrwfOshiCARpN7sGCt9Pj9g542/AXbAE7h+QYstvI912uiTkoqPsBXXfUOrcO
wC3MblIjqndj0QEjRszEPF03+NaNAYWGPADSpAQyf3S2V/o0h/rHKM2jbA6pu1+7ZN+68YS0nvwL
Q3rLIgWK/oSypKLHwewDKDuEWWxsvXGtcjPlu+bR8ZmZeXdVynSQVo4cEYNWSGcnrIgdzd4oPwxJ
SY5xSnKg5gqZHsaKKzDhD8nzL0wjSvM6pHgAUZ4L8DVMS8DzBSBAhDxOOQRlo1Y8Y3GhzizM4olO
6xJkjBzzmDypdF+Qwz8bwOxSieSfA8jGzB94UJRrNNKTJ71Zo7MBTAM8u1YqDkiyPtqAAJEkKMTW
aPCY3tMXKET/9LEAp0NQ5E48dVOUemmJqypPyg5vJcv76h4S48v1qVrIK+L7SMIgKw+62beFPIai
9A9G24g8tfIDmEvRVw/6Td+OWcCUQj/W6Kco52co7XbGtrUT/yH7+Qwt/oof+G5QAE1MHJejZMpS
ok5Qeh1fS4rg8vH6KJf8DW1HqLuDSQRtuLNJjD2RsqgtreOgH7Xso/Hz4BxUF6aGBQDbcMnNb5+8
b5ysweVx7JF3BVHIij9P9+PM20AaA7yz5U4x0pyrsBIWhFMdqJemyOwU5tdxr31Bd41fUEhidWv5
/4VjDkTU6EnGywt5kvlFpNWlVZBceCACjUIe7UqXb/tI+3m/xlShvjDdpwhtZpeDrjgF4RfEGUwQ
gKKs0P98NhCcKoA24rgGtQoekpcuJRLD5G2lsRMTH16VeLruUQuTNCFBJ7wPISDNnIU0ElBDMy9V
eTLRMdKFpfnF61ZMLDjthYnpnjg/YxjLYquHCWur4QaoV9g+Fo4wgOcnKCE8F6+T2QK4sgQnutuy
k5t2ByhWBNQ4gqgQ6f1AH7fXZ2vN1uy8L4YU8pd6x05askkJhhNoLw5ELs331+0s5S4uBjU7+Q0Q
5WqGlOzUVq/YUn6DXlZT3KcqvrHR/RIXwJl1ik/wJr/pvDVK7YUlQ7c6Ns2UZERn1PwYGxRg/HHD
To71jvtOu7Jky8M7+/7M6waasYrLmp10sbWiZ+LeWQLUSPtJK08mB043VnpP45VHzuKo0OPxo4aK
qGDmiHicABGGroRT0t/wjSNWPr/oHBOMlgDThkfmtNXO/NwzUrMlWclOmXbf2SMqFE9ZizZ8yO0N
8U8jANBpgUc4MIYgJAWH+6WtujIEjwsQOrEh0Fvdt5J25VxbOBhwiyKfhPATkP05rrquAX1NBxcb
CSxFhryvkTLR6Ofrfr5kBM/iqTwwySHR2TAKve56aG8Vp6QLMiPI03Bcu9LWTExOcbYqPLVqlYH0
9QQG0DDrn6H5UKMEcX0cb18j0Hs4G8ds6XOhl0wwjCMqQsv1Acy0mi2C6+tWlhzs3Mr0V5wNRbhs
yCNFC4j6tkGVf2sGDyWL1zTb2e7Kwizu0HNbsxNAV57gWgpb7ijQ7qJvNCAlodHiq45/T1q1lW77
QmIRxp46agXaVP7ZWGcnhAN+G49mdnFSTRrkSNfU8o7Xu1jsabZyqC8uHqWu4076DqhTXU5rkaJH
k/RYvIECyGk+1E7QG1vLXjGzdPqAi/pPM/PYjaHgYaBCAEdMiO9lwpdkpba+6OoWgmDQt/6ok14O
JCVawhJBMGfDFwnuHOV+JWvd1YuTdWZj+vmZD5rMk7kESvZUJmHqBBlKaqDVWrsgFkbi6FCdwbMN
AMY3fbNmIyrQghfFqQOe0IEKbTk+eclP50IQQp8ZmZ0MYGzRdbTHFmhIesjTbwO5qdaA9Qvl5Esb
s4OhREYTQAaEI1zubOdO93zEWY2xTQDj9W5d53OzRnW8tHMxLEDwIPsNloU5K1ZdmGWdCw4/QyUU
JA5VdCPj2xJFytb+ajufpb7X9FBPNtc37LRLZrH9hdlZaJQVWuZEMcw2gD+N8HCUQoeAKL9vN5Kg
sW0tvF/wRDwlELlOz1fcILO7I7e83ECePT+RIsQZAeh1Ngb2msLmwpPlwsrMSaTL0yZSdn5C/p6o
g0MPTf9SezxMwRXUjF+vT+Ki36Osq4NPDfQY8yJO59i1qDItP5Xkd0N/NqqHvlqJHNZMzNap7Cuj
sCqYqOptm75mbKOv6dUtusLZKGYrA6xOwwoHGwtPjr1RfqHZBw/iGLz7ZpUfi+ymjFYir7UxzRZp
UG6HBs2sOOmVs+H8pWkOpd6v3EiLRiC3BRTNVNqZMz5oRtepyB1wulq3ZbTrUDosnV8ZyJmN2UBY
0TS5bEecrkWAzhtZhdBw+nkXw1MVrwtwe2Ags9uuNPLUBQgjPw3JY1GCq+Z9//P4cyRkkZxAZxQS
wW+At6C7ItD1avOTp4HA4UDEvureRcMakn6ajPmJA8QRkiFIk06Nx5dXkZbHHTAuXX6yukB0e6Y/
/sJMnX1/dtXlHp9ayabvDx+75LNWfXflCtJ2yafOhzCLslLCeqvPVI7Xapi1DywNf4FfH4txNopZ
IGU3kIeoWJ+fxmYTe4Zv5geZrp3FC+NAqn9SCkLS/W1t0LSVwYAmEafSBYWW0kPu3gqyBkhYsoKy
izsRdgBcPr/ZmN3acWQ14mTIG2HsqTioZGUDLlwqCNB+ICtMGzmq2dHVaRGHHEFTw3W70KT7HC00
dfotUbvrvrVox0MlFTD9CYY1W/hE68VQlWgBoF7tS+X5btpC9kL5jfbpuqWlSYNaHIAQ4B9zobJ4
uUtQV2VZ1Or1SZR5yLOXFLB7WZKVw3Ep0AHj699mZhMnhpK4iewxIIOHSZahdbkCUU0XxOYmV+2e
Ja7fC9NX4uM/G9/syFS11o9KG+tTMeZBbz8wSvxyLRG/OIkgigM7GW7lN4JLjrBiuxqxXHU33HRp
vxuH56j++XgU72zU5iYJT3C5zE5mKiV3qS3rU/VB15F1OUXofLo+WQtHJpQdkNed0gYIL2ZuB9yI
6Q0O3LvP1cGzihBtbyvxxZqJ2XmDaMlsUw8mDAbK7nj4RoC9uz6KhdVA1c9DKRxXGECnM18bU9Iy
lyfipLJiXzfsgSixpe5auuhHOnp2wVzYmblWURCgDfGiOhVFrm4ANP9Wdw5I1ypm3uVOahwAViEB
UGzORll95OeR495L6nw3O906iVi39jzpu+cxBlFmppXQDRQ02/S2813jWQuVGAgR1DrvbunIikNN
4+9Zi6TeSLUnWwgaNGZWBs3gfki7DmeqQ9+PembuNOF4e+5p0dNY6eTejZPiAzXKNLAbj/i9pdDg
okgamC04bBwRRb5R6ykSLK0XlN5Y7RO7rLciKXvQY7l0r5gY0WloDQECg3hPbG6GKDJUkBVIk6cq
y5vDyIgeJL1BP3i0kBtwfDhPwCE2eNTo7cdOlG0Q2Xa7iZPaw089/V0CZutb1+AgIHeN+KOnxza6
FFWf+xRtVgBXT/83zmixqdJNUt1Aciy/QT+NBY4pr31XV7S8yQsBdg3IG/mDkyHJNRBt1+pWszFr
rQ1USUDwVwiQzrTU3Vz3sYUDGjvQc1GyQukAVIqXx6Yh5FBxkVQnp/rc5e+acfAFXk1rofKamdnp
PHDwJecsrqbbmTE/ye8TgN2r7fXB/MijzT0ZzxjESkAqThrSl6NRSRxr8JLqxOjo7COaQ9MPZeug
FGXmW+ag7UYr1UIiSoBzO5H6LhmYP6S2cSPtWp4yydK9Kdv0jkFZJWgTfbwdbJlvRkhePEpmZsHA
TRqkSgfe0WzrkMSyCCq3GZ4HaXm7Mu1HnwiBlRT8hcv0e9eW2a4fvHaj6eBNjIUbB7VniVC3oFrH
FarBqBK5fsFIGRh4MvkG6U80ksovy9r1G9YlK2npaRbms3R+rkznzlluw47LbIT+uziJ7HsZbzKQ
t+ignuX9IfHWIqaFdyUSqz8kK3EavwEnxk5j6CKL+IkARWKrk9A+mijygvThkHl3xs8TW4ECHIAC
UIqYC9xu3KNjioJfdcpqRJpG+pDJNQaghYMfJgDJABkYIs43wLexgOigk/NTL8YOra2ZtpVl5oYr
rrywRni8TMQbDvbm/AbL6rRKAQSvTvUhi+8wVf/s87PbSzVJzIdUw+etlzuv/Hr960u7HWUVlCKB
qp4eLZcOlqSG1uotOLvjRkKCxqmYD7Lb2q8i7Q45yJWpWnJnCPqhvR7cKIgcZu5MccWkWp/AWpUh
I7PP69iXOqKKLNDkWsVo2Rho7lDXdQATnN3JNC3NpqgLfioF1OmfLQT/sYcGClH7jbuqgjLVuec7
FZjav6zNbmbNHWJXs2GtRz98Eo1+rIXS/eyKU2y/F+xzrDd+x16ur97SlkX33fT+mBZvnpwxkh7M
A71XnWgJhZ/uULfMj6gWyGGfDjtm18F1e0thztkVNI8HVUSc0VBReWrGeKOpuyECSmOtOXnFyByW
IeNattoAI0mj39I4O/SacS+i8Y9mkP/zOvzf+Ht1/O/iNP/5X/z7K+A6dRoncvav/7lPX+uqqX6X
/zv92l//2eUv/efL97JOy/l/cvEb+PAfhsMX+XLxL5tSplKd2u+1evzetIX88XX8idN/+f/7w//5
/uMrT4p///dvr1VbyulrMUQOf/vjR4dv//4NUNKzBZ2+/8cPH14Yfu+5buP2Rb35je8vjfz3b5pl
/msSTXCARQVDM9Ix2DH99//+yP0XGDgdIJbAMgWas4kouaxqmeDXTP1f0GWbNFRBdIWQc8KGNVX7
35/Rf+F38Az786P2b3+O/mKB/l6w/ylbdoR2k2z+/dulZyDsAbQOIDTI5k6oTbQZXB5WlS07SnuN
bEYIiX9uClS02jEWT1IfkjVXv9xaf9jC1kKb/MTf5c2OKqXrqZmK3Nw4pdOARsNOjx04kLdmTttd
G2vt+zyr2sCqkzUA1HRS/H2S/GEZNlEHALoZApGXo4SGM/QaSYpHaiwqv7JY4qMt4aceLH8YARZ8
wiuCr86e7oWzwILRFuWYCkZSy33fuNCki7r7fFw572eZ/7dmZitmgCtEcQ9m+rpLH9oynp7ctfYE
hEqeouG1aXfV4FDlJ0U7iabnH9NRnZKhjVcCKbK4nug3BEITKCI8aS8H3BdGn7g91rMP9MAMmwBd
dEG6Q4f0zsA/jTrot0ZA/DooApBsnABDDNjXLGhuTB8ktysH6eIan/0108/Ppr8s9dRG84W56fq4
CoVl3WnDsKZONN8uDvpxJujZREjogXlhuiDPjExPmx7QLHNjEw6gCymKB5QO0BBkAlB3do78sVPP
d+Z8PCACNiATYlNQAoHcYM5VSc0mZkRm40ZPLcMXOYosiZRrmiSAreNPPt8bsIMH14T2d5AJw7a8
HBI45EeuZbCT10MW+VRTybgnVasanyZJVO5o1ybJjqcm/WqS3kOEb0cm/yJjNGDkPsr+sjsgXRgN
6PXrdWgsuEnEd3qEOvYpB1oqplC51+k7q0AyN0hNbqR4AwAm6Ou0MUDKA8gSyvUFCOsyoNEKEH+W
3K5OrZlJK6BohS78KuvyInC0gqBdXWFmDlnOLUAJKvXgJs6JedZdRsYYsbXQgaLRcjAnNV48GNu+
dKA+3butenZ6WdlB3QnqhgPVZLFPp3/ueJ423j6pB569NwmKkWXdC0nxkBeVF2q89D5Eoo2id63Z
xt6uRVc1QQ+Y1Wlocky17JWVIwoFbc+NzyOTkYa9x/V8gzymATwFKMM+gMrQrsLEa4awjssm20lK
0zoomRs323G0EgL60ZruGs1Bp+mQJWgvgPiksYV4kZv4IonMT0Ni9Glouqk8DKxgLaQaNYj0jk6V
B3kl3W+0GrjxziviVgSejCXxBwTRBf4aI203Vqtr9yk1XLHr3aZTSFEU7jdPzwbT3Tne4N7G6IT1
Qs8Bt/pWM12hb/JBFi8mcNHtpmbor9yCdIbwIC8aMfq8FuWG9U2pBRwUlkdSkzSCKDm0ZEXZlEfZ
m86pNnL7q4U9AgWqQhaPXpdA8KFPPGn5QEBz1PSUPSINq6nm92Qw6za0rNRr/XpgeCtzmvRPuUWt
Adyb/Wj5LAHW2U8MUUMQkZPiFfenXfi90YnPKS0lC5qEJE/QunZLH7cofdWiOH2IKdMiHxs2Fn7C
E4UKkhPHwCHJ+P9R92XJcePatlM5E+AJ9s0vm0ylWkqyLNs/DNmW2aAhCBAEyRndcbyJvZWuc6ts
HqczrIj38X7KZZUKBEFgY3drLfrRTziFrDIi5DozViy+kVAu8I/a6ktdC1U2bAWXgGnnWmZuBHoV
swj+vFAoCac1CJnvWohRN2nESXyv0JcEfUauJtS0W2t6nKdx+GqUaMVhqUDvlKrBkj6Itq3meR3m
qsuZrfoJuWEjm9R3JL0dRTsSxNDxeI0sSkszqLtP9xDmoYgivMXcerU3t5k/tfpRumRs89q11VNM
SQJ/NZQshZp4WKcGSXzcC7aFntiF+SSz2sm+XxqmA8jGS2Rt2prrJl1Xy0NfDjb6HXDkLdo0aWRd
2BYFCNfXaHhKFXG8r5HjT/ZVnzD7xvLj9ZMrvMHZY5vFd2aYkGMYx9GMmY6o/SlMeERSW7eRSHsO
6FJSTTiXADH13/rZCl/GdQFlXyJ7pHyw+t0dr8TyhC1Fv4JQ0qG5qRcz45R1AjStMJS36F/HMnV+
5Two2BAnBdxH8GxIFhzqFcilmypgPs280Bs/LFPMbsS4HCMw7JgHxmcxZSuR7JV7TSxS2XkE+3aJ
oWKFhIbAvcUHN0S9oWNXgeOvMov9jgYXxMXhTgPkiUjuuNxjhU+iFZTB0iiWaVdrYL9GOjTg8FxA
2e82ov/kmQAIxMYJpnJGJ/6c0xiKjbZtaZ2iqN+iJ95y5utAcxpct2QYVUob0y67qI1WslNDnfiF
CZLWLoawCvwUiTu3h44cDsK96AQnaav7RV00TKDv1QVJd3xZKSFlugaDnMCaNts+RJABEbt2wCjx
PlmZdrO1bqfHBgJJzZ4rzwbAvgUwOhuQeqHIz3VyvYFi2gQNs8Z1U2dxqAeKcXUHteBOFIGjovmC
VZWEvyhUAMGeCjD2C3tZBpN5ks7ehd9Hxw9mj1zndegLla2wfdjNSZM8TkPnsJy0lj9k3OZ2uA+l
6WAGZQhOFTBrzNPeTeo1Sv3Rq0xWL1BQS03tNmMxxxpM3Uhi4gZSkQCp0iJDbqejhpbWLiZRZArS
2npAOSc278DLgTYm1VDzEErRIq9ZAfxxtbpY5zyky6xwEUDI84L7Gk6atwIWNQMeJTIRzV5QNDZh
Jlt5Owy502PyOxb0rnXlaCDDQVPWT0ehFVjUzpHiCQ5m7RdxAwgyMB9WWNSko3Fx7GsQeQ9AnF3Q
0QaIGwD8pMnqcUTKKbS70L0OSA/wTF8HFChzu/FogSK3O74LiQMyLFyc3nMwD3N04c9IpAHEX2HB
LM6Hede4NgRzpkZUJsX5CvoMJweEjgL39nTQbetZBZqKPSRVtQMlLycZuxuY1Q6VKCnCgw/Vtguw
h62PTiRQLkymKniEgrY/gk/TRbQ4o889D7RIUE2amyDAEC6V3XUcT+abUCSiuURLvsgY7nMHxIhc
jfuolb66pE7S+PnR7IjUxrsNKRgX3GcQOtO7hbjhh3HkAgjTxlI9LJklQKzc+d714KkGZrCNRrKT
FfH/QhD8P4hQ76ZXRMXy9V83L0L9a6f515cRseH/ByErEhc/uJr/FbJmvfw///P6r6/6X7e9/Ppj
5Pr9f/wrcgWk598ovgDfAAJuRKI2opm/AlfH9f8NAYLvGUAkN7/HOf+JW31EuxAIAAG0i4INuMYw
j/+ErV7072OfKaihEQajvR0Vyj+IWn/2jS3XOXarAoy1iX3QRdoKU8/1QxKx7mKoa2ffxKt9hkz9
1Ogb5z4KK9tWFaSweRd8ZKNqAFw611t+auxNcKgcHduux+qHind3CYSwcxVEwe6H73g2ZPhnWTaB
NbDU48CQL0VDSfdJQLv+wOv+nCDwqZkff/5DyONNSAq0UFF7UCZ2U+Q5riz0pf1R7PzPzDcJxSRY
fTGisfQBjfBVoY3Vv1AOwmr0BZ6r7p6a/zZKxRMsyC7WD5Dimq96Q3bwT6ozTZmnBt8mFkRC5rqL
q3vkxaG+4fvv59F++f1X/TlA+2dtNjAgENl369K2yX009XZKJLGzwGmbLG7sM/vm50D+7ydsuazG
fp5XDurP+zoS6w01QlzIQDkZSKHGO3Qhw+1w9GfLjsj+9690YrmczfmlyCgjoGDxfaf17VrTJKUV
MhVvG3xzfCGewjlHmuIeRchPFp1QmZLB8+/H/r4k/0TL/yzV5vwS3JcohOrpXg1O4Q5g61nBB1Md
3PF9vD71Ej4zBNPJHRm6wuJh6oGZVX+pqkM07vDPPvlS2dWZF/3ORf+ryWzO+9A7yl+PIYGuEJYI
s1vrK4s9mO4mrEkeeJ/no8MFr39yD1P8IUINluPI0mG4rOxrlpD8P38MU3D8HeZ0aTNFO2YthdV/
86pzuPyNVt0/y7YxHnYskQaAV3SP+OjgeZ+XGG4PVsSbryTfOQYkd4yklozzddhZoOJx4XtEFHAH
nlwSMpzJEeGW+THZ8c88NnaGJqyzpLsAisKWFOn9FBoZaczGvRNihdYMi2DiDyjUVfXO6cEiaV/3
SxYhUu2kzCofukzjeIFfJpDQcyFUdI7HMjpxyrdpHrZEpNWWaO+RoexSV0YHM9sf0EKQQXgCzYHU
zoCrRrpBiEfHgvIFVRO/r4LuPWDK18oevrUiuQbLyofEax/cxbrRSfthVvWTpZA/1wzU8vOlQf0R
qk4o1Vs3kUaJaG7UYay8p9DIz4TZuanAtsWd+dMwsaKhQ540zZW2lqytqgsZd5fNut6G4/wIv+AS
yZ691tGV1dRZY9mXxxUDVjqH4PKtmvR+9R3AY9Snlg83XDhgX0F3YDLJfYMe6TZEcD9Y8S6gbb5Q
+t5YZkdnUsiga7LRDDuXzpdBKy4jt9+rCf0FdLr1HP5AqQCNLuHZoqsSfGpvtIIbGw4ppXoIRjKU
7oQLrpmh/xIuutlr6rIbW3H/rlk9lVb6z4j4/tmMW8M+r7j6QVteLlLs3FbuuoEVv7dTJwzsVheo
M27rJ8wVpW+wIdYxBHG0+Pi2sTfG2+8ZAS2CN5TD4Iq0CavbOG4ffj/2iVNgb2z3ZCnWiSgYSpQp
lEqXOWgg1y27O+B9UWD8/UNOLc7GhnvcWyK/XlS5mAQ0UfQS4nRnWj1PDb2xyJFUTqKGaCitwdLp
SvsH3SV+/vt5n1qc40N/8MCsYI6tzqtVOSWxyayAWKmjiL0no+2+cd9s7OMMpkgxhI4sR2tB8G/N
SPKiZP37+Z9anKNR/mH+Gpq5fAKBQ2ki3DdJUMsLI8k5ppxTo2+O7xwfyd99qko6048RSppoUHh9
28Q3BxVB7dLajZalk0xA+i1r6dsQ337L4FCY+HlVohh8CZOB2aGV44NvYm2RDY7edFaBx/958M6z
eO8n41CSOfmy0jZJ+9Y+4wv9esFBufDz2NQF1M7v27FkKt4jUy5y5QzsjDE+Nfh/ndFFDQQZ7tJN
qp1Q7pqZ6g8JHf7X8IIh6ueZV8EsNUFeu0T2uLmYAMTOu0rSMx/0+OH+2ysDV9PPo7OJkQDKpGOZ
aOQUg7XfTZQ8DqS7cuj6zfjtJR/pVAYdP1eJO7VYm1OrkGpfbXJcLEG+YT9lHq/+THX8n7XaHNqk
j2pi/FEiqw8u7yaJorT3z1HrnfDHgP/6ea1Gt43rVliinMaIv3AWWB/XaEUSdKriAllxe0ewzUCF
Mbi3YIeRVTosVZ+RwHmAyzBA9Seodmu06KcZvBa3FHQuKBpBK9cC1hUykou5lov+SkIF8v3JCfO3
ndmNQRgJi+bZssdSxPFrPdsoGkzjmbF/HYz9l35WpVklk5HhY0LX4YIFMkJFInpv+1MRGiqvNWt0
gbKSOrzpXbZcWdArZwm3hrGcKbrupA1y5hGZt7cNvrERwNdUXGoLV+0SVpklI8joxv/bbvJTt8mP
JdJfX4h+vDESjmcNK9XLWAYxRNPqNWBXvhlZrrTjvOlCh8b0zxtUd4HCc4kErU2PiGEO/SIK+TnB
yxMHNz7+/IcbsRo8NEfOsSqjcXHTOlBfw6U+F+xsOgX+Prpb3kho4CysbeVQAqzhH+yxd65G035B
RRue+CDWopsn6xDH6ENdlJtkEHYYCtpEyRlDeOrtNqajjyisbChluTL10At5pXny7W37amM3eqvz
pWTjWPaR/0XY/ldbTV9/P3R4nN4v7He8Odymmj1dxa0EwfGsD86whGnn8QTxqnVsQZb1BGTF7Oek
i57DBsltM0BBkMBYXVrjqrOwoXyfrBUpIpPox4hx64a1cbUzCesR3SxWZlUVywQbcR1XBNRSbkgL
LuxkT5vg3XCU/HNWM+QWi91islBzBM1VgGJiVWeTM7KLEdCxPJmNt4tbuma+PQz38RKIQwNm2nQM
dXtrJT5PvbBSOXPX+AOBFBMiv6rZeci6P/bLPH6oiFkunSEQuWFmKZbY/oJqf5fZJoLUIVEiXY0D
qUJo+uxNmHyIJjYXxo3B9ywnAXqd6TO6J1E1Yu0bb5st/YmCONWyzP1QjugayEHiu6bWyM5YuhMX
8xbTB5mz2J/IJMq5blm2tEmUtjZ/RX8Vcg4xpzVov6smdTpEHmvf1Pvfb6gTVio6TueHQz5B3UbV
dihKmPLmoCqO+l3ChsPsTmeecOKgbWldXA3IArgjRFnJ6tpiTpz2rjyH0T8a018ch2hjwolr+mqy
fVEiFa+zJpEmmxIUNefGWg7OYpEzX+fUS2yM+bwSBq0UR5VKDHdaVp9s3r972xfYGPG5JSxGZXIo
TcO8j7H02AO3175QIbHz3z/i1Ow3tm5ZB8KjdhGl3djXRixfIdn9/PuhT+2fja2TYnE7U8NHQmuM
e4Uyp5suOrRvAgTHZ67pU4/YmDwNnawIlLJh6bZ2ci2UNV140bEEusTzmzLkaJ76+RRoS0eLXNyw
DIUTprO/PHWJ+aN+7r8vum3z4hpBKAs9ICGoKaQGH4e8EeptmX2Qif48b7IYXaPlDfzbNJPBvnlb
MAye0p/HjUhsLcGROBG0ggeWmJfaS97ms2xbwd15Dgep7LCMWmBygdMnUORRf8aB+s9iH0/AD+ZM
JtYKqnBwMYKrys6TfvazBfLcv9/rJ47RsU32x8E9M09DQFlYBlbf5ZKOt9Vi/Vn3+j8z35xROQ8j
wOoiLAd7EremQiGlTmR7gT4umYGxxqRDZKwzBuHEkdrCV0GmLSM1QZ82RtE+SzqItcextG5DsMjv
3rZYm1NrJQmB2IQDllt0T5lweG+5yeubhg42p7VugeoWcsFHHiwAt2yQWMwQOjqzNie+crDJSsTh
2JBu0pj4Uk2pE/NHNIO97RrZklmRJrEHrw1lybs+BZdog4y5/+H3q/JdeuUXd2GwObRg0YqbDsqN
5dxdc7Bc2jHJ6Lxz+buqqXIlbuY2yG1nP7NX1/tMvWfbX6+88BCho/H4t+GyRVfPeo4R4Xu97Ffz
OW6+H86i38z9QjoWlTE6P8J5zsBYkDsDyGAS92BX1yhU+PouGroDmW4BpMr6CvZx8PfzgGTzsYgx
hH/GYPf36QqOH/uHuZiu69cwpH0J52DX0wDoXwnY4+9X/tSO2dgF7o+tQCjZg9wzuIn64dKgQe3M
2CfKaKBu/3nmDYQfjd3GrIz1aL4ETacPTNQvSM63O7F6yIEOwXKYW/EZ7TTvAHl+L7gdP8zL6mUi
QN8cq0OVElK3xRSibtVPDtozhWvuJsev73tIWmZqjKED14uPrbKnlM3uJxQbbrxhOKcedWqFNl7C
jOJ/oCvJS8tuvrkumM6TeDrXP3/c37/aZxtLs7I+HGzHYeUw05t+GdERgcAuTRYGVijztpO7ZfA3
qCC1kzG0jOr5Rev6c2jev2n3bDUs10j13mBNrIQAUcGSrgQU79y6f5fl+sXabOl727FZh2adaalR
szw08+o8QiOku4HsyZgK2taHhCkhsiRGD9VYW/Mt99D/umoPonkQS9+ZY+NmbLrwc9P203XscXtX
t0gdjogE0QvhvAvcGZw6o3mdpTcOuelNmLMAUQtr31aRB+vJz2egpms1aj5h8UcnlW6zR0SRv231
N0aqXVeOhtWalDhF+zDi74ORnjHIJza9f/z5DzYnigNErnQkJYn5ayKSD38ox/y3NfuOsf1hZNvM
aJTXfVfWMoCEogplgQ61t8Vr/sbgBJEEl9Nq2pJpwwqnHqD7rdFIfWa9j0f+VztyYwo8bgVidWYM
H+2mBXQpkUFy7J7rA0ruDNhaXL6F3b94x6u9fQXJ4Z75CSL7w7FsQpw1b2iQj41B/uB97De7gM3A
9zVpZZqsdx5xTrO1eUcq5AbEMxob4COnxHMfq2koFLKTeNIYfzD4aTDu/nqsU0dvyyr5G1tkbMvt
HJ/SEuIOn0kP04oG5XNL9+uV8zZuD6rRDtqBe1LKqUetfN4Bfvq2b+5tfJ42IXVoEU7Kaqive1fd
Cf02u+ltIpSjhllDQCkAu4mUD5CSBVSJn87spRMLsjELFAYG+IaQlUF4ANE+APpvG3djE3pGuWPC
mZTeRN08QVvZQWgZ7d42+sYskIpwhoATo/fDTV3pD8jLPb9t6K0j0g+MAJ/BSnslQVajFXlvUfJn
6ht/Wx1vYxiaoI/DeXJJuaIhPlc9ufUrN3mbHT42h/5oLEXvhlY46K5caP3shI0C2QSkGN+2LptT
Wa0m9sw68xKt+GRXS1ArRmeJDX69CbckVsS30f8GrxYaA4kCrAs4GJZU7sWbZr7tJYVKN/rEnJaV
/uA/s45/hp78uVIghChPzH1zOMGRR4gOeVvaYLOAIb7GsQ/C97C1wRAfbAA5WnZQ8+Foo+d1LJrx
OUQu1l2gNlGv+eIjxGbWfT2thae9vQQUxqivHnmHESgSw1CCuUYrdgr8Jqy1vkDuN/XZcvCc67ZG
i72HTdo/94g+Q9h2j6BPfpSpXEsYcMGDi14fJnt3NNUqMqmwO+hmHlZsCwvSKbg/QBxx4OGnue+j
TI43+I8u8eEgeOkYL5/j6qsdPzkVMBj+HYLda1wG3hp/lfMhCpsc1t/Cx4qByxi65ngt9HpIgYPY
4+lDND4GQOHMeJFWPHTsQPA+VvNaQWyPJV+UBjkInoMhHeSCrQotat0Nfg1YngLzCJwZnVtI4bK/
llGBv0F6wFPBf5kPQqmMTbd4t6561ZAbw4LgNptscVlRP9etnbOoSrkcLkd7l1Q1/ro73nFL5KRs
oneg77xCxuC5Qps+bjk3OBBTX2uENQ5ri9oNnzEHSNVlNWUXrvNBKjcNeQDsEbuq+FgwsLGE4F1c
QZaqxhs3vI5QQAI1B9TsTaYVzWrbKWZwJ1pSXxyX0JntDEGZtndahjlmPo4fO1B02Ga54rbKaYP2
QZETcTi+o6s/xCS8QRIgtVc7H96YVPgeJP3g+DQG5V4AH7tSdXWbOlXwqVbhmav7uOl/4ZhslW3r
Rk3MBpoNTqZ5F0GEBhUoPRZej0/ZymYEo8gUnHnWCdfQ3dwBcS9DCYmhriRNfQ1IxJNfh2conE4N
vbkDBvBtEq4VKUPd+Ie4rwBTmaNz/L+nRt/cAULPCYjPEOqiYvOBmfmGjOxMDvY7Z9KvPsDmChhQ
tA4C47UltG3Q4dYAm2succAaHRTY/0ePR5F7g603NdCidG6d8UwIdurTb+4HOo+cAlbalbFHv6Hm
ZZVVosQ7Fsbkm9cGyS1wmef6u0695rafWS6VH4oVsHIwsQxXBmr29xxMVQBit0h/gAHhhsddm9Xd
oDO/0gAShdJJDsJTccZx8A9tVDtnrpcTL75tdQbqloIpg/HS7npxAzwEYH0qph9aqMPCai51oTv6
Z2qLf/sPW76UmFh+uC4dL4PZvAw0/sCW+uX31+SJi+x7Z+8PdoGO3sokmlhKp4ZaJkuiGqSvU5J1
o9cebCKTCyuhS+46kEr6/RNPHITvGiA/PDGaQYcRg7G3dHkHyJ5NUG2kbyw0OlvzAG0R0IQvtCSm
/8i5eGG2+xfE6GRXwql5b8yD10hlAU1Iy4Es751w+oR855nNdGrojW1YtEXGzne7cozs95XqngcJ
ENrblntjG/pOydEGXWyZTPZzRZIdHcYz/rh7fPVf2B1nc/qdKu41Tfy2lJHLLmfALIEFY/47tQCA
23RHHKTFQXhe9JDfLahZ7iPo4HXoEWRd3ujW2fc9eLRpZ7HcWoapAH62LVoopADgvzgXEnLmqT/V
4Y7gJXLjOqA/bKqhOvMCR+DSr15g208r1TIZRyRNqWeekoAA/6zTDrVyQH3Tmd/Dn1nQUIE/bMVS
MqGeAFfLhM9B5BUQpTx6VCuARLjV1Vq65J1gl91s4Y3IHj9DUD2GrCARK+CtNdIvjq7DFFfZ0dtq
vU+MPGh15KhETV75F+P01dYfJn3mXjixrezjmf/hpIUsskXQ4e3g+LbL3jl3yEDWcYycf/Hltw29
MumlQXa0K6kjmselFXqH5On65IcmvgCkOSxACC4L4jC7cAyt99xygb5uktjbg9fQZGi3ruDhSJ4l
wVi5Gdos2HviNshXWMqvU66AJG2VkbdGtkh692GYTlE37T0N+hAU1qbbuQ/IteegNWwQwXjBJxdU
TCIcnd0oDLkyIwcGFCQLlxDuhCeiOj7tGvQc4gv51lPcJw82tfNgdu6aUcKJniHHQQM0ZAC7DDIC
KmQaNWLtoAER9eArm0TOgbkEpjHx4Mkv/c7WzHvyjb/uFpeTwqNW+83SpnuJExO+Tv2RZV906m71
egB6SUKKZMUk0MIdpIN29HMFCp4CJyRKgQDlSC7HbtZ2s31doYl/F4qZHrzOivPe8+5jJ/jcNd5S
VI5lZQDFQwBxbOZL9NlFgNu63TXARPWeDMNLGwMiLMzk38Q+ewW/IaSO1+Zj0gv6PDA/uPJdVe2N
76tdYAsGaoIOjR/cM9Mdt+m4N+OsLxYwtQLX3ATZ6rTRpa+Ul6O3Ap6qWa2M9e172kpx24EFMbdo
NbxHTBRxpKdF+OIPjn/XgQUT13UGASzQEw5+XWBsnjr2uOzAJurgF1CVNr0yGYifSQFVofquIqq9
a8XkIQgfrVS33SczC1YsBGZkYcl6MbHFzSWYnDNiK/UIxnKcU+F/Q+OQv4/dmt9hWHR6SOtJUzRU
k3pGl+BUayzV1C6HZW0rkDl0ofW5GxM397gWea3a8cJzoC1br57etSxyc1U300VNuHPoQGHG81n2
deqOULO3OY32ocfmj7YJvDwZ/OTQ8dnejwl6sOjisXTq26SwZQi9uVjzzw2vAcFXaAja9Vp0l1XY
HXm8XHhl0bK8o5yuTWpbDfL7IJT0B/AHxCqVsK1oHxNhpscEHUhqRNSinUiHKej2Dc0CKMxdJ7hD
7+UI4skxrKCEXUGUya990AR4pOo/k0l3u8QKZOFo2973lRvnS2INtz14c6CuY3vPLFAeyZRVjS8d
9aIDN6Iu1ELBYtjYQYugZFLfwOOFHdrb5DIG3u6llfEE9g5El2BXhjCXY0ELcljc3RTWHWhALApI
NAnTOBDQg5n0PF6sVImD5L1+qQIZXAoTgU2zp2LGiRj9SxP1h0lOCHgBfUcnmwNxhQ/B4GWJ2xyk
NE3O5tBcDG20AiqTJPcLbfgluDC9jwrUQzfOqkFS5ixJe6lxMOF60vqwWMsIWiyRFDVuk70Naoyh
6MaIvYdasHcdWL7c9+3ko2JGlyhNIuq9BiSGcm3n2XqHBhNwl2ika5A4bZ3bpklIdTE5PFwQVc/k
avWC1UKWtHMOsXb5HVg1SFJAFBK9o0HA3hsedHsGRM3TqCZfAb0FzpE0aeK5SBxGmrQfWiBo1h4A
qrVxEZsNkq2PS4KDMw9m/aqCFYiVmIolzMdgtpdd3/UAIcQxc9D8Glu4fly/V/deKGqNPvB5/NJZ
EcgX4ETo9zohSGoRCTy3tGA8Ou3M6DZzPQ1REBUWk+uytaAJVbn2B2OhOsG9dD7yy5lmBXSw0uJ2
cNm0X8feKwKhga7yI8XytXb5Zde6K2oWeBsOUodUKk+kjomB9lka75qtarwalGMVrJdIYvaxPRar
31t5GM11kXCj720kCPO5C+1CjehqI5NJMvDQVchhS3RlkKh/7cZxfVHojUuDZa1SZtpMD0NW9V6b
rvxaGLfvIdmOpjKODT+nhljRRae0m0dWbfIlTHoQIQTGT6spdHnuopb2OZ4GIJmMDR3Q2gnXFKbC
z4EtAJZOQOrACxTJonqixex6stCB9gsLIksFdZoVStM1/FdlXGDxoZQQA/Qvc79TY3jrqN7NAvzr
J5Bl6GejV3MNmXp+MUR6FsVYxQQ8CUl134zthKyJBNNBIGicazdprBTKcNaS+tyeQUIwOqmwhgB9
ZXRMHRB5vnhLMH5eWITkBXeG2zEeKrjqNbv055kfvGZGBsHhUTb0OEdgcBBporzwLlxaNack7OHe
LKjL88qtLxs58T1xJ7+wE8afwPLHLxo/aG8FiMC/dU0ImN4838Wqgt8Chpc7vJWXNWw2r1W1LPcT
mpyzUSTTZ9b58W5dJuvZHx3rYLTwPmrmUOwuXeezB+4B4MpDMMXan5y2+2Kz6K7pmJ91yvHuaQ/l
OH+ZBuBftdm1tHo0Li4AkH2ANkXxNZ+SoMtB/CWw82adax28rP4C3iGGCYHllO4oRw0jbqw1B4CT
3aBNbrxT4K6BugPcymnyIpxR8Hy0DmMF9VwLthHCO2BSCArpwbcbiOWmjKJFsxmrINNRlFnwWtOF
4ee19yI4CBc1yxxA0zODK+Me/swXm4d22gV9iN9LrBsg5+UBnPleTkUQw2kFGxCFwPZAQXIu2z2T
xzeqx3onG8fZx/UkPkIVg+9jf4xupVVNu4QI+wHMPU6Bwh0piF+B3sGzibdvjeZ4viTYodwW77hI
PG/XK4fCz9JWewEWKLfJBz3Zh2q1ORo5F6hD6NBkbpeEu8WLP8pJgynPqvfL4lYF7QmuMfjuhcdA
HEu9WGPzz+ySQIAbwXM0V4XrzuMuIroBQq73x6J3g2Q38fp1SsSS1VFLfbC88KnNWmZRBuRkK9+B
IkjAWDE/b5ykymwRkr1K+mUPY4Qcnq/sveQKn/+IzQSf5nrpOVMUg6QVqFEh6+Qw0cG7Ru/ag9/S
OPXbYEhBqFylHgDM6HQA1wo821sAdXUaVa6x0yYCYVUa+4gketDW5gqqoallg7ClDUSwt6AnfBC8
MVnU40wz3XFwjcCtYT14VyoeWlfUSj40axceOFijrpkwT7UNAU0b3b6HCQwqH8Okq/POJ9/kMkVg
IenfR8KrwaAD5uIU8G1nL9fAevKtznpBBtTOpAj4jsOde2ZL2+0CmeRds+yaINYfFSaYKRA+37ZW
4FzE/VA9hdrI6xXXZ37EdyZ8eYQxMflozdPTsNrNl7gl5LAE8wo5hnrYeTGsNk4sONqjeMbhUEm7
96g6MvWCuwYge7AWWbPnXnMz9buBR3UxexOQwokcs8RzHtdVw1FMgI0VKgqvexbVV6ILCfKP3Lvs
4JvwdJQ8TuE+zK8Joy5kldTSHJcMpAHQEpvBSw0DASInaiJ4NAliKCteMm0CejsoV12HIMmHMXcm
Xa7xHL/rpQRLTg26vi8gOHF24STrq2kVd/AZ3XfdNL2fVFdlIIMCtnWt7XyxXPbQkR6eBvpFis54
yZ2spH61QYF8WSfttzARdgGuKfdpDXtrAoe331+AVsYBSfYKkbiwi24o1NayobKRee91s1z/X+bO
azl2I0vXT4QZIGESuC0A5Vn09gbBTW7CeyBhnn6+0nRHtzQnRnHuJkIXbaStYhHIXOu3UctK4VdF
0l7v7HZTj4rgfpTVfDFaFehTq2shR2n1nlfDqnwnz/NAt9KcszDHT515LtUr/WWhT+u0EmTzYTl1
tsPk7GzWsiwCmSbLfnbLHzB89puxT0455+5pxGGynQdHD6Ko+l3YcvCRYcwBX1hyWUzBm28w8TVC
dahOjWXbZfbqt47pYYDIOyKknGJvmCbHIhXAsLYTCUXjuH4RoUpDau1ms79oqZeGuT1wjCae6LZe
p1uDT1JRukJ4D8RsNW+lHrnnrDKYDhlisObmX3Wr1i0tr21Ir2/NE6WvKLkUOUPHqNKZLjpPnKYk
LjeZWzZhfPX21nKZQy3Nf1v65NybZreEIwDtdq5kO2zGXiufvMYqsUCUIOt87m8SfdQhjWJtk4lM
bmeyanYkRZQHcqkoQyM1aUsvCTL3YWreW6c2PyiAc31TkinN9emQXpPOe7x1faCpadyVpCKep9SI
95laq5txNup9N6jcNyJS7hSaeD9zRu8yKtN67uqhOdtDp/weKcDGG3ikYgwVGzfheNOHtmAZSJKw
rrluMm3pOKXq+JKTzsU9H7k+rIM8OGZTvbhTc50bHP2s8xHCok8d5OdMxM7SJf5cFd3FSOKBDRbu
rLX6IbTmOgmqjholpoH8MVv4BCDn8oCFhjap2tW8137Q2GNnVb2X/WCZoVvH7ks7yIH24MXA423r
FPlF03pbMHz4RSOtnxVcgeC+pKtm9tiof1KLLnxXn53vOMqNfS1k5+eObqEkkwnShGTe0iHxVo+T
6yud/AnL034sipq2BMKYWzFHBN7hChuDFtf0kxdz6yVUFZ5ia3ROS60bQVN72WmiqGrPj7dup7i8
kkSDc9QrA1lLU4lf9Zy9dhWWr46NgfUmM26ntfe0jU2S295O+x8kBp92bqt6s0xFEpL+9D1FSRqW
RtJsCmGM+77nxh6ahi9q7PULm/CKDB5LZd619nbJOaHcsV9u1cjptjRz7U9ZvDywSnkPC/F9fpIl
czhqROtdIyR9XA9OUBXDCgu1CjKIJA4My61vqutOYovRC7u50g8EmjuhqaXdsXbluvGMhewkl5We
U4glb9FU5ROTND40fZ2EEQYHFD9K8iY45mNltkrfsHISnNnVONZEqfkuorztYBjWVkU8VhR7ty/Z
PKPb4CDfqCT9ieNl8NXQ5Jtkco0Al1KxNTxR7bJqVLtaUYw1ZTiDKzFnm1jNzUWJLu05kpufpI7S
tyJP4xMXpXyu2yE/aLa4ruuttTGIFditcRT5ltaxPa5jfUiEu1xqr4h8s1itHYW/yyXiT93Nulr3
zAYkY7nIIKN1WPxmXGqqjIyJLMaIL79OtH2vxPq9tKYTaDoUW9l46126QP+oqvwqi1S7dwqlhU1X
O8/uWkb7hvH71IL+EiXFMjGX0bJx55Wpg9TDrZXhkcIsaz+VTRHfrIUV3auu6gJl438oGU+Y8osk
vRlrw3wwxBBtLfRNh7hdO+yAtnrG08xWwaZxUJbqQqed3iaLQoOirwCbOulCVMp+P3BBESGZjqcI
SoF4OCkvzgTDStWCe9PrY3UeZnvCcOMtI0NmrPaLgeSgKq2e56Kqdgb5Wb4Tq/RNlHxNlbTlHeiH
RbbB+BGldL1yDZTvjUPebtWVD52yboVavN28JEXgDml26bHjbWQ9iTsnae9qt9Sdja3N1lGvk7Gn
pVGXkKhSS7ZD6744NU24q0zf3LH2hZ4NgT6sv9nA3ookes/7ovxxy5jgzVEGqZz1YJxHEkWdtqYR
3Jk/9Ki2Dy428DBvF0olROn6A/fcE2x0HAwAOds+bfKwTohomxyVnhdbw4ak8SrHDjHzvOyfi0jI
/BMIJLj9fkdSCqCyYgqNgT12NPv0CNB1n6PCAytZqzDNJYGGYnBmyqG1LBwToiyKsbCfOtFR1Fdx
WlnVtF/mdnww1lnbFumvRmcfdZFU7nJruWM9knsWb+XLazzRWNSvWRLfWqXiSe76ie3MmV+HXpff
eQ8GxjvXuA85zPNJZJp4SKwUf6U5li9dF1t30dDpG2m280Y1XRYmcYfKPTecI8CJcUltFuRal7Rd
6N5bP64XM7FOkQWP70ZFHeSziLd57SynKKHldCKm5bkEbrjRGU2/MyL0glgjuEoNdAENSX+T19kz
31kaFFbzXZAJB5xEV8JUUlu+1MPLMriPDGR3ZAmwNhviM/WKp6GssgNiXumX2kSKamS7rLkRV808
gUIs5oVdZdjwstyUnC/RlFXhOq1Uj/S8nwS2yuyGzPj+rOHpAW+o5ruhcJcPYu+uQ0Zn+EOWLn40
d0Fb21uiUc/emFmbvNLkMVMRAZ2mvWzWcXG2jE86dSCkEWfemLyQ+RbomXseCmGGw+C8Obb9THbw
/GLyuO5To+7OTpk4T0D96VarEvoSh5SE4DJy+XXaQTSSXkyU/Dep20a66eRU8xjq9TFxCmc7VdQa
WrXp+CwD7SZeHOrGpgr5ycYukWRPjXmvmdpGr1w3NKu022kEpBw1sydxgH0+qMs03gJgNTQjeta+
7BpySbrSplfmWkHZlklYMAcFpBHKoBqsxTfauXxtE885jgK+d0zsAJw4u6yiXzZSZiwNenzUmz6o
uz7hHjWmbYUb7zxmuXa/ijZ7NjO+dX7T3skVVRuO3sAUoIlb6RpsirbN6+WW5IFVbJBMA1/2UINs
11bvM+Hfcm45QcvledOu1mmM6rMk+/LcxC3iikp1G3Zx7TYyl0+15IlfNgwpttSVX5MRu9OsXDEB
rF/OFYVC7fcoO/phmiGTG+l2ZgCvlBK30X0ZXfumJVdZop5e1IzUD7pjBSU17ueiPAkzIp8gNl/W
UhLb0nibVshzO2EWEv147rouI9SXiJS+F+e+trJN7qk+zJXxZXK1tXPjs+9lDIyE5kbV+KFAU0xm
UGOO7i3bY2lfy2Wvl1366kjw66ytktuGheIwLbU4ESpn+4N0HZ8EY5xoTXKUqzg6PZyuMHatSeY0
qKc02mfKUd07t+oJ+qY989iShOtrgj1v1tj4BG1VrnL1IHeccas73iFN6jlMCI3dyJynWben/h6B
afZlkNdoNfozTwRXoJYSVWsPcmMIfT8NpGSRWcOst3dUcV71+LM3o2Nb1Je2dLJNqc2ndCXU3wmk
Pu/SJG2hJybUHrYWB0TWdluqzvetWEtijb3N2lbXue8NefCjmVZeoBZO+qV8UGt0dF0t38vEa0Ah
RvCQfA1b0zsNXHDD4G4XtMFxtapw5ZnfJGV3mzXmudMqcZTl+Ax5eke2zsmI5vu+v7YDWRQYG4Tq
+mWxTnulprsYKRQhy9STLXZa3eW5V2+neVWPbuyAiKfrW1yJZptqnx3tYqsJrk/A5uQ7NsRIm0/4
RheZbl3ZEfZbrsd6UWpPCmW2SQmbbBPGNILXvaJ5GcfsqYDz6gb5XFhV0PaENs9a9S7z9nfcFyip
uSwiImGvrsxzykWvydS4oVjpAYrFX8v1XnR6eRCiK4NBQKat7ULpUpm8zNr4kylzT1Od8htvZgHq
HoAL8l3mTG5APGWyiWdFC0d7LiZ9CKrV2M/oYP08jxJf9h7NPLOuXWTCxzemNbQy/dSiZOboKXPf
rsgwXQc9QUfEd2bAP8yUKPjrQOxs29oh0UaP9rhUFCJGxEZ5ZeB1IElT0uzTPEYdK0oHDLIqiLwd
h9fW7ZfQSqhuavvknLf6XurrG64qPZzowQmZ8cb9HPeer4oI9GmZb5oG8a4x/+qsYc8gSQA1i/xa
ZF9O56njOiQjOFi3d+dqVzXpe9amZ/bzk71w90dD0jxFhnlq5bdti9da746mHgfdfMtoQCwrYIjj
5ekpywZUwUDz7DWTPlG4WvXpa+VUX/3EceEZRHOa6dsUDfJkza46ugOYHz3R5k0p6gewXHuDZP0p
B2HfdNN67IduQKGKDVozJo0M5ek9FZwurTnc5A10qD3cWUt97Ov4Heyz3qTep1fVAGCNnyCbbzed
UZ71lpW6Sw3jkHRi8CfzJo+6OFAp5hY1CrKLkdvHndFdz6bs0I54Nbz1lZ4qosynZrcgbKnItfJH
uDRfWk3Lcyas47rG2zh+JNTkZGh3xsReO7sfHPc3kfl76immQlbNtDeuw80sC9DXYv4dW964S+hs
2CyW9pOb2t4QTnvAo3Jg5akOKL0yqJax+DURwa0dlbG49g57TAaQvcayC9CFFTDahZ0zyJsjFbrF
c6N5C/eKa8YcmXL20LLJ7qMX03evQU3Bcpr3iVDP0fVVdbyCul9bsr4ZjcWwoimUPXQDXBoVpb9z
DOxaO16WjhW9bJkgWPfzJ/D931qhNXsNV2nrUEhT5M29PrP+CrvY5Ck2zYTg6NBUzjvQuBOIxvjp
C+/BQT5oVITDUTI1+ICabWhGdblro1+pmtl4xjrQ5q4HfsxfFyN1fasobyrvjH5c93WlwrznndVU
H2/kYj9oUFyqaH6PzH+6IONMRkbLJEstarzoMD+6tdWQrGsDIdLKdk7FqPt1zHK1TkmBRac8Kb4i
RTe11NNTPuonOfG34u5V+6zQH6/XmWjnE8WI1e3szA9YZcLEJKLWGl+ll0q6XQfvm6TPne5w4UUs
QnDiX3FpyGCalt+Uom300gaQdslY73oMawtRaFpx53bxg96ycjdmJSEl51PmRFvl1lm4RNmeyPeI
OJ8qubFTke08MbxMPZXji1PdwHEWHEPQJKYi2CRioAad+VUXiOFG7tYV1mKMKb9KjewdqAtszEly
kvEg2saxDXrN3Di1qkLHoUZsHcpHbc6fdNvk++kvpo1AIiKen+fT79vhye0z0oyrccVtun60hver
SPMP4fW/4BjXUHPJczequQq4YBxfy+rHcRXnTP82LFqk+sTO9haq6vM45VQ+x0Tya5VnPc8M6yFZ
vUeDdLygciE1Ms1sH5bWtoNmqPdlSoI+956CegYXjzJoI80g3judO9tvCv21UdoQaBmgQ7uUpW+v
iNNakwtKiqp5GBMWp3iIJLvk0r2yBT5EpEjt8sZE4innnFNpsfZupHV+Kklb1y0j3zujerFrrb/o
pLeHRE8jRbWrYZvO+fxYWG3+kqgMYNhK+kdXAsUlSTzdwPw5oTa7zqMclbxv6vG9TayF+YNuO36I
er2b6yG6YbWxHkst1Z+4CcwHGdcMaXK+jyALSPzp3K0QIyOKk8g3nda0nSz7iu+aszzSJ/Ohbaop
/GNU9do8NgOcPuO54Qo8G2mFmrBf6idzqa3QtrOH2h2JTiGQdsNWUgUrxX73k7O6J0GB264giWqT
WuknVtZqVzIk+846EWVgQGOhQBA7mIUF6tmO92tbPi1tOnBym+q+6AjurmcixL2RvL6kBvwmCV8b
tP5GMRqcnEamPl0Nzr7WojzIjTHChdTM+3Wqt6vB07skmRY6nRm/cWLH8LH9x7SSvbmpBygVD+tu
YJOWHepO3J6MvLEO2ixEmI7l4hPEcKLurferTHiXIvYESGA0YjrBOveUGFZ1FmJNySchlVLmC7n3
EhVArmO4M42MlEY746KMyMwrMvMWYcJ8n7TaVX2j/5gDv6+8ss0ny6yKwNYGiMduXIO51F7bGW5g
GoqObQKSfvKiR+lYwHaKg/OaYb2aLa9gtgTgC9ozqRkAS8S3H3mAMqbD3i72oyBg3FBgBqCLDuHy
rktJXsKXqBa7O8TRxJOMTCYWgcUVH/S9lT5Veb8ca1trgoIm4LtJXiEHa6KhIioqBiktfZlGkjHX
pffuxTQ9gS7omw4a3eI8j8b9qlLvMq+UX4phKLfRXKAnmKZup9J2vXfFJFoGN3KyGjONbuZhzg7O
nJqfbWqtwRp54pxmAnH+YMFkNdb1UrDp9KBkyfFzOLYdrK/J76wprRN9fCkwLKV87eSU3xFh8Tk1
WwYDIjoSGj+0VY9+TW2UHxzPFoeh7dfDJEbrTJw0BQ2Jk5VfE6/VLX9zY/kJXYIvjhpIbyqG+mZx
ev1B1kPxYeXCPM5TxXZKYcir5U7mL0gyBw1MVG4zmDwfeRd3BYgpSeLrktyAfMb+HMfiUrmdt7FN
vQRBdgBTUxywZ1HN8w4WLAmbVGKfy6kI78YCOG9R7g4W2nztSt24U/xSDmKohlPHdPOUM8k/eG3W
fcdKLBLnfGoGeqkPV7INPb6BxCUdkM4YU6sFqzYmdzOg2Y+lJeXOWIFb/TmqJ+WrKAf4LiKvCujT
LIiLaTWQ/GGM2Oc4ZpBXZ1vKPwvCRsZaHleVZ5e5keu3uVYD70hHmqdqxs9Ob9kv6srb54vOyUjP
yS6OI+s3T/14VpRZbNEvug+rGnrfNXngYZnKZAGPtu134vKTm65zq22uVlZ8oyZudwNDa2HTqgly
3y0y4TNMidMHS59258mck7uhio2z7ClZKymtCzNr2GZ6BmUHGOruWn5OtDmmRP/Wzu7naDnl3ugB
rtNxvMYNlKuhAVAL8eE4c8O4V9XL76hAGwpbCFkaV/Gn0uR00HVTPsm2yHoiZqwpEKKf4Ws4eCGk
wfhAAxxd8QB4wIC12/5kPLlGVvWXTPLLRBZnuZ82XOs9pGj1KVJn+qk95W6yLAJgE659N3SSg76d
45/ZsfKHdChlIEcT2i+KpqOX8OoVXQ2TY5jZtrQYc2Ou+3Nh9ThwlulUOGZ3KBwL6cScO+3rWnP5
eMWvJJZxf0Vuir0mqDygeIl4Vs+K9rnMwwmVexjNSw2qpOEbqCcXp7ubXODFXvKGm9PLLZ4SPXos
vKx5XrslxqYBqlGHZV86X1Y8AS1p/OnxNBdHmqXpc82HbiuM3DhX9qD7YoIOkgUyngi0+1PXvPjS
SAXNlF/rZPRGUlJjEXHSdu/a0LXdJmND4UxMVvu3VRYKexs4S5Yp4v7dVN5PBjNaPMUUjjSwJnc1
srzt2Ivkse8bJAKphliA0hYQuoqj/irc3vZzuW5NxcfRxrg+NPhVg8S1RUjtDqu6rM1T5UbJZ0bd
1lZPite4rrQNnZs6VfFab6dBa1Tth6Ru+XXiOwmlPXM74C8mWA0J0KKQ1WxSrcp3bdJ/TnQaQoV2
H6kr5x3e6f4ub6feZwQXexq/mkthOeaLzId+b9E4AAtnAk3NDZN+by/sN52x1etoCKUqUHrYxeSX
K/W31NvBhxsMs229fAh7cXaLPkVbWByX1dmVocwWM6gyI0eND1+8etO89VwNvnjyhpt+zR0IE7ih
OCKC2ZjMYdNC3Hw3Efq6idJanxIjY5MWeFpWz012ZjQDdOlxfhNLW5WbwTTjnTAtHsq0sgOqfV/s
1OVN4H4u3hOz627r2f1yBr07iynmUOgrnZtFFM+c+SpMHDDP4UknBOrRWhqggq42DxEVLJQ3yfy0
gJGdKwFrPlRK8wF6fsrSKQmiGsrzNGUt421GJuc0DY8T+kx4dXt6sa+tNPqkw28QEY4hOQeoMau6
v1lFvgQG3RBf5BnlW6cghk+QTHVrW907j788rJS6Bmxs5X4ue/09dyN1XBJqYVCOpzhiYv056zSU
nHnzwDjW+MskSr6/RLudbNqRhHRlgELNYPErcmhGxLBpNNAJRVewP8Y9P36GpLOz1o8xnlYEQY7J
a9FVoUzqOhzcjn2tabwLov9sO0imaQ12m+ZimmXcxt0pD9AqSfRyb+oKVYQz9ieHa6iGaZvESdVT
dm5mSzykYrEOcz1HO1OL3qJoELs5ybXznIziM2o7/ms7LJREK/uQYNPeWXqaHPKu7nZNreIHypMs
hovJ1i5pqyZaLkz1RVH7UvOzWY/eLFryhhVdMnqSNjsZrdD4nfpyzRERMdv+XVxkNEU7uWuc7Vhm
/mLDSLU0wB4txD5NUPZj95nX0cyvcGSPKDzvK6fq41T0lnNHTifC/Fx7G+OlOA8ttKSwRBm2EYCT
JtVw1DHv7UD9lsuaafS1lFXlD+uwvplxIoOklKZvWkv/WHZe99ROZbedOtM6EMkpgom74T2dqi2K
t43qagV0kvhWispC08cHgHRg8N60NqPWtbfRbORhKhwRbyC0+bPruvOHMuE4NAQ90PCQ8HUhlUZq
S+k3SuDyABEeTO5CG8jaV8dmJQApmXT1pIqlDTW1pE/pimhMxmL8csGoAN3W7tgujR3KhbpQQA0Y
CGYIavBm64V/tD/a3Ll7kp2/ElSUfJ+D2jlRWnyu5OI9T1Y+bDkYonM3quRUIf8kcML0QmfF9rAY
+fBpoKv40KzedXhz+igolf4y8lPt+Hathyiuu0caCFv6BbsxDdt6bYNo7oN41tpwqcroZCiixsQg
lkeMkgsZcpYZyKWo7jujQQqVN2jiRetmt7Hn2nvi0Ji9O2M8IlyYH+j2qYNspvpbida76SGlXlmV
2TATyyy/tDnBchc17EFNJoG2RzGcM0Mtt2zQz9Islx1hqjbxwfHYnmNjem5W9lrRrq2vTPdTpbY4
deRho4IBWIZ4zKEiUUXiNnwgQ+fDzuovN4ozoIAUfJWwBmALp5l+dLFC/eTluHCoVkPArlpx4LNj
kNan/xIyMndlbWcHq/EarG1QhtFGxDHdQ2kv5o4YeP7noqi1/WLH+d41HXnRkupDmxY0oCsZdXvH
S+tzmS7oolycjrLpM5jlpoJ/te/N3EnvjKiG4aJ/5n6hyvsplYTUNbB1WO5gzJMyn3Z5pn0Us5v5
KLHsvd1AneTX7MgdqYnxqXDtJIAUNQMatnRF6KhqL+iXnxfNrned1RSHitxMX1UrRu7VfreRrpzS
UplvlPiVqHdUsvXm6MUp5l8p4X1BXpZWiCACM2DNI9VFZvRQ5+5ety/TiuDCSZsPzSnTS+t21YNN
o5FGN0+AeMVYUxqk4mQlox7Vewx3sXEK7XYtmhQk3/zVcCD73O4/metsB3sXt/e62Q8XMdT9xcGd
uI5OHEYSdSLl8d6NXiy/esOoAqNRgL195nJ3jRW3LbhdUUpWnKo03S+vJYltM0jUVMlqOeFi6v12
priTsIJxDQcbEWjvocbDafWmKOzzmf4J3dEjqQWIfp1HhyPwVvR5cteigHjP0nr9EUtdPQkdIYYc
RuMBYUfOQTRW4O2a3Gixyl5tjSZFie5vZTzWlgDRPSpNTeyjUWuOmscGGFa2KO6HYkZLBGbbQvtF
sv3lCfyxyHWasEGEtTegYNFpp4Rl11aMPLgwfHSwXB9Tbe0WvKlQXFpzlwDNHWZPpPuljnicE6M/
kwvOSEkhQdRP5akoJjFDdUXQ7nE8PY4I73aIvbixpiIKPVSJT61eFwFT/bJvoiz2DbD2c5LqsY9s
AsRHseA48CmbP0JqIw1YIvZyD4jW/OUOEUCbpDCaZqhV826nmUF8ijNv5yG2+27hWFnHV4ROQuVh
r9LqpXWsGv1hBxbij7qXBbbTih0uAt09JW4OfUfvp7zJl54CCAyXKWobx75P5cBdScbDwDbx0wPj
X0YrSzNKupT7IysXidqIbieCEd1F5epcdJw4zFNp9TiVlIHhlwOVHLLll4cy9UitVAqlDXyobOw4
UaayZ4VwCkBKTaehaxBCRF7tbEVHwJZBORA/CApgbfG6mx7lKlB8htwgLuSD1EskJZoSm2xGzcek
ou8a0b4BPiY70FP+0BgJ+ZqobzJFyl+ePg8XdvDouQTX2nntWh/rNZ+5z1KWkoYHtEudZc9GJGiV
L7ujN1ZpMLIYvazpSn1DrwbuIYMwzcSJj06d90fVTZgBZIaWYxa22rl5GV+qqPI+lQLV65w+CmU5
d/skZ5qpVT1TXgHDcVwnJfZYNhTDq8M847GiJQsayjmPKXtfLLd972xrDWfOwo2TpfNZphgVmYic
ZG8zPlCYALtpGilKo8Qefg9Cu9b79XX9BlxdPsw9so861aJTS/xRKE243tWI00dK1qbzPCKmJFQU
z0x5rWEblAcHVjgP0kgeE72NdnqVwceVxjtCmjHzcy5D1+yiPYrZeldNkXEYGomCy4rNbFPHjvVo
xm57XlDM8ex3ud/yHoHt2B6vOoxWEjkg+drsbCYihF95ybNLZCE+ZUkuXwaPxIGNmJwF/Mbtk9Ab
zelWtFH8EfP/+5mr2IozLs+6iYjxWNLxaJRuFvZEBIeNFzcB2ZOxX9igGjHJbCRaceaC1z/aSNsD
8jPhEeO0/dVTmcE+kE37GOG2b2jLeFLGins9nfJD5bn9Nl29+UfaEe+Cxw264/pp/JqrHHJ1ok1D
6xWelD6jfBs7DudynxZANfHy2rtY38GHv1Z9HENloqzUzXhJfHLbtb3ltB+JaKEtERiFCHeoRECU
MuERoX8DnBSLh2zn78lem02cQ3+OUiVBNqXJruUNvOjZitto1Ic3KOMirHMcoSvL6kFfXOdYNG6G
kiCqPvK8eFeUDu+p/UmRN2PqiOrlXdPqFWuMZaMN7+kxRM/7kONgwEJf8CovtrTpZq0pq3HikdfB
av/Rt/v/1aT2VJf89ddKtD/Vfu9+19em7P6vf9P/wapvw8QY95//rCX7X3rTHsfvP9em8c/9qzbN
EzpNZxRVmJ57TSb6V20aHDVVyQi2AQCvhWr/qE0z3f9wDGGClpnSRDtx9dj+szbN/A8BHgJAYpt4
iDziM//5+e7+22b33/Xr/++y77/kxUEb8dE8Pp0lTQ8vgv4XP6aNkiWm3SG+o51luUvsmWpRu+yo
B5y0SzSuNWwjJ2PnDuYmjXmtN1pDSy69QMPZ6YuEhqvCcjf4uKebhsc/YGCmxCnyZLLTBEnTf+NJ
/cMg+i/74B8fmF40y5K6rTvyf5Qgd01CRd3QxXfYSLR7RCRAbSIft0UnYt8Zy7d2tsB6Kw/fkwac
sGtJ2/kbu/+fHdzXz4BmX/CN8Re/vj9CAf/NJTkgkRosSfCQljnWbbRK8Vkqoz0g9YWp7PW8D6x2
SF7/7dn6x+/u37PN/7A5//lH5xckPIOf/Pof/ppxlaQzLaCir++Svkqd2wEz1LtdOuJCaWO6I0dK
ntemiZ8Iub3aJ1RtiI3XrNdyXBnl6bacK/deDFNEOW4eVyEKT+NvivL+7Am/fjNEhhuukLpDmQJo
y5/9o2Vk9svYVMXd4C3VebKwq9Bw3JNKgpat3eutNA5YBe2LqZL577Ka/mhG+ssX5LlSCsfiXZOW
9xe/da9T4So9eoaTtLtkepPQ+QmeOhJYd6NBfB9JJQQYpU0gQthsdIce0UTgFWl2zJfECP7m93X9
Yf/0cfiXuYbDN2Ji4hPy+hj922Oi+l5lDbXDtwtpO1hIOhaimVjdb0Ms+u3S1NaDVl939Nj1blCs
XTnPhpjKqR26o5M63sv//oH+eC7/xweyLWSoBtIw869JGDQBuQnKdDYG1tV7GSXeV7ca61ZHG7wd
+v+i7syW21a6NPtE+AMJJIDELUeRlEgNpmz5BmHLNuZ5xtPXAt3dYdEuK9xRNxVxLo51fIQph517
f9/a9Y+k69ytbyrOUtOAx6v3HxCcFT8goqKlZ1C21CsL1IuaHq2HuvIOeoZddRGG6izbrLhp+zbc
/v2urxqsMaZMOC5Cd4SpmHTuNeZL74jWG2WYJ2KbeD3VRXOjlcE3ihAkvsoePDQLwr2fRUhDSUF3
ay/LtFsn8pJlm/sB5eYJAXBMJArjjHYAld4g/vLJhWVVJ46K7fHhnVtmTb/68twyLQJ011L0cbl4
oH/58rmMM6K0wDo5NETFlFKbmy6Q8TZkFmwqVVuHph/GnfJH62WgPr6J/f4FW/K4Lqsm3A62jhVo
HIN3+Anit4VrfpUWdTKHxZO7u5qerGsFx8lKnvqgjp4h+XjbSIbtuXaoTSCsMR7SIVpFFfbB3LPd
veOWI8bSqNHuRDvZe4xI4mhOUbfyTLt+bZnuK8yj2fqd9/fWXP/zk1uGbnOPpkXUzfb368xJ20SD
cx0apzhqWMrqesh34RjDzHSJn7kzMpc4+HY0GP6ShVGMz38at1puWu+s9POF3s4YxYua5wpD0HSu
t0dN70RFRcg4AQISR53U3DeXjAv2Lj89enXz3vXemuN/PritLMsVjjO3Tb1CL5DBZVfrEuNk5l6k
L+rsFfZLts2LSN5zGrFQz+MXQ2PXLRoasLw3bmfY2vXjKq7N7qK7rrSvooGQ7MaUZEy1wROYEBq7
R5Zhq2PrJtQYm27vyCm+VakM0bo1dH23yvLBCujHlWep9jrkxQdFsuhhIKr59y8h0JjwEUxpW/gO
3g6JKg9yS+9r+xQmfXMOBe3rwiGyDjU6nheEdvU7nLs/fAnWHDpgsOSw9FwD2EY/0iSdB6wTXuno
xsLFvADmmj+lSR71i9Qkwq4weNLF293TjN55L875fQnRHcnYcxzHNkxm7dvnnSKHtFiTh/ekmIjH
usLsXyfZMgjdoU43gebjaCSFcc7d0kAQgbmbBZr+yT4Dxr+LMyNFlNaNzVl/f5v/PQojo4x9yNQN
ToSOfd2uxNIiKwTYpE5loedUlvPpqHqjfhGiC7eXSqxqKcXgn2wOSRRp+1zk8Xv761uGyGWysI9Z
upoX2nmXePuKtEpgOiyUdYo1q91xlvNvMpVkr+Xs4RGRtRKjIU86zprnblLZnTGqD7UL6SeKe/vG
xzf+TvTze4TGjBUWobktbPza9tUgNTkDFGZh2yeNIXyuotwnAjMjf1NYaGupSzs/pIycZVCxhsAz
v2nLmI6TQZBh3zFIVqHwD7/2ut+/0gWhea//yx/GNG+J0WjTWRg939XtFWSENd901AldDL3c2krm
u7pN+9coMPJdLOLhtfGR7VyW9GGYNPu9TzZ/kqsFxiJ2V5awWGXkNcCvGXLphjCmTqqLxsfanx25
Uczxe4wPudU0h9SnkCgwJN2Ew5BsY7qlv3eE+EMYRJAoWGSlQR808xpy0rZFbk/se/eu1e5JO2V3
mhiaLbpa5z6hM/AnNfRoHSp0QAujk1C9w4fYjtuDSSuQaJVUMVVzo/7S+qROyZeGCPlFe7I1kS9K
+IdwOxzdeGdB+MPWzRlREtuyopjyOvinCCc1iujQ2OZtAM2r89AaBlyOwiaed9SI19F6N5L5ff9j
ihvKZFAr28TM9XaKpZiQKA949Yl6cPEyugmAVYxV7Ma8xReZEcn889ZvzmsK51GDAy6P/PaKjSPm
3d/qT5w22fqhuFf7hEZemH5Z8nM66a6sMMQDrDvdoiWTthowPGo4tpbv3Mk8G96OVVZ9TlkMVgdX
6XVXOw9NA7021HAKdMBxjardTdHi0e08PzAXlaWHdygWvHUfp/Ftk/Uhar0QcWSXO+iQ8JROBEqf
VPheb7ffzlgmB397Hr3kAfg8V4weGvT4BUdQ/eTYfbgVQ1ftpWEGFEZz+0XkCPGlO4qFn0/hzTuv
5Pf4YN58TdZbur0L43rZF1brKyzdEod/4ZyLrkvIAWZ5tqho4fFKBUocJemzexOF7tIHr7iYaE7Z
k1NDXxEHerEas76/GYIxv1G+0wzvTJLfFziGjGmbwrRZ4mD6vx08pV6j5CjnRd8kSGgbk3xd2baf
meTVbTD3sHamOOgwjwkLWWVif33nBRm/j5n53ZiOQFBgkth5ewO6DSwbnStJgdzVPtZjSjWL9qUr
YfgghOfY3ilFeOdXWoBKPhr95873Inh0wu3PEJL+rQnNvEWab+7nKp5EQpZ2cR/IEzX+T7hy9sKN
frzzzH8YFOzBDEqyMQRM14NCiS6qlK+wr1RjqC/V1LQ0uCZizzDd3rZ+4t9GMZ0AMh3oPeVM68af
OnTRXRbvApSz7VJI0XzLcaCvhdu67wzaP90eQ1UnYCGU0q9bwtDKbHI7G10gk6Q5V31VbkcwEeki
rQhT139/GZdl+O2iwfJs20yPOQ1hXDf7CKIGthNamfsBl8HWttriLMiV73r8Qw91Rrf2heU2QFLi
gO2dI2KMkKULsJi5TX4/BgGFJC1KHLoI+MnzKOUTmfVhUVhBXS7SFhCTNp86KPT1r14vnIdB0mac
1pPQGuLhQzm0PS5oeqFhFsUq4EXloddFMa1auFrhovez9DnzRjJD4xw86vrUAAoYpwP58GbhN9jq
gsnNX3DUcqtRD6FhUUSjWE1xaNxUeTieXD/rX//+2n6ft6Q/yWU6FrsMfvqrwCTt6KsnBzY3Gfb2
rZXpMViRofsUSENgSaFlRZAHAl5IkSKJrbN3hsifLs8x0yDSNmwCo6vjpu8mE4KbPryvtUDbo7SL
VwLY9YHIubop+hyDEgL3csOu9VqAN7//+9Nf+hm8HTSujq+IhK/JQDWvGy+OneeiMfGTe2JVRkUX
4M8rXY6lYO+m/lUoWbxcAm14eeKI7zv7ISqFfTsrE5cWX4z8hwJhLaQmbEqrBpd3tSjaWlASg9W4
GGkCjvzHCzDHUUMqd1o4iGNT6uHWx/eXLAQog3aJFCmfFsRN1ZOnDePHiRY5UINAYgn8SbS+XYXW
wE1paSaOUQ6ZbcGmR5CUTQ0loXTOptCuSx+WWZs1Z8vlzxoL2yvoLuuAhCP9FOhdeW6Qc+5t6viH
4JKptCvdeQCEXrykYcHv//vb/dPHVQbvyJ43BGKnt0tyZ9Vm1ldWfK+Rs8aba+rOfSFMf2dYoQC3
O41f6eFBAd0cg7U2+vKdwfWH/JWJjtRlLeAfhSj/7Q1oVjMYmcLOi9+Ydx0WdfdM5TQ4qLQeXlOW
AzBdcDoWpobOgSNbt4aW1N3yxc8KyQDsfN8qNz5cmxX6TNo3Cb8CD6P79XbGRtzoY9C917vlkmJ5
OyZNsoQkPVwQ1r+f8CbLtXrLqMWpbIseETmanWXFGLtF/8UtZa6NobyozObg4Dz54Ej5zZ0/Xotu
+EfT2/3eyNsZWR1nC7vWkg+dqJvz3z/tFdb1sr1RtFCSugUmP+727aud1CTIbHOTdal34KeQ1h0z
J842UiTt1k8Kdze6rvchmbM3yOV7hNfhKs3BrFpd+N3SZfce4fCPL05akliZMx2v8Gox4Zq46Usk
TPVkkZ6oRXOmg0Sx8sLceaIzTnigb+2wS4xowueX5J+7pmOp1dAjKz0yn7SmNW+jvGECUX5+lUHw
//XaLpUnUxoOd6revjaQYCaOgURQQujFEZ1Tcm9F3ke3L3DGkGxb0no9uYHYlR90V8cvVxDcTbba
sZE0J42c6t+/4+9nG8Q7JneEDHOuIMxR1S/pUh8rHpjRXpzcoudEk4XFS+cVLFxJgNJ8dIyK8jMv
8+9X/UMSg8sq2mKRZ7Hd345ULoe2ZPZEnvzM9b8aLZgQq+2SJZFlvdaMqX+IsDAcKrdwHkxjAn9w
Wa7+fhfzu347z1xaEVMxUTZnDfsyxH99diq2iZQ0S/IHz7iVsWzorRwCs6Biq4cJGhEX5auTSbUn
HWW+8w5+P98xvXUSjrhl2YCuGx7ZTULfXEojJBdpYMr7tpuzSpR+dGChLZ3GpML39+e9Ir8yZ3F3
myZrylweIlS6GnxBDPg4VW30YIVJtWwDX5pU23PIAXkOAGA+5VE8K8B9iuYucZpqmZSYAaus1dZO
kRYvU+Zi4qocOkLXLn7cATte4Ez53SUjSlw1HHp4Ap4fTs+XEhepf/3D35/i0u3318/GDHccan8k
h4n0fovzHLyAWMfG9gQGsrh1K6M8WLLEwlvLp7FJCJp8EUNH6qCGoI2OX9u4PFdi4hDtlz7WfaK4
nR3KaIWeGkEqis1g1fU28nA3vcuj7FMESVmRc4ynz/rQ5lu0IhV5Z1V+UIHZf4/Bi9xfdtc8svOd
a4fT40CM9w06B+2A9JkPFA/W8DmdDONjjNYA+blH5BgCwtFVxR2q0rwxxhKfIsKpTdl39BLqkW/i
MHRPHq5HHH30F2pGS607WysEA9NNt3kPYl65Y/gFhJRkko5JAyUGaMH2kpHNIr2/Vw4utWkqnjUO
YbcUEKp1Z7XtUyoJaibrZMgpQkk4uQuMZtqXFKvXQ42LYW2nk3VQTSPabVzpAWbpAPei0cQ/AlfL
zixn+c5vCgO99NDlZ3xh+iFCkXjbtNH0qgJDvISp5+zYNEpo/gRCWWkZ4Tuj+HreUESRjqDCyQoi
6Jl8dc6z3D4bI1HpJ4xXBDlDSyBuzVGRtNK120XDOwHyH9cqZVq2ywWldK87ObpxP/jaAA0nxp2X
QJ1SNcJ5O1hHtvAX6Lu+6uXkfQHdACNt/nnWNu81KfrDTaA4EIgiZtWCK67jZKetWsccjOlEJB0c
8pw5JyYlX+NQiqPj9Tkq6eQ49Um46i2L/HQt1fbvE++S3fh14s3JD0cy4ySnfBbMOdz7Zb10elHg
8ZD6aSAXARDG1gkb5+3dRySWLDxMhkBc49jeZOMUHGVQiqchK/PveRsG08qWVvFCH0zCbEjBzTnG
qbbTOmk8OCCBD9ac0fLDLt9Vwq4Rk/WYGZIRvRp+6STcQGggs5c3IVNTOeTBLoV0Oji9G7byWn8/
uc7pPr64YIMy7WuZQZJ1WAJbik+XSCJBo3SUThFuMW44DxBoxKGiwdMq98svEfr+R2aSepBkpw+0
vCFX5ltyG+rGeFtlxpMf2nI9aPAJcxcubmJZE9Qq2X8HiWIeUXJ9qsyOKH2YepzKNBKEB1I/c6Ke
OWbonn6WIYbBNE/lhAZ71blgRPAQlYjVAgnq0hjGR2BkJdhTA7xYNAEEFHPFgioKKcpLdY5VI4ZA
1KGPmrRD10Tlvq0Bd7hxY61jvc8+lalPfE6deg1AJ6fPRRU/WHLwGfiCsRVjQGuEKzBO8vY1PtXO
BgawBy1Yfhjdov0xNYDDUTGjl+8M/y4gOt26iTHhUdHg73Wa9hVpnE43yHmrMfkzSSzIAZyYcquD
wZaZ2yhwyjsvUcOWNA5DhUSNeuj6LN8phB8PpQuZLS0o5U6xt5e+81GHXESdQW593QddpxVt+Jrb
cE8um1U3UTaNRKH2oFyjfeXU4daiajOkUbCJEb/v4eQMIK+Mcmt43XCYegNd8Xysi9qux5dTjt8z
J4iPYUR9Jc081vY06Q+lWda0I5TaR5X137Mpdo+064wKNJUeAFwPNnRgpl/SuHX3pGm0TdvE4CQj
EZyUi4M3RXWNKrsNRyAq1r1IqOwiLr0NYw0ect+KfIcrsDmnpdk9AhclTkUu9OyIpEQZXYuBRuJA
6xaXvyT1BLJqUFlPlYiBv7UgHZyIrpKyBzFVDW7yM6KFUW3gYiWLUTX47zUsSi9BVFq7lI3snt6J
+ta0kGAvSgsjLRmSNl24cz4pnKsUlxxI2Za8hstHw/xjLD0kVF+jOJZ3JGidbVajxGw7N0M+ynZ7
M/aQkPr60BR+/tn0urukEw5OGIVn3cq8JWGwzc5toXWlA8Mq0T1/a8mx+VBMdNIM8C/fhlat9lWc
DMsGONUiNsoaQbFM48MlZoW9EuKjLCfO5FpmfiCkK+7EGNNBRyptXyR5ssazKI+hEebLkdzG1z4v
8/uM8u7Ot7RuFQ7oUbsMNcYY9sXK6fxmi2/KgZBItRvcZu3elZn72AHAvM3ccripMCesQm3QNx4j
Ge2Ij6elkIF4wfoGhEMfod21KS6JVQNjYymlHiD5d0g3jqEWrARy2aVRVPJjXYZIIpFVarTWpIWD
i27YLmBloSxeYpl/FrVjsJR6X1I/iR+bwXG+9G3wyat9sVaZTLc+eOv7BIkpVVHwTJdVMWCandmG
NpQqubEwa1d42NIlk/HLxOJ8LHXWUkQyn1HGoA8dsrx7RRyBi3Te5KMG9Au+5Q4mTdOZX/DJ1mcO
x81ZzvmCn6mpoUwYhGgx8LKPefAlrlj9tAhpMM85V28ctRUlXvnJI2gZx8q/9fD0b21Cj3NJM461
iyFqM8xwqLrV6/uoB7c5ysY/aWnj75CCQkyzsvSgCbRoWBg1oGZKorVdUAsf12iJI5pcqfKjinTv
6BV2QB7XYXkJI2tYO834SN8uupTqdvGCjYWFsBlIs9EuNG6BMNkopEyLXaauovIlKJEmLy7J08vb
S0bbpmMA9uRoSl+9MszxRdCWdAumhcYJxFyUrrrkFXCM9cm06v5b6g/53aCF6mSnufaEN3nc171h
baqhNne6U/c7IScsMl5Tr6cwLTbwzcDs0r0dkHBUwJKryqUdJc35UlOCMs7BegpI3V6WsnEwmjNe
KrAycFaNmyBFSWREEA/KdrD2bDnGs52yqrtm/sEI9btpYJedMvqRLgqtsRZGCMelzcHwa2Lap2OZ
b+GLxbe1ApYZ+iNXG0dRPEsNsMGAq6LnOXPQ6m0DKWpwP6WNLL4XjUe92ykwioGA0V9yO3zMegMN
SI9QAdPFQSHRuLHjRG6qZFJ3janMnRSGdaPgRS+NDrfOjHrPw6J5Gg1wNW6lrLWB7PguDdJ72+6j
Q9c21oOaz6Ru6/DlLkUvuiGJYsm50dniVu/7tHsydJMAfnLXHF2n7xDvp7tuTPKfVYhoDo6iUJPY
qij9hnyqbdKZ5PxNX+uXePLgp/i4WG0t0G/JiicoiN16C2MRkUsZ+extWvAJlPGtrVkR1ES/P+g9
Ppu0z/UPKUK6rWrK8TUj7ltxGvKdVTRBxF1MqqnP4BvQBrZuGa4KT6CaGuqPMi80TLURfizTE8YS
tDvZ+joa94YrW6rTTop5vSJH7JXxXRUC457AecCWj49iaE0gKTHtqUj9bYEWYslK++85TYfvBB6F
fUyKdW2WxMWJI8MnI9Zt6D/t3PGg8zbYgb3HRBuag+E0+SnJRrL+0itnEi+zHoeWfuZclJzgwdET
LBhF9xl8aQ0E9qcyilQoUOqH0ozT75Nnorec2xlndewvas22V7klvYWKyQSJntuhvoyZSI6lc3IQ
CC4yifWjcfvxORk1bT8VWT1bSKojDR7D7UVp5OiZXJp6qcBQ8CIhqxFqrgyz5pjFBP/otaDGqQK4
d91lhyyjicZtsqRtkDmX1Sl7F4u6jZjlU+uym+UTYhWz6EETzHPZIGjzy9x8bGcJT+YC3YHIu+Yc
1/mrOOFNtUpRNYtIFJlMM+U+jWZvH1pQP1vCIHHWNZjDMUpyhp2lqDiGDvLcLlIPmZ/PUfEs7+x9
2/6sJ4PG48eBehgMwZxxE914KQgrOERUFXt3iU89AqRVs/JAceQnfV+Sd5rjSBBSxQvmSP4TWKOI
GWCr9jGq+emET+XgO2P9ya99RqCrgOTAgJZ7Tk3BPoyE/epCgj5WbkzLE4WSf4dMvj5gEzNQ2U91
+VXKkssl1BpIc0xADtBAf/ALpZ1UHtqb0pwG0Fxiynb5pWRhaA6NFzpQhNi/O3uU9xKvp7YeSzhP
x8jDhRGG8fDYZ+Ep9sxyWnbd7EoLLad7ouZcf9NbrfvUkPm9pdkCiDW7pKKi9GFydpfyELRi4xsd
orRPOlEvDqbSrB/Mtii/55VBZQXMa0Jvh4KsHciiFq9m3YRgHY0QG5ixwbE7wZUshxdWHgBHnW1R
44JCCaoN/QdGVP0zBknfhAQT9IdhMs61KuQjDq77MbLOTmK759Ec1I51tMPB2XPzQteIujJmWU6u
36NWZBBorEc70laMdUxMxCu+trRTUS2L3MCtD2RoYTrFo+Xp8Y5aFbrCGgJTgizlJXCK/lbESm4C
s+s3puPZhykP9jKyMoKIEGCkE3xBYEvkFgDePI24t5cGDkQ8i6it42YstzIAfZzQpM2BCmBWr4Mq
ZjKjb0+YtFAYfsWKV2JmSxrvmNFnLFs1gym/MfY8dwfEs43u8iBW1dLOx+HGSeGGZHZhHbFfFz8y
t7D7jTaGAa1HXBl9TEZ93gHINoBJGMzqk+qCWrulq0gHnjoy0vLWGVLtM2gZZ1WI2vUXwzBukzpR
Sw9AxAKT/ilV5n7s03ZvqH449jYQYyNKyrvI07+XYc1xKIrC5CHJFJs3+0D8hRXRHMEfDW66tEMW
s7XdWsbtSBsFd9EXrvOl7ojloWXWQb2Ps0w+Jz5NsOh50g6nrq7d9h5ATVC6uNeSMt7ScFx/Flg7
+X1qINPmIHVfWOYUbulkka0TEI4PQPu8Jf55iYAg4QQw6WZmLS/FlJ/xQ2KXtVrQi887FaHZni51
l0tepNTgk1DJyXelzTnWGAei6NTTmN9G2jF1jDRn6lz+WqSLcFzBfM13Olo3xksgUIpfYo9iXmqj
lFPK5a/WHvFWMtdwfDJUauXKtNvIirYIgW029zRrVCv4a+LIpokgwSZ1naZh+RJGVf/Ket5jlOUo
xzbMFb351OynBUEB/XQ+6kB0aNNkg0ZZ0hy6eME9QxNLdwjtHyDVLFajeS1LsvlAkPltdDDt3DrY
dhuvEhiCEQ7FMH9u5gOvn/YUdKmpUhoNFWudHAXndKhOpDZbuNqszXOFoIkly85Q2E3BpCrcBh9W
E8ODUMMDtJv6pEmnOZsW7Ajb9ZmGgWf8vI28qPmFml9cVknJW+vnWh0Od4jqePjUHmEOZAE8u0cs
tLmHaTKjeiK0YM6z8+RoiuQiUGW5qd1puBnT4EfbKfxnJXpgtoP7vgSO2Ikq26WB692wOjhnv6dR
ZBC2bFI84oJw17/RYi/Za50bwa4jttJU4j/VeWrcMWfpQOi63bCMZCMe86Ztznx23h/RJm02hsBf
NzFkX4jq6UMqvWlampOp74tA2/StBSS0qSGxZxr/4idfLpkQ0VscxmscsIYeeytkuOZCidj/5mpq
uhtVifbJ9fXgaxZieV/UsJZIXs4vx1HzEMvq7p6KkXkYNJPeCyPGtp8fFov/WQyCAoMT2zcpOzqn
k6RbkYOyHuMiBb3Lp50iXecEE+tess4kZ/u+btKvDoH3Ez1Z8nXYpx+1JOC4iikThmYk0rUUkf0h
1WOx4/wHUXTSSX7ENBHJ8a0caVODi5gI4UkLGzZb1kHGh++FwIdiTg1pT97xMoKjmNS/D7kOLSyd
lhaXjeLnjmqCUl2WiHF25ZyxCAC07Ui4j0Bs8nOghV8Rs1qnqITCxw4ox5UyOJLjDmxv+xp4qEBW
8dCOVfUKMUQ91kEZmywNvDBZutr32qEOs0x6qtPgwSj29zIujv4It0Kzp2BcTBFIfHhiOt7RuqHp
x1wxKNJy+CqAhZPX0gkTx9ZLNvjHwf3RPPZGBom+U5qTrHs1xKepiiof0Hb4+ZKg8RMw2EgTCxwL
U+mMzz+FAI4NIsLrEvNMGuujTGb6eYxr7bNWx4BKG5Pi8KVkjpch+5YMnnd/Ge6lT9uSnNiC9lzz
7I6T2F2SDTEfmiH5EM9VLt3O6blqiBJwBSIEVpFZZF72GquRGZKEK20N67hm0i3j53IkDEA/Dub/
JfOxcRZ9E075IkHJYM/Vpa0eGdXM36F5JaQpMiBZ9RDKkQDe0vqKHkFJQjFz4tidwqVogMNXPgba
wSsJdnRIwJsmQPm9MDwj/QwavaOFhxmcLqubRGB1Y1jWU1iF6tjVhHybS5bwckQi01GG0IkSce+Z
hXWuZuH65XjHfkSyEHEIh1KkdA/Q46B1sUt6t/RHUg894qTzdFmIK52HzrzgEDU50NVgoGrfIhDa
IwDsDqBHi+NggKSFUcSP4OyXMPi/WpXtrc2w1O91vQo2AAbjFyscq104yDVNpawjyTHtkW6lHF7m
TF9hIi1oRAb3lbGW3vVWUb0kssI1iXQFGk47PF7qXy6M04Od9hxqhnTTl5bcNeAfTxf3BAREWhzN
CUnkJPnHRNJezK59CGL9qC2rwvPXWj6niOourx9jSLnHBKndQ+d2tFYa2u7YIiDbKkibalE41hfT
cJKDPm98ON3bY+BCJEGBDVCgi3TSIhjV9WqQG8sEkbGAr+SB0CKCHlKdrkXQVm/SZgyoVJruqzON
5Gww/3SZ09IDR6dX8JgfhTkJ4D8NXcxc3SMqEmqj1ehznAjvxMIqico7NRYwIqUVHK2Qqo0caobI
RR1bg+fiFN8k4dpikRpXZMho6hG7SftNQCuS+3ak1QM7TtS/thbljPgio7ns8/QHYo9ypjkR4JQ6
Y812Er7DXCbO3dBb5q7lrLMm9B9okzNsyR45JC9oa3IZS9i7xCZ3JUkDeH970HjVNiMHu8N8o25U
aRW7kkZMO7fs10Xm6bdC74IPXVx8wVMb3BLQEJRZUXwLC/wG9JDxtS5kc05maZYqHImxFvoaAOTg
TnA6AAI/jB9iwx0+QPePj65LYGCDXt9aEe230q4zNrlUR4dD9a2ba8Y3xlP4QqMX63AZ8X9P/v9B
X0212kHvrVhm8CtelV2gK6ocCjaiBKdJPpA8/6amEEhoD1aiE1a2r3JdbfsUfnoYdB+7rkMsYWjK
XIZu5n3/qZIvkW5uE7v33pHx/F7JpYSsdKwNcxnXuS7RtANUuaSIpxMN0rBUI7iLL6U9KQMDQEQe
R4cWEhmNQorSc9+z9vyuPEQ5pEsCGlsh0Lz2K3iJldm9U9J82w/hNmByLl4uKzJZKhoqhnF5pwf6
c58lEaeIpjDvzSIPvsd6klNlTcPN3z/VdYHMxPumK/JOs3vid9VNWNFusfU0dcLQZhGEFtQt9PnI
qDtkBWPJ4n254P+0+fgufK3yOv/RXLuP//dalFFT/PcW5cOX6Usc1M2X7K0/mf/ppz9ZOf9B7Ipg
EW8NPQeYWP/Xnyzt/1B8Mqi22YoCN+XO/+dPtqz/8GkRuuJLsWcZP7/u//iTpf4fy2YMcuAgBUKF
XP6LP5nf86s6YpadGxblL05CiN7xUL6t9mUBoNGmocNMTms38MODF38XBYR6mIWacQAgbh3RDIbh
O6Kxq9Lbz+vON+8gJnZws769boiK2Os9naKRDSpXJy2+AS/Fzt8n9v6X73H/s3T5q633aqZcLkVv
GpTmZCCQqV5pmNKJ3G7b0KSvK3pnn5jtswtwaWNMEzplQ/u3Rern1ZB8uKwSSN2upTZ9iVM1agYU
806Hx9AR0JLZbVcw0cNN0ff9EowCmks7f/rnx8TOh4ULMyzSU+tKBRf2wpy7EPIlFa1Rg9rWf7R2
Oq7DaBLrOqnzm3+/njv7XGZBpYFh++0XrEidB15MLi0NknSALELXz5VfTd2DDZHG3UC+a95rMz7L
VH+pTfNy8Xoi8DMYsEyca3dLbTeU/Hqr2nRA9CGMkyRXuXivBH59FRtlmS6xJFABZ25ci96wb4Iw
rJx+Y6m5aW7RBDdlFNk/19P/tmf19QzgKo7BA6FkR0svr3VJgay1jB1lmHFPGQfEZAg/RgUc2AUC
Z33394/1p4vhpsflywb2uy+1CQjXPBuJvO6xT9jBcPYNoB1maLz8/UJ/eHe46iSnrFm4oS4Bxi/q
gcKMsiyE2bLRXOeEFL0CJ+gO7wy9P15EWvO6xT7MsvV26DGiCWHqhjY4pnw1JSRof/LUO8vGn14Z
4QZvi1URecDVRczAS2yfRtkboexuW0wTcDo3v02o87+zlc8z5ZdRTfFitrKRVLDhLRDiXK3BtjH2
8A0TovI1CcJ3FtqrX447Yd5ZdAI6vD58+6tf3uOopV1FGm9QcNFzdwp1r3o07Ug0D3lKe6ybocET
v8wmL7IwQdJM6ZmjjTc8/n1cXO0z821glrqYW3hCSnlvP5kGZ0pNAOk2jd7HGMByr4SaEAJbwGUa
q+LGyQLz89BBn/i3oX+5Msu+AX5DgOG4jtusaTSTamqTDSmrZDuSQd6MEd3wKgbXh39/SJYNdvlZ
bCguMvRfBj8528yk2kBjsYB2T5pfV6/Y5NoducZpOxlp+xiXqn3HE/mnNztPaZt1GHW7vJL7eZGh
w+KuaGIcCrhXrdM0HzsourvMbugnM/hGSxOLLje//+PDsv7amAo4LvA9CSLeflHP0PMs1ot0A2Go
edJshzNSkGUvddKX275uqb0bifz494tezXzTooSCdRr7p2liPp3pMb+Kk2RvSCdzRbopR8GZvlF9
sjL70OzemTVXk//ndYiyUAcx8wm13l4nCD23r2mTRztx37uz4k7eF4ZjcWSmxfjfH+n6+4GgsUlL
o5/nXTJCryIhskU21aSWDgvNsvkcnv7+22cjPff6y/JCjzBUTizGFF9tpF3u/Ky/jEqzlbSphVWx
7ZqAo68+Ttm+C2IdDRluQ+jJcQc7mCMpTDEnjwzyvpmi9MICK7JFL3w6IyUQ8LG9SHppOsUYuosh
8t1PsrEkudSgnua+QTUy0U5Zvk/zYRo70T+5dF4Q37b7BJy8vzTVMIDYM2u6qJld+FzgYXOWhZal
N1FPH8xlHVfmvp2q2rpDTqTh4aHwgOAi5Dicanb/0fEdgPxhYQSPWexy/Kst7cUbRnkUUWO90uDA
+aZ3evaA4raF8Uju6iWMLb+h+mVChgUOZlXkKelTsgxqH9R3ge4mXNlNPt40QV7TDclHZbNOISY8
MYm9Y1tXU72qLdV0FJ9imJH2ZM40wk66y9rs/J3V1BblWNGEQGkEbQluAAxCoNVi9784Oq/ltpEt
in4RqhqhEV4JgKQoykq2JesF5bGkRk6N1Pj6u3hrHibJNgOAPmHvtQN08ch80y0cNj+WtuLjp0fY
vHP7f8x1EFnmPyZ7znteu0B9TGs39QFFP1lQnnKGS8mj/RYuP0ksDPPc9QQ4KcCsATajd1VkuiHl
TtTPQ+D3rOYGgkZwMjAPr8mnzM7Z5Cv3MIQ37OFI5jN8DtgH87mSA4RH6pyOILc10D+zCn10W9C7
JJFBoXaoR+JtgWD75XbO+B+QEqIpOtUuXHvqk6a+C5QFiG7wJ6s6rnXYf2ZITB8Z5QiCmg22hTur
6uuHHoSa+wRNeH1iLQOwe1UMJa9zsbcbT36m4YfVjG179sLZ/twLv9NgbwHxbsZxPxy7WMFa5zAP
oNYxQUKo0uZgiJG79gl4M+KcILODU64kOVMsA5aVkKrQJVrVZ2j0slTVSIodcVXfiEb7kF1oCHA1
p378kwVF59wFnerLJ1b12/3g1ZF1Yj5GrefIrflD0We7p454ZH1E7GHpc608eG9mzRtUV77mFW7u
ivJW76SRTDdHWDJrY1CszAMpNNNOlnFX+fWQjN1gCZIIpcPaoBnmfwBubUjWECHaeHMX5773nTw4
9vZc2fh7ZvHMyymZnQo9I9bOZogIqx5sYOn+TiDHODCrAmXd49/eAn993FtM5zH+K/MBC7/H+K2C
Tade1k76WmVm6k9WMZBMYZF2ekK2GOiksaXuUgVFpzm67NayOzDl08R6btfqmXSRzEsMRtkLn4Qp
04oq9Z6Uslt4dzcT3hrmsv5lZ5GEBdVq0V4y23DJ3bbyMt47ZMmg86KVR4qbB6BQCfaBCkoy2nKw
GK0heJ70wDaRlW1GD+G5qHs9zQwPCVdPEs0uJvXfOAL0TZqhlt4Rg5RDcmtNwM+J6Pmp/Rl53cyG
vq+mMPX2hWWXmEJ7TfIR8Pwhr4P1HS1xsMfSzec3G8GB/MUoNvhdFGgJj5VbmU8rmqRDmrGYvDuN
WU+j3d46fSAXRF+2IZCSWGzMvxls2OlOiZr5bRf44xs52XWVLNhvP4tMtm5iZO2TPV9U/syTCwFE
HAyzBxVy7kEAhfW+v3lU/td2EISyytbJQ/h7iAog7grlHVfRdFPc+kN9Go2x8lQunWGx7FueOkZ9
Pn+vy2bZMeDC6kfmSPRFUtf7Vz+0/JjnzPJ3bzf2HIddyyXQa5fAjyCY8r9LlHcvS1BAtLbh5SMr
73Ac3lf+zV7cETFmkG74I6E7PQ6kEzorGMsqi6wFtUPR0CsTGBodfJuY38Pe4xS4aKjA5ybc7CzF
1Y/ggdmmqOPK8du7af3/paabgQHmzsJFVfPiJA7AeACRgPbnpM6bzEmd3MuefE/X/5ZqI2/ABPzY
IEoINMNeYSRC2TO5nFKT/JqFbwVXnCpc+ZDEoyglit2PAKXv/ZLyXeT8d9MW5I6PC5l19Tr7AB6L
BVqzzTngn+0hquSJ1b6NfLVj54Y4UxMYtRueR80EK3nVcFCrpgSWG2wyA8Xftu/9KEc850jDYjlP
Fj69CKjBMhX/gYX9pFdYCUTJxGODivzQoi88uXtNqFZHhQEOcHhhmkwUYVcL0qIoXRgd3oYsZB1n
MF8Dmlo+WdwWD5pSgddE/OI9O7ylP0UAp28Oh+WSsVq9zpRjPBi6dJbR35ZIO0SVUdo2zSeySJSn
Hct4vvJPOev9dXWqbycMjrmAFFKEr/Uwd2CPxDsyvQTnzztk7DOTwhepui4Wg9aYVsvygVRfhEE7
OYJhjcmANTec5+E65KO5N7fcpa7g1jKccnEgLczp63Txbopfn/BypspdjP13vI4EKf1m/5MnXtU8
oTVVKUuy7FDpEbniUsC6IrEEejAhdWQV6Etp+J7mVh2tfjd3NkPyR4DYy3U1/a5TnfPgi3V5ix8V
knueBJzhyx3s/tPXzbylJST2nyMGyEsTmPCgG7o79Bq1OWnfRkSF4+6f3jtn571zrR3gSjuvO6Tz
F69xqWOLyPwsiBGFJdkz8Cp5IyfUweJkR2356A0Icz1tf0RVFlzBBy2PkIgLFTNfKd5Vr1gc2+BR
HgdwzRb11NoU8TpN3ufgNwxIwC5k4ueIshlPilehQ1kX8zeTsOONfPFnfCwV2kv8/JqEHOd1CgX5
HXpzXoAzSNAHmRnu/MUNXoJidVlqaz9BgmdSAe8TkKlI9o1TCf9dh9PUJrEwHUcx/pdRypYxOI3M
xGF1E5jsyyhSWbkIc1v+ZiVsWZ0PV7viiriF2EmMTM15CDR3Q7fqJ0x4DsDsafjBUtT9r2SJuP6e
GrO6KU4Q4l2zuavLuBeIqHdHbxez7V+dDOa0W63pIWMCgIKqkW+LEsUnohb5pZdwIuqyorCY8+73
BunleQsZh9xuES63UuBvXBSkOzAhLnoqscx30eqJ71AVHxtJ6M8O0Xs4gcyZ8qhObcu2vi1o2Ncu
yoZbgOh7Hg7jG85Gchnn6WIPQF8OFbI+HlNqH3+sVXtXEm8WI7EanodphWYezgDvVxU10LDD72Vj
Dz4YMtUzNDBpNQV7ysZYJ+z5UIdiHGB1E3nE+aI0TF0PsHvBBiUWrAW+MKoQidgTAWmLweEPttsX
v1jPkdgfQ4v4uANCs+AyyA7wscp8/0vnpuUYhcCBUh7X/l84gvVyCyteU6pScfCB2R6Nv0Tpugpw
Yo57XDPASJ5TOESwNzU5WCNJDyEMhjs8cS6B13LrL9necMva/XYcCORIltmPkmrOJGImLRxEYpkf
R/n2O5v96rXvNIpZ1UfmMgikFFEmkACtWfvHBXP/cwLIdw1LwlRxw/tP5YwWuyW95YWdMOGTtPKw
1ovJJumb6vax2OG8sg3homrCtbp6nGmHYOznS4+H/wTZfk38naiUzbg8UuTELYfvR54tyLsVgSNp
uCwm5j3nx430YXIdtKZemYDJ6qCJkXEYIrqaub3g1tWPFIFjLJtGg2SXPl9cA5uS4trSsSHk9qlE
WfPb6/XmHtyqGMg29mt4xz2CMlbcWE7MYvq0qTnQj/vuqEemuTt5Z65pgkNULmi8nM7w1JjC/bLy
LR3zyM6tmCKw5z4ywXFaqAIPY1tDo113J69j6VvZDsd4zelDVhBwpaQgP2ObkP8au1uK+4YsVvfO
9TlOH1AkThMhbcOyXt0m9FFNYU6jYrFbN2X8O+g0HDrqj7DiyCs6y/7p5RZxVCGF7WEIcqVi5Df7
iq5P7M1xLwbE1oiaHXNDC0PW5D3MpV9OjwSJdGNqGp9o7RVs003URLpGFI75Tx/Nxfw8CK8HRWJ9
9b2A52Fg27o6Eii5pXV03a7hZajpV0SN8zV00UwwHQK/F0VVl3aFFo+rV/6ZXdsjEKR6LFAco/PK
bQ5pyrI4UCH5bCthMvNhDHtyRlB7zKjEcrS1aqbgOhgVbX/2amYbL7CZn7bVVMeNQ7aOEXW09JuE
kDcD/WtbWBby/tuD1mfgkSs7uGtz+6HdyzdlsTPOFaqv1i1Tn+LnUud98BCIQV0Xq51fkQaH7cnb
9xkaQpMDN0Z2sFRjSzqV3xcxu+hCP2FU6q/F7FUpN4/zhKWFPHK/R+N4HIVC1QEt61p42v8hN6Ii
LDmeF4vSbi+VgBxeKPVERwWcmODaA+OZ4UxGl0FnvtblY0lc1tjr7uQGxv4H79z8lm6V05U4dEcS
Ec2N2I+gmOdTkDAH6o98Ar/ZNYgBdj4uSijesBSOe1Q13mHF7OYeVA2qJuVeaO8oDYOTOw7kxHay
A51R5texDP85u4pIyYwevNY0zmGrF1WR/FEs56Cw3lqDkKywreVHmIXiCTV6m2qkFahBtv/8bWge
e1s2j+C2tk+urN9M2tC/kd/UIR4P8uuykuOLuwXrdb68sB25C9aCBHjTKT5b0kTEnd0qExdt9wfp
1u3cJLvVrkN0x7lt789ZwHgJqMCOC1GF0dlVsx+jiOzitm2cN4qH4udUzzD8R/Qj2yG3JtWn5ZjV
6ynSm/oZNkSE3m5sRfJZBg3kVtl/cDKSYNUiUAt5llJJNRQYAQD12laPm2izu3D0h/e1H0Qel9vU
/sJJLvhYyZGIgS9kr2RDLYjq/QyRQ9AEftrbYMZzl7xDVGDWL7s1YjsgqAqLeGmaMVln8X4TWL3W
nT9u8Vovf41GajxT9quK8AzUyCViRTxSRYvDB/bD2h/DoL4WC4l0WF0zassu2Iabsp7zx2/ET8xT
61exFMUZyd+bvlGF4e5nxO6KfuEgrQKUEy01x1cfjTcrRA6l/mFstn77JcaRfBaJD4U5cPuHgEzv
bVIR+koXkSWkzDz8L9hMRpybT/DcYZ+EPYEkkOaoFgFgLWgbQQ4yz+QkLLovvyRupreV9UCccNhc
UFtbz0N96x0QZJk/xBU1VOMUET8yEuuXE3O1tkmb1chfRW5p2gqquw8RKi8pG1N/ORp1PNn05vcq
F/Hq2v0txN0i0A+UWVQTyQhSE8lXt5yEZaPw38s2JL65JHS2n1wiwV1y9PJ8J7gsaB2o43MIpLQv
dyvpWwt3TrTnAcUnHwfaKD0Z/DCbdiI0jnz7cVMA+EfR4WxHT+6uk1TLAt7WzP70ew4VpT5ARv+i
deC/eXlFdFQ+D/7CEzucxxS7i+T7VFvbJsuO3y1ABamOXCD1ChO3aR4cYjOtA97blqRL7JN/Z5eK
Mi4wQD1lMMk3tkKOLSiebLtMmt2YJVntXfwrNA/1BAWCj4JkZYyCVHhufpaRqClCe+HMODvIWUt8
REIq5emBjygYQv2ybiWmcAdxH3Gs/YJuAtCO/W2FAlD+ridsN1IHg38A4ZsT8VvVAgXotpSa+o76
KxkGrzsxUqhuUZSlL9I6CPrvjD3xmmRLUxMHy7zpAdFKeC2NoQ0uy4Cneoiz6Cly98pOoAfaTzdl
JQGORJgT2zSMtBLUctt0jTYF8J84QXZizHrpCp2S5iTPFo8UmooWBRnZ7sYjaiUS+Lx5f2dgsxD7
t+oJqaY7kwSXyW05BhXWNn5OEovHAb6fug38C53MllO5j1FAetm656w+EH/dQhFqtomo2ObYg7EM
MGIa3BvG3aj2DlkzyIKd9ISZ6tGW1w4NTMQcKpifFUeVxSBmo8HzeNRuRJwGdUUNWgfW/VCboEyD
cer7w5h348+61oSv+pvFpCogVfC/5UYJwdRQ0Hgw+luYaLt1IZOo8/tHUQoOTfCkPJF8NyJTZSiY
ViQV/mnik6Ol+UCiPPAA3ZZmibdllt9ur+T7EHkkTOo+IjbSruUSYH/pZhm7rjAPHpYDG1KNO8Dr
CsjDJnBS/cfv6H93uUOpmS1a/ZHOFH5rd9tvwTvtdnQtIm3jEtKDOZmoymn8jPY92FosBBGVOkOf
dv7KzBad6kTMAMyJ4oizx33HlYomv/ctIc/+0I7UiDCb8QQJ0sN4SM7mKqfBnm5DMKYbWb+rJWWy
tTwqY7YwtsJoI6E9sqwwGdCfMK+WzYYqmqqI277FX3MCxxMNd+08KMLlqRWfcwJq3Dsfc8t+UEve
niTIV7xW2wB1x+6sKngKZOmOscVwq05RA7KTwsdzi4xwcl8catc3H0FQyF+85+i1CA2slcFxlR9v
RTSOl3ZeeFtQhg0HZ9BX3j2JTRXskWry3sWQ09VPtLHvEEgsVMyZ7xDtu83+a1g6ht9KIa1A9WlP
BkRGSb5LHTnz70KMCCf9aGq9/0yIgOJHaOGneaDqJS2zhOHztdmzXRBBsKC7XQFYeNepZ0SOnUl2
4XZwGX15CQnXQhPmMTj3mHxc/giA5ZhAdwDu31Splg5jgYtOkzadbYE9PKnKx4R9HyGWazgzQeiu
XUqGE3FNh0WyRiQBu+Jj9WMEiZ2lzl0nayDRC/5LE68VDNmnkMMYDSZjd7rpvqJldwQYpaRmqUOy
TbRXqGNnMsoQrFLbJ60gWyPpR+Giee9007yhx8fa0d1yn06qGpYgnqOtzhJWhtqOfeZ6PUlvIlyS
qhpmKm4e1rzzCUsFnqu6CC4akqwdL9UtPq9mW1xm9w245yHNhlpt70s/2DtplFVYMnmk1UwQFjOh
dqy1zFMirRYcsWPWj1HieYt/yt3V7d4mr1ypPyBcF1z+ZetgPBFdTtDImu/IRrEgpENv991fzpHZ
vQcX2H0uthoIJAkL+jSzWixdGAkjYHC1or3feqraU+XrEDDHWLnqjdnBmP2o5rCh2O1MRJaqK4jA
lPQ9RJ9X7PEZEyxq+Ko8jVspIHNSpv3WuNEfrLUsUqvB1tRX0muJQuId5Re/Lee3smQ8EiO896CZ
cSwWiWWVE7ZLY3b3sjSZhyE5uHVbj3t+g0iEKgsnZlfS++nKHsE4sRjb17RI8dIjYu0OS2FwOGd1
tr05YLW8ewRpAK8yeyN/2isZ3PBQy4OLJd0tSItlCZZYLwBLnuaqUy/MfVHPHvJNW9ZR9JlDZJgK
VcQ1BWKNVJYuctAcIpl5z8Chq6snF29+8pgpVCc/yCwsqJZH5Ebf+uYv3kwQU1xKwmdkhkIg9VQZ
fJfrbDNxZrYR4eINOS4OSGJ9L1m4TsQFmNaA29wPKhJ/dUWJvdo+23Axldi2O7cN8T4pt2jjOlNb
c+65JSeyYJu+PaMF3L4puwuPM4aknudi3dzto2hVT9xQb4stQdfRdmmFF8/FBoafAPQNAW/1pwO6
0VDoGILOmGVat8jrm+EHI8na4iMmRSbcb2a10DYYfqB1jiMy66HPv9AX3eL1Ole/At8A7+qZwH7d
PRAChI/gSN0VZpBT1/r4EyYi7PTJ2ZuAvMUA/ltid5hRDoSalcWdv05VQhx7NNxrm+Dbgxa7+9R4
vfdKEGdQxbZo5s9IIWK639mcFQdDuupT7y4r5y/Aw1ePZvivdPKufDD5rr5dASPiAHKvt14IdPRf
yJO0+WWTjqI/xoV/9sQ4dX01kTP4lz70h/0+Armgzouhh7zOVu5Vx3oSXXRCADl3HCv1vhIFhKhS
Pg5VUb9uKljso3aNwP7lgB6ObiMhmmm8r1GZzZ/MyOjA9zHfw9M2MiDBvk1A348snxWtPFfaEst6
J9A1b3fpxZqr+3HX2fiDOgwdPYZb4p3JjQ7hyQvjr9eZqCcrRisk/xRuYfV0rrSyqY2eXRxCWlnu
yaHM/lG6zPcNRIUea2itzCUcx3w5bsrLX9UQcTJHraB+tKaGKflgeV2id6rTtB1U9WvQJUk10D9G
ipRZEJ+ztXnNNMcGJ1Ghbfvs1aZNrHKCtmMI57LoEs/PrPaeZ2rl/KArZisiGNVO3Oi2e5TT1nwL
0tvzJJwiWXNZEuZ0HB2xNAnIsMa+q0xZ10c5w/2JfcT8vTrw481yhlnFS/V7RcDw1W1Liv5yWoIN
FjSK53jrBtAKQVEM3Ws72/WajqAO2H+YzJ3RWK/jHg9Oq96bNrzFXjcsqUmpDuzlHpI5bXbABMLD
5i+rmrZ81jWpdLL8iLa9t5MRI/5H08zULoK4kzzFMy24/gDzNDU3XVasPxQ2EGpgjAPifqpgUhwI
fPK/5C4kcUP8e5lkYpwnYkTnLTi4uzsIUh+D5jIZdqaJK9ztP6/Zy3sWeRU7NF2J+wbrIbf8ug1/
sE0ENNALc2vKwjX/ZSOSb39EOXtr9gOVOfGVsL3JuGj91GZyGCSRpfdzMdU+q/yskwa0wR5Z6dw0
gbqOvBGqa9fT5YFieAQ3KfM+v5CR7TanneShEkcq7q7ThqcNssJuM/VfRU8HrTkT4Q9jtftw1oYN
MLsPxuxMe5ijsOK0gKfP9f6rg6IoLlHphevFy2hA7/YwoDpUCJLHFEPGHKY6zPvyctt/I/osGY96
fse0b4P3u5+Fxvme5hPZHqn0Vm0fFgxH57Ve2y+hHdSMOXJOkp2GvMS41fckfeCh7s6rVFTII1Gk
14z+mQhpM/ONLXgjuzMsc49RqqTIPnbsbgksZ/QaYHP2TJXWZGhaMQ858Z4N2Y2QWLW7ujSsuv8z
kdqqFM1+x0BLT7f6iylMk8Ix9O2HgsOxP6JgxXA/cva+OP7ahvi2qdwSywytj/HBzaNDEfEw5/Tv
3fWpXnquSNwOg/2HXa3zcyTF4sUVRHSe/V2GVayBUVqcWLvskqmsmullpMJhb5Y11tdu/NY7o3SX
d3U7OL8pSiqZ1BzrTQIvP/vldY6pEj7rW0O6VzwcbsDaOZ7czDNpWDkmO8/bglmphhLZ3DGl7xgW
hqBL9bniensL2L4TLK0ZIqWIOnCGT6LGRtPUdl69FkGAw+VA/tWKE9KX+3jcV1/Wf9fJz6ZnCXXy
mhEp3l9nN2TWhvNM0s9ZTrHdmCryo602e0puxWR2N/QeK4SBGnI5OiBK/FdZjtHjTBzbmtaOp19w
ehucWX3dY8+oeyyw7Bt7l821v/6sbGHWUy4mKS+j5YXZ2UIdGIFdX3mJlDcGDIyLjfSIT8Ml9cTe
1/6xGvB9HXdFJ/9jqUldTcAvYcNgQeKWRM/C1Ehna7MZuYLG6nAStSCu6mwMTsGc6eGjHyrA+XHT
MpHAH8tA5x1JgP7Y8iWYYz5HFvZl0N0sVvNAMF9Wev+ggpU/d749YnEq41jeVfrcsynojeCHqRUO
p8g3HRNd2GmIZWTWzKcCerB7R1Zd4LPZl0yAUtesgLsosIP/htCrSvalEAHwwzb4NWVddn8VYaXd
uUXxE8Wm7ufytHCSDhenthiL7yTwysuuck98ZHau7auVy1kaJnYZOGWvhyryO9gdhsRXBMbblng9
+K3fQd5QiZAbrLapPpDopr14DRr6L9spmvU+300THRYAIPMR4gTcmn7rnOWyVbR5aTDv+Xr2OdOW
BqGN53xleGuwZ+Zu1R8kfKfyjqTglbjrMCz/ufXKghSbkkSqvPmjf79SrH1Wcq3HpBggJx1qbB7B
80y4n3yFerHWB0NEKUDxza++FiQSLusI+rAL1Bjnaxot95MFJzOYEff7cEalMhPAuw3jDA1jD/y4
kHK9jNvozC+rs2x/WP3ldQq0gJxIvSwDI3yRe9+6qizrB7dU/Utvi/iVS3/9CKaCCHJ6L8pafLj/
IWbCTL+6Ab7OVcrmeQGBcoNTDSv7AaxteRJA3TXYcVmdHQrH3r79sbxhaUiQ1Helks6atht78YeS
fp0f7GrybthseB+UYcwbOqAlzZVRJ4UTchtsadzMzTskWP7RoutDej2GpK1ixdxyVhHjMIu4AktZ
pDYfuH81gVWGR1gmNvGMbghJDa0YUAjsW8xG3a3A/IMgWquYCHrN82/ACXxEz1fORLFIr057pv7k
cbkOEiXQdFMcrq4qY99y3JaaOuAxDPFYBWehFPnGtGAcdEU+bNEV1bZvJ6qCUnmmaM7eGTRoqoIK
akjqIyj89CWJI5pHC8H0E9TZFCCExk6FrOuvbuyBNDNSBYaDBWBoBBG0ysGcawJw93uddxXR3+FE
OWERTcqS1Cwg5IxDaAbb+oDQ573OPCb2a9/dK0bstwjxxXuJLMHStvGi9p5vv4xiK1ec2xXogc+i
0oAoOpua9rAN7d7HdRFhYA2YVltxWzAejIuFKjze66HhVVPNMcLa+Z7uS8+m7m2dIkOKP/Or73K4
K4SKtywz49qZ+0d/ErsfB+gPQ377qrYTu4TcAF2pGoLYGkP2+VhyhusKKG9IRFjn/7DVbQ3l9Fy9
BdpQ5Y+1JrhUl2w143IsnQfc6dY/YtKGX2gj4ElkXlV/2x5qmeM0hAzq1k3ylWlpzI88byPnEQku
c2heFrg/XNPVAUWALg6OtPynbaECTAjOXj9mxhFOHFI5vUz9WstDF4SEOJvOdXq4go3EcU7D87So
1v8xsbv8zWWMLmYtV3KgLbUNiuT0nCaLUZb70/PGzmZNzCXJo31aabH9rn1yo2ljcFWHt5KmRjR4
GHyxvGd0/x122F7p275UP+agXDb0YRUXmAP08lj4nvknpCOfA7dy/wyyZl1TWhnFT8SM9bHat95L
lWr/MtEM7qp13szbkofyL1519RUwA20Pspu8azYLOLd9XTsvYgvq/LHtB4vR4czNlZQM3P4RJFO5
5ODuBS2navx/ElaR9TRG7mQfKhs11NkrM/87BIBFEDuopyNRTD0iqH3pKMOMUzz4W8GgXvNoIAi2
sezsMhcgJT987ZJCL7KSBBHVV6RAlJ1mc95UmV4P9gCs4XnYLRE8bhAx+BnNazxkMiOzp4E44lxZ
nAR7YlcaCFVPLAj3qgd4jjq+lw9hJT2BQgUX+wFVMUXGuE/Ft8MtvBCfHJD/hEpm6o/oukLrbiTn
k+9YF4xnSNlewgSrsDiXtN9L3DdMth4k1mg8BW0RxU4ZONe8JDrgaKLceeoaW3xHdjVFPFAN+cGO
0t0DeSLYNRV5ZN+yqapf4LV4vINq0J8cZzNqCgsLw2Hy1vUWRbzbLXKDqRx/QlfxOoynUrmfo1eX
w3W/TaC/i6IUxb8hHIoqbZq8InXc67Yqrpuo+I/1KMHB8zqD6O0UFfAhqBfEV3m0GRJ0zTAlzbyW
DwPipxKZqeiKX87s51QHOpf7Kehz5fxDXbDMacF8bn/jdzTACMVGm5N1AVNPFiNQZve1RZbTdWGD
XgUz6hF2UCgTq64nQ25qo4135n0wC1wIpYaMEwUbk38NgebSSEWrAUtpHFy4BxF/HbRH1nBqjTk3
BPM99m9sbfI5loLZPTKFzH/r/ayRfyJY0/tVV8RToLUISBsu0fnA/W5XyN3wEArQ2KivXrXTTvc6
w5ifVFC+GBn38y3Eb7ZKdWbtJ6tEBL6pzjvXGebQYrNqIAoRwlXPB/ZwIN1ryeDYKlFT9LfgBQaX
OpROrXRUHq+G+XTPyJdRGjZcRcH3MdTBvp+XSInx9yKgmTxS4eDDKjnJmn/lDijn0oy2HB8sIp/z
4sHURccG1K66rc/ozLpwT6RaFPvNqu6dNKRnD68N3D11RqjXtVcL7hujFKmJeCa9zJqgWM4TskFK
pRAzTe8LCyRFFAqFA53CD/4AyHXFIUlaLs+9I3u60ouXaTWFpIqw2g6Rhc9X9i/3hnK6YK3WGgTQ
tgIWUOPW/qMWWcbjuMnyzwDFszrOoOXG88YFAsEJqUgysYJiYm9t41+xt6omupwQzXRFrNPcR8RF
NCji1pXpv+9t6tl067i+F8Bh5gfTOt18Ru+HI7ld9wyl6VZ0wjmZSsj3kkz1b81V3MQDTIstUZ1T
35aSC+GcfK+aHY/gPBx5WFlD/dJzK8ILQVW7Jtvuwr4j5LZ84/LdxlPGkuWrJp08u4dgu6DNNLpl
9FvT8N1lpY/znPfoh9xSSGriEuQdAGePLvNvs6nQS4jiC8I4RwCdCw4RwdLfanrOj2LhOvnhgWEo
6Wqz6Q0hG8I3t6xYhxMDUKgzdvyQsSzJ4IjIwrKZ/5MzBEWkS3vvo6XIIdYw6GiXCywZP1QxzrZA
n3envwWKb0RlB8+oUhrGErvn/suY+5apKD1PMN9p+YAZZagizfJWo4IVbSWRkNaouvoEVFa/H71g
Cd7zwkWiUDaIAY5DhRWdQbTfLxdZR605+qoLuuPEqKS5wAkr23Pm8XaSvqlqDnurKtfE3oyOGNDN
JdB3tZlIp5E01nwKJgwD98gKexHn+wQ1r/FNi0DImVldTmpco1MWIa/6Q2ARFQz9jxnPjmlEfo84
u3WSHM5Vz+akIL2Y/RLpyagdG2ojw8Tz0OQ06o+zmHwXqHIvBEKvadQPIMnQRfJVi/J+c1ZovgMS
WR4z+DzXV+6Gyv4pnO22oIScICg2iF7NnL73r7aVCTzH4z7gQw05zO4Ga5ztg8+JbmFDDnFCgU8L
ufUKBlqN275n/qiG+47ulAEOtJPquXcyU9DJucyAOqe3mjetd+b06N+V/muVbAmfqj7r9G8CKJR9
jZzSYF6M+g08ht1ByPosRvDuYOpzBuI29VjDmNpZPVKW1dq27bNeO3t+m5UbOC32Dw+60IG8p2lP
bTJC9R+fsSJFHkt7zOK4YmvYpjtFDlf/atvB+4rqxKcI7LtMJyDM+vkn179YgGqIOpoW7P+b0/zw
cC/UsNNqBEFWPhuFaIjx45JEhTWOdyVAE3UxdYCaw/T9yIyCPX742RUAr97AagrrjkB5a3nep9Eg
XxmyKrcf9xV0PQoRvc9/uqmynYdeFCGB9HsRALlCLo5K/gYpZQdcV+U+mXsyu1VV3Xvd/7g7k+W4
kWzb/kpZzZEGwB0OYFB3EH3DIBnsyQmMkij0raP/iPdT78feipTqmaSqyrw5vHeUpqTEiEAA7n7O
2XvtUAM47/2MBDSU8UbQrMCERum2kkR7XNNla8orRpZO/KxcZDTHuIz0dDPoEsVekfulf9n67Kt8
NuHUaZhG+xgAQL1QNEkRIfpJgrkedMCOApjBYcwpDiVIg1jxwvQynIVJVfQ5ayt0g3AIappt9H4B
6kmK4LbnB8eO5GvXcHccDUMXBZODNCDYtnBq5LgNBk6r1b2fxLSe9kmXFE6xYxBi5827Z8YlT2Sa
oVqcjl5lYQ2Ynb7pzr1pdja9JCeHIP7U02sRjIjyNKmmz7kuqf42LG3KbA+gOKPa2wxjS5uMDcyR
4UpYMwS6DTmMkYXsIZ50tu7zSSEErarA5xgb1Q56AOLJw5rV02YeyG4cNrDIsiTKJ70qR6C40zZq
+9CP14MptLoLgiBKmgUjTk/oPQIxZ7zNhG2yVfS8N/9eqDgYdg2DFdi8bh3SF4UV1QBk0962LUXy
VKcdY+DYDM3zIOb8a4wrhnyIZHA+2NZ6yZG09p5deItvPiLdblEhK35IOs/fjqY1N7vcNtI3q6md
Z9DB/gtJwlGPISaHwL5pSPSgJdYSAr3GSWThYolLGHYF0+1v7tK/5Nb/71nxb6qP4r5tPj7a03v1
q2n/8nqfy2pqUFO35F5/f/1LUPdPf7gAM9rp3H00092H7rL2n5HZl7/53/3h3z5+/y0PU/Xxj79/
LlHRXH5bGJc/WetZKn+wQF1+//d/d8k8/8ff/+//yT70357ijybkv5+aGGd+EaM/0z/683//Jd/8
+YaSv2HwlPDWhCmwSvqYyr4FiF9+BDCIyGPLthwPoyYmt+8J4pb3myt9B9MdCCET1TU/+u7Q50d4
xrD/IZ0A0YDv8K849H+2rzsOLA5E4lLRpONE5PxqX58YB1SjRrKpZcPobhg1LEa16Odtl01ff7hU
t99MYT9a5X+2vX17LcAC2HZ96eC0u3jVfrCKmXT2cCwlAYg5BzVOGKKWq81q7Uf66Y9fybZ/cqV9
fylAIwAI6Agqdfn5Dy81Ajv1g5iPNQ9IMIR/7L0n1Hts3hMjoPzCRhl72NNpYKyCoXqZ3HEFpoXk
aRDDufjah3eUJckaxpCJogQgFppUIVLCFUlhXEfJ6o/f8M82vW/v18c/51xcdHT2f7FZMjzNHcI8
/FU30YWbyUNB9FlWWLFmF9FTwJQO5/r6j19U/stVukSTCo8TEp7Si+nx56uUoQPJOvp6q4r5Fw2g
8hzW/dfM9rOzGpvTwFEKQctQkm5tjNiIrLWcLthMiYcAtMSqrpIV2dHnSKKY5V5eCjBBi7A+Vf3T
aKTDhmk28loYFItpxnru5AWmntB/m2gZZ2lV3g+NOo+9HtetNOhkR9QenfIYDrjxNnUuJVfuBmiO
UJc3iNtXOeo7XVbZM66KpeBM+Nc4LHwRygYAxhfBYBBf469+yQbx5xBTwq7o044r9H9oWqb0S5FB
zIot6WLAYuoEdWpp6eAK3M4BUCSirypU2z/+dqzL1f/2EO2//OPv398Kzwk5rbwl91dU/lSmLnri
yl+Zfsw8fMj1aqroFSa5l9PnTdD7ki6yjhGORRZ9Wt22+JoaOpL1M2EQzV/KGvmXt+P+4lj3ZVe6
aV8SuG5UnHtFjdZboFKCeNEM1KJ//Ol/tuJ+ezXuS4Gj1CRm5NdIMXKpsL70PnqcC2rJH9qe8aLq
/+QJ+D3P7ddr7ICJEi6gCVzyv7hXmUZPmRX3PnU7hUs/tm+C3NKlG3cnlFw93Il5hUJIHKoItVZg
OYcJh+pqXii4ODutMk768NG2aszvKmEXyyTrd0XhfhEMHRe9f+oyKzjNgxnSGCJXr4CdX0H0NaSh
gOMiuvB7Ernjfkmv7LFxrBsmEBKdEp6+WdM75xRBSyuuynU1oPRQeXttwaGzYvTUYZ6vAkRfq9wA
mu5FmNsIdV+6WfBOwPuXtBhew9CsrzxsuIYfzitvhKDr+CwpafzYx8zCmJFz2C/R6PA60TotPL30
e2QFf/xt/tt7mbQNIBGWxbYlfln6ozGrB5iq/srNsmk9jUvq+XkBGbPctY7xEPVRebSIC9moKULC
H65g2oyIerwl2XLZn9ivL4vpv3zpBDM7RHVjTb5suz9uDiQzd60XBN4KeUuEemNg9mVixjA/+wOe
tgF/HiPKP7mh/+2LeoSNEC+Jn/3XFzVnUJUVopdVEd72betvQtWTftPUpzluXKSQScfd9ie8DOvf
rPAEp7GqMRYzL7Sfnz9qMZgu3cCE7R1QgPZZwb1pTLc915RYPPrfuntzS2wkfem+TdQIx7x3dmjy
oz/5+L+wv7490PAROAkJnFBwpX5+JwGtvbJCIgHEZZBLat6e0ouWduTivkXMhhvTZ0BVo888BE0y
oi/Dcmm7xnXFqeTgMXEtO+boY5Ps/vjm/B1S8ev9wH3pclgA42D+avtH9hEykGGt8fNX4dbZTTZd
TyktJmIFmBdgtvbNaltKTBQ0/1WAwrFjMtc7cbfGtIdckv6XZYEcnGzUFUS4vupcOMtMR/RQBGSP
RuMITzjE+zO/jTCnpVsoLOvIPXuakd6ATTM3XkcAq+FF36HSd/rgPjkQ3B1jBio32flDEGC+C4tl
V8bMBY360kSP3h2WNex000aX1nwFKbd2MRsaOWr7ItRHw6yZAuRGgl0Rm3M4JitFl2FFiwEJTp2d
41T+CRXgX86U7KHAZ2gPuoS8mL8iAZwIdUsXuB7DAL9fiQ75Klovu40fY9tuvi0tf6kU+cMi48ca
479u+o+m7ZqPv1GN6L9tuuLLe0sF8D+gMLEET8x/BoVdxZ/efypkfv/732oQoX5jDfhn2SGc3yye
Qce9nPwVQg7WjO9Vh5C/Yb4zQRNZ/APfvZx+vlcdQvzGIRGUmLR4iCkZ/lLVYTk/H244WlG9+DST
xaUs8gEV/bwcNG3v0Z/Hiz6quG3WSQ+LNvMF2p8cGuHJNJC/u0hSX3O3JBbAnZqEs3FqvLmXjgtl
elh+oQFnDUiusuwxbofgU+rbLl4giqnbIHBTiYcDbxQ6ubx4Y0CJzyOjOF+YqZFe+cInZzBscrQd
ubYwwU4GLd1F0vRewe9MGMeGyiLKw/SD4WuGvuqxwDH/kJB7+xAUPcLyYjbc+9KF6spiKqsrJEXD
Qz618TVTYtRDhL2EV11jtWqTNWDSV4LIjpVF5EfD4jE1L62gS7xs/cYvVopw5mtYFy76L6XVI3Zm
EwUyFKdxO1ddVR2tfgzWvhyR9kYdDf6Fh7AKB/80pK9hXH3JhiZNVvVUrvkOec5qYzAvXRMcD0uJ
DT5d2kzg3wAKipOrxvIZZPQ13EEnWhsysYplGqTTxhMdAMu6w0uA8q6l7riIn4LMxtLKvuYg7Ham
Xi31aIIczmDSbARj1zcnuzggi6ynUAK20Br4Qi4KdxF5mVhaCJDbFf+3fi8kcupl6PqWWkZIu+7h
3ifXWjvmjTCNxODDTejws9InWV62dA9oi1pmsEUG4NzF9KvfPA+HxxZsjBwXQTRzEq59bBt5VrKh
UM2ON0nXKI5xxEsm5HPMqQS1nnXPeBEhsdsDLdhgHHw4GJ4ipqF083rXWZ39OSv7lLkdJk9mWlb6
Nbc99SVmVFwf5kYzP0sLQ31wuWqaibPBpEdW7B+4PPO9sEfcyhU+tU8o1ytjo2iMVZzJfJppFUST
fNPEktIRjXsaLUMS4s6xni29aINYkClgesGDCQPjaylKnKKyd1tjmTqpfpDVnN9jIUiylUHrjCOb
qOpDg5zoZZwGcqJC7CDNt33xL62s/zubPJZDufGf19JTCREhiz9+bOn8/k++Laec4X6jhcw8Ha+C
hWiC8+O3jg4wRheqm8tPiaz2wXr9/6XVsX+jZcOaaimCkj2X5fj7yiqt3+jzMPYnVtFnXQbQ9c/2
1veeCp2x/8h9IxSXX/XD8RbVPOszJeOlrOZdAIz6eWkNWqPE1uPmpwhyKQ+axOu9RPiCKrQ2Uz2c
NPyBWKxUVedD9zQS6EnzA+U9QdXas43qMUFhaX6oC1H+hlEMFtlOTcMnu7Zy9z31QTPv0iSX6j3l
tGwtSjA3jPjob88HHs+qu0WxwuqKe7lZaUS0pIe1WbA168QkDWuKWnSwtM8t6xa/P2iZVMxKL8fe
iB8y7Yglepchf9Aa5cGtau0ivzJ8md31ba9MECIzg7KwSPUZoat8QmOSGIfJd5LymVRCkaNrHjt9
8fg6dHBSI+dA3zF+FdaiGHQen8jfxSeiyOpEbO0jP6uzUY0wT8YuCe/hmLm4LQf0E19UZXhXdsLK
i6FOdCSn9F1/ZCkfQOP0hNRixS3a4qSRRZXHsXdKwRhyMC9DVeRB6phHljmvm6TM25d8SG2XiAQ/
jvZ245R6x4TJ1l9SH0vNnpka/nqjG7K3cK4uE4nYGG6sUlwy2cvIjR8xeZWrHGRxhYqKRrhCQLnt
HI2hMW8Rds+JLR8Gs3VJus5DA8VLlu3rKKSI8kKnYqwYjWlhLwnaID6KULfQ+IhjmvWLrJDFuCpg
YJAhnmu2RBy+Nu54FdM/5KZoan9z8Vpfh22HlTDn0CeuVD+wwy3HCDrAukJiMgIVx5LFlhaDwAiY
DzZMTcsC8elqxNSrz7kgl+ogmRsg+K9tY+eOibem0+XecSdDl2TKVrcPtjumsl4zEzOInMw91LCd
58Z+usBxVja3jkcS2DX0UKJKl0nb0yVfMVAHRQXEPp/xxGpPD+11RtRD+lwLSQKDB7S3xdgKSnXn
RSryTUZ7BLV8QYOXShzKyTg5G48Zx0SvBarbxkqsoNsoI3fcVe9P7XCXt157NVv9IF8t7gTxPFRm
Gq37osk7e9OPXY61DcWXU6yLPrXFoxw6Mz1gKMrVyr9EJ6CFK4J8H+LPim6ZVwrYSUCEDDyHfe5w
oi9Ca3yTbJoM3yoARvdtR226m0igZsyoQljrQS+xuA7mPLo7mpxUIqRG4jAayclkLzGJCN0Fna44
Go3JxW4r5sawXhqvK/QCmIIf1kuLTz6txgwHF1+5ncnkRFo6iAfwPaE35SuIsoiH2cEGGhVtlQA/
WUlHjg0UzgKLIxCOtNNSIBEfWQoWUakd/9nvTR+XLIPzePpwo7F0PrWuvEDbsfKkpsXxKkX8tjDr
3mlhh5YVQBlvFnASjMn30pmoGxW4p8iz8HjiV8K3salyCTToEHcXy8uhM1zm10wyx9y5V3PsjVu2
wEa8VWJiJC98ysali/FFPQTIyMwlvi9cQm3u99ljj2gNHX8hdLzOqiBC0ja3wR1gY7QC0g5kvoNG
NZPhJSTpyT4+I3BOkxOnB84yrn8blqhjyCeASIVa3lub7SSNXaojI1+i4zfQ+zOfq/EISvmQGwU8
cl3ESbGJYxPrHlCkWLwoKNgsjA7yj203eSbjSR/7HP5PEzI44bfTi8LNHm/rMTbrh7qcJhd/jIjI
1OtK+ZKXuPjq0Rr3xBj4zTG4gCn0qLFJCHQhV6BIWqxKNaLJIoxDZ6tKTGDpAtAeEQo+/a47Ok7l
Sx2G87UoofNjbfOPTib7G+2X5OPFSP5vZE6NSN06AlEsYhBjHdjsRVRVmMCRxL2Gs9G+phzy9ugY
hL8os8YVu2FgIGoiYKcQ5t8uTJgvK9w/xUENVr8naIahKQ1dYih9zwGj0odP3kTHJ+V4pXa4N+t1
PM7pebCG/APgw/wSWJgQF2j8p2qDSH109mDcwL0E3MSC7HC7YnIR4YNYTNNgesu8a5yTTKLyEyd9
8yUdkc2g76nDEyLldLq3IT+clBXii2nrqdpPBXJxigOJdzHQHU6aJUZJr917g46KA6NrQ50goXUl
Kr64uy9p8mT7ctAmv8oRpGbW0Sawh2ndIUcaidSr8FdNpHmgT0CnfWvOhCWkBEVQZLgPZtha3oIZ
90VRGYUE7yQI2UgIaQwNONVAo6mQMLfPUz2kT+FlILrmM5jLwMd9RgkvqxNq9Ok1L2C2DLiLbjg6
si6Eg4Nsy4rukPAaBzy74VVd2qw/iDkw+hdNcC9lb5CcOPNEKoMLEuK7GRCA9tl+IEpMbzXpe8Rs
EIR0NCdhvJpIyq66Tvq32FwUTKbWOw2E7F3CFKlDNGgBKBPyxWsJ4EDrVjdHD6MPn0Drx37q8KI2
k3HyUBMs7cGxj0q298ya8GPFdsrscvKs1YS1rFwgC8Sn1jUm93LI1BQ79xdii3dxYuB40WF6hgKY
3NMLMXdYVtu9FIbPStAkelFihH8JuzF7JRFZrZmbce8wBD8QhRG+mjOGnkU3D9f2mE3HYOirJXON
bC8zNpDBDeOD5xr5IhaE69HEwb9huoTyrqYYYpUX9+6dAt6ArkLVeKRdLKu66bB8uSSLLVI5Ju8y
8STKDXwrmK0aw4cj2HGH0qC/N8s5uTFHsm7Q0nrHIZkpNsgf3ubtnD7GBrGPQR4oaM6Jf62GjNuy
s633IIlZDLAy3QN+IIQn7VP/xcZ2tmBPJ6/XTtI9Yu+WGmkGrFcK/xoWjvcequkjzXC1VEHrnttQ
yi1uzu5Y5ba1i1zTPzemn94FMbQp9FiXEtE2xE0Pb+M6i+sI73p2WxO4QY/bx3KDHWYVcJhiDEVk
QVe4/q7HnXtkMYZJEk7Rti+lSThjiGQKz9gRwAo0Ryh03tEvIxCwyG4etBXiAza1uhpl7p4NMp+f
7TQoDj63Jctls+QypbeywJRQwfpDCCzlc0i+6eWCQh3RHTwV07YeyC2+Jhkp47GZRbYqcQCdlM+R
tO3mbWJVeG9q+eq0/ecIi8o2VCLYUDklO23VEiEd6pbUDD+3pNc+eI0FeJFtdZfkScZ6O9lrMkF4
yKL6kLWxeVW1zYYwxPx2Qjm2165m1hMn167ArFobwl3NXlBttUt4suyKecEFNHDN13UY33JPiHLj
xMLPtm5gKXFbUvNdyy4IP6TrJ2+CjuYddIeamVZb7noVTVdJMFaY3NgtRhY7criXeRnB35qt5qmW
Wb01Helz8c3bAn0Kn3jU9559USiz0jBZJfTIm6MdJi50hHlWYOwfXLwMfv6GSYk88NIIOnhi+E1v
Q3A6WItb2Z4rzoRXQJydYzl304bNOtwkDeYxp84aB5101HtL0mH9I5ny877Auou5VT1y7k1uW43a
JMUiFO3EGHAMBCAw4QYBTmmjMjshq4HhmXDHYqpUnMODuheohseAkQvILkRXBUKf6Kth4E+a0W9c
0IOTc98mmsaw0xvGeydN60i6U3fdCDRaSJyqbsP+OtMuScvP0dTRLfDMHGVUUz9yW3vLZvQUJ1LE
ggVJUqu8jQLKIT0vhpE8VK0SPPcjArR2DMtT6XB2czgObcsEhbBNfMkiTv2EoEUbCoegatlGBBsv
qIc4FeIPX+Dj4adRF21QMnpHTSfgucerwAnbDzalEsVp5JlrRluuyLzWewPm58ZHc7cAWIygy5yd
caVpXVGBUFhcOsPOW9jXwQa2WnecJGsMY2r71cvsfm/qgr1DFfkqBDbxlRHFNTpGNGtsLKe8yNpV
5IJQs2WXb7xaj0drrm9aaVl3ldNBYstSFxXq7L2oiICai2rGw1g6AzGMRpReZrCqjeKq5Oi1D0WR
bUzTLwhQbgoU/4G8x/AYgV/T/b0l65cuzR3YbZzsAdwlGyPvWHDGIuF5bIqVjkAgUWs1dwz5s50D
2+0S8UixkCX6uq6hNSEuZKrdYL1aDhC30KxCe7BDvz9oWuG0RPLxpRvat9qPsqOTxgoBVa54yIvX
dowjToWzSTB0qbKFhwVoWInRNVetmKtNonrvqh1z6xjF8V0LAYG2TBmovZVyE9uJfU9EbvVQxJIM
4EqmLyy/b4Xr4AeP8xGFJmcbw7qMHvF3qNYTm07pd26waWdyOlyTXFjeTWXlghPjWjciKDajCtJb
y8+jZdcXOQOCSK44DCCFH6t7SS8WmpqcDk4LRsFsLvVvLuXXTKAwm60x2jAf10tzKiBZ9djiOoNt
3B2Nl57zMGpJFjDm6k5yLAg/2rWJmHfTPE5rPVWM0mnA4dOr8oA80wJtsgVfcOPhGzhYCMeSC5MW
Rw3mPwAnbgMzqg3fTXesTl41pCSHqmEtMr++p8oHVcEx43JbDzmlEZycMZrOIqnCc1h6xj0yJrmd
Dd8/tug5+MsMOjEWwyXDQPXI3Mh/J/awOscEqi6oUCmR/Tkvl94ETLc1IIUnmYva2Wyj+8oNUkK0
s+4eIeRnLX0aiHaV9rQSwEMtyJDM0QID78QqZKY3SN3SM39pvMMhhmDNE8keM3nxSLHbv07eZNL2
rZ0j6SRijcw0v9GRSg5TySEku6DJWB3yrS7G7tolC/wokvFZUhc8+2UcvXk2MEILV9iaR9NdQrfB
P6B0dkDyKs+4xh9Kqz1bTQqlp0/Go2+O9Xuq+vnANtPtLLOSr3EHIvviGrkhy3l8qnhYniv8wpQc
Dae6KOow8DbGUw1xZR07OjvlCctuQx39ri6xwN6UrMLMqE89Y7ttOanwqOYRt9dFqciENz0I12V+
mjvnfEzkZvRbgFW5DTKHBJmNFqV6oUIZT2Nv4aHHmN5sW9bhQ4Ub/NRGzcPst3j2HJu1M9QmXI+k
XPptdBxBgF614Pb2XVrR7bhQTzHfd6sqFOTFFdZ1j+BhDeb9sRJFvW6L0GaVop0QN+0NC/bwMTcA
UxdWWBXbOBTeXlQwGCsJSYccJmuPQfyWHqy1dW3ZP8UootdWddlUlD+iXYbpFXtdvSWuoHwofXWG
jGMto8IO98AsIC818CRQS+WbuAKhU6WBdfJRwsEQpK43TLO7bVwXfWKSODEl2kTqY2Q1qkZ4Wzcw
ITLw7L64dksU7A1QiLWyzPea7M1dSLAh0eHoXe2kV9gd4mY3u3g+CHT0dl00Fnv28+5Y4o45z74b
nwMvbY41A4PtaBGfGQWRc+DDF4dcQwF2Ls3ZAOunU2mx9s3uEFupu9Cl2T2A3cjwUcXGAxrz/M40
R+A1aYR+P6zl25BO87KoGP7HRWAcDWlrRsOmine1F4Y3OgNr1LjVF9Sy0RHh+oTXC2oRGkTxAYtJ
rAKrTIOFokF4yPIGunHMoW1V4uRd07T0odxR1soZ/lzqdvLF9ubqPZtr1yfY17JW9G00hDxV3yIL
S65ZdnvGHG4K8InVMty5YYrNm8bnJxPj9pJwWof0XXyw5FETPU82KgSZqekPJofoJczrZIXFHY1I
NBSHzNTdc54gMxOcQ25Jy7O2mVU0W9N1gie2ZDivgslnIgK9DpiX4zlyMVV7ZXI0wcDuepNpDtnY
tPs9UTDI6ci64wRMwegU2VUUm/1RDsrc0s0iMb6bjcNgJadqkj0iQvI2/WZmRGHHBVC0EKwthjUS
2jBtxTs9jyBNuvCVXkq40XPSrzOLjh2kJz+/jcfYSmBJds460c20UsJ5b6IKVuEAg4YcS2rochbe
2vJ5buOkLl7gDE4ns+rSnd2YYMyTur11xgLHw0RGgB6LAWXmVGxkFYFGCJz+bZIRsxOrdAk9br3p
ZsSm+Qwqa9jA8S0fJCwVYhChAxP45HfLAPXWTT2JacsGgq2v6/MvCj0qoZV5Lhifz+krhInxTife
l8C156t8nIe9HdGWWVR4w7ZuHnqbGOrc2oYgsriU9yfVkAY6ET+5gZw+AOgwPMKDh6GGSB0U3joR
hnGmZ0ofDDf02Umm+D7CFcc8unS2Zivn6zYi0gwKtQl3RQk4A8BIzjj226PBSOsu6ubxyk8V/jpX
jIuBcTVDk568VAMWxKYt2A39ZAAYQN2+Gasewx4Zg3i6E/XWtCMspsRtNnY6p1h6a8HOZwsyEBWA
aupTxPp05zuCltvhkdwsdo9QCIMRlsfwremi4KwMSnWjjWbmdv6lzZmCO2BPEgZSboP179LbpTdB
Q0eRqAZmZAUJs4LxWHbNknkmSBrHctZ4fWH7OXDqdoTbxuOKxxdLaWJmWzukrJ3tHJwzvEGKo6hZ
k9AQk6Lt9vqTytXl/Dx21ruh2+gBFw7gPHaa4fHiLqYVVXpbNY24CZAV7LHSwm6TzcgpulY0f4LR
gRYHsC9ZhvX0PoSZfd0R03uyJ8mJ0vDGe6+7kOZxyH6URtt/MRGv8TZc6y2Mmc3x1PRnqSr/quch
tijcG2vrqch5CksqdXT44sas3f40JmO4V4qZ5aKTNIwtE1YFODmxxQLSbIixJZO71GcvK92N5O6k
TnVABCmsWyqw33IFTaKKOXSAZy2edT8iMie+YUnKJTaTer5KpUl9AuaNNiMmXqhZO462H17cXRkJ
aYd0jT57TXeN6wnVyuw21u0sKglA16oBAQ3zJkpwn0LbSFd0nW0CzPGsQ45HicgcdoG/XF1U/rQW
vCc5sqCPbK6cWaqzJHyuIkiaoGPjbFc46zi8PvSqWIFI/kQo86suBScn8CSveVJ/CSNC7qfMsziB
JJjmpJ3fTDBkUOZzxTlG1HC2BT2JSbT3hoagsvBLL1sOQWqfBmxXG6NsKXlVSl2l8uprm1nZMymg
O9th0VSCtniER2vf51EMqzWOKfsLgTxocqz3qWa5oDB3tizb96OkHyFwFa9opp3mtuYcaGoMCJAm
zjGqKSofBDRBb740RTg+1ZFoV2RTqkvDPFoq8rAWjTHHt80QVRfodXBSnlDr2pJ39NAf69CyNpVh
PDoT4ZOBV5+cAZISz1OMG2L0brFyHktljte0bTzuNGrRsetPKUkNn1vJgti51Yg5jY6CExaUQUEX
76uQitSGkLGQ49CvSRHN77wk9d4sCyfOYPuc3MpS78d01G+itwl9CGybUhvUzF7o4l6kuMXnKdV7
s6mHjaTY2wUzM9wAn+WGkYl/q0IrOyo3R5MDNe+mcPyLLbXXd6bToeGrkuGulDyUw+xBiJdh+xQk
abqgFMqeh/SyyMp0SJe5NdBdc3JLLLFk4Z6IDR7i2rb1zpywEuBXG7ZJpad50V0sTXEk3zyLBitE
dV6wBSdbW4XxSdMSOCvXANGIiYiXoY1WmpW+DcGDbHU4JScvcIaH0CIeoDOFutZAD+miTUpsyAf9
fT2HGVr7ye3gRd06B7ZBpsXkPDCIKrcVDbtDK9x41/oKVJ92nH1u0QwOyvRqUDrcjh4daVkCYrPM
PLhqSKQ9dGR0HAo+1sfsuV8Z3kQLHCAucOhL2idgBx83hZHcjWXEupZ0amPEQ/CYTwWd2qTWfAeg
/Jd4EoYHF9h/vZQYEo46Ey21RM+T0E/WuNRolwFAS+fUZ85EzkMwdFhi5wQI+khAASdkJRYyqS5q
KKNZ2AxrTgzBaLqAdrnOUscO11WsFYwR/eq2ojyzkUBFGwnPWnjsKszX6SKZMNi3SnfurSk8Fgd0
LAUoPT/BElSdcMXSizO7a2mn94FTBreODqwjDYkAqkrZ5juMxfE1fV2gd3WHu66a2k2Dl5FFzMBn
Kry6B3JAdx3NYvwQ9+09qbz5DSn07TUfhPORhly/bTMS71PEZCUralay60/lFhQ5oOOWoMa+qpxd
aiPbxPGZn7w+L2791pPvdmTQ8aTlQWYrdN1F33rg+wi02IGRdK+YukDM9jp8O6kffTKm7r1IaxRq
toiaJxpTSbhEaRPdtCruV46t+0NVsRVCUCHRhHiUYpfOGFGom1DEmzZuZhs/T3aBLmXWkJybgHzL
BZEfaufV9rmsCHSuc/gZU+8bdM+aF9+mGFmYTg3lrNOfAFsOe8q7iWYkhyQXxXitmPtWTnm6iET2
c+oCZMQMBaFRzNO4tiFEDOeeF6J5A2StiQEeDrO/oqGBqYXNL6iqM0Pl/C4hdlid/VSKBwp7Ja+K
vFTPU+IGTYxAEHnqUrNtWss6Hp14adtz237O246OimEPzGA8J3H7zeySu/CClAXiNcw0WQNFzlCs
h7KBJeN0sf2ZmHifIW1rB/2t7C3OhWSF3zXSs5tVl5ODshlLNECYIvsxX/qx05oLRhlYB+0Mvmc4
2OJOt6TWbjQ+1MeyYYenU1nWpPtOBZkncbEpRxUeDMZg4T6ui5gAVxQq0wpygvfWSQOqBrN1/lx0
gD/Ye4DK8EU/I8BxThj1vAPdse7Mkkl/wfJsheHSrvE31tm9MenoM7LGc1/N7qeJ4RB5BwMm78Ij
c0TSh8QGmq3g04d3ca7EwEMQTFdWOcNnLCwtHgzbBhVAvFm7r7JGdldOFpQfZSGHs9k7PPU9Fduw
NwLXOTdpKF+IVhTmvkuqBNC0zlKaPkOJJzrzgBXNftlfy6GP5oNJg8l/SKUHDJ4MBsN5F9JI2+WA
vpnUEB8sJmAOxgqsv5Sv2Si4iB0dtIitWxKTraPWoCOFTfQek5yjIK5Is3+MfJT/+6yVYfS5NSQ5
PJnB3QORgICJmORQuw9lslOS6zoLu7/ppxArQcDRbGf1unid2Lw2Kk0TqujWySByEHmLMKBDY5/G
cIkh9fQPsTKcDReMjErDbBDYD/T8MvuLHFjQL0uiQ0Lqhrqv3nlG7Vw7lAr7sR26Txx5obCI5jJl
1tkKvEO7stkbKLrTZqOZ7m1L9OC7opZwTGOMyI0tUcD2YvrqsxHc57YP7wJZgXr0UOSdEa7Jz6aa
5cM8DN6zCcNo7Ruxqy6Z9iDGCxlddbhEDwQmBFjXq5YEMvRpC9WBjJ9qRrWM3v8fe2e23DaWZut3
OffIwDzckgA4ipotWTcI2bIxzzOevj/ImV0i6RTDdXnO6c7IrqyO9CaAPf57rW9puJ/rpNzr4Byp
epEiwCxPqfnKALf21tVluu5KLqfivn5Su5bJVCm3uNEAatRpXT7AaSgWQ1IApSOA3K7reXvVy/LX
PB9e/aLOd6EuQXqNtGYTxGZ3M3oBdZ7QZ7fLDA2aJGCzKUcNJeGq17ei15mrMmPI9niyH7HmUCOq
uvwWIKe8DgQ9v0IKTBcWwEog4WtQyEnIFmR2Blcho3JDitJTMgTyS0lY2rdIp//EQh48DN2oH6wK
TFBhcZdSZjA5wCF5a2OK4gcsDNOGu5l7tt0EEODl7FdoEvjE4WReqYLFLVbbjeZOIRdqTe837nGS
iY+6z5Wkmbf6U54BbVuExNbbrVAkpB4hYHMglZlLpijxgGpGWVTc0T6ZRR0/+Dj6r3Dfdjayh/wK
PeQjM5L80JRZsG0xLANcaDizymBAuDNUZpxZNLMJ5aZHsDFnAeta/hhb7VbsDeMedL+2HLvpzivF
t2H0ASE1IUUHiWrrNhMnJMkIsLleJKFBy0eP3AZ2MIzdDFUIhbiSW7eFKIlA+aQMMIBhrmtRDzZx
oomcuJVSdycmr+XApPsl7r3JbYz8+wTQgs2SxyszO12+g1STLwEc5Q+joRiuP3RTO29t5kEXJ4cy
Rwyg60GxEX2F4eUrbPb9Hpgq2OfgqpJK2aGw9A3us842NIINkphQq30AkJt2VLnWSbV6zfCS11xV
a8t03sQndETYUZN5N5qe5QRFfeurunIbK237JcDN9LPJB8nEJw9fxuoG+aopyvzbAND3vmcKWAig
+x66rOl+olMYfpZWbqxRRkOj5EpcVdpyV4jesBdkhhlYjztflm4io4UfbXkOq4LI9k9JNrFnffNz
wmBMuSx2Ib8hXGVCVVxzFVWCU0R/oghKvPD6Sb6LorG6GZLh+xiTkgNxQ4QHY2VrAlwedNhobqfU
5Q11y653i4rNhQezyTcnLn1VgA87axgAzoNFRmdJFXYhGFyxhqyf60rOsOJ3Rs1t8MBdwDAAvSd1
lB2Ikge72I+ezSAIpCUSkeZLnJP2IKqx9kDXGFm31Rihpq6vwSk2btmV/KRuMvYt+jGKfprsmtmk
OqhfLEcUpxzJaqqgVSyt2HdkTuVXQGuVmzKNVmZTV/aoiP0rvV6wJ3Zo9xFCSqexUJwEAGFA6+GM
1XK2H7Aa1NeBO4O1roAn5AJIkiGDZsW9L8TBPVdF/YNGjX4T4rm7qxq8OXoZQxPR1DzqwYJm8lPO
VQKGZetZrD19a3iWuqtQ4C6E2A9+UP2gHhtgTCfoKmD4L0qSeIK3nFyxfOGFKH73WG1xKMfVJid3
ythPvIzrQfCneo8KRyerJScIoA6JH8dDGy0F7lltehnXVfVU3tNbvK9NkwPWDJpAua4gdlPOU2Uu
7gUl0Dn5EINmTbKxkYh1WcSCqq/hkhNiokTNXtfDNvwyx9xvxcmfkRuVtoph3Ti1JWtXStNUV5kE
IWxVcd0yAsQSM2kLqidQQcgUvQ+lN1Yhc3BhGsEalRFLb6cS5YbLDUm21nVj2gOCEv0FWuOqc5tJ
V8KvkUg1O2DOGsJ+1cAzan6mZqtDXpBQNy36MSmjW6igcnOl16X2YOSo8mw1mFqS3eaYKPGLCkTM
vJUMnOp7QWdRXAdc7nahY6Ui6XeUrXAtb3N/wNLTK6FmXrUxqqMdATgeRgAhwdNdxUHafGtGWRXw
Ok2Jf8tVbt87TamqzfdRtboYGRhxC+nzJJReVC0k08oQPFHjjEQyGQD9GMGrVYjIcwOhFzyHS1/u
YZN4WmvsYLetVk4p+UGUNfC+gDoGm3jI5GFaimZELBzF5XvqMVO3lJAW7iAHjQeRMb8OzLoKNiSy
EFXYSKhnBqvwHalMYXy20FK6UMSgKarefSPLa+JkqCmiw9GkeB9xVf6TWlL1Yuij8qoJWmJQPAPB
bmfROPygQjG+TUUvbRvR0l87SWmMbZ/iZLzJRw5bbgacVd3CvaTPjbUmvxUw65dFbomOgTKKKxuP
aACkaoSrYRUdf+oBx6WBdBWm6xHE0oKttaU5RDnV2mIwNcltTM5EKRy0tcZaMjhpXmkshS3XDXeN
6Mk/zUHvNkQBcPwZ8N4A5alGjxIFQkxSJQBJGrcanJMGgpYMoW7JpYQ2XmuY0XybbKdIBv8z9KH8
3JZSEgtLAliH8A3RJxkcC1mPqrZ7EGI9T65TEHU+ojgiTNrypkA4jR8lStTZVZmYZWscmnAw4q1p
WTHOqIJsgsg1zaa9U+UCah/yQlFLRhw1pk/JP2iB+PFigpA8F39InoxKrk27KdqhJo7M6w+UtEna
4ggFkvAuUCoCDj3gltA4vmY5xGa792cgpmLNyXP2LBMn5igf1dR/YnJM4qe65vCFo6pO1qCDqtQG
5+HBoewsibpCJhgNMo0k91kzBUXxGwc/Q9VdRxDs4gc0REoDbrPwur8DwP+/KPv/WJhN/l2TvWpf
334keVscqbLnf+cfn730F2psrKJkXos4DGcL4j8+e+kv7khIucd4J6vscFF//+14kfS/NBHIn8ji
TXrxuwX/H5+99hcp4FhUoNMQZ6Spyp/osk89UZYkq4oOTR1/DTJwZbYHfjCk64WqW6PSkZyQSk9e
JRNbpDZkpA5I5AJZuOBwfP/jPlra5uYw85Pcixrd0KTZXvuhuUrNvDyNZSp+HnAtUltnA5Zq9S8+
i+N26uuSLawZSYDOfIO1sR1hTheVIm3EeOKQq6PpRf8AO+lrJSfJer6OuoNmNsJowUJ/K2ctVYQM
4ku8ZLcqrrSRq0bD10Q3AaQuo4MJtxPZBlvAavID1Cg0ekNjLUOLjS2Bc+IGMjiwAV3zGjLrNETL
Pt5P+MjTWBD/5HUoADkiU3AhWvP2Q9f5WzT/EUTwHuF9+nrmRONZH2/yUWbb5IfXI3ge4bPT/Hqs
pHxBvls86kBOJYcIAWUpl2xHyFDojHwxZsIL/4k7IVlNvGYhZA0k8zgi3448EF6BAY52YRC8k9lW
nfuPEdTEpcVJsoZox4RKfACeP10rkdWF0Yx+7+DqO1KuS29110WR286sHvIMxw0rsMZ9ZaavB5in
AI3Io9+JYV2sESQLeyTCLVUN9KVwAWTkd1Mq+bcKVelnEGDwcEKOqp+/KWn2YZ28KazRBE4jrZIZ
VCdmgmmqgLLqOO/FAQJNB8lzoRHKxKznmyaGRykq9lpZCysJF20jEbg6oXtrghTUZyjJu0wahnsU
8bAQUYixfyL6QozFL4Sp+au0BlVy4QfP5t2THwwYjq0npRBLe3fBffy0wFL7IpYRw2QZ3h9+tLfu
Bus5rEgAZf2qF5rUheAvYQtAbGvcdLK0VRJX3dXnP2QeYWe/w5S5dMXmhsXtpIs1iYalAnqLTXGK
aC1yapdUXIxL32f+Y86bIdvAYgwb0im/I4rKkhRFvFWxD5qu1qoB90Ml2UTJ1su6UYY1nhPd0fC+
ogP3vW1cRzIARzh/5HRe9HmfT3OKKOHckjBOKQqSLH7uh4GlpV5myBTw7UQdy72cJwVaolxG3Are
Aq9Wn96KiqfJZEo2xWskT9tRQhTakoV1bcjNSukAaroApkmF7pHKX/VtVf5Nr/lXj8zcZ4/fGXnU
mqzi/kZ5Y8gnfXpoSkOGOFoDB9EhLlnhFdTBbaP3IPvN62aiRvHeF/5o0f5/wqOq40X69zX86jV5
C7tjVI40/yu/lnBD+UvXDKxRIsoLhQtUOtevFdyQ8aUicmUOsrCOYtr/3wXc+AuriaICYldwHcus
sP9rrBLEvwxRhO5g6ZrKv4i11fqTJfzYwW+oOKsgGMyYHEY02wJ++Me+HY7DGOp1I9oUCyz9Lqek
QpRDmSykBIejAVNmJ1kXeCTHswhtmtK8SHFjPVtl5feF7MN48qwhyDBsIGwrs9iW4N8uwQU2v/rn
vw+I3zajavNugWKZ/o5v+NCM5BVElPaBaOMZJphWcRRvXXO8qJ12XKjh1zx+ipN1gbsh2ZaTQ9h5
WCzFGNkNGXqb8pFQHcHY6smBmEIvXwIiAY3KX2AvTBJ85CUMPmrWNU50bn7xjlDvkRxkfuZeOgxk
TudO3+1m503F1mNBtCRq4eg1flNerXylTUsBVL9MnIEbpfb4ffzO9qXpbS5UVXy4DOJw2hnWPsO9
JUBP7CmdAEN1jI57D9tbfui0N78mio+7h7N+wDfhvCPi4tNZMeR5DvzwsvqKA7nU0Q9KGTkJ+yUn
6C1/F0XdXQzSdKlN/rAcJ/3SpuVo1vrVFVSDyRUXM/5r5aTZJCs0Yu1oVsSo51Loo4Rv1cXh84eb
XeUfJsdfzRgyRmlN0fV5f3T8dF1NHm+pIrQJjE1X2ZAC1GwV1Fe9leNy/s5uspCjhV69ptmXOjlI
2nWap9hbXZPuP2JCWw6kWm0kbCtk4UHJfYoJEchEpvetZFC5ug4hzoO53Aw9oR2Pespupvvqt4ch
/tZlF8bPbx/HBL6l8urkeRQdP041BsaQGpFo++ZS0q8RbMJHidzAJ/ZXXOYhIbhRs9Jms3A32AO8
PK2/iTT+kZ6Mz8BcwW5ORTcgMXl61cKfQrDpStVOjGFZ1ZSF90lVw2bZxKVD+LIRHSy8xoq2wAiC
HuRWb9GXcxBtN59/p+M17NdnMnVD1HTmPFUyT2g8eC0xMKN0sMHbUm4sJ5c7+YF6Lpser+0YLYRp
fd7k+17iP+vmrzYthC/zToPl8xRIhI86RY+nAbdT5SsrfE3C2DsEmorhqGBDWCKTDuN2nVtMh22h
BCtzurTfmTv5yU9QoRDougavjOdmIfg49nIuCY0q0we7RVC9nOS9UldOCqEVGK24+vx5f9fWzKph
pM/D/RRRoEKOFREtg80hHNke2oVoGgaa6Rylcy927uet/WbcsYqx9GERlqm/z1P0h1llLJQcKj8N
yY2yz6MS+xTi7kUqcyIYk+pLbBjLKCaeNTIvDPnfTP60bKhs2zQWWe1kXRsGcORlo/GIEbyvXm2i
FQZ//8Ia85tWWNhhnLFJFcHdnXRYpOxypvKMdgAIlRjukht5VRntz9+iNP8xJx1EEw02w9BHJAoB
J68xDpU8U1qkZ9j9YN3E3HKjTFdaiYxGbtVh6V9nQoyhYUAyJjT9hUn6N2uDhrdaVZk4VbYrJ8f8
yeq5mkQUbFNmnpVgr2WDulUcO1xhpIFsfQKU6cEXWv3NZADlRWYaUOHrsLc97jtcc7HPJWMC8T1w
n0CWuIS28J6FrzpKNu5ZvWLx+Xv+bYvMqgYVFTTvp/v8WCpjvx/QA0U54gYVqQxFWY/IFY6ky0JA
LQOs27/wcX8zIPHIG7o2G9z53/lHfRgi5FTgpO2G0U6la60iUYOKgYY1N/85msqF7vrbtjDhzOOe
wXjKgfPUPhDimLZQJbiAogUnHwAukyVRYOKTLgzB37VGS1SG2OMy25wcm7wGBFFCByE4+7Eb5R4Z
WY6wYeyIRSXe+PNvNw+B0yHCO2Snp/MXE+nxa1REf0CwQ9lTDvGqAK3oCaxChPp5K+ePBNDSkBR4
BiCfEG4dt9L6U++LFq14cac6WvLSdfG3UUMnJCvhhZXpbO60ENxy5udEp+oqq9NxW2FpKW1fY/+w
gKgvcOf267adCeUUGsbaWogVgXw14by1Hmw/f8wTwhaLIm2DbBTlmaDIxH0y9gipKLhnl+cNRvh9
qrLHOgK0MOB8sAHVYnkr8TjKOEP71O18LsqqqX5ExXdpcJyNSH6HJXKa1YyZDHrWYQecQXVfQT6f
mjeZ0eEUoroavXgVy6jiQwHBxX/x6GxH2QgQUAm44uQTR6U5pUNHegLZ7d5iltf2pXWr4+PkllAF
vR/Kt2Gb9wSPlCa3w+rPjHT5phzjS79kbumoS7Ou8Oo5/YFD1UGdHXcAUQC8RpImR7OYC3AiNmdT
u7AVoxKzBdFu8yUBFw2K6ZIg8MBFqeB0ornVrOAgqF1wYdN5tghw4OSQiM6JujLz8ckiIKI4DSdp
Jgdyf4TwIZhn42WZjXYJ7xJ/abBNi+Dn519DPRvW1L1Vi6qGweGA0+5JR5R9fQAMb462KOXwLn52
HBB8/zkvfjBmIChqC4yQXuYIgVPrrjV9SfWDGh/E+iXpvrTtRhZeAusQwiDAyHobXmvbpF/7Pb65
GFrZCntarP3AyTYwhM2NkdwDNBolp5AJWvgSjV+7gPvE2z6+In7j80eT3ue/4+/LTnfe+IFdYfP8
TpP6MPNPgi5FGGhZbqq1Km4FTp+G9jaaNykSrar+WmY4dvRrb3zIk51ncmp9MOMdwi2Slm3kOVX/
RcJc5Je3KvLDsHnW21VjPJNnmXGszVeQN0bLLcsV0klSPknSSCCosZAtfafUb/zeqZpNXrta73rR
JlH29OysvRX8Nzm56uSdUrzm2ZXau1+HeK1wM6XbrX6rSPYA9Ol5+JrIbtuQP3KfJAfUrFq7tzhD
EaryTQueh/C5IyNVQFlzP6kbJXK55yVUHINd7znj3ezJmkhxxwXULEbtpql2pHdI5WNucaVOv3ro
v0fYRMO7zHNCf0XknRfZ8iPA1Qyi7XRgO44dGGFHPTlWYWP24JitKTs8XWBf68zNEMlL/aPh3Zft
0jT2Rrdi+yKYm3krikawNHa4AEw4+19x5w+YKhE2NyQR2N13aa95S729FmU3jTckRhaY0IUtVuYI
RIl0E3ixGzabqfuWBt+GzBmNBYpMcVqrlWsQtZqDtaS6iYnvVdSvyk2M+wGAQ+d4w65s1pJme+pm
mN1PF1b48wmTPmUw5iktQVh+Rwh/6FMmq1OaGWyaglxBPiPBzq8gEpPX8ER8J9k3zOsX1sTfDVGd
/S+wZ1OBg3xyGMWylFfVMO/x+Q/LtEOyYCZYVi8Ml5PrjXlNmq/A2JjJ872WdEo1nWWRBJwYo913
1yioQSLo8q3iLXAXTt+hO5viS1E9jO3doL4p6o8a03pXr00c6rK4CWobvyQZ5zqu+84m0g8PfhM6
mrXqZ/NWsJRqWzefI5AnWet03XNwO4td7oRdCjkTWYIT3HJoUeVFyzZw1+z9rXEFjRC6Z7BrrhqN
cDggiYupXForNI6H8l42CAFa6iMxS3aqL/JbSgq5Bbpj5RPhti/adaq4RN5sSE3JsgWx3c2DGd5n
Fszgn5PrixDLbNKOgGgw6Lk1X4wlyjLAXKL2VEzfMVdr3q7WllJnm+MhxIpbY8R9rqpDEaxlCXOU
PXT3VARMY9EgXBlW7WR3/ZUS2VPGEFkEpaua27r+iviqufWmpzx5TMGPqYyyTnoxQaA0ab9tJMS7
JHTpwivWMbW4VmrKYRgKqvKmS7dzzgd6pfHt8y9+ttfizMhdNDUOpsj5/x4vf03eJEZZqnxvPSpt
Ley+a5XG8UZTd5OHBOzPW5OgAFoQrsABmqcLDQGFXY30184Iao1Uqnh9KScLA0m1nQH7+Ly18xMd
JV9qUSa3iNi9cOIcP1xFshEX7CPQXROQ3ZjiZ/MVDEDYQbDZ0vP02BgwPMdLlFP3CP+0C8vP/PZO
Fh+2yexlNdC1KirG4x8QGUUetDHPO0wWy3kSIiqXrfrCqP1dK8gbqC+zWWbLfNJKJdaTGZslytKc
OAyU4AuINZcO4b/pKPM1uKxjqZu/3LyP+jDnyYnVKSqWAzs1NDeZKmKPOsLgGsmDtmhO8oVvd74R
mtuiWARGQqOwcbIti8rcStuuxOZNWOIaSpclUkbjtLNotIxsYDxVhhkUFyb204c0ufumYk7Zn6o/
YsuTCqZZeFOpYZu3FQDIBUE76H6u5OlbWYfChQc8PXjQFM3I7LsVtt0YeY/fZ9QNmY+Ti7K2ZLVX
LK9FjPhTL63HWQYme9surGxDCUf380FxunbNtwImj8bdAJoGfsVxu5KAtBn/SY1vlpmW/L5oAemK
i/4MjozRz2hC40KTZ+MQCQRiCO5e0I/pHP1POihBuECjOoPCulYgshKqK0zJttGP+OKE2JmQ+sVI
glZtW24GcZIujI/zrwo8j4ap68w3qjPB72PXDRMBZ1ps5TY39pRZR+x5OdumaqTW0EzW3ecv+LTn
8rCMRRZpilXspU83B5SXdC8RIuifw3XdQzkQ8ZOYJUq4ojECF/DQS5P9/LzNs48qc4ileEVsKrvc
d5XKxycs4EFPbGQzG7NrhU6XBD0Ds4pdYlVcVkX7M07z8EIHfi8NfZzcTMjylHBIHZgrc7p20pMw
oQtS3nqpnZs3U+giv3JEb29Wj0apXLcV6SgFO0ZExhX6YYCZBZLedM8/oGya+pc4didhHVSLSXwJ
ukeUeOjH3BDpoUZALOlvxX7MI6e3OPJ2C6Nq8XHjSrlppUf+DJyf/AEa5B321kk8/6twixeSt5/y
x89f7ln34Tnne3g2XlTmuAo87j4mjBptNOMMhH517/WkB5QFqbmEmHYLTSdw9vPmziYGajj0nPka
xbKoTMzf+sNEO/QFSbBBGqIj5BiIzJsNBDjnlESzJEl+TgoBjrUY3nSZevNftCzRPJtbZS6XHbc8
Sejwm7wM7TGKfwSD1DsGEaXLsguEFRx814L1jpBZnqwLDZ+/YR6ZguAsolIVRFPHDbdyOEfBRiG3
lOJqFH187aHBYWtE9VOkl1ays8sIpBXze5XUufZCzfVkPkjIii20ZhpgcNRcVNV2VSFmRlGy0Xp9
POT14GaQ7A9clEGTT+rcxkF/YfS8l8aPRw+bbe5DqTbzW7iMOX5mpSADKK0I0VVQPKbQFglj87tH
qWM3iqirVUNHxNywFiX/oRO4PeWGNdyoQb3Kkg0dfsrJBBBjTCbOGKOehnNJ0LiPOxV1OQMkuw+4
mTIbV9RvrHLDwZ5zKAyNVvLQhqJSjVyvfOXyRa6Z++e/MwglgFIVBQ6gklPyhdyuBjc3O56FUtDY
3uOPhsAJFexCn//dJ3mX0DGPcEnJXcLx2+giyfRTnOyUoQ+hBMDZ1NJml3AQwdorLftMXAA80mxy
f2/zpsa9qwXBhU9yNnHPl+XICCikgkAFUHr8G0RPCzEVcxSQukRYTJApB1NYFN0XYzB8WBWjQzC0
+/mQO+/5rMQk6cjv98LMo8dtJia6raYCsz41k922UOqx9EIwUimLqOLi88a4xOCPO+p0SGxYHmaJ
BM2eSQn7rAVjIPSNLd4q3/M75hbxCxgzfXRi/xZDozc6/KPwPcPvyXVmZeftvqPoQ6wtCOh4UasL
8XHa+Zshs6XUTkHxaW/8vR2eWusalW1UrkzJFdDpGRXGfuV1JqbQhYSlrFFi3RQoA7VFUjmZfJeP
XwfyyoNxgWM0505UWCL94mDE33GMYDeGwEG0gVouyf+NAhttNcFxGpIoYhlL28xso13Ppn4Lhf1a
CFc1pYzAhXJTaisvWuJ5nHfdHrbKBYGx19NNAzkhWiQPxpOEHg/nN8mWwlrKSGFdWepK9d8yE27A
itrzdLA40pE08F7Uku913871NQSKxDoUmluR6RgtG6jf4qYgzkxaZSJcnUMBLxKHhIU7d8V/CWMJ
EtIkr8ZmA9ZW85d670YvdXSt+FvpKxmIYrAM9vJheO5/pjv9RV4J++wHzNQu1hxfuwYS14/7XGmw
Frmx8uiN32FUFfH3ML1NYUMQ3nKD0tyXtgjMhdAmH8B6C66mCzP02aI0d5wZ/WsRqcKtxskMLSQo
N1NvouPUI93AKgCqGBR1lBoNy6AE2wme7jI0ZN8GFKlvLnTc3/ZbbjfovHO1/LRIG2r5AHWCbHhN
zJyc2FuQPXY/disBQgVfS+Mup8PJj1MHgUCXpn96LuDxdaQA1HwMBGRnm2YemIRLFHmYR7dpEDQY
S9p76CdURbLhQmNn8xD7cgo9GmuTOE9HJ3OCGQZGY9RY7iO18tf16F15g+8Wo4a6ZUxe/YbOEI1l
d2F2kOcT3MnkQLuIhciQ4j7aOpn/iCgvK/x1xNxGGEikTp71GxhTgCSrK2btdBdqyqyBgLzfx8N1
k+iaI3ShRI4PW5WUbZqTJ8GO3KzaRuT7A7uMuWXfJpM5pHWB24QC9cWwgVvvZf2fzt4KWwg657zD
V0VEVsczKdZkuROsvrQ7odxVWosvG8NGz56RIOqZQ5I/9dGF4/38JY7fGG3KEDZnKQUyyJNVCwyD
WQONLdmmldMKIttK19ttV8o7LnIEptX0ktzqbL1Q0FBQy7ZkyUCwrp48JemoFiUUJFEUPpptInxL
AFyafSsc+rF8+HzUnffD+S4IGdncDSVLPOmHYZ53tRFWOdz4UV2VItU4sGLMM4KDs40wGsvasi3O
LiyJ5y+VvidKrMAA8il1nhyMrXBmEWQ5rAe5Kxc1fmvkNuIq8eQRrg5M1ggh9OdPer79UOgwc82T
q3CuHs15aHzYc2daLQGai3MCWjtlwR1QzCxCTVOfWm+TyViIGj3pwbmm3aJp5RJ6IOFwnRT/8TSL
pHZWaXFWxTwwuw0+/g5MzFCMSoWAgFgGrghPIrUSyMZhuvTKHnwnXXjQA3vQptvPX8F5xzpu+eSt
Y6dvDXB1tGzYxmB6TmeR063XmuEQT/95W+eLyXFbJ8OmoP5sMJ2ldl0KL6PJeT9oicfB86s0h6nZ
q3JUurgqggvtzm/veLjSLtMqUwFVMhSfx283DeF5FG1AEdCXiiVREQAGhMy/sJf93ZtkW88Rg4Vi
9lAct+JPWuQLgZzZ8D+yZSjq+Bt7oK9+CFwguCQ2+E3XtVRURnRcxXjH9h83F+H4siYide1oSL6H
evwTbyEmX6LDelaO3CudnD11kBjGhptHf81V6Obzzymfr87zT9DmDCRyClA2Hv8Ev+KyksURWFj3
UgRzOT0zyOEjSHcPMgXYVtWFuxxo7qJRpVd1FOY4NHTeweSRVy71+4rCxpImKqdtNcD4EXtOMsmK
ZSDgtAKk/McrLD8YVhwdbb7uOD17tYoWKRKyWDuIhOuig2nuq4WrV7Gd6KNLuapfQNiWLqxQZx1D
5X6ZkhBiXEru2nug3IdJxhQ8TNR1FNszasMFQ/wi9MOSMMEnJY3N/6YxeFIETXCSp0Zz/E1yz8Qz
XgcxwJ3KZ/WOudOIpa+Ewaxq7m0/7wHnT4Y+EmsShzdyI86kxuiWxL4KuPAAvvytKmv8QMTOQsGw
Mwmk8p83NivO2Isqc2X/5Mk8bCCNADPCpn65xoW80jy1W0CvSsk+139+3tjZYoTzliuxeT/Geque
bvxGYUDUBgrDhnNN0SnSgdRZ5uvMSJBSo9ukAd6Vz5uULrV5shgJ0D2NLqQaYmKHWoBjWuWF3kBz
asXntpYcKhdcY5eSG0v6sJSCau0HsrWN2bovM5hQE4czfRDUneGZYKkU44Ju5WxfwDtBLECdhgsj
XTwVqg0jXBnKkbCcClOw20RJruXmW5l7wOLb0Sag5sZM+uLCLDN/1qPJG3EPibUqGy56GaiJ4w6d
DjqOf8K5qTYK3iYRpm8gdy7V/088SybVIJx2KPWpV88d+VRNZaI98sn4Du04CQqXkGmEvYTCw5Hu
b7FAF99ga9xiY5fWowBws7VwYsXtMzn3uyAAwCj0UzFz8l6ZeItNL868PEm5ryuMqJ93k+NF9Ncv
xafEJoFyHd385EQGzL/qPYFIoLHQrxQrPTSlBzir9qNNwRnXUr4SSLsP9VG98PnfDYD/+RK0LFNC
p6I+p85g7zotpweZr7ZcBzEmwmYdgahZYG9YV2WSuCRsyCsRVXStoSj2JD8ksDFwQojO+SbTqurF
76cvn7+Ik9uF99+jW9RP5mUd7aR2suAOkdAb4pxfBd9Mt5VSQWRiC75ROVadOr2f56upsZ5R3oiL
FDj1hfF6PFz/bp6iEanK+JcISjzumKHXinjxaL6rUTXAIHkQ4GpPgniDrx4ESicMF1o8HoD/tMgp
jehdVTk7qBUDsF0uFWZgcoRCTZuMm5B0wdyEeRuMyrrsAJ6B3fnV4/7IivR/Z6iTxuD5d+/RMk/y
9NtxptP8b/zjHtb/mscDcxIbCZOqGjPX3+5hU/pr7pF4fziOUeX76B7GIszxhgw9+i7K23kZ+9s9
LKh/McHy/9JN7gFIQeRceRLj9Fms00mlWeN/GKsYmKmtcrBi53PcQbVOZoMW5KkLPKnZp1/yu2av
Pft3kju53mqwcV648UEi1noP7HZVbIBvuu2hfKnuKoJof8YPJeeQ5bZzertzRvuxt+/3BAnZ1kpc
gL1a1BtIqLa3ILEDeNnkkoPgxm8fXvnNr+nlo3PmfVX5z6zzz1MgU3h/CmzHx0/Rs60y8p6nSJ5b
p7CrTb0KzAVsSflGbpfDFyhPDlE+m3Sn3l1o+nh783fTJps3dm76bF84broOrdGX1DJ15dXkDl8j
NFHP5lX6xZRW8Q7a32YibwaMRHbILsy1v2nZRLvGo807Ruq2xy2TUNMnZlunLjVdzpxA+QZjJQXD
IemkC0951hQruY76k/s8phTKGcdNebWiEDikhS4ZioTYki4MrleM1nl1ST01v66jL3nS0vxLPuyD
8UqG6lTRUqfc9ep9Mjxe+F7HMzLfi9IBRjRGkMoOkQ5z3IBJuGNDTnvsgn0JyqcRUKAMHJbe82SS
6VUeLFPKNS4PJ6/8SQ1n0O856FrFBsxVDXs76Utw58YEDnsHUL7p1vnQ4qFQx0btvqRWpiiO2gGl
vHD6n1/x8Yvh8AVeA7ciOlQqL8e/m82CgFErjdywexzTGxzc6N0uCEzPXz7jBzP2rE5HdntqxAGW
FoL5oI22Y9RocLrqC6vTyXr8/vpn3Cd7Zpl8eDYox49BHSGCmOKFrqc1b4WUOQoA5Ljxtr3XPbKA
QheVYAh5tpBd6MPHe6J/Wib+cW55vqw9blmsdMOH9By6+pV/RyDPDdFPN8Oqf7rQwc7HCkOFV8gF
Hno8TlnH7Wh1nUW5DL5ZWbyUi2KvLMQlkVk2PHRnWvkP1orMggtlhfejxknvQA/D1aw0b3TYAx83
mlmGV2cWBjR1RYLQQVs3awAu2+gAIGgjbT5/xPcr19PWLETICmIt1cTRd9waYDyNk4MSusQYrNSt
cJ0fqo2KQe9H4/Ru53TOtBwc8gWW1SJwkgsPq8x//Hnzs6mJYwb7zJM+BN3f8ORQDt1go29LHnbY
eRt9A6hl3a0FJ74y7rQ7dGrQgLsF225zGf2Ifghvyo150A/Gxtr4tmWLO4oeF97M+3v+5KedLqd9
4Yv9VPNmiJEKAtIEHaVec9UDrLcgEKdapKCiMsQPi/TeoHpxKd5eOS63/OrllC3k+SSEP+L0TGpk
+QDnnMvZdOGvuZW3Bdfcyst+bTrxQXgWnsNdc8211XxzdeNdq668EzaI+/fA8W+qrbomz+jCmD+f
VTgHzNMWZwMsfqefqy1ItLCgOrtNnWfBFQeW6i6SDLIOPu+W5+2wBkpstiSK/CqljeNemQtgawEj
MUOSzJDAU5ZbRHx000t3MOdT8byT11D4YqnjTuSk//W1XKY9YA0XRNt3PW0Jk2esLNtpMi509bO5
BNEDWWOU84ndpD45L2YfVkOKakS9FaPg+CUqi1R3OMpnIWk32aUV/qROR8eZmyLeEy0L+0Fs78dN
BVJak5XQCg4W07vx0FwL35p7bVddx1vLMa/jm8wpr6dHMNvZi/jNvPCgJ+fG9+Y5w+N4mbkyMnua
4+YL9qYwVhPBadxiU228LTefNoT2jewWh9Qulm9/1lko5cv8hamHnc0s1D5uT9LDaRrncZKFlQP+
ddIuafhOv918WYBQhmoEh2KFC9LjFojvAWYTjKE7LnEs3yTrfP2Hj6Dyh7IbwSnDjQid8bgBH/1I
aYxI5DChkJ+nTdZCbfpLVY/TUQXkhz0mxQS2Skwpp7cfcLaqpB1TwtSEyXf/h7YzWY4b2bbsr1x7
c1xD35jVqwEQwSCDrdhIIicwio07enc0juaP3nfUj9UK3WtWmcqyp8pBDVNKMYIRgMP9nH3W8rSG
ABhztv97vwswWb55ziE8OimD/ixk/+FCLy1v5uJEAuFqS12XkZMDC6+7w998FWrup/wGJGJALlQ+
//yJJfU8mBF/Hmd/2DmEXaZMx2jC/v6ruDEC01PYjzLyL5eW0ptZ+rFt9kseERzvB+7vzB2ZFfjN
TfPrOsRz/jQjGYANpsfI1/TnX2eck0Tkbt8gBe2i1HE1rlYfY0/R2L/N4HAk5af98dHG7JHDjcLG
kHE0GiS/bEABnBYDhZ1ql+eivvEEQBZ5Gw7tuManCqjqm5QmRNSAEvS5HgPAfQO9KIsctzWW82O9
CWaesYfY9lkV2FuU1kIOJusTUtiZiubwc2Ra+ZYtqnOBd4O5a2EG5weRNhoG9irsuzL0VAdAQDTx
biXge4bjcqPf7QdGkAThKIve2+9ERhsOo1YhvWlM5WqCxxB2HMj+PnbOgdDP+A9wDY27ZJyCZR9O
K7zYapwGFCdlYcN8wETr7lpZMsbh1rZevpYaiVnWVF6yPHhAW0nASEdOIxRqatuMW4wyyoKmYZzb
15X5MkjLcXdbqcu7ugonXLqbn9xuUzEzQbTyRimC2w0gVp+3uJi+fkUS0gMyj2vkUFWeD/fhBKlZ
5zYGmzpqfCaRVMScQTjVg3Pgw5SIBcOafM3UIDng22vVrvaMo3ajhSExDWxl3j2hIPAlIF5vQkUo
e29mvywJdRXhF5qYG8Pu5WY3Z4Ek2JTKzXQ3LW9KZQnnwG9oMHpm/KQgVYCdmQEErDxqhgnQM5Mh
NzrEmTOevDhbhKRlZ8q5uurQGtzFKkYdLFeip+nGvUjex3ctlD2NbtVxrRWvNm9CjGkz2cQkQ4Vn
Iw2TWb1ob20K99xZKdylwq6jT/JcCBvg7FJCmKJptAGgY7YjGlRuM0B931rBLfSWYDW38jtIY/mI
UqjPi+KijkwiykM/Kw0XaCUG2qI1LvaRlaw6W11P4UYBJH4NZSseTpOGEPgIJJdiN5VBh7bJLxNr
l/RmeZbV1lppueBK2ZXI+x6iuDzxzb2pW8DGVvGSAs2EMqvaeSTvVLRrTsCh6Z+EMnjzXOYKtiuz
+uWQAqxWxXmEjCTeB7MBWCVbrsBUwwQ9C5yOVBCg9DiNB2oPae23E8qKpBWau2nzvkVO2351QI++
u3ETvEadTYK6G6fGyyAKcqaKWHvOgWUyumAnW3Deh17p7Ev+79cmxJYDWCWK36YiAUYmhsh8cm1t
mjpF7jvp1iVrQT10nE06uPSE0mQJAHegAYzrs5P3JDi1FJmcmbicgIxHg8PnNdv6GfHawuWdqIRB
N8iX8ZN2A24vSACNIBxb2e05eFt45fPE6pbaa97FO+ma5FLV+QnlFRr7RKNR/XbtmVbdllQ649TG
fLAcBPP18mIRHJXTlhPKG1OxhdgDLbcebG8MqDeh67F2bkeCkg59mdd4wmTsnRSbgGrHpMTXVHhl
pbIcGKubWrRDi31ZxvZz5Xauy+eyRE/uXJhnFQDG3QnLt/dgQyuTNcKrIfLW000crTaSWT76q6AJ
yinrgnF8mjzX3Mdja3C0tCGjdrqxl+Gg/XK8HGA6bymxT/vDXSY9owcdoptScdiHYJrQbhaWhmkm
l8kS4Y7JiUBi2cagk+HCKT8rtr3Eayt/RnwwdTy1tJsYGJPGabB+TMHq7rpFNE7aF/nAMHnf+eUu
sSetdvQWj8voLg8B5usv7mDmBujoaLl701nBh7BaP7lQlU+3KE7G0GO+cyjGnWHbgXdsdOsFmn5B
vi/vG5eynt6cG3colMySNsG7uzAhjDHJAz0NuXZRQ0qDrg1o/5wcqlYe5xhduh7CT9wR2YWt6QiX
kGmfMyZoGegQvczZevpSlRMi9jwnIacqZze6aISwPCXFS7/h6d4nvrU1NyKqmgdkEKqCAqzprCBs
wD1ZGj2ymHZN0RPOUw6r0jYsIitxPLyKafJPGFO/9i6nVXbuua8R5GVSyfiDOWufW63EvroDfRaW
eOWgjGaBp3txZopw+wYSJ4FGtCYal0OlFHwW5TrZ1NDOysq4JkZkOSafr2eDO3uvFzzXN2hcHZP5
DKvQC4s9htjWKikGfnXX/y6IQQWZByH+UyMJC/fc6TnzzKMjqgu/Nah3y7hnaSd+QTZqFfHAWJqx
hw+16mVL8YR1GD3Xxbur6VUrpjp97kiYLkWIw3TN36e4KcKMs4zpM+nPyAJDKYAoukvM0toi8uWx
h8Sc+dclggbtrjaysm6oITJRfYa0MzRJ9xxG5eil0iP/AkBRwN22psBVqand6JIFxXBhqAY3S2rF
PwkOPCWSE3rHW7p9iXyOB0FQgmNUuQ6rbGD083s3Viw8OQ2Y93zaBE3JqVHOUS5YRjNXl3Z0fmJK
lch9azR5FKRQzJkRoSQHwPcyaafLJB7RqzBMQVKVuqXl8iRo5lsTK2yJygU/v6lqU4eZw6nGnbkm
ZufA65NgInFxaGMzn2j1UMB2sTdgm/Bm4b82QRt9rFGSL7y0nCK2M2Lx0sT0bCBQj6+HTp/+eJ6C
7kcSbTHgIvu0LRmc1SaEN84rq1eoVi6tBhb6vu64dc+XduM7zrzQoCuMHMINanAq70wmqn2xMDGQ
Wi4aF4eZ7svvI/07aOqhZs+BG718MUvH+qP1xs6K30R9mFApPozZHrdzlDAkZEFtw9VmYMr+DI07
AM6YfYD/A0VQkfn2Nj73wLiYZbSGBjWK705fa3crlqyJvQ22UOn0DyUPWmCVdmke8mWCEZz7Pnzj
cGOdY1ytfvUBIXNzoBv3uRnqYn0v7YWu2WDZil5fEoOTuukhMcUHnr5MX2DDKF574KQbqtN+usCq
DGeehTX4Vld+MWUo2OW1Hps1AXWWbPcouzHZRbMTvrejnN+KYHb7LKhGfKEj2cP7rl5yru98jrAp
QJeBBB8XZ5jwgvHMH4oWsnveGyabZUGt90oncnohdTdoJqvt6HOjIkBo2QsbEH3z2EwHaJmOk3b5
7A2HjbXC23ez518lWrMfdHs7YGBbBsW2tykrPCVjrLaDZ4ngezWNHIftbpDyrOvDnNGhsF7n1BNb
DN5siJa72vhxm1WNr9/EOhCRVXg7612weO6nlisu2KXvknYfIgLrUxvW19XkBDTuFC7GI7MIAUuc
9hLi7rzwJRc7s1EO05hg0zeVeGezqMaEOI1Xfuax6hmFnZjW7gpMM2e1z2bINjmbmNVZm6+hF0/O
XbGW8MwRos+9/hx1Ya1PVLG9tYQj2UAqTBiuA6Gm4+Gs8FRQ3W/eaObdxuZ/PmCS3aZzjbEwfOac
o8IbSS97vjatHasbrwEk/cWMcMvP8Wy486EKZ+Olg87n77KgJL8fYmS16dgBxz7oPj4FWSvuQKDN
moFlOZdkyauiwoWItoe941q3Nm4UIsYJ6meM9DsXMOkbpdz4Y1k2nkwClZBzsHRT+V/HqM1RcBPw
evZ5u+KiBcdqX3tI65wj5fsCeOWaYMLE7Ta4XAHTmOvlqsgBVSMD4KGNfo47qIHn08CUIGoBY32H
ebpyTsDwPE72VVisP4y7oJTaUEO/jD2BfCIPnjpUHHSYoC8qbV3jGwvi8wQJb5+xgAcMcnQOT/sF
LvvoUmQprKk4+EaI4kqp9SRDGVhGyBaKrXzgCYt9JKzhmB9ctTXi1hjjzeeWv7Fms9OPmn0/BeF2
FiyFmY+RjMn8Qg7U7dEfdN8eIpVDKpE+1lXW1jx5HONpK763ol2/WySDkkM+t9F2XFrLfkvWkxS8
Ke15Pgft40M0QeJjgJpKOQeHchN2caFp3TCi1mxOtx9G9BlfqHqZ6MbFGZTskX2zlthj70Mli82J
P9/Wjn+Pr091jIHnTdSkSeMPH66o2uXQ9+x2jm3u5vWxdBgvAqzKI/rWr/COHgDWusGDDqL+Zgnq
Jf5iOWryIeFaQTWnqqqq4CJmnxg+FzbfDcRNxgvTnC3peD3YEwux9iZ8ej0uPIYJFyw3h0TPEDip
DiQ4zMIWbkENOkrc9fUqkcdxYc/7urQBBSRTvVRM2LS53pWba4l9O3Ue8XwnXLmjmL3GhRs6DAdx
ssOLGdeqzbO+XFfUY3xU4sWzJy/BIteq4X6LfdQAkJKL+Gj3J5BR2Fidv8PjHD20/Mm9Sab4bpnQ
rB6a0O7fgibapmNgKIh86Upv/oYlFIkXi0QCnzDpmblZh2Z0rie7M8gjogXloBWMYn525xWfZmXc
boaFOjHrJ/zcce7Hqmhfmg527sFFcvHpFJuqjz6k//5msPnudhHfr32MKrcJz+a+F86tifpqwxnX
d2y27XjANUprECr8zlKSD2tk2nbEjzjFjMezU1ugM4r606kLqztqlUufGvw2qxn3t8WM7FggpUyl
bXj6ipUayU3o9SPzQxYuM9YEKaDioyILwOkVjrgcSrmh2C2owWb+VBROTO28O+187NwhbFtszZQf
PbeO/a+o4nli1pDRf/g5hAFTePHX3FoLD89BaJ5swqrmwSo7plfcdbY+VM5B+mxL9PDmWjGjgrJd
t2MdF1Z18MS0PXTKKJAkaBY/Rtuf+51vNbX33gydyb/Cum++r1rKYoeCXEGt21wB/raiqF/1MwcY
n6rCe7yOS3nR2G3x6WJ4QKYuMVl9dzvbm3bwjqP2skPc+2yxxUouFt3Bhw42gsQcUYopvGynRXCL
O1P15AOIjrNqduf+joKQfKohc3VHBLA1quVmLC1GY0z8Tbeb/mYU3tQzTq4ny1uA2mcXx35RpSaw
GB8TNpK8NDQz+9EwVJrcJ0tWcztiiaozt1eonprecLjAmbNc1Q3rSSrLmumfk+mL322oTMTev3Oe
ZMMSkVn88AfSM2wBZBUM47XvLGH7sAz4IO5sVN/usdy2EQ0GFgAwbR6jzOJKWT6gEiLXFFlGZcJ9
03KS2IlGweAa3Qhib+eG8kvDMQLXetStHgiTrQxgaNAJzUzQw+/Ueo41lSCz8qDpNAjBqpWrgz+F
M+wb27YqOV/1aca/N8qMV4CB2zuU8ozvKFExuSO2cPLx9K19+0YSN7wDb9Xkh3JcYs2exHU+Kces
jEPHw9gf/LjEDluSB7B325SAHAZWzmMsnHCbM8XrBTT9tbfI605PRu2ll2vM2uxEZVqHbGNSsSJ6
3sVRbsNz4EB6t7pdj1ljknYfpMZqQvmMWFc9rtKzynMjLM5chMiqIF2xZQzHSIxIZ1ZLgZ6p8aeN
GZt4Y9IYC+KSLW6uTpPMYgYrRuf6ZRhj5A+9xXaDSa3J+zrLcnsO4ad/n02txUUclY5PuWjlBrME
ianzUkgSyWqstvpuXVqfO8ADsmqCze+oRUjkOn5VigSdNVMnu9wKAc8zOmnsC8HhyiOeruO3LvG4
f4VuxLVbnIgKQ946637S7lier8ww3eW9Fb3km8zvYcnl+aUPHI1oGL2Vw4aDgx4VgAQcSl4VxylH
nKE99Bzpj8Tjl/E4VKO8KwzZ/DQwLcJskcCJlWHLF8TZg1O04rPGZ4q7cNkv09Zj2MNaR4WuhUJv
h8PwItohePBNtD3kTbXxxp0lHjIwDCDs43I2r8pXyw8PK32/k5QuDboaMB+ORjKRbQ430d7JO4au
Ist+9nK+u/3gBgMpCbPwRDaRxQ8qVjOGZ73HB8QIdD3M6aI0BhI3Xp07L2pR41ql5jE5rFo9zCif
vvRCNrdQAOBL9aNdfQfyby9c3wsJ6n6QDN3ZcPHuEL/gsF68SNz3OsI/0UlrfW9rlCy4x0R4XU02
h4Ao2Kj0RW0Y3hRwEoKDCRtpnQ3lhGtmaAhcZEnY93dzYHi4L9qmNbkt1mchGo5YsfQEnLp4dd0d
0FDUVE5lY0suYxocF3lvx8E+kCNJSEdSN+CUJCjYDMpB+M3xKpmRVutt5UtyWFmGFrYJ6t3Gvwqm
IUL7aNdMmto9E9SIgxgTYyY8QS9kacH8lss2glmLMJHkM+T84mALksCJOnEOzC6EgdW7/kOXh9HL
ZEgBQZv0+XLjcNafkUCymJbt1jK35OLiSN1xFB+l8Ye3pNe92jeTLD5Dr1spXjtz8zSqZHnW0m5u
E10vDJ3PwXi7uKdIL8+n4aPtPevZTLOudlVXrsC/RMjQKa2Ap0CN5NEtkr+E1N1pUzyprYnlIZzJ
Fvr1LNfLMF+77yOFWIhijDMfAZ3qIjN1znHczfMY/rAPRb4o4A6HENhxdhUK5bY3BFaq2RY0UPy3
1d/zwGb3sXkT0cWoo6AbJ0P9Eg7InDnSAsdnf9LHSeZXE7qiWvTdG7N57ZqxGXNYKZZcrwxbUgFL
ozDUDt/lalQaLab9Uc9dcsHwuSmzMGa5zrx6qfP9trbtl7Ww8T1CLGTv3HMAL3ZGzGyq2e5McPEc
1tUjsr4G8g5ljakMeeBrW0aPpfDnx2ly0elBQwr2E5tNMFYb1EDOzA0o2xyR1DtmBqIfGtREyzf8
KguXEiG7vvLBaXJm3D3tH5m1E2faa+WUFobGUSq6JPfSOg/nbxFbupyTb1neNnGcPI8UJj4Rqg7n
zE17056CMxBpiDBWdjpyohBEDxHiAPMSNd92HNQeN2nqW8pv+dUYoNRGRFmbF9enlHQW8ZQ8QmGO
3gO7QMRDVslDe14qFpmtK7fHPh7tS9HGzrU122oEL11v7xa2CYRPQg/fxbZMz900YzhYGJx6TSBB
YodHw2mlBFTLK075NSkrCs+QDrx6JrqQbMMrgE6fmxav9SckDRQRbTktT4upPAIzdLymzN7s5Aep
fm487jsmUReWyG23YdB78a2i3jJnzj2TUryQ+IuYF3rwJs62PNXUdN1YckPEXbOZSG0ThTWb69hn
Oo6J/4t6GVr21qZv3mPczV8JfeN1mszaPBb20D65I2WOneMvDZKcdWEqm4C6a7IlHxpkCP5o0yWp
ivwGWeYQQIGDpZrKuk1eEinbiKJRTpnD2xx970WkqAX7J8xkfXmqXlhl+7F5/fKEraj/HsxLy53p
yw/KlyxxOd1XYGGJ31+V9ta+NbR125O0ESmD3zreRemYUu8T/JhPpRwmO7M7N7r3RcnxuNhyyJve
SLRtJ+y4ds6CyDKMwof48FKGuDy1VxroFpUy9gigh33/fRXuuGWRSpr3jSoI9+ocbW5WqVLwNI9l
W2Y90w7cSnk1vIH9WVzeH4K+qAY2kIJM5BG1VZuY0s11iu5M5wWxHRSWa78v8Veyw6l4llthibd+
C11zN2uHXRGzMA53f98kXyJO6E+brTSyatvJfywT7caU+fUaDAalK45tjGHcrl4bPPvw+6jLDM4U
kjZxoPXNtF8Hl0lYSZytW6x4BATQ+/rUOsOToqfTPYtUEye942DS2s9uBx19meaCOXvKC/zOecGA
Vs2HOCIsnMoVMcngeqnX5CbcLeE6rFwvShYgE/Gcn49b7g4Q2zmOXLP6h+5vEibur73JU76TqDMV
cOgAyEp/bYXT9AqcRtd7FcV7ULVlGVxs+tZ3yuPgPwH5O7iId2n37zvi38wmZlYAg965pE53g61r
p/0bGBNsCWKk0tNZYC4MJc/eX+D2XW/W78CSf2mq07lNaKwzlko14S+zoaauqYBYNKKlG0C5pwN2
U7di+01/+K+vwmQyrVri75Cf4l/nQXU8GvBBY73fOp1/J0wS3fiR9fcoBeRGKJghQuDDD4PT6Nzp
u/lj636IfNdhrm0fjPX2yKyPuaY6EV3EbDD3cRXMfzPm8/P1OGnHpBRtHz7Cn18vGqnbsM/C3eX1
FA3Wkq0rgbjfXFK/pjf+9SrklhglhLn5K3Niot9LAsgv90g6iZS5sOr8gG2rT5XmXJGH/U1o4HSF
/rG7fmIdO/xSxLq5MIDm/Pm3WtVWB1HlxbvmtK4tvn9jzyEbeA4OHLqt21bWv5tN+PWm4SVPeO7T
ODevxwTdn1+yLNxaTvT1dl1X5Oed1VDfHodg59lt+5vf7q8vxXVI7tbmMQXiKfwlEoEobw3DZQp2
ForKzNeKtr+g1rVg7/7NF/frRQ+1hflnoiqui42Fa+TPvxWLV4j31Pd3Vi4pxsk+Dne9djgk/b2U
x+l1GCWHWXW6VGAd/fl16tXrRJIX/q6aPe88iNhWdEvk/iYX89fLwgM2xvQIqzd5ol/nRdU60Bcn
Z7Sj8eDds6xHbN4stzmD/lq9THVLt8Sblt/BQP76ITLnzxLFfAJ4tfhnWuuP93QdO/m8UqNqw06d
UaNxLnSg5Nnf/QiJ0JEmh59ExCgJf/kIi5JHDdYpfycx9B6DAhQWy8ffXS9+BtpOSyASVtqr3i+z
UMFSSQaSTkJLMjuc522T1WW//CZa9Ot6cVIxgfR3T0w6JjNc78+XQzFydJpG5e3CfltomOQOfoYV
dI4ngl1jF/rub392DN37zG34IaSgXwO/wayDmcqnBxXJmc56KzH3UbcsH//9q/z18mP45JQGPIHJ
eML+siptHWFwKpwetdzQvS0gQx2mQA+P2JjAdFV0oGQcszn871/1r6vFKbnKUhERoWaB/+WzTKYt
EaaWHmsh2MtEUJ3NfeB+rcHk8vOl/n+MLZmPfpz6j39cv6rhH2dT+/46Fl37P04v9daptS+EHP/n
n/+TSZx/v5Pd6/j6p//guVGM65fpo1/vP4ap5p/+S6tz+j//X//yHx8/f8oj/b7//I+3bmrH00/D
ItsygPTzry7e//M/nNOW6A/fwOkV/v3XN68N//L69e1//dd7V7Qf/3if/nHT9e//l3/+r4Em1/vn
KT+H1wEnBd6j04jAv+aZXPufBMEBNHHccIn5nmYw/y1D9N1/kganzxiwQDFo6nEZ/XucybeZj2LV
OnHOSZNHwd8ZZmLGl7vs/zxFScnCn6H4yQONjB9lutP1/Id1y15D7RJAALIcdSY+t1fpXJWr+1Go
GynW7yW0AlkOzDQF8YszqO9SWhdhOIevm2Wth1b27wHVx9TE0x2sN0x5A47sc6+J0jXo83RKnqmE
nIDEJLpz54uzDjsv0HeBH31XgfJvu3mUn0ELF73vQQ7DFykCJkWX4aarP08hqEbVQ76v7aR4GPFf
3264eqsLjubNQyWDilh4GdC7bzKLA2Dir9V9p/u9HFwMLM2hC8tbAdMocZYRsk7nnq2xtV0TMk2u
i4b8f8rkSSaxi1AmeKq7/qtutmu65NfOLMWBhzDbdeusDFuozpzTJpwWe7I7FYKaLrwNAuleR2I9
2G11ASU0a8achm39NAoPZpHvZkXhv3kjH2De91DAG1HeUnL9IIcYpQ0AOEOzy3JGdTXq6aqJundZ
OO86ts5VQPiltJtvEf2KJi6cR3rZ3hn5CGILrf/gORbzqZOVopy1zhD3fusZ1VzF9siB6cOTlrmy
6vax6qLnrYmOQQP0xivd93bB5+R4QC9W60tb5JcdcDZ6qmJlOgZnUt5AZBIFLX6oMsy1qGI3qw9K
VrtBfXZ2D0I6Gj4ax8K6lLPObIO+3vjHTt3IR9LKISehAe42eQfOXjBwqQW9Rw2huHAuo3ueLI+y
v69d/iBHe4cyXS8PGHMiSFDDI0Hn17GmLeGXZ8zvzAQQeauNM25nSQm2A20J9f54VSnlnBsKWeNt
5NOLN+tIBwC57T53QsVbFWHmTgIeYh3uZVntvW6MslhbzJdEDdIsu3YOwOdXypfgkTHc6D1BNKq5
oFJSWwOcXmb5snJqo9lC8k7N0V1AW2uhjXpJ9yPeAzwgxxb6e8fdXJ5aIMEN8OFd05Ui6xQjkLK7
mJ1tOK9Uf54X8U20brdTbMGYcs1h1UGeiik/n3+eg1FvlTjNsr6RJPbYwtpu96OL2nhHiUKlPeyf
jL4Sx37X5OGzGw9UvK2uwCgqKGa5op8O+fKF5OeXchi+zTV85pwaNUXoyzX3Dlzmu97WbuZH5SOl
eLJPVa1/lDPJl6hDLy0Cy3+m00wOrvMpaFoPTumZMaUit7hpUo2g2MlbUKBp7oLutpb5M7y/NE/U
McYTuH2bKkYYmeBI8ubCAUm9G6xI3gRyY9LbX89zNki3P6Hx3Es8sC7WFiRfQga2b7oPq/fZ1/J9
7CNyi1RAX0RE6YE71zlBKYviOTAwpCGPrilfSp9R0vH3TNxwyneJqviMTIfRimA5iOY7rwmiQ7cQ
RcNTXx9IeD7UbbgnnpEuUp63S2jv7T769DfvOnE7cVOVGKXWPLqh2ZQQc7uJK3GqgvOjQ0EfC7b9
UibH3FwVwvXObfTXxHQa536iRZUyMq3StvOrq6Ga87SHRJglCxQ14V10PlkfM09vzHNDIbSqM4Vj
PDwlhVqX76draNW1rnrDReDtGE4c09r+MH1xnKS8k7yN82rtusxdXpMRckeB0kK4xr5l+7vzHesS
k2M2FjSKCc8FHJEp7tFi9Cwa/Mny4uCDTmN3WyhQxOO5poieum5IsLf2KrpS87e43K7KGUb3tKFP
XbfoSKXzO92YA+haQdZ1vTfVytdaWedhW5J0tERx2ZK2jEN6Yiudggzl9BV53nQI9LyziPi82JV1
HL3ohfToJWmX4qZv2nIfBc285yH/7BTRLhiXK3IFJlv95Q2xHrkqtOmJk9L8vbakZPq6VlHWd8G5
GIe7gmoKVzMLvZrMo52bdNZbpsIXwUxcKpUOrqPwEG3W90VGXiaX7VwzKi7t4TXW8WHU5hErdhqv
yzerS9By6eV5ncw1bXxA5HXaFYIsp7SSaxHN0w3xUetIpWe3FSXtAsMBb9RUQ4K2bd8641B9nQ0N
smZ+LTZiA3GyfYkGvDGRYxCVO5+O8cbLXLdkDCP3bVhIRIXi6yzW8tqzq+Wl0FVzFpbhtxZaVNot
+V1oHq1A+EdoADql2lwcc8Xg5Fbr8Q4+0oPfwG23C2Q+BDLaiyUh2FTLIe0sgH+tz6OQuvSt30/8
tB91QHqsFM1zlCwEm6LntlXmQHwoPIs3+tC2STIXCaplFxAi1Z1jDZdFF34KpSl5h+aktPOPRcn1
nGjgBBUtAIp45k0Va5BSYqdUa8snETGqpcPwbaXTd5YEq/9g24v+InyeqBMRGpU6YywuqlH7O5Rh
1lM9FtSRSFXuO6XIxAZRse9PVxqeEvUVQBhxhLya7gLbYhStYLw0zKv+fiGvdyOaIrgAo2V/ETS9
P3N3rK/GcG3vdJ238lJaYjgkyRh9l+QUmzScNv/KGXAVNnKV3xTClotEgxTU2+b9SIY8v6p5jLCl
QJk+rAtXq0enpoesE0Xt9E3EonvtteUfyRPle47E03GQCyDLoKruAdkiXsAEQYajrZvzwS3r+4q6
3W1sWcWxNvGudOkfBHUfnE/Ei84SrMAKpWI3fCYxUH17Kjnax3n1GvrlQjp1CI5+0wy3jNu6l5u3
vlpJPr5XADJYYxr9mEy0FFkoWHaX/liG67zTbTl/scUm97Pd5G/TMucbKVuf4+c6Rrty1LQLAndo
r+1ZqkuvwpHnB9q+tTcaD4K7mnW978e7oCn0tT2AQGkhTwTTaxAvWS4SirT0yuu97uRt48rpdinj
oNr3pIOLHQiK/su8JNZxUOOWLsQzie1LcgW0e+ebpFSEr6t8yJKtEEdL+IJMUpGcjGo5LA+Kot1+
qovw+7iI5VZW+nVMyBzW6zj/mINT491yu8Mo1oDsQuvNJUShNqT1qbajG+X6HqkNs8hzFTxX2mVS
kFWRYhCKnYOQXXEZSTvM2u4mjypkJMOZl+9CnmHJ8GqcxT5MY/NWoxqw1hBDYHgZrT09ere+aEcz
PhHPuCGcRupgfgFAd2mtHgXrer5wyTKcZgiCXTQKny2ZYlEKfn6whP4b+5C7NWHd3r7qcB6yqLhH
Nc4I3frqKh7KXUQ3iJJ0N5Hf3vZ+PdxP3ph5But1PHDd1jwlNuIih7ms38PFcbNpieonTNxfhxx5
kFd5AtK2bOgJyXMPZ8hZ1yWXnXDaM63c7tZKuuuuicH5+E+6qqaEvZV+WOZ5Xxl4K/KS7Mmw33Kr
zZAJpUPb2jf+IEPwaIhacEVqPWZ2f+10FftQ4tO64EYGN0i81bO6p8CyM9E5me+uF1MxEeeMzlSt
ikNuFfezIPY8h2I5E2h8/zdz59UjN86l4V+kD8rhtlSxk1O33faN4HFQoBIVKEq/fh/52124qr1d
671aYDAYYAyzRFHk4Tnved4qTz6iY2i2QTvQCDD71U0AcGOjxiZ6p9Ox2vl2cnCFuYPm9dHxO3kX
TOyVbWZRxByRXnGpeOaQvqUyhtng4B3t8Kek9w8bSwE5FS3hbuLPfqXvz0dXzSmRTzCIMQzr/OFb
Kq0Fhd6jFuldMxn7yvH7XaT76TgALHVyD69IvXIW0AEvtKWI/pOO6izOiQVLSKjc695SFgIFzpWm
auSbJEQ7NgQgrahD/IgmNyIGKtBjrofL8NHKpHHnhOK+XvWP40TXaJHee/2T04cNtUl1bw7iDm3C
jbOMdB+h29nYpfgQeWhdo+FmpkGNCKwG9UQV05o5H81httSPcpw21qT1F9FJVHC03FhgdYnGaHII
WUYjKMMdhRSxFxW1V+0ha1PE3pxdqOM3ko941/r9Ju+xwyTkPLgGlXLd+VZc1/4DNB524OUN3ge4
ndf8zGjYp2CJPom8cO66WRb/6Vz3V5mE/70X8/+ISjlLJ/w/yR/4XKP/ZwIK7stf8/6cgEKP1n8h
UCwr+pe9siNW+JdJkyn5t39nDKLoX/6aSqBNY83Z/sol/GfGIPjXigggOw0AGewSf+S/MwZrwgCy
TUQGAqtOl5yd8zc5g/NcE+gT33fgY6wNtkBQ+CvPMwbCXRA9qbY/uOPSHkMPvvKS+nlcJklxJZf7
p6GYAZIBGIzapD7Ph6qlW6PHKfoDFUf3SAfWM7u2uZttPce/vYC3/054/M5DWRuQf0uD/Hoom87T
tURh0Vx1kQPPRNlojtn+YLpLxM1lmA8h3RL0PAX9nvq//R7XNnlXqq59LtE+Pb0+/CV28N/jA7eh
/dx1Yd9cNEgvVU97wGT2h4Cg9cPCQb9Xs1VQP3eSJy+vUfcksvimhF3cBGMvbqWJeMu2l2Z75ZeQ
dHo5E3QUs+yw7CATdj7nUo3taNi8Xuo8iHKGpR3e4QFPv2HmVyhuK5RmiPWJthKre4imurqvkyx7
nyDhG1E3ZcQTNJM9ohddgYADxg3D1HycPREcFTqJ+9d/73kW+ddqpAkWWB6ZAYt65sXEoeUtRaGX
4RDNXRLTTdSMmyGktODToHHTBGJ+fH3AP6zJIAChgB8FCTjuSufzkws70kPKgORck31th9CiE9e/
TYzBuvIufgE2LlYlHxgdy5BFwhWYfD7WTCxCO1LHqjAT3QNSrYtTg6Jq2A5OUz0HRKk7sCZusSGT
XxF/dUv4AWldzp9dnPqNsEO1rEfb0AHt9tNPS40M3rASCwE8og0yEc6APKQQcO0dZ3F25qxHrrY6
T1BCF4LEhnKCrrryYC/nkDQ1/flsITwc4I/z56rLXKUzPVcH0ecwLwyHjp8CKmyy0D/w+us6z8ev
64OhfODZ7loSotPlfCh6pehmEA3rA+XLw+hqlEUACNUm6cPgTebT/zbWyruynfzhASl1+rw3x8Qh
+ZIpQRNn7mUh4DZ7WQRKfR8/am6HsWuN+f71B1zn6myNrAaD5roTU8vHKeXiAesuX1juqjvM2pxu
eu1FCEuaa8XWP41CphqQsB0AYb3EKrR17466DuWhzlv7MUoQ6ifIs4Yrb+sCasDrwlmGj3jFeZLk
gdx7/ro6FGV0k5lg73v8s09OZ4jvc9TTIpI5nfriIbn6noh5cLcTM98RChc+10QghkDMMSMS98WY
QrolmzRiGNhrTBRfn+8LYMn6EznzAjgWkMg4Sy95fdGsSBE3Fj6Mhmx3XhjUp3bq3X/og/GOy6K4
sdOTtXV8g/STIppjVoOjCO0Jxeto3VSWdm+WupG3Q5OGV0r9l9shFWqoZCGiDup2HuWD8/mjm6tr
jGyqD7Q9mHHR9e8b1d6FdISxk9vGlWX+4thahwsJSKg92TjlvKw7DbRSml59mBr6g5GUwPUYn1xV
fezEjEvNmJLVwaqnsuH7Lxa+ft6711/H5Zf26xescgqT+gnb8cVW4tNJbUrp1weFwm7XR3N1EHRZ
o5yn5fv1of4wtxwyfGOAAwBgXFLz+1LmLcCW6kATVYz5rbEhmd3GucIFUsprqILLc3ilbABKCZlW
HM8oJp6/yaZTdUD3dXmA+0LnONE6WqbRwlgEMKF8O4Qz1Zreh51V2IgDXn/UPw1OcZY3ikDFAxt0
PngYakqzYUvq1BUGt7+WdHERKPvG5v60Cy2njxt7tL5O/kIz7utjX+7YPDjaAB+9FWvLZvzzsdMZ
/qyJWviwyNC7t3xuNCo01Js2Xa9oTT5/RCvXXVlGLwal2A1wN4KjAmuLgt35oLVF76h0MJYoJksd
SbSb+4VlxZdT/0CWVslNqr159/qTvphlBg1+aUmoE1MKv/hYk3KILJGZ9kEPRXjXdWF+7LzRPs5e
gNq7Cq1DUdbi21Qb1V9hy4KQresX855tLCDMu7SDQy0eoXMM7YPQCNgqvuA7b+jsKzz/y0ODUdD0
w+qgskgcYznnk2pXCnwnUuhDmEKt4Piwdoaj5ZVZ/PXX/H4CrsNAbEXQzOGBqOBiGvtwgZpKsQL3
ikTuJxLaVHFgOgRpU3ax6/W06JWzPs50yJ+C0bBue3R/6D/hZVTmUD4EQTKWV46JddCzH+XRyIAX
NmEOFul8wefPbuBMXtWAxg9dJXu2xybdtrrbalyoT6+vohezvMa+bPac/aupyCXmrpsR45IMsnGb
D5rb0jYzjGtntX99lBebn7+Cr9GcsG5s37pUT+QVtz6ZMwot6xR5ozw4mDkWt91ou0dEtN2V8V48
lY/Wj2sf+x+XYCQi5/NHvCPhDbnlAYKHOPqWDCDzYgD6+lO9+AIZBRQQsRpKIZfb8fkoharTEX1k
eRiWRn9v6E64k33VmIi7/fzG71P4XqltQuOkn3H7+tjr3322QhibzYY73y9DzcsYkbBaTZOvy4PX
q0QiHA7sgr7JlNC0caaTqNK1k3V1LUV2BvUjQJh9RRLz8qWuJ9m68bFlQ99Zp+e34v/g9gubjlUe
BJHIOzStTkwbVBV3YSjBbUz2Ff7mi12WR0Z+w5Xe93wW1PrSfxsvb33axsKmPFR0YO4TvHc3GPn5
H+iBL/dlQdsRrIproKQXX+KvQYMVN8qqQeZwPqgbdMvsGEN5mEOkeqbTKo8TbSwBCTTGNZHRBa2R
nfVitItwfPWBozmiLw8yiRoZ66W3vo9WJ+LBaNuPjR9U1lpDmD8TAHdzPPljW5yEk4nj66vr5atd
mY3wIn1cKcn9rP//t6lWWWUbhAzToXVnsCQ0NngzmAplkS41RLN7fbSXX+v6GbHfIVmhiuJejuaY
8zyBuTkk+Rjs60AEh5HC5pUv5sXtAO0gzCtSQYgwyZSY9vlD1XYhjMI11GFAV6PijEza3m1n9Y8O
CcY3RRsIUhC0yh/LsYaxNFE2+wqBhjap3jWeUI/TbNg4S7CaYoHpurKbvJwFLrOrlJI7ApvJ5fLu
gHdkWdZXB7tkqkNSqXvwPsaVk+XFR8RdFp0mge/qoYTc63wSXBmOpdkyyhCiUx8btOd03M5bdw5k
PHT+R8sYrStjvngyDAVJSiFLRrHkwTU7H1PLoZ7qNh8PIZH8c5549UMfIHj4y1W0jgIElJgEYjyf
6vkooje5vNgzQoZ2jE5ekCR7HI79K7HPy/mD+8IVkzYElNhg4M5HYSfIqFCa48E34JAYTim5yc32
Q+ex5RNdDG8WSrN/uzS4LwJSY9/jP8D2XYQDCedLazRkjQaL7E1V1oD9G1ye/noCuTUDBfQQRlur
Nuzsoy/9nMqjYQyH1vQhAXhmgM+gherm9WFe7KhEjejG0CZzaAK6u9hRqXsPWdeomlgAxwLk5EDh
Im9E+ZLK/etDvVx4cGTQJfMsIfrkS5uCUAOQsJNAHvBlwZg08/yd3xjf/g+DRKs4D/H/2oZ6Pm2q
W8owrX15gLwQ7sI5S+7AxKkrV/M/PQrbAyE/6mSCiotvaPJoslyMSR6qqIiOWUiyF/Wzc+Ui8/Ld
AKP01psbmDvELhcLLSs8JaeeBECZjOEtSXURj9zcHkbVySvL4OUD/bJ58ilDQNrEquR82izDmWHj
1M0ht7r5tuyEfoR4aF4Jb9dpOQuT1soF1zLu9y7Td3m0ZNiSkEgL1KFMdXUkK2N8E2OV3OCGML3P
w3q+sj28CAnxHoBACNKZG5nFpeL8qYI0CUZ7zDg4TVWBZOlA4zYJnV1+Y/U3hg6jmyqA6DJl1Xgl
PHr57s6GfnErs2eP5oxyOsBuy3ZzmXTbYXYtxIzAWV9f8i9nld4paIuOjX810cHFYvQ9UQMXW3eK
wG/u7L6yvqTlqH8A/3CPE2Lia/r4l7suPRpAYOHvW+y7lxdsY2rsWUKuIXmy+DQkWkWIdC0Kdk6a
D7cgBKu7EgnC7vXH/LUVna0e0jTIy7FRgrtMz9/FZi+TLplnCIpHJ5eq3vRTVT6Xola3nVBRB+dK
ZM9LLmpoaT77GvaXjtB7KjH6ke50wFU6Spf3nuHJcQMXBREZQj4aaZ0Ke+S3szTmcO8iG+3jolHe
V9roqb2+/gwvo541QYjREZzPEEbxJQC8cZRReLqQVKy97oM7t2m2c0qBu2tFU+kNSG1EuiLKKABM
AgfHfTYo/dErVGJsgSdNtFmM/L03w1KMOYC1An/UKz/xYjlhuUC6BksfECO82hc+L5rGcx9uinPy
IST2B5Qw82NCv8oPf3RSiIoFsQKNfja0JztqBRgAYWHrqVsYOoOF/GzDtcCwdhBok3f01OUZ+vUe
vE0voLRdmVA8/l7sKZQEKIUiuva5gl0Ganni1qZd2/UB6LrvIm7swmrn2mL4LumPwcoUALOI8wSn
6l1haPtZ5qn+4bZO/k9VD/SEBsjK3V1tTjRgoJKt5c6VRUrClf2roF9bzQ8kVehLruY+GHZmmdk8
ke8aUZxOXiliD8DMbesQ0FLed/F8pAMZSeAYiuYkkBftxGjBAmkrI/hYjAUdr6n3yUz6gMbBvlT7
CirQHiuqtEIuV5Ls8PKJNo1OmEa5i5TrPAqgSzAuGyRUMcxTFIo5kAhrMxc+Bg/NCPdn43vL5N5B
SPAsCEWEz/GMxvMtMz++H11n6tF40SPa13I6RYqsVLxEXV/cauWN1TuJ+Envan/CJLQmKH7bcKMf
6Y3y0reuVeXVjja90bmlT3M55ABoYJWotnqeZnL7m07NaP0WpTq9b4omeygtLM/RjLlOtU/KPDmo
Hj5eDjRU48yKrqM0trWJWoaO+sUu7tYEKVBJx5qzY9nPWXvfKRc8HruKyIlKZPh1bDvARFVQDrDm
VNp62Q7Uj11s0m4I3Xhy0/LzCCbkVoYTaTi3y+VyTJcASRh+xqC4Js9J95G9uI9BhjoLDaUWHx0Y
AF8NWTo/HNJb1cHizn6aE/rkD0vp6HHXUSmdNlC52qdSVYW/cSV01p2dD2GxTYIAfZXjZ/6zkUCG
+Rmo2nGT2M6X0TwEeQrra2gm+dVso8WUG2c0wm9+YVF31q2FADyALnKAtFGad/6sQpDsVYoabyaD
MawQkohaU6GExfeeR+ERphftC8m8oOuTzmC4hxQ8xbDpJr90QEENwxvIpBZuuJWw7xfhzDRIF+AR
Nr0Fyu9oojNK7tQwlQD589YUW2sYkUTmVMXDzWDh+4di1cy9DV2szgez8BAEzY1joUrzrWFjg5vU
GyXz+dmeBUqbNMJwwx0T88Ns4Vm3y+EiGqz/Sn1IOT2yjV8JnWyScRimvS9K0IQ28EsmNyeEilWI
ZScKlbT7niaR8aU1G+M7vdFAEJLkiZvjpnZ1SE8x+cid7yoBj3NChDyGNctLegUyHNds/LsaTfUe
TwIxbVGOjc4xKT35ZHUT/dDO6PWojufcfw9cLKIROLJQKXlgg/aGOUWo2LKQizWRyBxsHAqoHzp4
VyAcrLm9Q0cEeHFqsmLeEUhCr9c13mHbKR9R/FtmqU+CqNbfDGY6t/E8zqlBLR8KLOiPrITi4xSP
rLTirUiNhjZggmtEVqohEdVwtfwqQHrUWxAHwGc0uOsvupmCaNM11vx2YI+24rk3Cz+2gilna4KL
eYuDnZr3aV5m6dYVnYn0xwqzBnZOamOnGCLv2UeQaJ4y2x6crdlaxnOfoEvuF7vBpdbs3JObgkeK
J69xq23SVB77Fefn6k3tJocgTAJ4LeZ6AErfnt8M2i7yA+AsJHDALcVRylrUH0p/gU8i7dxlmagB
6SrOD5EPX6PDsNCqqtnfFfRX1h/8qarCjQiAw9FNNSK0npbOemqCnMPYoNcc6qZbRbuy9my1j5So
p82CPKbf9gHZQ2ZXLybXcCgmW+SF6p7liwmvcMyp3ZACTrwbvtd5utUUyD/ZjTF8oynHDQCiesE/
QS5AR0XaXz6UZoU+OipU94leAw+EjMSlbGNprQ3gq071w0z4DXwSaYEIlrdpxKUHuk4AG6motHvd
t5ynCDbmUpQorfuKLN8ImqbciUjSKy3zopdASdTyOOc5vgc2Sw84cGbKZds7VUfPRkbP87bjOxk3
iFTM5xLGnLO6u4t0a8yAGME8Kz/Yce7bcCLGnh+aWFmLDrd2yrdtpio7hoqYPwyL0dJ0HrbFgA+7
bPC9Jmt1O4U1oVkNmgaGZAjT817nFg0vm7QY7H22ZIiRzTCXzhHUSpK8abSo6p0NEy3YDAkbcey0
E8n3ANE9n9Dg2DdRa1rvfbjE35YyQuM4FDZesCbBi9hP8O5mWlmsoH+CbeLMj07lq3kXQqvDntvq
w5+VE6Uf2dkdWgHwh0FolGv1vif/Qug29ElGhRdEAzpbrl0xqS3rzu3pjIynKktF3Gm2ljhNQw5c
kWr2uCof7J9uKtWyddC+nggvAtqizRaUQUSrBt1HETihleZauTuhqVWDecma731JamnXt4Zt3bog
MoJYa+ziNnLJ3H+g3oJ0tQQ73VsTavknCiJ1sI/K0sDbWTSVc9sglCmONCXW477llFfbUfUOnL1w
RMkepsbo3mW1Uy1HDNlM+8odyrbPA55f8RmJScciBUrN+rJKOs7BUJvJ4tJ0UY337G50BNlVlwGG
k66Fo7skI7uhzDVEfDZ4zxF5NOPJrqfpsR9IZ2xduikAQZONh4KC6sLaBUMY3s8t0KgteArglsIp
g386I/TrfVVE+k09twhj7SLiFHs93ry4ef77cdZqD55etNxetulHuqChTzbuafCS8eD5HQ6Ow+Ts
Xx/lIkr8Ncratbd6fJGV8i8SbV4deZkrW/9kloQI7jQ1caBEdgqj6Voh/Q9DcR/zKF9zk/ZRF5xf
OvG0mwKdp/4JkFO+gE10SFT2lPFuPJeA/q+fi/yQbUZkKFFZXKqKlFQWUOnKP3F7tuNinGgVmTs2
Cw8z1f/DUDwV6hsfm8PLqtFsUsudmwGnGVsDdXS1uS09LGzZXrIrGbY/XEE8sHaUpgJI8yyL8yls
pdPZiwzcE3aa4mlJegtGm02DV2qk2d5Y7VRff7aLRMG6PHCpQDSIkwD/hBfvjGNQBBhGeiddzs8E
T7tB9E8Ghdx+KH5OmjsZNLVrXs9/HtTDk4l6Hwqqi5zL1MGLRZbnnRIzzEDy92qXDU60KzBO3Y2o
5YtNbprTcUzca5qmP3x0HouUjIhHksy69CmNFqsH7tN6p0mwTvyh7w4AGJYrn/bLL2HNXvqrShWw
N/nt89eoFJB15KXLqQb2RuuMND+v2Zg44/y48h28fCCHnZBO2vUboBS7/pTfSiR4FNdiyg2NqJFL
k1u43R7+x6fXV8kfnme1gaCUaQP14t/ng8xLXrZ27w6nQbT4RreRTRazjd70gyOvSCEvC+GsSCfA
82OVMVBkY8jzsRKTHqC5DceTKobsJkGhf1OX0v3SNYNxo3tDvw3mFGONQDW7MEqjY+lG42NUifE0
aAC0lP68v/5ImFtgBeQGbPznL1PFKfo3Zc1Jd6p8emwq2tKea98Y7+lutTflAk2V4nV5W4rwGtXi
5cRTkSLP78OKATVwWUCmFyJ1hrkFS8PxsFlmOd4QJDXbEAzQ4fV3/HIhodllkF/VRWSo69b020Jq
6wagaji6J1PbxP1IFDDjTq/tpb+ACL/lsni9Lrlpj62UKjxFoItcVh8NiWgl335UIoxJ0zaPfd8Y
gO4Nek+ayz6RsA9jghP7m9+phE7Modu4y9jcmNEo4snCupqLO+gynUH986b8SU8OsOp5zvae0yeH
BRLWpvZzGRu+Z+wsEz/3v/7A+eTYqUnmc3Lzbs4ni2R0nplO7p76zjefWmvkKjoUUUa/GQ3Pr7+Y
dcH/NmOrhH4VMK3d7atC7FdY9NuLsRxpW55WEhmm38TQQ60Psh+I36lyH1x3KVeq1jQ9vD7qxXIA
koYihXo6BXU8Zf1LnZjGldyrjQjyjZqD3Ug1PPaixL3ybH8Y5VeHANsXNVeoIOfzGHiZ1sIO+qNZ
TxaaZ25VR8QhNHy8/jSX6cdfyw41IUbrnsmu716EQZMse8zIPOeUIdTPD7S9mH28dI493CS2yr6q
fDS+zMA5gYs5TfnG4Y5Da9AyM7t1oMYihuCfkWDleP5JhSi5dhBfzMT6A0nUr/VCktlcbu3zmdBp
WIBbBl3mwiDatk7pxPXs1sfX5+FPo4TUJkn8oCRG0XQ+SluRpQzX409kPR2YZeJsvWq8pjF8OYoH
IsfkfKemsipTzkcpdBt2iISdU6fCLygIqPDWNYDUKy/15eZI6IcXBaphMrdoUM6HWbrIUv6yticX
vfnI/QWbhNbLj5J2ut3fzhtDURziUCdgp1h0PpRrlJrkJ1ca9AHqBDN/prcNLObro/zpgTzkwp5t
AgoLL2EyXavCXFXKPmFo4D0UVqLfejOdgIiWxiuimXVufttUWG5ouoibV/dfJtG/CMGG3K6mOUos
FDpTFm67sAn2rnb00XWz4UG0eA2QP2olfGasnv7+OWlQYa2jnycKu4zd0ekMdtZw88mHSN7VwGi3
oWfON/7oXYv3/jClxCvhemUk6fEioDZF79LoQiOpWEinORY0D5W5pDtFY/39GiGkhY/Cjs1Il0C0
QNpTt7SpfUKCXhwt1aVxa+B38tdrBCMsgGt8Xavo6qLMWybSdRLtOqe0hmPNwyWxVqba2nkzXfm+
/vAZM1TEz6XAAG/oYtHbxhgGI+HaabZr0pdBSONok+j93z8QJWuupjwSV7n1Df52vLlV2nZRXbLo
6XF4IBu1bIapHd+zl1+rF16cpOui5yDjG+aGyh57ebuqs0jnwIPt0wjF411OwlhsZtObnJP2q/QI
TlI/5Y2iL/T1R/zjuKsoZNXngTlcJ/q3RzTLRVAZ6uxT3WafO7LjG0MVB+AK/7jujP2DCh9fH/AP
qx5FHFD2dV/khnUxoPbcEWfYwuYwiShkRTllKrTsu3YSfz8Sq3G9S63r/oVNIEyIsi/K3DnRVG29
k14kgRUH4xuygn8pz4q47GOLTgURyRBW39Y6y7/NYjAB37BZQCd7SjWi4qW/76PFuLIxvnhX6ygI
ffm2GAcF1vkoYWfIYS5Z9Fltr8wByMxvB+iJO8+tHX9TUuzwuI1n5efXX9llF8Lq6W6h3gzWyz9X
4kv/YMvG7A3ecHMalArwdEAz/hh6tXoy3LYbd8LroceOyiqOg+nBuK7MBjZDmKmUxGXd0Tfw+g9a
18jZCUECgi5JOmW4dpA5uvguGzY5DMTG+qQkFNkGlOojLc3mFbXAOp2XoyBaoRUUlQg1zIuXaujE
84F1N6dyhRMYpDaPs26SvZUWTyWOa1c2mz88FMcAPanw57hUXWrv4GaoxXOX6oT7DB2SrTPuS5lY
f/u9I9EkkEOR4JIGcC48VV9/DbAhXpzVpDtXOiT9qiY5ycsbcehXVpGMSXaUg+fQPF9RJclMc/wx
KiF/kExfGqRLPi2NVEpAr1RupPq4oiDwtk8n43kisnma6Ab96WnfqmITsxW8qPNJJzuOqqA/AJz3
MK+r3dUOwbXENvIUdSDa10eMSRbTue/nZq63mEn07yNFoSqWU5nR+Z2YoKTN1dvPaXy6xNoW16uN
yGY7xcEhg480aRsue0P7Wr0y3QALpH7TJOAypI0vlqHnrzroSavnQH/NXVOPiYyhV8DEp35Xf22H
dk5ug2RJnF1kuQqjxSpD9RAZifXdK4JR7PoR6EZa0toSFwUl/o1KSgerqemg8nw2N9C7h3Cfl6Gu
t9M0e+9bBJhlTGPVUIHGNyHBz5ZRbmVVVbupcJb5vUblgRYzDDOXGkeZQuPEp7GKVeCqDzTVhhkQ
k0B6GxSHeO/NSA5PC35v2WHOuux9jfPXtCXQyx60nzflDgtSYimbIsa3SnjlRgDWCLyRdphU9Blq
6TKhsRGHKCBlYpYfFotuYayMWlFvKdsHlKhH6dzLwCiBkaDtk7gGde2Hvq9p4TGsQn9asmZ452WG
G+yMorARQEOcwFHI9dvvTeou77Kk0bChqny0dlWgqZt0Xt3kWzIuyCsoPpIbX+alxDsCWM7RyKwJ
kObgRvHgpWWcZ4a+dwoYGNti5EdvQ0L8juuSF3wGBIbJtVrdnW9EVEEjqzq0BFtCi/LOEHOV7ds2
CT7owLCfnBb/vK3oh/FTNHlzsQuHyf4s3KL8kQwoHbZ97qVfUleXPsX9YuqZo8RngULVXzseoK3F
imZjxmbHBO02DcGJNjZwNkJl4mOqFuu7XU7c8BCphe4OqYd6w01lYE36LOm4HQqiT5qCm+8NxtnZ
tjDzgpfATe9ozEX4zXOW8TazEYJstTMu/ob0PepjO4vcaafMCfOXCQBjdYC2XuoNRMSEHG1kpKQl
InNhVblyLuOw6Ox/uEZr6DBUnXF/LAfJTIJCsCjhtfJmSBZMFWavhTDkdI0dN5YTfg3hkb0bIiox
DVzwiWSGxgWi0PQp73rYb9W2hoP+yUyj5Q6MMbUPqDHDu9nP5Cf0BKgYJ+xTMshco+YX1dptN3iX
zj+CYgGcMbcNdIsOD6kTRTEFBYLMEGU15Wh4LtWUfsZM0cPHIQ0pOtrm9NNqsqra9pidUmCJcKYC
5G/0qPI4sZ6NKFr+sYtEfq/7vHuX24V6qjjHp30BxvuzaMRwryVtz5AjpJZxmuvgU0RPuL/NFIKj
uDS6Cuu+ISt+BCJN3QOuLpV92ybL8iktMyOntuQiMsEFASVEOkThN8xcDagbSxue/IYy8XHR5vIt
LzuKyabENW3jkJ55Oy++/j7VDqV+VEXy2ygGsnjZhO+Ha+XyocEET+xcpwObDcYW03osoz54uTQN
rvqUkzCm6YBPyXSpv/f0NmAC6BmiPXgTaJZNPSASiluftCPCMChgZjdl3sbo0SedgjKkV7FJ/c4B
f7Yy/NMEwBsGLFFbbAa3BxQ/jHltYw7YB5T7aPfU/PccvrFZ0R37p9d3GLmFQGlqy53fzLUFlXCJ
hnJtUS+9raZH9h3FXZwRcsQJ3n4xeJ7bNMjDb5jNcBZQniOdMLsh3m8+uDgkGp7EREqlo6x2i1qa
UwTxddkKQ0jr2PguT7EsMvueOjRYb1wMZbrY8og5YrL1so3DKvtFiqvtjzYgLrnFVyJ850WNyxY+
dilmDmbC9w3jfdmjfWGr9qTOvso+N79NoWhtjGHz9B5YllccZsNY340xzauOze2drVzSSMdNj3kY
RdgCV7MWBaf9EWPInt3LXfxPckKgcKQsIzEJMJX/yQj5NDYROSTqz0tY/+z6MtE7jyMtQyXUebhx
LxbKBCrZ9eeQ9q1bWWF8ux0bj2DAnRfRb8E0LNjkWW1ZH7sG5wRsDgG9czdyPjdTXeIDNfZICgsr
wkkjqErL26DuWB5AGAVfZ9U1+UEB4tuVZYT5FKYpVCYzyt4+2H6j/9ohOWlwWfS8p1Z4xpeC1sF8
s3qaHn3cwLJ4xr7gB9hpPkKqBXgjuqaQ+CFaafpDj7l81v2CMUGGko4iHhAFBwJRQylUiLIz4tms
1WcUBTzEgGAt3ZK4tKw4l7ahblWgPQ6OTPXtYykz3z6Sb3WMrdsaldr2eMPhfmJMZRm7ddcFB0Mr
Wn3RhCwI70JXviFvVlp04ft9tEkn7ChPXadROMWNcoV94vYzRLEfSCxXm9kazUd/snJ17MUi8Mxw
0/C7tlDzAkDKeLGY9ylu4oNhfCqqoncOZqnAHRQzB1tshD0lZxQ/yfvcQ74w6yH44apa/0i8NEXS
Iz2gL3UZ9DZ+ncGQbBZEOzIms5Ljo4my8BNJDfud3Qb6mR8xP9M4Mb8XGDT/RFAQ/VBTyUIbKNTf
KkPyQ4wmBOG0kuBSnCw+w5zzf+JIteC61a815SnPDShjukh+TEkvnkTjeO9QL4bvFpyaiG6Kxhxu
sM+cjsHYIbMgDUmmIepgW2wbQ0QUtDLHy7coLhHbDQbeKRuyI84XWY9zfp+LvvvALmUGu0b5I7qk
lkLtTuZ6ENtejcv3gXxaf0AvjVGBVWOUsqn6GjVO4gqZHEa/cBFXwMYa95aMav8AQtR+4BNOpi31
hQJqHUf690jVfnaYLNpP4oW+midzSAvwGOGiLPCDQftWemX+pUggn21Ky0kQ6mFd0G1aCi8j7cIT
oMWZw/+jgSNrtA01iTd/FMC9depgQT50SHj2bC7l+6KvprvadcZv3YAYkMeYo3wzVbhEbrq8r3SM
pzZEv7wKE5Nzvg3jabIXJ8afri+IA9evhUIeoWJNmhhn27wHxxaWffpOSg+aJeA0/23I2seDtgMc
AKQMPDbXaTRmW0LCXO1t7NgUNsVjwTLqV1XPqr75MEyToI3I93A4Q0WEYwlXBvNE6DrdhjKT+hiq
/pup02954cIOI0jh7jeaxXzoCTgfe/x+hm3iIdrZ6NBrHoSTo01kmQX30nMhFc2FDR2Q3Js5bt1w
8GVMI6mTxIul8wdYEQ4JxBEDVH5P0I4wqLBK/EjvY/bF7ErzfjGL5h9lGOoBD4/wuxWVjnVUGrTE
Fl/Reoqb0tIdtdklaWKfz7YAh2rwVvMK16ytUxjSP/alzW8Potb97ieL/ZiiFe/20m3VTQHD6kFx
zoGqXGT4oJPRQscoCryiULsOxPcodRJsPLOxQgNSRM8LbNT8phMNb8sJOUG3ajSUBB43WtNttCw4
p3e4naHfBcCJYcYEDS8g6YstR+ncSC6+aiuLuv0P5s5jSXIky7L/Mnu0AAq+mI2BGHVzc042EHcP
D3BOFMAf9XfMj82xqll0RkZnSO9mUSVSFZFpZiCqT9+791z5pFjx+qCPMRlwjSGMFA/USg6v5IZ8
USzY+CVjYoTYvAT3cLbi/jZV9ekrUpO6Ie6KTF50zENzQ8YIkhljam3LG1oTseYokcZ5c9tR6w1Z
Rsj3mBGHFgCFXR0kHm6ym7UoOyFdFAj/yKZUyY1Us68cUNubgaCKkpe6jqfyo660h7FyYbou4qgU
w1ury12bkdxidPxXDMkrXhQe9yQiesPuLo1JaJvhBBZy+2VQwgWH0xNZ6vjOV+KxAJy0HXtyW8gP
TCk3nSvHt3zsAP2irb2ihrsAWteDSSVwm6mZeEOiWlYbUhgtEY4Z8VAKAiWyXGLnDCnADLqpD8jT
JVhkuNMlWyBCVBOp1ETkN90KFGtZewD6+pAaheVD9Ayla7ReGfHOeSjBOUQp5gnhz2Hu4JhWA0Lg
qDzrNk7nLsoLz0SUayANJ0UmBRFmG7cCFilx1Nb0rkViDWyyqh6JkQFxKW15qNJOvRAQ5l600R6g
YIr0sLj1IbNJs1dSw76Myjj6sN9qwoJL98Uhc3JtokedRgCJfdF6ct0ov1+SqvbV9oN8wnSY5Z0U
FpnZpKSv6W5ifbz6zZmBQkFRPyRLIuEdt3LNPyKBKFRO4ARGxWstxbPBKCNEJMvK2iuJ2I0kBdsE
z1n1eK9eU0kIIs3iz5hTYp7vVW1scXPKx0K1/WklrX4DNclb7ceOMlERq0ft541gEiT98fgacKzr
G5QatJT9zEpf1/VoT7CDJjvf1EoRhwq6hg3HD0D+a1Akp1GFzDToaRUwHl39yMWj2nAL6I3CL0bI
enHsma6kFtvhUoqNvlb5UdHLPhi05gfs3ZLAR02cyBeLXtjxeRMQZIs21DJSlj1LS5atSTrqalnA
n6JhVyWrT3TX2+TWbAJtcSEC/bPT88CJxtRzp8G4pK15gi35Iy3K1V8UewosrF1bd2jvSydOH9Um
Fcdp7NXPERzjHpEcgdJrQvycdP1qJjksJdvUM6V5R9jD7JcK7hIwkomlK8cuaypPL/U3jYKV1G2R
bpq6Jg0vnW8wl/e3atu5X7Zdf+g083zNKsxg5UzumV1x05KI6LDPeoVGjtjYpe/ME7pj3MKmLZ1u
Z6n1g9Cz+4WVAbEi+WqttQcl9LmI9FFvn0ut/UH8aTjo2qFxVCSdQLQXDYKoc99iay/U+El11ggZ
Hz6IyeIUw6rgAvjwG8XdgbaOwgZdAJlei/OeJ/ob+VjvSaG/6HQ9BXr/iIyyJIYLMHJ+RJT5tMzY
8RgMm2XzJIz4y4bi/B1nYcHSKyzoekUeEUC8vBFiW90xWET6Xr/GCoE0yLXnB6NK7COhxhUhfprH
+7vNLZvWdE6xbvb7Tmso48p/B+2093qNLFnY5XBo7GrHAo0CocjV1QPBCqhwdr450rG+mIKs6zL2
62wITQqfDYmc4QDNs06Gd1iWjXcVzZmcHKMTlXL9w0gt98cUOQRwob4lywu1Kq6/14gjeEgG7k2h
xw+5AHykqPF8jqzaJDRzJdONPPskSIFV55T5x1mxz7MwPDJPw9mu3yuimsMhKdvMa531wrYW6qVz
NlK56yjpR0R7aR/PGwi1gkT4ufVdZ9Z+zqA3N650cby0YSLlLc/K51I/dRV9kFZ5JAGRyr8zngZH
v42VyEY71cwqX645EuZDNlzEbqkyYBi10Tpoeq0TJvjOc776yOb1ysNsOLFT08bBPXHXkgMMzJ1G
i2+6g3YQbW+5fpNmcJUdHXFUCwohKuNl8t1SH7duUcc6M5isnUMwpbus7CqbnUZzqYDVgX6LSs/B
M4qR7lg8UUKFbLXF3gaMZ5Hvrajq3olYg0FdJdm9q85FCcc0E8qDUXS4xKCS9pb6dg3usz2ts3Vl
3xWgq28TwLovNVJcLujc9NaZdmGmhLKsRP+4VElNf2Rt2v1IB6MIMAzhKK4j1P9bxnMxWlz+jxoX
qU3mdsfwBFtBr/JgFq6JxrpqGiByTVQ41ZPkTnSfOhmcOhtskfnGKNNPQzSLEvKPs5DTLotCzl+l
EmQEAKUwy4l+3DjVJNFoQnVNtj0ZWVWY5139jT0WtDE6KbFDy0NcYo7G/ruSFlveMIBx2E5VMzyL
sk0/3UpPX3TSz6AFtxM4X0l3+nWNpX3PNoBfQk5G/UFfRegeLZXZ2uS09x8HFeG+J6s2nk5cqIb9
otALwyODorrIROeeIasyln0hsFf56gj1/JZmaFSwtuXdA7F0A1wTeOCc/GWxF707cr5tgfOjhq8M
sM9Wk8tQsPZ8RXbf8q8mPxFzhzbDQzaavnkQskzPo2WZQaySY0EA3nxuaWeErtq0bwIjExFDErND
mPQK8nBU/fT1lYE6k6xv3kBPN5f12CXooWjtrpO81KQXfqHExlFCMF/OKdMhgZEdP+0pdsexelP6
mKp9Na7vwLI6zSv30cr9YRhdbAd6OqGQXfX20+4iVcef5Ng5t6akhnXbQqWd3CvoYhk20Hbi+WeX
zLWxeWZLKL7tJUUz3IkW1btWiPxmtYH8+clAXOE3qfUWjTNTV7xEYGHBKTfOX8WQJ9omXwpaKbFV
NpdkjZIaslPVjOxflcsO7nbRY9EV8k1bqijyxWSJH6VBm8LLIn1pvaUuJOFjlaVqu1QdHIlHp8jv
+9W+iWm5fmRjJcdbvVjbA1l5BMEpEPZZuXo7p0+d0kpl9UvJhSQPT/keXFm86fmin7REn5VAnVXq
M6fLGy3oyAju8UNY631aLsrD1KVu6Y3SIKmTeWlqbxo71V4AM9sPbkT0dii0YrorIrTPBDlo/ZtI
rOapIfP5wYwskjHp01Oc6UPckAzTr1dVZVRgsVBxcG3rNpXFH8Yqf59zOAZC6avR7uo7/nV0C8/I
7Ns8GvbGrEQ+zJjxdjWs/g+f8veZFacidHqwEq7IABCGTHf+y0iuSEm+jtVO3RNKq01bSnfAvFn9
2iFdCLDIacEyW9FOkFj/gNavOEg6cSH5dNEf5jp/G3iiBUY9pDNDQ7nGHO2vXySrHPKytQKJLuxY
uLzZTNOwUhp5Ws3E/sPP/vvMyrpqSFFGMe8Xzq9j5DkptDyHvrcnBw+KA8e4J8kWEiyWyZvfmNbj
H0ZA15n+X4dk3E1uJpq5K9jzV72sNvJ8cZwd907uRv2X1hsWvHYH+RthF2QZcgIjDrFMDSK6aYib
ckvgOgngNbjE7T9/l789WMyzYPRd9WjQNRm4/vVCj62c7DaLzL2YjIaPmfttLf6YBPSbTzFJKbsG
Kl0jLn+V22jdNaLU1FaucD9t3SovTm7FWOqff8vfRr3oeZBAccQDX2WB4vjrbwE43OpZGq37qLW0
s82xb9da+vRkISfiuEUeoB6Z6R9mg795UnEioh6EwQc351fwBcIuE+Omve771GVQxo7G8AjgB9KR
9Q8vxe+uIjosHR4r9tC/WdvzVOk6fXTW/SzK9VsbGv0cO0b/hyfid1cR2CuAN169q67sr1eRUPmZ
7Ct13VtGrt/iqSSFvZimJByHroZUzVFSjXHn/PO9+5cc9S/vBD/oShBBz0fyEMPjv36smbRLp3TW
umdilQBSjBYqTGvIxQ+6sZITFBAMsjaXdX4ydbm8LHRNreuxyM1pnfX6zEhCXstoIjhOoosVmrmt
yoyy1662q3/+tr+5RghoEGNAhOS48CthcHbsTnVniR5c0vEihtpnVlf4JAYMvprOCDgbJLD//Jl/
W6UYcl+paGhHuf3qr8YP8p4Ls2YqvE+YsPUizf1Sz5jLJdlrxfj3nz/sdz/wGh2HnYUVijDDv96N
1iFVgopL3Vf6AuCujqdrpKiSDoGEXn9f4bx7XJdU+/jnj/3Ny4SIH3wlLmgwAL+qOhPDJWyWSnBv
DAVsfBP1RFVyOqjNPxrYf/NRCF0gzgHuuUobr1fgv2x11lIg2mzFvCertQtad8IXrcf2uC+rKv+D
FuR3n8U7azss+EhRflWSOcmiOxh91707GM2bMBcGqTrNpE1RLO4fdL6/eUwAAMP5QeAPaMn9ZRGk
hk+M3iTJJqotK+agXcDPdcr8EHM7HYo42nj/fNN+syxhoYbLyIZ2Rcv+8ok92/SsXlfAnAD1sDIK
lVZLqd//86f8boEAl4WUUrDyoS/5RR06KTUyc40flgNa/Fp5em9xSTFqH5JavCjWpN6UKTZhFLHV
nctmemS4a33MJSrEjdDT+RRF6RyMaYSYgpZhvGXuvPzhTv/uWsC9o/rHhYP85Zcv2adV3XSGsu4N
hGl+v/a1P4zD+Iel4HefcgXrchGuMtlf0TDEtbjz1LnLPlodsS1TpiStFv9JW/y7p9YFeoRi0IJJ
5Pyi5U7It4oIAiMTifyanSgNGS5MZDj2Iy751839H0H3/1uU/l+C+f4Rzf//I3T/Sj7876H75//z
n81H8ZeYvus/8O+QPsf5D552nTL8Cn/Hg8ef/Bu576j/wQbwb6qSfgVx8yf/D7mvk9+HuosnA8TI
VU7NAtHX45D87/8lrP8A1oH4yLRwiPG6iv8JcZ+v8tddAlepgfyR6MrrGvRf1s5MKZd4kMRm2YXZ
3WHQHG+ThIAtBNxrYBI0c0dOGBES7jDh60gVXGNb0fXKNmOBva9zgBNszW0QdWW0S4m9CxA/jj/L
MrV80Br5p9THaefk9vV4mWXETCREYqgDKVO1HMWVoSlDVFNii44xeUC835+TekIDkJDZB89aJ5pq
lPONU0bxA325NUAtoX7nkN79DIlmx5Qot3d02/I7V2UMUk9SfVybDBQFFaRzj75T21vu4LxOGCT3
BK0Unyu4kzcs1mBvWqVtQ6umIy+HkuQ1TcvUTazmzg1zHzqnfZX7KA+rg5xte28wdt63ZWLfXztM
Zz2R7UsraiJxBgnen+6FVtkADAw9nNu2/k4ReNwRgGhgZR8T5c2WSDQ2Uxc1Z4AF7Y2lThBA0tK8
DATUObUaH/s0184YpeYdcyeysbKmeC2FGT+leWux/GUukw5XBWxiJPr6TkjQcCxLBQhyQZORLmDe
zgGOBmebF8ZwGlPRvM8mXR74fP1PHZv7mYnk+CMHT3rKeqJKPJgQjO9nRh2bMZ9I9mEg8zJbueZ3
/aofFqy5hIgw9y42C8xgw28To3uJmBwzmcac9kWmU/lVi7Lar0Pf/MhNHNWbTJl0+Bsyw2GgLn6P
EDzsdaO7jkYetAqwhT7QHXQZlaOB2rR5/TIX2s5iwABXgSCfNKdtvjZjdh/T9moMl1H2Y9VQK3KO
sgOIgOXWxme6IZ/Kt/I8bOPE2CXacNY1ol1WetYxZ6V7kL7aLsqk7iv1z1jXtW2qk/XGIJ7wIH0M
qmz9JCB9p7nlVtHyDvVXl9EYqH1BUtM0Gvd9ZVzBNsW6i3IlSNw4YObygSYAIotzEZwuf2YVg3Fb
Q6dP+p6h/pBijHyItD+bZpLPkIj7oMX44bUF1nyD/9A7/dBnme7cInmRLsOPXu/yI2hMf+4/LUFT
1MBpPiju1pa24jHnRffybmp8rTxfg4igzDTPtrbiVu9imc3QKe8R4TVhpTAGp41UqI8jrtS6TG6w
hFt72tubPLXBxzDZIILlDqMDJW8pL1KPaKkO4zbui51Iqi8kpQ4u4TIomWVY1bzXTfQ1SbqSdrQY
bNQOIgOVMDAKyUNip35cm29OGv9goH3L2AxmujC/U9u65GkkN6VsGobdA41JunIbY06AM9FAQwul
0E+LT+XKdLiHcEEn+WInbpDY0qNqR8TXkUJjlOn9mth3ZWR3T62rNMAX0nzbjdm2ZxR+hoTjzVrl
l1aT+QN8jdl2pV8A3ZUY3jaD7WS7RuNJtAyDnLW0fFGv7B+9bMN6RGRQNKaxL43iQbTVz7F4Ql+g
eoDBxk1H0bzReT9BLgLsoN8WqNpQH0ATiA2BTXtXG9RNx1v3aE/CuaDI5AGZvy1K6gOepSdwgNVl
nBV+ujNvGsYxoYtIbGCNzW0ai+WI333UH6oWQVIX3zk2rX9Mo+rd0sX2z2pYo02yRME4lbNvdrl+
Jo/yA1arSpRmwygUXhNSyaR2OySWiWn5WBDKO6vrxo/Z4KZpc9XdSsOMt8rQZGeVjk/KgHQdjg3n
In9qtOiQ18zPN8q6Qr+YoEAkLLFHtGS3wChIDpSr/qHUMv1aE7f61ktVv8Rdj0ekbaGsurXpF45B
D0/KZ3NQaDtYkbkzFe25qBkauFrD45ZxinPMUW4sV3YHgoqvAv+5Zi6WG9ZPZ9aP4JwMr+tjw1sd
tUY5OrwXiNwGqMo+ddh81BiTHCqGPkExo2jShv4My6HxhnIyHhu3Ge+EMR+rCq1EOk8fY6bll0pn
5mxPap8QehTdRrZVfkV1ZH8VTFqXjT5WBilivKr5vxBGcAedytPSZQ4cpDx381Jl141rGclzeFTk
tKCm0O7KWPtajXUIEzPVQhPNzuOkNFdelkYaGqaCmeUsn0+FwEQdJatN/lj70Jaq1DY1qpiP6+DK
a5ACeAA8t3i5TxCK6J2zfbCkxqUZAvdkz3G1YgethhRRSKuc5wmXjntD+uncm5q/oPyxvCixuk8y
ye0dwn55HCaDw2zhyLNdK1W2YXM3ePhWqTWE+KWFT0YfGpVcjnrt5zxnHTlc6TDwL5r2hijor0xE
ALpZa25oTnoTh3C9HKzzOLwWTVd+1l2je1kONw41XxRwYDCDAZiIxqwLTWqRh9yKks0YLUSm2Dhh
MmXHTeTW43OoE6HcdjM/dKMi39ygS92gTKreIw2QKoJXFanyLN2XLMl1Z+OsNluDexVakonaeZ3b
0/9FU+8Zw+T6a9MF0GcusRnrYGyuU+PIG+KiAnGnjP40mIA0CMFrrT5cne61ywdfzsZPR51hjbQz
7Durj7g605Os4S+MOPxvUvJC2g2vksNokBzGsjs0upITHGzpRwynE5G4ufCsfl2Q6bJxMOP30Twi
p2yjsBY/FHuYAqBJqKf5nlZFpqBhcQ9H+Vnm7QlDl321Khf+XMjvaZZMzztFkno4SHAnrH6Toabk
Mk5ih/q73uQzTlx7OTi5ZCwce6OtIQ9rLa+3BJyTqHE9XUfdp5gqxBnXT1IS5prpWV2U99lqK8aX
tkkk7ZIdlwmYVrLqP2nb3K6IgZCryoOuGDs3z26ynPnODJmoWTFY0M//snPGqOmyAuFxDS8FOrPR
pN4Gtt7/XFQLU9CtZXZvU6lfZoOc4lpX2gN4/U3koIS32/IbOT8aTWJmswRFWty+U+QMR9LE+B0N
UwjXaTR/1eXNOJn5XTwe1SVSNmVLKGxGoKAN6C2/osS0HpVTe0MiwfSaTuNOn+9R+areGH0hWxOn
WLMCqFX+wETDT0ieM/rhXClJOOGPjUGa9UP1klQjUsiqfNbM0lvpTizigrH6phiWvcoU75C1KCu5
Lb6ZJB9AA5l/GpZXDwxoc329wxFxWtKaNDP7Mg0A/5LS2E2s0TtTFC8rcrLQmYe9mfc3TmpB+ocr
ZR+Madq0xpjspxJVIRXAwa6S575QjIdqdX4KMmcLJlpO0nrVkL82MxNVCDhfBJ2uAeDCXM6ZNxfT
p7WmiEki+jclD6vCeGk0yndHptkJ3ZWXqzQiEFMiJzfPdpFrmynVYZrNr8D+09tmNDr/eplMpLGh
VZrtjWEoxjm3HpgZPiPB35uKDNo2Le71cf7JfIBBWV2rm6nnHCwdo/uhpOaxj5E3jlH1NKXqowTc
vFHL/sQzm1N0la+OmzJBa6TjLYWz8pbloZHXki2PbFWIcBcALhrSIxMZUJGhDVVyx+vK4s0uAEUh
aY0tow81U4qNtvCmbcpKibZmmRge0LUmyKvsLKv6VCLE2xAacz/G1q4ZQCkqzqM+SioNDDoPI1h3
ZHczNUaFbL3mja4Xb0x/EC95GXV1K3HqJFflpZQlo8vFPWnNimu7ZUQ4Xqy4OOauecOEFt/xhHrc
Tatp1+SDU/vw7pjFQ83DJA++SEDWU1C0YHHN/EkqRmDOOXye6QtOVxaadrNuxFwlW6h8+85pEs41
yzcLv1LGx4VadA+r6SBijZpq3ZXUpinbSi8Q2zLsaB7oMiGXyVXrScn1A5xE86Q29dG123VTZPc4
rxZfM4odIYyo6JxjpqiPHSWPaPXPduo4KQzm7dSziDaT7olVu43MnAo3q0/sSSc1qp+VeW09sCeH
mEXcceptzSwvKQjtw/1/q2q3qSP2vbXcXfWy3BELXdUoeFnFSqDz2hxRHzwY6uAGfZ+8k+J1k62Y
PWTMujFsTFJQg7hrHq1eli1SbLc6Myq23iLEg2amcgyb5CcPLPvw0iVbMrc2SkJGGRvoT9PEVMD2
SGw887pYxGdlBqLlqK8UU1HCtyXlldxZFDuqDOyuerBTG/m40FhW6/x5AkbKe4KIjoktj8NKVo1V
4/iDV1ZXSrt3ux+dhRpzQV+MGHR9sNlbvCh6VrTpYFuFsSsLVFCoO4xCQW+lsrNYTe+hwsKYkIvE
l7G5epUjnK8qT+f30XLPqXJIlWFGpxsHtNBOQuXrDMOEWBLELOfelgJoMAoizFDj20O3dfP6SZmt
nWS6mo9AuwgJXfd6bnhKa2yrJn6q+msZ4rah2w/D3qlN4JY6oLa+Gx5KSY75ELUO13MUBMpbd1WO
ugoo4G3dp1/2oNzZ2rqbbBNrhCCHdnEPWifibTuqYOKBfsM805IwSSdv0rkQ5XQWmfYKv6v1dFGf
EKh8z/aanhH5ZRtDVJ8Lf2Ugi9SfaC6FuSK2iqu9TkKtfB7m/l5DSbSf1ZK/3XNGSAsrI63VfQfH
JoKapPNL6ZTrHQ2+fqOlqmd1hIXig+g2dlNd6na4TzXD8NwSj38zVSe9sbr91Iydr1TKZzkmP1DD
f9hGDkeSXCLm8yi1EFK+2rTuXitp35I1mvqcIxofawI/o8m3llacVFtmLEXXqX1pOPemqzy2SrHs
sqgxQfg5R+k23yQFSNwn3XzUdbv0Ir2/EgC1eHsVtJjNfNClShipidfBNAluJqew6CGO0cFxfLVH
lc/jWd4MA62PXMiAfkbsEbFtExEr9gXojGpqEf+U0UNvzKHsGjhJykCc1zAd26jcWVn8qHVls53b
dNj2olR98Ph3zPQPhCV/9Sl6Ffc2ix0vHp2vOGOJc4fsu0LrsRHdNTeepoBKM1G64lK60hsXSmqb
ymsx4JS4iDHj+mmqkXNi0ybQNj22WRFvugTQHcNyB/uyhvJXJpSkSr2RCwq+IVN5UYUdNNmCSqDd
LIm7+imGKX9VO223Kh2/1ObY2SKBthbEhNPQBYtioOqdUu3UKBaaXvVYmusUKFN8CywxXHtJajKy
lIW7uunal45VmnB7GLSJZWV+3ERvLLVnw40eCgivmzajd5SzYYhOwoDskts6Eq/4Qi/MQfPAkrI/
JZFzaBr1M5XO91gTYb4ihvBGVSlRucx3WkXwrZ05FBtM0Tfsq6EyDeNdpbcv2qQ/OQm7rjUPJC2M
hLiaW1WjthoAtw4FwtvZeCyHMRCN8MiDJa26TfZKCtxU9J9DmT9lyOWNrL7QLRu9OHf6zYpPs1iK
O/QZP6Movj4pqLgxTdUssqmngPULFZJy2iT/mYNN9mJdudeV7KI2K096qXmtWYOvvOJaV/a+nKfH
SMBiKCiu8GnE/MAMPN5a4GIbZf/Va0TrlqYRxiKhHjXdUF2Nm5qw9TbuwshIfmZaGsrB3KjaPD3F
HToBhWK0ob0C+J/TSbO0z3oqPguHnWBqev5mX2RBporbkhCzbdMyWCrmSFyZgUpyZxVYHBaX+oGD
k4/b65Vv7OlTeV+WLQArI1DasruNkqY6ECPYvky6iZCzd2gCDekbE9HLstR90OnWQx1zEVcx+0tK
ESAS87mZZw4ei41Ij6bPmLcPWVIESZTC/MnmLXaOx06zb6pVkro+cTgobwrzCVqM40MSfEmxeefK
8o3P4NQr3W0y5AFm7DbUHQUbjzMOgaIYb2Vl+Ap+oiDlejBwJrIkxyXIo2iXDSaAei9MZedmusqD
rgelqSfUl3GzkXF0sJhsII13EPQgXX7prosLBODINF9SeCUafLfQVpp9X62n3lpD4lHuJwcd5hIl
z/mYhCXC4BAuwrFtp7M2aiHGmbsxHpGcJYjZYyZozsqJQ0ZeY8T5ib4A17U6dkbRh25uY9KRoVq4
l+mq6GHv9GyhIIlq8PKYan2G9nrrgqilfs5vIwPgCmq3XVRVYWHQrGV/ytXkvlirF2PG42tNV/av
ndFwgWuz5FruORXx6JwRGFkOHtZvuSV5oOXljtWHuX8ZrWqX6uGVKOONZsxYk94PUw4Vg8HXNaKp
z9QhGBPNvkgzX0jcItI7jraZiJzQ6ShUeNT3k46OMDsqhnOy3fqWg+ehHMwfBDdsklx7nKeih3qs
PCc1LSxs7RT1y8sYp+ANBTVA82DZSuvb9YubU2ljIdz03aLv5Pyg4viYOs7+Y5SCfAUXkqlj/15A
OVXU/qigKENl1h3onhJCphL53I26z/+4DOjuvDVZHtGI3uKJOfBKnfQ1f5omCK5orJ8JLyQmsEvR
U9VHs3LO9epsLeuq3V4b7W6pR8H5isj2aTjyUvggRTxN058jzgQbQ1F2etZcMtm9Zg1Vm2Z34xaR
BPNaku2PomuPeUKbzzRuUxMSLjnizujcEuiK5Cv3Z0yaNiJ70lPN3NPokRUtRztxPSt3702DQ360
aMsKuS3jrSqWs7lUrAJ9dUCKh9gSgZ7TCUr72OyueuTWVyn0DYvic5Xp2dY5+5VAEZjRe0mL+Evm
B6cyGNTrBUgw7UtNlGcMCqrXYt8kCcf9xqNQbzqX51udWOumvFjux35MA6Uemhd6i3pWR34iOcnE
VOfI/vx2Md/saXiDbJz6BX7OU3T1w6prF58dt9uZuTxY7ZqFcFL8pasps6bVM8pe39XQy83hoKXF
T4kQ78lSUfYapt0Rm8hNmXJ3uqtWzJdLijW66xGgW6jV0MpwWHWy8cg8EDh3kZ8w2O0q+xV3bB4s
fV9zGMdvMgarQfOsZFI5z9OWQaU3dc2TY0ZvRelqPv0X6HgfbhE/qtN8cqYoLNf7QlA4tiQDTc7P
mErdYDLh2Pq7KLqvSm0An6bBbOIWMJUXs7P3lrCCVRY7MvKeV3CQa5X9gNr/vZiUK0PyoIg7tLPU
jvZRtYo7Ae53M1j6aXTiU5Q1QQOzKVOtBFGwkgWusOpNn9FOTa1pOappbNykViq9LuEuuDSmludM
tMKjYS3Zed1LvWaPa1dcmI9Q3joMBSJaRx3HO9JmEEXPMn6Er3+tIFhT6Bix3hFe1RpiO1bJx6Dm
lLFRaGOMCS3deLKiTjJH0S75rMDVNRodVWQvQ6R1K567sQ4XWppBu9wIvJFzc9+NRmLTFAVxvVRf
7N4cCTFDgVjg0RVJfB5Ieges+jFIDZ+mNENbBYum0Ryxe+qSAbtcmWwRDOteUqvnniert+YHDnC3
RB0v/LFlnUwHf6VoAzeldjUR3J4wLtl+NyvvY5ffTCmtbiX9QUn57DCQCvKGZyanftsri2ZvYL9G
QS7UQ1Jee6A4CdOrazZG2bbRGBCk7rfAor6xk2w3J+lVfj96YtJMTGcqIK01ok3c/RzodWAOSvzJ
SKtjxchlLkY/LWtxB1k93XHib45uSolGI5oKl/0SS5zbBJNwidFyU68HIbRlZlfjLcFYhPu9VpVL
M6p0W8iro4JRd0kkrDBrcZWn4l0feXFWDIZJkx3NFq7PrKYlY4uBt68QNXXLYinqzWSa/a7EoXOY
stV6rFp3ICoMxepl1msTILnjvsOzWm66qKo/zJ4mGotbjMak17QxHK0Sm77bowDq89nZ6DVcdyO+
k4sk0nFkTD3T7J+tx6JRiaxRorK5kWOGzbFWo2kIsdW2e9YdmgdiDEUKGn9RcRKa/cUd6wQ7Qval
LsWp1pCvZ+WVFrDeYLTqr4gBv3es5rzSLvhsm6i6zAWOd7PInLvYmGjcjwuttMJpoSpMcZFtm6Hg
XsWi+8jUqeIVpwYWMIHLnnybVPjEsa4HWPmZzQFmpgBpSHOZCIIFQjuqiJGRRFvtooYAHzTcxJnu
/mi0TGF0Q+Ma/pxzrAmiCAoOXgEBIG14hVdfywwtWHEan3KQQucEtq7fyBHbpGGCU4+qpvtegN96
GJCGwB75jnn1fzk7s+a6bS1t/5Wuvv54ijPIqu6+2FuUrNmSZTnODct2HA7gPIL89f3s9OnTFmJF
X1DJTewYhhaxgIWFd5jROFf7Or3DT8i9WhFAwGCwsB/BKQtE+KIAwMgOY/FAZZ8WRzmPbginY54u
lz2cv2ZhX12GQnJpjvsdANiYpEHH5d+ipOxg8RzbeltviOh0HnEeu+dWuTfqqPi27ybqHPeYugPc
ftr1tTrfBQzZY1MN6sKG5XW/eSq6Sa0T6yTrnOF3heI4pMuOlImBUn/cl7Eujv680C2yHUt8QlNt
TUbZte8Gd+N6vcvYu6xB8VyPA7XVeZlanERB3hTQrUbfuemzlbppqZGkT7MKHmFU/Cr32vrNgnq8
H/JhDs+9wckuU6fuzgP+uoZKG/UbjxX7JVMQF+h+7HdBl+/nvNSKBrK4hNGFce6Dv3fuWbrEw/lE
ishDmeIivYVTd53RCHonVf0ZQNX+5DhWe+HF3DI4r9Ib5B/VXUQ9854exnZZtvC5POQQQWH7dBmC
zr8MvTl/RDfav89nJRMbRsrFUnGJP8AE8Nd77jo8y0XoxVC8Q9bfL5EuzOiok/1fh7wUd+M2ozrW
WvFj5HFhP+IWYt169HaSThXbcrDKuPg8xflw6+dRdb86rX/trPHwGd7WsF3JMYCM31IV39Bjxwjb
FoU1fsZLbTrui6KqbO2u/h2+iwfJD++A8wwAdfEuyjJH8dZULjRFso3nx+a6ambenKoFElgtJ5hP
+zrDmQ9cFbxnAwnp0Ui4i+7J0hHuy9RlZ6LjNXtdWvhyLv2Li9230ke7sx6B+fEJrIhtMXWa+mqf
YvW8W8v4KaKXm/SIORwrsWSXiAqrW+TQvAs3+rWO+uACHk4ew1V24g/F7tUIInhdsiOIiG/yVOQP
o1x69qB2QmShHWp5MbPF4ySfe+9x0A7bC7I9zW78ZeUquBaKXnu0rmEHg2CJ0b1J9+vey0PajFCH
nWMY0ZE5j8bpvRtWsPTKOb+NuEaiE2VZW7LUsM+8tIyr3/i1zvuGdAWkbYSDhouhbvAx4GCYFLCm
CoCDvU5PmecKjzfZNXieuVx96kOBdr0ltvVq9md1Q5cNYdc2sG/aTaW/wjAJaInQPz+2zb6dRbmT
3g5I+CStpItPp5oqwi6zL7U/y8c4RJ30VH1H11lc+b/0CoL24tfwGJpmfuhF77/zoj04l41Sz2Of
fwBWlj+U2ZKdO1h/QDote/EZwEC2nq9+6PMiCJDTX8LGfm8N+2x9QNVZ3IlVfPar3v4+0yuGIrTy
0hdA/ISg3XFfG3BJOa6ijvEdCbv0vQNP4Gn38v1jzaEUYj1Ez237yHtl/GEpfIiDwEGbQ4e0JYpO
8IQKxa6gmnJFqV4BhsAM1YfD2VqfQFX7yVq1UDyj6dSlKvGmqL1w+0S465vVj2noWVYqr20uvnBF
aeNgwzUcF0gPNxsUMqCwvu99tvMo/rTzzHAR+PV5joNJki0iA7Etgk9zXAsUyQJbXMY5MT3YYCQS
+N/rE5qNwdUC4iWRYctdZg72CgKBXz557Uxnu+fNtvCgGAq0oM4xHk/Px3oqgR0IhYsGNnBnIF44
w7Gevq/cZbzeZJU+jO4KQSjP6IZWU32b5pvNO54rudMqPFboHQGNCXHd5E4leSIoccq466QLU1U1
rScPHQTS5bhXc6wOGevldvCHaXi38cYo0Zqol/f7FtI6TUXn3267l1L1NtuKcJXYoad2HbcN8I8j
lwXl33DPm5IMKB6t7bg6VDHd13h2oVF6KZ3AcUs99j5eUMTQr19Ti9IQethy325+cAjTsLsPMHM7
Wk0QVGfszBtsX6cTT0tb8UqP/Xxhg13Jui8hjOs28Xxqo7Ye6bdaWTUVlBPI/a8255GHaFABpaeV
n7ZoiDP4wHK53YZl+RJIx31AGJR3K7RyfYz9yvUXCMc8tXkIsyZZJLnx8/Rb37v+HI7v3HiwzzyW
GKK0YARcK87vxGh5ZzSJm6ttWoffQx6oDmsr9vduYI83iDBmlzbVaQIXAD2Qvw+ce2pr/v2PF+C3
//qPF6i5i+/t3Zf6+6j/Ty/+zPhff/x29r09+zJ9efEfSTMV0/Ywfx+2x+/jXE1/jP/P//P/9zf/
7fsfozxt3ff//PdvLOXpNFqGKP4L/NtJAfF1wNz7L7IYpy9//iP/A5kT4h+o0KPoyddCcNP2AC7/
D2QutP8Blh1cHFpzDuQWBzjj/0LmxD9s/gg9FaTiTkA78Jb/C5nz/nFCtsIpAE3L7/Nb//ujv/8f
9DpRI9SE4p///W8cYu8xApnG//z3l7jNf+LlXJ5aXuLlnHKHxLJj09XyWHKs4hy+216d/xCHvzG4
BsYLQxzSZMrgjlU/Y0oNS3W4MBv6hBD9Aec3tRitl3EdJNDr5gNqGdYhpqo3HP0UrR9Gl9TIXLhb
nNtDdQ9Q6xq621uG169FXGMTbBsv7uyeqM8v1q+1Co6ZDYTOLCruy3nnaznKdLaCpHX9D5WSX8Z1
NvyWGuw+83m0QccjRMSBlw3adcEZxly14cQ1qVGPB9mVFxjc4ri5HDPRXnI5Cs+MoqK7X3hdILal
TQP6aHV2XOfg996bu78FNf9XAumw6jhe11lWhBwcC32l2lJnc2OZBV2XLBTuMPfRlPoJN0TrYZns
6CQcwpuMWWC0/ByzPFxwDA2SoJ4/p4hzhZ330WxoLT9btE/GumNoUW/lIZj6m5rrr9nYWnbC3Gyq
3R25JnR0qXc3DQ7DMH03G1xLz7ScFR6ICF4giP9bWfU3Rd2/ofv5Sub7WnaySnAFPe1Z2QbAuIrO
1jF9wzP1FNb/oyr93yrUshP2bTi6WIkhQEEvaaIavc+KbLhm+33DNOG1yWsZmnu5hRQ1WGcX9Rph
W9fZ+ptRxD0NzL/7Q7yvdh6gfxZeDcHypcsms338hEX/cR+HGtYjJ5gFSQxU7RIJBXk9O+692by1
ozMEvJFWNuzTxfNvwr1+hxtQYja0lpg8hvG0ccp77NgSxL+vJBYlZkNriekgxWG7VhQkvRWCjhDW
+DvmCeVHs9G11IQjA9ySp87ETbdP/jzchYFvGBMtMd0QZCkWJ1ti2e5vO5aroDCcz2bT1jIzlxi1
qDnbkjVS23mwdPGZ6/l/z4XpX8l5Kvx+XIVNRHMtW0bFm1v4Po0DXmn6J7OJa1lpAadF80f5SdG5
H9fA/w2GwN+zC/jXtHUb1cqXXjYXs0oQbblGMPAOa8A36M2vbCa6nH5N385CbHKD8lR5h3Qq76o1
NttO/mCG/FC7bV4dY/y34jZaIJcWLctF4M1fjMLtannp8grRh4WCcF7zmNaL+Her3g1joiXmOKxt
1074uQ32+r2zxufM+9Vs1lpS1r5y9rgk2oNT383tfGdj8WRWQrhaVjql53fYwaqkl1N93SDB8DS7
bWa2f+t+JOGwWa7sOpWsXvStCvwPdRW/cWK+tgS1pBwQkaFnPm+JG250kHKsf9I8MisKXS0tl905
dUlalaTzeuGMLoQLdWb0MU93xR83E5mqyJrjbuNR133waKDT9zBb3bphFf6Oez8geJQs4gTiD4qb
HI6M4by107LMBnR1uwFh+EICb6iuMbw1Oxl0zlcGTrqKTqtENmCQY2gLvOkHg9kK1x1G0qhLx5SV
mEQZLy1zziMfvC+z1PzDS+aHzcpr3DqSPQtlmWG/NN4vWWlYQzhaZmaWXHzLYYFL316SoVHgVipp
VsrqegZotcDv8CaOtG76BRmZAMVC+w1j+Vcy8w8lkB9iUmEROfiCLaUdFC8xwjvDcNzwUHO0zOxb
YTt9x6FG4/NxyvJfZhmaLUNdq6N0sJDKiXPiUcw+WmOxfCqrwWy70inGvQduMprqDXRQ8xSoEPpQ
ZbZZ2VpmqrIVI3rcp3Ne1ljMRt/9wOxT2tp56Te4pI1jpRKxelc1ekBQvp+M9kGduJ57YWTTs1UJ
3lEoY3b1Uy53w7FPK/OHFZjB97McnpCTNiqQ0pucY1W19bnZxLW8pBL0oyCGOTIP4vdSoVyIMW1j
OLhWyK4TT6YZhPLEc5fsEKJp3zfbg9nEtRMzd3vYoTYRh5F46yG4E4yFWf1ta1kZz7ZX5fSpk2K3
vkOW+QZrxiRx6K5q52XeBqNAdmBLSlhTmImDB4Lj92gQEgbX75c80E4Bt4ckahD9jemgCCnfUE34
6TbI2FpaDlWNi7fD0YCNF8/rQbheuvX6lrjJa6NrmSnsCURqyhKfcjtOshXizGY1hcnxwNy1WlbI
0vK6st8T0AL258qZ4i/IA6+XZlHX0rMMlVNHY6ASoHYf7bB8FJNJ+jBvLTfRbsSpPQvoKlsTeJ7C
gy+JI6rZtLXcHAfeFHGi2IHY+g/Nxkvz0Lxxdzh9tT+1f5i3lpq4mC48OqGwawNF6xYbQvr6FTfw
M6cozsxmr6UoRDvJe327J6rPIbNk5yg2mRxA2DRoKRoGaYwTK7PPXNgnVjd/XOmoGE070jI0U24G
W6VFe3jurMSXuzosgfXdbHAtRaU9bKFshz3BHue5HNZf+7/nlPnPuzch0dIzFVXuLq7HPr5Wv1Vo
knOXfcsa95XUj7TkBJQDHVztkOrr9nPrpu/t/KtZPLTEhEGk8PFJOdrK6f1YQk/b/56iy/8FRMvM
yh6KvtnZr8YMlScVjwFYSaOeGNHWMtPbvWpDm2VP9mL7kDXdBzT/TIpChtYyU+R9tIgOMEXT1e+Q
/Yca0ZltVpGekXUXRuwobtJPFhVWGkK2NJ230HLyJJefBgs52ffulZ3aT/FmVIKfTLZeVlf5Drxl
wIMvgTDxiaL5Kpx8s51EaAnZVnYEGK/jQ9biQ5mFX/ZWGO5SQkvJsKDPJopQJYOlMAYKxQDOw/9o
lDlCy8lsL30p7c7FR0Jdq8h+2OPZpHFPuPWkLIaugMuwJbXXPVn9KJMMZqphwLW0LOG/+p1yt2Rr
C6BD7ju8YR7NQqIlJUDmosWaZUucxv2l8NWHyK/tg9nYWlYWyC9JNyB1lFvA4aT/KKL5k9nYWlpC
zfdCf4Nwj0zHt6rbP0cnvJ/R2LqHLS5gxagkfep4k/dtVsPc5uJjNraWlhXup42bYmcqMHtsUqih
Xv7GTnVKv5+UJ6GWlrBHmr1DQSKxy8r7WixAzWBWIZVzEKQ+UlWGaaRrkbrDVlljS6dTeNVnAOBn
1ZT+ZhYeLUPTyUXremc52ly8Q+V/3MPoF7OhtQwV9qhOiHHqn3x6lApkURsbDq3lZxbOC+7LdAsz
e77P0JWumt5waC0/S7+ASFAw667oMIk46al4rUlbDJEvLT+HScC6BdOKuDfOB2W1qcumtbY3quVT
XH+2HLUMxdVjiSoxsCNa2/S5VMN4W6fF+MZif2X0QDs51RbhJ5lx4WxC51s2lRBhlvCL0UoJtBz1
a+RLplOl3NX1A45uoOiG2Gzf0pFAyo+FCmOeM+lzor0k++VgIw1vNnHt8Bwn/PZaNkS8YcStC4wT
2SKz8y3QEtOr3DREW4u3uwpB+QWw6zDKJ7Npa5m5ViE44DinoK0+IDL0pZ7iz2Yja4nJeT+mwsv2
ZFqb6KKem/I6Daf9jZicfvafrPBAy03XXxvb6wg3oGF0/rK8UvcVWhePYx7n+ZnRj6C/25erQDE3
4EcIov6626JPThddmA2trfO881BJGnOiszlfrAGFr801a6voAsf40TViiniMTXuIw4vdfsMVyWxL
DLSNZbLDGooaXXHXni7gG5+73luNvVe+qI5havLAdvaWkz8ay/YSfvZxyU+K9lZqtinqOKYZcwA0
tksazK38gKbNx32LfjP6mn9CMQmJVVne8GTVzMGl76H4YmE0abZWfG1rwTrIz7qKzniVj9/jIhiO
kD2Nnu6d2Nc2Fx/3LivFO4BTH9EnaCgfM7t8I0lPm8hPktTXNpexjLyt2k4rsYgfMCG9SFE3Nttv
fW17UVbWtBsEngTXnRovtvDbGkJTMfue+u5S4h8cBUwcJxeowqo8r08qgGaDa0f/NM+tk2203fF+
gZ0NFKgfa99wcC1BcwvZx1yyVpppXY5jjf3D4llmC9ETfOcfXg3GER21JST7V3t7l2GfWQ/Le6Og
eNoaX/Fm2WrB53Rt7FPi+WqR5bPZ0NoKDxFlKgoIcQkC0fkRRajyDEapWfPd05b4BItDeTxZJzg8
3Qv0zYbAcL/SjI//H16dWKI1RLsPy68OhQoq+g9mIdHWN0i6qIh7Zt3l6YXiY1aRdWk2tLa6Hdls
bStWlTgbaOhtvgbhYLaB68q7YbgoUTYOa9vfz3EOvJvL+Nxo1joSqE2R5og2pEqF5WEWVHh4PP49
G4l/NfZ0KJA1tIAii2Cjrwy5R6EdkrcfzKatJWRajwgCOlQRKcDZd9g65/DLV7NNUIcCtZhXTV0c
swkG1kW3xe+gFSVm89ZSsu9ajJTQpkxWX3XoCp3UVXpltpW4WkoilVY6PiDXZN6wVhnrLUfOtDXL
dx0NxAUC1RARUeb3zq09NNdpOxgGRUtKxFxntx88CiBP4XKShb+LxvB24mpZGeG4WE49a7Bbg7up
GK9jAA1//S3/gPz85JTXoUBIHuewLWkbBqHMdnhGf7hoOEV8Zfv++GFBk/xW7Aq/Pfy4kX5fbx1s
xD7lvrte93M2Is1ThXAMF+X584XCp+h2hU5179khzOxhstNLmuP5w7baVmuCbD0J+788yVDgHfGT
OsVaeJ98N73G3fbdX8fjlaJHx+q46YKS59oucLyqZ3fA4k1izWg2tpY3GyIsXeXVS7LHX7s+fJh2
w3ugDtNZHd53J1TekfOBKQexzEWNzGzSWqVWqQH+gKO6RDTypkN/JehCs6NdB+lYS4GsmaLzu1ph
feb2OAxLsZptrjpKJxe4B7fj3sH+HhEGSqMKyavViIDDCtQKtSJfs0lORKW36/p8T7MzO5LuG4Xa
qWr6SUrqQB23Sm0nrfmaCgT3Y9wuEHO3IxpQ5xiaxmYPjzpgZxRp3wJdhL67ToWdrOkU39FAHAKz
/VDHAcYYj3R7zntsuKY3iPlcZbHzxtCnfPlJfHQcICiPrseEm/S3xvJ5sChZDmMfIb/j4iHwxl/y
ykago45SHHqb0UX+ELuwDZFBZK/jk/uEUVbpwKM2LkdfBkOXjKlEN0ZMF4i+P5mNfQrbD3X+tmMX
5Epmbs/WhbTd86bszfqe9ilYPwyNuLhTqH5k0cBLbefxyuo7s76Hre0ztZUVTg9EJSmrETktMcQ+
7FpgtWZB0Y7ndAjQTBo7H6ChwCKHTvaxtlzPrAC1tQO6L7JwqkMw3d62fnJRackHFNHNZq5tNTsq
vdVIZzVB7g2HtiE67LZv9D0xLnv5PbesC6ImkjCV5FwmS16Mx0oFhoNrTTL0a7BIHRArRtn3pB++
3w5Ba3RPQYXv5cQz4atFRARlHfZv49JcYndudHBEuuFW73tISUPTT5CHGw/VOq4HzJGMiIRO9Cfk
Ue1VQzEyeuHioruVV4W3vnFs/HzHik5U3B+Ts8W+S5TzFkAKjT6h4ncTKSOiLLPWktPBWEj5uOIg
xT+PhzyLv6eCSsNkgUe67U4Jm82JBuZtz9mlmMTt4pnlZaTjjnALHaUnoW16g2slPQaYuaijM7N5
a4mJBMM010sXJhh9R+/swv2w+ltlFhQdcyTR4QOWUTJ41z3Pi/NpRwzXaN465AgNzLJbO0BkiP08
Yfd2xBLCqGUYRVpaFkhe2V7BOgkbxMS2xUcNDPVXs3mfyqUfDh8f5Ru3HuFuwSHej94oP7ptOJh9
TB10FOwZBoGpYBFm9h2Ke+e7ZRt+Si0vVw6HIOj3MFG0sS6nYUKueMxds11W91PjY9qLnzFxlS7P
9Mg/dUP40Szg2pmZL8GGW5bL0KtYkPMfjsUgjM7jSMcdRVHVqQ0n9qRoOxTI++uqF4bx1vJy3aKy
HMsVArtwsmQZ5MNUuY7ZItRxR5lELmxpiYncretCLIh3+rbRtRbPs5cLPLcDoOgzE8eHW57Z9K63
1jLigWOopqWmKDIMc1HcwYYUXXfR3AV1+95onejIo2kOwjorMNax1vYm3a1ECjMAc6TjjnJLpuEO
hhkB1TC9OG0oGXImZgtFRx5hW1ChlkZIgnV4Tmf7wh1qoxYtbYiXnzLsEBj3vTVIoOcg8W+h7Itj
rlm4tbQUs+3KFaeFJNoA6tal/bzkdfeL2eBaJZuuCNoh/hQkg0LmMJAVZivdZLjAtcyMHKtZlIR0
b/XRbb3FT6uZEsHJ//ZlwG0IeG1dL2FSz6hMlcX7IoqMinuKp5dDW4WwLVDWJ6kAnOUPeE3G0E3b
/Moo4jr4KMvyeSpPSxy15/NA2VViZYhemw2unZnKcgRqjMzdt57dqckR/8e122zs4GVcHAD0xVTR
MNhS/4uStJcXRK/NCvxQOzTRl7LX+LRUZgv1twIrkAvbxqPdbOp6errEOUDcK3Ecdef51e1u9oAS
hVpyOgo8BkkUJtYwX+3b+i6dOrO6TQcdjfi+jZjVh4lfubeLmyXg0gzjoSUmsqZLEZ16P8IP23eu
Nxbng+rN1qAOOGqVO2H0nYeIMWbX6Vw+YX5uFhIdb1RnTYHLVUF9H1j3nkQRrJTZeDRaJDrgyDkR
H9OGEkUUe3ERj9nlNgzCLOKBlphLK5TldkS8CVV1rFtVfMVLPjarrnTMEQJ4bOM+oi9dl4tj4I31
e97eUsMPquVm1zoqz2yi7pRbcJ7SrryfZRt8NQu7lpvpvPjrDCIAyQDPPY6RRM13G822FR14lG4q
V+PM4LJNvynhzIcaIXyziWtHZ+fyTlVkXNncFs+f1ZYNtMLgrVvbaVf9c9Mz0rE7yrcwDs7ZEGvf
y2/3oswg+9aehzRyuHRmlZyO4uk7/JgxdiQ8aX6X98NhQqHbKDo6ficsZc1hcdoFhsA51kO2HNdw
281KOR3C47otveuOJVnllIf4GGI3qHbfrALQITxdw+CTE1L0D8FVMYVPqhGfzcKiHaKyzsQ2YGiW
eEvo3+Vh3T1Pcs0/mI2uZSrC72tcSZakFwWfl2a/6JrRqF+Lj+rL07+0KoqWBpmwaZjbY1W4VItd
a9b0RHzu5ehCdSJjnWOdhPDJMZ3kfFjD3TDmWqIObbVMCk54MqdzcNa5CghstOdmu6OvnaXW0OD0
a9FeycsA0evpHb4nZu0VHdFYrYW1ehUTR9gRrnIuR1720Qo3Wiy6GNGq8BiMO3qqIQYKhb/jB6ay
1KxY1MFHfrXjKpZRiMaZn52lrvOlas3eESMdfVSqMN9DxZ083ZZrB222dHuLuHhKlJ/sup6WnrkV
zP9cKnF9rhbvd3tZHs3CreVmpWI0f11mLcO0Phd58a2JytAw3Fp29pnXLUHlsVImrNMLoJiO3/7+
1xM//ew/i4mWm4G11TWQZjSUVJ4/d3uT3nA6FeftshjpkziRrkikXK77UUNsRh/yvIti8lV8ElT9
6x/gtY+qZWgUq7DAIpfIz+mdRPZNhZFZfaEjkfJeup61M3SEa2Y/RV/LejFLfh2I5OCEvBSCmAQj
WvE0+vAklWali65JZPsdMueCVwlr3CTOy3t0HsjGSP/EiXQoUo4SR45AaJBUVvSsGhohsS2MBH4Y
XMvQBj+oAOoODypY/VziiQzyuIhGs6Wio5HiMvVr97S1xIX3JZPrAIXR7Q0H15J0RTW8LSYGz6Pp
rJjwupRvQcteyVFdmKgr5ixDmtVPMomZ1qHBJOmbaqyoPXj4Yxlu6jouCYlsjCBH/pYVq/GbobGW
o6+QEDdKUx2Z1La4XZUui1J5G0aCS7ieZW7wRqX7SoB0eAIyxdKuBzbI1Vqaxy3/JrC5rsbQf2P8
V/YYHaNQCUwW/PQ0+Wz+gEnRpe2YUTMiHf3k+yk2hsupt9hhWt32eKxH8Wh2cOj4J1TI021yMhxm
u+Y2bvd3uReZ9UR1oSLg0nWnQuZdNNjcjD1uFfQBzVqLOgKqb4E6bg293BTAWlI39lVj7WagsEiX
KiqdHjOmlo85t+3t5DT3YRWbUT2hoL6sdG3XX6wWV9CkiYs7bNjfCSOhOSfSEVB7Ne72ZJ829ch/
nIP6NmqENFwm2hHqOljR+z5tYpV34lDO/Se1YVVjlPg6/klZwwBVn5As6/Yhn/LLGHtBw7Gjl+EO
fKvrN4uJj2o/pEP9wWql2frWEUOO4yPNsbIbisY9YWP3cwsZQbMTWgcMeX7aoJAf+kkUIToVYnqO
gcFuGBTtDHXyXkVpw0oZ0vxhqef7Lnc+mn1Lrcrl5uy3wUBeAkZ43Gx7TErINmd/Pfgrm7iOGZKy
Bo4AYIUmsfspxWcKLhyudLvZ+Wy7L9cK6Ox8GQYEQsN82tBcaKZHvJSkWamoY4amvl+6dOKLTrir
ny0ZHkN27tZm7RZdscgK7UZiVEW7SPaPgeddhrbZg4XQQUNWM669TEkhKbsUz+jgfbbEkdFSFLpi
UZxRQGPPESRLX12VTfW852bgNaFjhiwFZhmHYT+Zawwti33tjkosRskvdNRQ4y/VgLsrHdfVOuun
9nprPKNPKXTIUGi13OYEpYrX7s3BG0scS4Pt+1+n0M/rFDzFX67xqkyFjZ8Gl7lY3mb9L43vfTAb
WatuZWgve3m6w0XFhDFggHWyWM0Q8ULHDNmRZwmHPkXSOdZt3Twrv3sym7bWHGKPtUMhPEaOw6/l
IL7jkfHVbGjt0FzwJloHBEmxgZvigycxrcck2qipJXTAUBV5s4dD1KkWF4+8Qp1jaWTGeRM6Ymhe
ljBvR5eNcGlssD3SPQDuNQKwCB0zlMfLosKZqGSBffSb6b6ZQ6MNXOgqRZOLq467OX6yY+uGl9zw
MKrJ6NkWPuHLxLHzfPAij3gXU7kdus47bF5bG532ItKy0o9miSHI6eSR/fBQSq96irYpNR1eS01r
kc6UdsSlrL1jId3bOjZrxAtdqmhYsrnGRd5nP9nwXbSwNLiOVmCDZueDjhsaYwspON/2k21f7/wx
P4vzyGyf1fWKnMHfZeQNPMnNmC+3e/4t97Zno9TXYUN7EPOe6hHx2s3vFju0ryOnDc2Woo4bWnrH
jm3FxOdQ3E1W9AHx8cRs3uLlKg+q1MWAB2AzDk6LfZiyfr4shSrfoh+9cvzo0KEg3LIgTIF+iXF5
rtw65wW6NlwrOnhoD4FO1zloRJVGSe9ld+lqJtsmdOgQwq9W4/e8DXf94l6Fc2ofHb/e3kj/n9e1
nDYvoz5ZoZzWDkfxwM2xYy8773vmFm2B3ThuuWZfVituczw3JV6EPnz6NTr0YsUGTLRv/ACvfVbt
ELXzbeeuCQrCrnoMsC00iSHMmNE9hdDO0Tba0BmZCQ/tMwy8vK/4fjVmM9dxRCMul0Ux8gLaBwOO
fzK6HMp2OTOKuY4ksnn/rOOK4nYbw7MlT8ujL8PFbGfUcUQBdhpRbp8YDtIpukM5Yt2FtfBqtjvq
0kV4EGO35/ZYPszFuZ3VH/bdjIqEm9TL5d4tjrWipsNTYhpJnDPr9pBuZvqq3JBfDi7rKnPYdAHk
xNt0jKp9xKsUYzezL6plKl6valkFRhihyI7xEN/bodmDOdjmlxN3etrDUjq0y0LMqlmYv62T4VLR
0rPuV4mxOfCQGktSrJZLmVSZZfYASr38cuIbhqexigQ7i7/mB88urq1pNhO8EDqYqKmk2DIceJMG
oek7v8nmZAgxPTf6nDqeyHHHGaM5h9HdCZPJYrlr++HRbGztKMXStexQUg5ByW3qSuxTdChUMZjV
ADqeqA9yr/TqU4k+fHPL+JcqMvIecYSOJepVE2Z9f0Ilb+mXKsxHWme5mRiVCLTs5O5Z93tb0TPD
7rU5iGIbbqxQxR/NYq6lZ9xZtcTUNoTeCJjFnoJ3qAJ1ZlmkY4m6EH+3Ju1PTwjeBYKlyfwmA/T0
4//5iVXoIkBpFzUVr2ZcQucgvd3r6WvkpdLsVqQjiSaKC+nM1KIeVqOJ3c6/j+20G6EfxJ8QRMuY
TekgabLMcZGUYV+C3sA12+h76iAi2Ss5xBGjN/V4Jkt/wy3SkJ4t/oQhmvJ24x9aT7szHUrH++zl
ixFaBhTlyz2xbWcZhzMXum6yr2XvfokyaRhx7fR0sASKg1Mf0UnT96ehw2A1wj0JXQEozuLGnnp2
8knFZ1FX3mZ+Z9T9FDp8qPLwUg7WiKs53uNHRSkUV3ZvuEy0o7Md67nfe3g2jSzfp01/u751jzsF
9SeJ6WsnZ5aNcbiXO5V54dkJ9nTB13m06Obs+Ro/mS1y/fxsU9yNuWIlQB4u0xF72YI+qNHYOoLI
ste6k3hiI6sup4dK7s4FcKjmjWro9Ijyk+joCKKm7gMvbbicV6kqbzBTT5+CYQFgCdHCqg5x5Yqb
SvjO76oLPcPmlI4smup0KXus4ZN6rG/2Uw8mReXsjT0+fuUn0vJ2CD082gqOVcjD9lM9BLWblHE0
wAlV6LIl/aoC69AM+9ge01T4CB561mi2EHTwUbvV8VhElodacCaOmKw+91PgvfGt/Fd+stOv/8Cm
swsoxUvNt+rc8FM7TPLoOKmZ9LPQxY+8eaj8OEu9RI2rPOzCd8+qeBZm6e1p6c3DulVsG4s4KO17
v9vdd+HW+2Ybkw49Qp1ZpfHE1PttuFw68J6pY3bw6gpISjV+Yznl6cWHBhPLdX0AL1y9IejwSvLp
0KMQG964K8coURAbmqSInOijLVuefJeTQ/GBI9Puz0VTbbx7zHU0mB1tOi7JHluFVyQtnHj2A8xC
fCu+wVd+tM0W6p+wSbxHYuRBFoTl0h2azlkPliPN9kMdmrTH42SLtBKJ19Xu0+LP5X2xDGVptlJ1
cJJX2Jm0ChaTCPPjmEX7Yewcw6cyHZvkdpO7ZhmBqda1PNty76rLcsNugq6UFIY4j0cbgztx2Z/b
Vv1l2jcz3JDQ0UncsaxhsU4bWx6lF1XzPHptY1YO6ZikBVhJl28cB2k8PrSyru8daTtGGDyhQ5LG
0+ZeZBU2pvZC7RlGv554OH99NL9SWuiIJNU6WyXtGHxf3s9fMSIq7QOFee+dTV21ffjrv+SVXV+H
JY2yy6VtER1pqWcK6OngNM6j2djaBdceoRFtC9uyHQ7yWGM5nzRVYLjadWBSaNdxq0Y2zzDwskOL
guT54NblG8F/LS6nj/LDaai8uggnLKyoXNavbipvUEk32790qSAUpTwrQj4hWZRzRH35rs18s0u/
DpQRDm/OrUdM9t2mOVxkLlJEoxlFSegKQZM/tqKt6G1Vu7ceIm7m/83ZlzXHjaPZ/pWOemcPFoIE
bkz3A0mlMpXavfuF4XLJ3AmQIAiSv/6e9PTcaaU91rUiKqrCZYkbtm85C11f5dZL43OsjN4I6UgN
rEww2bfQM7zTcVC9ELP9L2N5DpXp4BY/Dq47lYebAFxQeVHl7qWCxXdA2U9i3HNfr62aprqaQ6Af
ulF2e1cQHyeBKoPwsmtte9+TvFsTrbCDprKs4ncBEKRzRgWUEJKha0qXOYDgTr8PB6WdNzl7ScOA
0u+bxU+e7hwGVyi5kWJGywMcJJlfFzayU1LJmgWJm1wRJ9XYRY9V4ZoypZEWet9rvmhzyebJzVti
1g1quABG1SvF/1vA6qhDWh4qF6/f1qqPVQL0dJMVhXKHWU9s3ZUiaKbMrD3QyCss7h1k1h3k4oQP
emjsuCpO8sh07/VWR/JC+Wrpsnqb8yZlrs//FPNq+qxqGv9uIaYpbgA/jF2Sy6Ec0nWd3aNf5y3+
xpouLyGAVTfjVa87f7fC1i+8rctGRtcQ49qK603AlOHYBH1ZwMZ2G/v36D7G/rj6Wusu8VRM+ZbI
cTQLjNAJDAHjZeogGwkDKLnsYK29NcDHagoAIW/zaQ+b1qa61B4FsA92Zau6XFfZsnS0Y168g4/j
cN9pJH53mxRtmzQ86qsrRcKa3Pb1SHmqDKrZ14EuO38vxqFfeFJCFkdgA6NaoSjawq21S9um5fO1
G9VSffaUUXMo1iZyFCSyaKweAg6XneuSbQ6qS9SRWD+40BUGbVsKmHbCnJ/pw+hIbw+I6AuZdIuW
Fo4/7brt4C4L0+1MjHlrL8Ky0OLz1Ad+iJOxdqxdM0tiKyUUzxvr4XjgukZ99WbI6Tc4LYzDWx4D
+XRtWuH7uyCMA3UcfaC6Oye3GQMg5yZ3CVyb516koOuv2+kh0cbr0hishvLtXDuh74payDpMwwGW
WybpJqqna3gJRPJ9w0Y0npxttrzc1wRfGRyRqtjJcsu1SSKgvB4LJ6i/m7oORYi4L+c69Z3v7V9K
+3x0F9PQQ9ufj4M9AuksJ47oWsiIgO68zG/6vEZfASJNLX3b5iVnmdGFzEZrSJ0FW0cx6iIkcOnr
Q12mZPP1hvZMN90OMRtui7kKddIXnfqUh9IUV5GMR2R6Ni/GDS8U1C1yvyHUaSS708cxlxpfgWac
+tFmUyOqD2TT2l5y1QVXqEiOAcq0ZUcu1tGE93To6GGSMx/SvtM1S+jauXinedHIRIWwk07k0MIj
E/LPuU7muUVtuoW9w6eu6v2ayEIWNOkC9KsaS8ZLCZOMHSTk4k+gfqNna8ZNp305VW0W5n5cEyo7
czkazz/6MVpFYoUxDYDKlfQZvI4Ld2lEyP+qpjmAE2odvYlHpTVcoestz0QcFnqvB4MuzTxuRUJm
od7yVdisV5FfdhZyJ+XtUqhgF8DZoT8AXmg/DQMtripXll9YQ/FUTQO5wrT1keeHSeWVfjQBLLzS
kkJTJ9vablAJNZ0aH4ZVNg+tBk8+GX1O75e8kWVma0JkFrWyhnNbpw9abeYhNwGStVUE+ZxNvX1s
7RDt1xgOW9nCYz/ugq5fzW4a6eovED2LJoHUhnsai56TG1I2ukyAQBnqY9E59NA0CGL+0NeNTsc8
aPs93/LeXuDMXe0NUMGHXvrxiW4Fvk5X1JkN5qLAPjPwQ6Pp9L4vQ/w4OhbDlNboEz2UYOPLhJFV
3C/zEDdX8F8SwAIUtRU7Hi7yTTPQxh1Da0AFKrXxzc65rQqudVs7u4ffzHLsW9glJ9JAlSmdC878
PeM1NA75sLW7blyXBc7PZN3emV4ulzF6JNdVWNZ9RjkIxiJEUeNabVFL0iVaNdiSurHXbeSj/tvo
2z7eFcLFS6IaObIk0H21PAyqRC+k4FuHf4dgLKMD2Eh6Qb3Im2zt+hmIoEVV26MWpecZZITBrCNu
3B5DgS0DFhPKNJ+cmiCVDUe8mWdVX/qbHOheNLjltLQXfmV8TWUFKaikcVHjLqu2hbdtIvjcJhxM
7yPlJd/NXT2+Vyu8DP06ynE/NED0Xo3ruo73vutNjp4TQL7Rg9Fr7W5wFuXixk5qfbcqQ6tdsIF4
fVnLAJoLaTNw2KLBpCb6VsSRBX9cEZ6DDlg16qp1EOc79FDnbZqkLgZuMjdBBetmmitVwRaKkvqI
GTXclLKqQGv3XYHuK6x6LtahpP6hP7mk3XFRa566xtDPYQzlOZTzugIS8yfdlHfSxEPZHnkB7ZMM
Mpgkr6C6MdGsCiW5mHTxrTbB9B4F+y0DGQUTvVRqSIMYWnZID8L4oUXP6kNk9fxVbe0yJLR2sUpz
lYuDqbiBBr9fbkJL3GNVhzJK9QhJQNPU/Gjnee6T0OvuiIpNkU6g0aXUtOQQ2l4dF71NJPMygpOh
xA/Vn4wtzecQ/N37RptyqZMwN5HOQo15/wiAmA33I99InyyxJeWubhtVp7VvZ5ENzEWfaK4iVNaD
adlSrOowSDRzA32PReXybFFNMFwX7VZCQq/e9K6xeRVeAmZVmwRTzx7b0EIRnWy0PpQcBsJpIF04
JJDei/e6rLcphRTFWO5lo+IbuMgNLtFV0C6Xoqyr8IpXMzUuHZdxnXwyktXyO9OUcZj6HoZFmWra
4qEdTDRkxpLqbcFG2yYk93xKbd1OSe9gB5aMUdT426BWsUsrq5qD7tuuOy5xvLWXU9wE9pExurkU
cBy0+3iBEKSQa8V3UppA76u6jlH5cWGXQOfnr47Ofb8bhahtpkRBr5pF19WlhH/NcKE9qbI2kjbl
4YxwyjZCf5jhbjwnk8UZkKy0/dTKUR0rMMITaOHe180AI9uK1ww7PSg0TVYuVNodQ8SRLFiMecJX
ikN6JrK+XdqySyrSeAIv8Hk/NcghYk/jhGvKE9xJZ6PK7xZXfVwNbIP5Ivh+qWaJKoyJ0PPmE84x
F9ZQ9wwW4NIfJuI6cZW7UhTpvBjrbqZtzOc0sgUMlcxQBtGOmwH00gIUP+YSBDGFP1DSx0PaTl3d
JAvblmZnZDQNt3wunUunqePFXm8NNIWXSpXx1RQjHkmGwczu28paoZJwa2HtNyMI95nNvWyzYSgY
SSuK2AH66wsZP8gyD2w2UJm7TBcw6sQDLfYt6mSmSjeIT18jqAdnn4t8/ss7CX0aHeakSn2D2XSM
4kHdoiK75ZeBQHB12Wor1rdqHFuBucw8SftiWrv7oZz5RyMMwxpZA40IReXBkEpI0HboizNdZdZC
4u2SB1Ah2PFchfQAL8hWZVySongswH0it50SW5wgHCj2XU8Dhi/QselWMiQZWel9rlLTKvrBxcHS
oPZWRU2/DxxcNpO+QtyaKlF1/LYFQqFMm8qCdzMvtrmb2YQ2aBlCxCGJNkD19kKVTXscSknfojY/
xyn2zf4yZlTe1ctKpqyOTGUfNzr6Rzw3+ZPLHKKIGqIH1YFs8EJJIFIr56/bvEp2ATdv1OmWbvJr
VseVjd+DXByN+wij38TpGFNV/Om6Cc6oW4UubVIsvXorpF5qiDqXEbkIYIpbpWswkX5X9FDXzdw4
ufUIjSk3pmHRsyFrHZTsUgT95Loq+mVG9Gvb/thB5+oDlFIkSbRx0J4czLRAWDQ2yxfF+oWWAJl4
3+/tjA16b9up1xd2bMCOw7POCv7ytSgBjsTRe+H4ELR32Meb5Y124Bgdt7VErsqWtekOyyIUy8YY
nk1ZvtBNZnRiYZhuNBrCfeWZxH4zsxKS3dO0Tnu6RUgDfQ334/cYcy6OcBLvxifT4wi9FFG4DV8a
BnpRyiNaLPerKFf6wOfAlReQCcpl1tek20VhTD9qRqfbkuPszxgdnEC20E3gP3CQirM2HPItU712
bm/sUvNMhnUfHFQJtN0DAlHuUhhtVuM72W3G3DRQe0PENfcLSh/lNO4Irnzb5xsCzK4refuuZqJz
13UvYvUxaEWoP86sI9EdXSYv9ytYvG9nLrjBPGvNnZ5HUe1H+PuIDGE1bdIBev/9xeJUz1KQH4h6
4hzYQp1UdPOA/a0uuA7iKJ+uQoO2R7q1Q2uwYozekqEWCgjeGJC7+AqzXuH7Q8AnuKtIngf38IVC
OFDnAVYQBrsuoxZ0KozTjq9k9WidQPwsodHkCPgK4fg2nNoIkw688UV/MtrV/quCCGX+dWpyuv2l
Zsxc+40xLFRy8mpsR6SocEHNU9cy4pI11gu/sMPJIq6qlD+6xo511i44vZJmLJDcFtVUfQm7KPq4
wMDrVJU3BYlgFx9jBaBL5Iud63BmrhkP8N8cJgCN88sxD/2g13sKh8tyTdXMm9lk2AvKHoPqJCRR
aiRNOmO1RfYylSuDLB96kOoCMr+2yXjVrDaFDwIjCZA4hcGusEAlZEay/X5uQDpHERrUxC7OEDaS
SSdRnAMMnMi5XcOPlNU8RqShaZCGZVsVdzP1vHjCNjv0mVeYS7vSDbE8SDEbuC0ItYzqkypHZh9d
iQrBY69j06ZWRH2BLKNwMBJuOTa/GPtofiEoLSoFgNfEtxsMa1QdN/ievGF9VNWXdObzcBdYTlk2
Y4epr7Qe/BsYoMKx1fSuDB9M1cyITlErIE9O8JBexATUwj1ATfOWjgi55zd2tWROxNZ17dVqfT5f
lpZytLk29g3IHk8Sr4vlCwGJ4I10hQMdJDB2hLKp433WaheaY+x99dT3a25NYhm0xRDC6wazkMLi
sNn5lsQ13lJC69+a285IvccidB9L0uYy4bOTexZt8ltNYqSrEWljka5oltgL3lRxezNhVEydNIND
lTpZp063yVZ7jpFwm7iH+zVIb+sWLgnB8GbeTuGcMTGw+0hNrD9ytOs4Yh8cb0nR9mIEgLN1DNLD
FocenC8V37EBmqoXyjDefF1o0bsL6IraEPaGJVVYWwiwU2NG9FWmgIBcsohW3DEFe7t7AccsnXKU
oft0Q5LcZtU22fK4LZWw2N/akicAS4MkXiH/nA4cAvQ3q3NFncBVystrG64jcqhA88omcJWNPojW
yr/4EpDpE6HWLndlDCbeDkVdiMoyLXK8wtILOIEBnVamEYzoH3CJQVzPMpAT9iFKHT45VOSgJ9wN
dbMnke9gmO6kjngK7Qr6nhJUnpIFUhNvGhqjKgNLlxyZ5hJpecB5AzphCLDUAZV1HcHYrOEK9RxI
MKQkGMYKUAFscxB6mRekAZEhYTbkGjg21xVDfhxpv8GJnMY5S5HiyUdfDipOiPKyT4201ccIomiH
SecjSwvWyXe5k0BLD0aVb4diiD40Lm5ESklTfQH9a3sjYROBh/Q40JH5hCqZS67uozmvPsfEtTQL
fNMfcJP1nq88uMDG2jw0RT0xBEuL71KXS3spimUih65egaAOoaeQp6YRMCypZynsbkMYUOwgpm0K
nHMO7lM+x5Z5FYxel2+KE/D3s2kMwhyGTkz4DbTconzTAV6PFg3FKYV6jUTqUOUotN02amqv7SrI
Re0CyPhU+BzDxTjWjXyEKC7xaRww7Lo5Tq3eZWifizwbHYL7ARMsoCilBe2YiAVVpHRbyg6i06iO
JKJaLhqlb5mI13eeNW5ftJKsx6nQ/fjVLiTHYdFNU3EVrLYDC5LIiqs5qUGpuV8I522qmqEbkjDm
QXDPh7W8mXgpSVpMJj5scgnyg+0X6H/rJi+qd10B97z7XFYhQ4xK5yV1VVE8kJjBgUlZ190KO3MY
kLS5Xm8WJNUHPvjhuOYsdClyJ6gMiRwH6YSUrLnvw1D+Sbu2rbImRmSSaFGpNxzuoldohRvIWLl5
RJQ5V8t71Gh6RNABiK5IbWo9HYMxjtCYHf36gWjvD3kwbjxpVV7fmll331oax0OPOgTFbpGv7dYd
uxkJ33EepaoTt1G3pGuzIM8XfRtAHEpgzC5l3c62TCCjU+VvYlEYeQzqoLpqTdP6dAybJbhiuXMG
XzOenmAi2BSJcFMZJ3QL1+EyhMjUJyeXZU4Rx+V3FfPsOszVg3MlwKMQvJNLhm1zu7G8Muy6RZP7
CUT6+AFCEOrTKpFcXPUlbfP9SFsiLkkYre4SNi/jlEyDrx4F6IkP4ZSXQzLm8foJtMX4I+t9f9VM
vL8g/bxbS9RaRP/VcyyJJLTWf0T/IEyAjkG0hm49dk5Nbgvkl3cc9W94Z1lABC5mhE/vS7othwFn
5wM4NDY4dNGCEmkb5f4hVGy7mm0sqmTNVXtVmMuvZvPJtMLpbAmJz+LLSUFaIo1OleCS1sUb1hbl
RyoxuSpZ9cAuhcJdwjsStLwR8EWTTl2DoahhQ3S7Fi27jYpt/ZKjyPeuE7m9W42a6F719L0ia7L6
8Zso5rdb21IUlqeiuKrFBs0zCUjnUQxlecDABImxMFkBjsZ3azbZ0XcJPr94lwfbMmcRgucxdUFb
ASuEGts3vkFgDquBowYNJ0f1qJA031XKybuA153FqbMWNqGYtlindm0fauKXebcZHjYXZbWi7jqT
cPgEFxfCcHJzjup8FzxQFUwHyskEa5fc919Dsa1Pcp0NQQFyFQOOhE5+66GE9lco5hq/Gg1zk+bY
d3PUPVCaRyWyZG9YgQI1KHbefRpY37HE9xxiBu04TnmmVVyPCStEviA4XJdrtyxVnQrU598CBcMX
KPEEfYGk1PrPKBGafjdHg3zCwmL7KNpu+4B3t6qmzQ3fxrlJIsPd3RCp4gbbdfxn08GM/AXUxf/S
bDqXBoCu82SNqACLj2d2AHd1TTlXr9PBic/FAVqC0gZreiBGMMWDGeFWy4LXEQbP5QGKylTDXJ+a
h7Te1zO2I8r866xu4nOjiGEOK21hGnyxLKf5Y+AcXm0ueB0X4Zz3TbleyxzH6AW0NqncVxHZrphF
J/R1uMdz4jfQ6jUK3oBUeh89kvyaqfrjq3rk56Tvda1Raik3oK5Cm2xFdB9E7HUz8ZzxjeYSCB89
5kpR5H8a332io3wJ2PfzWR6dU75dH7c5L3FtUeQfrNzSOn6dBV90TviubNWKekG3tgz6z6JDH6uY
P7/mY0fnhG+O/ZVDGQCCZj2cHISPOJqgT6+79hkwkE9DqZAVgpTdsacNDRY10OVVDWwAt56DEdA6
AiFmONEz4+BPmMRNGS3a8FUgNEgAPb84Mpul4wIETajf1FmNBPo9WmjDqxAJkeLPr87DFQVEe5qE
jubXFKUKw7fXXvwM91diF/ddowHGdPY2WuuUGfsq+Zjo3CgCWpEovEcgT4XT8h6lRTiolx9eN1PO
4LxyQq8sAJvnIh9Xfl81ZZj4rXCv2lCic9o32qKR2soSLPsArRw/BIe4Ll+nwBSd876FJ0RFxEC4
i6M2i94FoAvIq1/1Xc5533Ox5PEG+S5A79T7eUBPCgW6V177bHV2C5T5UekGvGRk+zZ2F21PX3X2
ROe87znahjyWeGzUcne+rz+rRn953Rc5W5oj5DMjcRLWi7nbUs+bdV9Zu2Wvu/rZ0pQrgAVFDnnH
2ikLw/AxozCleOHEPGG8fsSdROe0b4E6DiR7wYVpvUPsWPAcRqojWQC74AZ9YZS16sbsu4gu/7LQ
+o+vy/8pnvT9f13d/vM/8eev2qBmAG+msz/+863u8M9/nn7n//3M89/45+WTvv3SPdnzH3r2O7ju
v+6bfZm+PPsDLHeBkn1AM3h9fLJwQfx+fTzh6Sf/f//yb0/fr/J2NU//+OOrdv10ulpR6f6Pf/3V
4a9//MFOYcF//Pv1//WXpxf4xx/3ZdVWxlT9k/3ht56+2Okff1AW/V0oZORQ7uAxJycqi3/6/jc0
+jtaCUoIAXUMAvOOP/7WA91d4q7075gBlEogkQRqxCegrdXI9P7xR/j3iEaUKfQgT2KMBByw/366
Z+PzP+P1t9519xrpj8VvP5sjUKaAnAgnNIQCC3oZ9Bz71Qhm1xFCEtdj2QQ7Fs8O0g9q/C389uku
YcigyUsFSGRCnSuE0Lozp6Nuu1az4BdrNQypBQzn8t++/L/e7dfvEoYh4OuUgy/ExTn1fp0n2apZ
rdc9Mvp0m4ItlRaKtb++y/dY/H+W1feXwbUjkO/i06c7h/pKBeW+CO2La+41gNWlim2BangZvQuo
Gu8AfPLfiBXD23agAHxHeSFFJqKW1lkVNOwlNsSPIxgKySVTgkO2MTon7LrQFmJhJd6azDYjMOS7
WnOuL37/raOQKSYZoDoROY86o6FbgrIw/rqagqbNtqYCYopuKMykvNwMjIs8Z/mpZtjOKbGye79t
zkUZDLx0mekAyIhfP9Ep8Ho+DAJiOCREYwSDQc6ZcyiOjDnsV+fratN/xn3Y7Oio/5qDbXhhGz2d
T2c3ooRGnMRYLBE71xBGpDOZig3z9VqU+msBBBJAmFEHFxS+3GqpX2LS/2SCoe4uQ7xUJE67wtnh
ULTOIhTEm83xbFJdghJUN375JFCY+xD0eVsnQTfH3wDvsn9Raspv6DXGKTjVKI3++iP/MLlC7DUU
Cj7YgfD+59onqJADo7OY+IgGO886tFPTCUvwhSX1412wZgkT8KjisBw7R+bT2iiEYkocg5Cwy8JE
36gmv6c7g2UbYvDwBiqMVKQQK2GY/w1VLHlPMS2NuR4EzJOmmA7vqljTD7/+YNiXn0+WkAFCHzES
R5zJ8HwPGlG803AqaK85OivbruzQCIL30TjLi22o/SeUpW2VbLmQLzlxfa8/PJunuDWmZyyJUNCO
Os85SV4aus1WX8cIXkwaFHXTZ+Mg+XGal9KjAxOjZ9waRGECvst1EkVeuGTkEUdzslnLB9T1g+nx
tz+IjELBolAyUC3PWaLt3I1s7uPxuga4Cz2Mwaw8MSPpv7V1Pcgd67bw21BP6Mr9+sY/LNuQM4pq
JU5YGkKY82y8y5izwbdVe63yMrysYtFnHeBHQFiS6XpowmL36/v9OIlP94skB9ZNRigAPp9fXWTH
AuWz9rorPEv9wvyFivVLwPXnhKLTLOb4jDHeB6sFk+QsgQkV7GnQM2ivNfAD7LYh8VYm8YZMadfm
qOMdZzUsb6MwrJ8soKK/J+z7/faIR3CGR1yd/jlR8/5tEQFcs7Rjp/W1HhVO1yaAUglUz1/YD76r
jz6fyhwnGRWMY8FTzOXnt4HoV1foQfbXbAs6gIWDtokAKemDz2XdGnNgrVu+zhGpgqSweng3q7j7
oKKhcWmxxvZ9FxmATCMb6CWBPN7o06YGOPilx/zJkEscDeQ0t7Hcz4XxG64NTJlYfx3Qkr3z01pe
snHrstiX1WWs+vm9Kfz2jqFgehlZE6e83pqDEgQY1KnPgWA0J1gA5KN/PRW/0xiefb+YoRjMhQgV
BFKjc/rK6ufaq75ej20wlbeuASKQcNab5AS6u+pktB0L4Ej2HoDSfbhBT6Bcq+avXz/FD1/n+0Og
PoXpIhA5nM2VYSw8ZVCfOBZl7N7GIu+uSN2+OFdO6+r8XQVe8hSQcYWP93yuLOgpNdSemvUnc7+k
BcMDjrWc90XqQ/CA67JtPwGOzd+YZg3zzGxVPKaM1HKHDnINtPSyQNPj1+/+Q3ASY/MPYyiAK0jg
k3OBlmls9MqWZTkGgGilpVX2sArmd8CvkBdm4U9upZAGUAw2RPbQi3/+/qzjxrsJeKha8DJbILF2
rNYNrShZRd9+/VY/GVHFoTgXh4jo+Q/yuNBT7U0RdO6o3MavuBjDDKTYl0zxfti4kSQJSO1CsQ0p
CWLO5y9ENoBqAL+dgOOY3L6dTzG0Cdad86F5GEaev1Ae++n9OOcRo4Thnvzsfv3cso3jfoQFU7Ys
gF+jf16nQR6KzNHtJW2AH0KEWKByACEpxK3YQs9jqsmj2TUU8XAsFrIBYWYe0C98P3H5Zgk8GPIs
+u0ZElGCKRIJ2BhSdq53Rsemh9CRHo/ABq8GwYfN0Qqc9B7CduTh11Pk++g8X44K617h5cAkojj6
n3/NYlyLPBf9hh4qwo4krKiOk7DTDc38OJA11f5ESpgVratDvCwASUQDlahoSWimJNpv01sGSGiQ
lsAoAWGgsdmn2C77clf2NijSRuQUTiEtkGIpEX1Er0dS9GNqADAHc2KC3FVSzwsQqXUgtzVb51Pl
Q4h1ALjSMQDlgp76IpXQZ/r067f/cYHg5SMcWgrpOWHnajtebYsF+occa2ZRYCmAQbXa/nakcUrW
0ZnFesd/UTl4/okhReT7vgjpUelheeo2F6al4OLdr9/lx30Fd6GAY2JhkJifx0/hqvvAhBs92rHz
N22uTp3lbr7IgXR4YYL+7LNxZLHYlYWiSAWevxBaL60GUYscI1hCpbyqRiDuqpcIrj85FfFGyONO
BRXky+c7ZYd8DUyMgBwrDrQ5zJUs3CAjlN+B7DkV+vzafsKjOMj2gRwzmVxnsXX9b1GzEUJh9EIa
AooosUhQF3n+snSMGkQBmh7jxgNWvWmfNFr6Fz7pj9nA6TYhIxIZJFiY50pBrAQNsdWotHI5mQNw
AQ4AFGnXuzwa0dAdJgYqi8/D/p1UsKhPQ3js0iSshxbUGQDuogfAvNxL5+LPRhoVLcmQEVAp1dlI
M4Nz3E85PZpy61PlVZT0Kl9fOH1/dhdseWHIUXcS4Xk1exUjh7oTo+ByjDaZVJzf+Y3/ngTw94HE
boraCzJLHBzn7cPcqcKBJTIdYwB9PwSoE1x507+0Nn44nST2kYgiukS8T1Daej5dgIyUFpXY9Rjq
pvxCoOH7GQVelTaYaI8TCryXv172P5xOEkdFyBA0AhcPAdiz0xB0Sj+j2uKPADAEiE7zeHxbbW3/
sXJ8vAbZJk+nsRpeWBQ/TldI4scoY4HbhVqAOO9VkXiV8VxM9NhBC/rYm34gmRoteQBtzu2IpcCa
A8BdPTBVLFcj5e49BU0SsLeiM3uy8e7w6+/w426ByBnBBzI5zNNTeP/8w8+sBcWrbflReUDPkn4O
bdZ1Q/gQ2zG+GkjU3UT1UNxMiKQP2zB2CpjfIN79+jF+yPdOTxEiSEB4i49zHgzZrq6xkDQ/Bl0J
BDWw44Bpmdns8iIvLwbKtiQoufiTBL8pSYX5fbo18P40DGHlgmF5/gG46huVFzM/xn3UfM6Xpfyz
C37PS/j7TVC0RU6raIwVey7ytihZrX00sePW9cChFTkhqea/6V/4/TYopcEBFKel4qhgPn8Xjfxg
Q6GMHee8BkcDRJQDDqPg4teD9cO+c0rLY8wXHJyIfc5NKkG0seVc9ewYgaECxufQ7QiyK/2729up
mkEQyqFcj2Lb+cxkQWOgSGbYsc6bMPMFr1LpQCj8/ZeJKKYeKnNMkHPZs0r2gIX2NTsO8kQYIay6
CFr9e/6M3wfmVLQ6JYn/l7Pz6o0bSdv2LyJAFlPxlOxW6LYs23KY8QnhMGbOLKZf/17U9x24qYYI
LbBY7IwXrmax+NQT7mCBAdimi5nbVNAfGlaBD3WiUuwP7SL1nY/5ZVAjuHAXrvcuWdnWpcUpoRYX
hTLPKg3rTwCd5+8FmPWDntLAEEMRPeSxleykwi8jN/GDkS87iAYygeTyzLXutCRCy4uzESfNWanM
+Uqw0u4gQ863EbDMPXzPlSBq0tl0HZeerUPuvYndZmbHESyK8uxiuQ7orakecisa/dwYxJ0nayis
/ZzYp36xrLMnm+6xaLXhDmxWc19EXrEnafm8rxfFAMWvRyeUBoAnKHs2WzDlJQ6QZVOcG2cocl+O
dfXJaUvnXaX04T8pRudRqiIvj4j2RvnBjKCP+Ggbdz9aEPrRQUumJjl20ozr28xTdRGsqdvTCIcC
OWurLPcsVK5Efe4gj6GfQ/STJBGblxYidtqFTnGGvdfdJgA13wl0tJ+Y3NjnqE6G7Nh10/hHGjO8
vmLQjIMa+3gvT1pr3M3GUWE/t6kNOOpbsfSMTq8DEr0+22OYxL5eSPem9+ryPnSGVPqpY+ZlUHl6
+1CFS9L4sVpitRPNXhQAhEmbSY+AfA+vcAsGUih7qoZ53alxXHUfJqN38EgNfDXr4c73+TJwrvGM
r4Vgg4fFNqJNs5dz2dTipOVhdy/C3ICTb4r/YRXGVx5NGYdc48Wssyu0uKuR5uG8u7ewwpr7MI32
dNyvbdt6A5gu7Us2cJM3jLGeVOmsm6ekdd9jNPVLGywIb2Ez7aQGVxaCvbR2SRzXMMR204RJQmi0
RXhahVdPY9nbfi+14pQM0Z+3XgX0lfh8wZcwQKGXcPlReDn4KsvKvZPUkvYWbHMZJLGMdkqWK4eA
VTzeK6Bug1v6cpWZ5ELYEbdAPEBOszsvglfA9OT1Z7mya2Q1tlibZUSlbT5d2U2DFaMpT0lnCCiL
SX2XlJ4WQDiSOw90fSmGk2sE5CbdbBuTDcQFZk+eKhDnv5Km++myxTQhrGlPFubaUmTs3J8u74ms
7XLv+ooBihan8qSY4P+yGsu9MR0rfWcgZrGTfbzMSJ+xCiDczbXtvQU5FYZeu1Y+h6cCZygw8Vn5
lNJoJWvT6uLAkK0/95WbwJGBpb2Xk6wXxmVcZHGXWohr3Fsf9fI54a9k0o6r8DQ2SRYFBOEqCyZI
kz+yfhiTe6NIrB9eXxXQyC0LvQWYDv9VlVffJ6nU6elxKJ50x6s1ALZJDpMX5sBwk3ZZ89NpRTIF
VjcBTNAhhSPHNJftu94VA3K1qLakdAvMhX8difF3ixTL4JPchbmPYgckRPQmvC/9Uiz2YV4kc2lY
mzLgiohvM4gmMXwLksFD3Xjdp0boVh0MoRu95/8fq8CSRAlMKmv9Uz/VYj6iAmH/aLrO/JbGXZOd
K7hiUJCaOvR2XujL5IhOkskhlfSrKe02Z6ep2wjWYShPZuV9yevqswdy3lel9qFIww9a3O9UmFe+
c0AvYJBoxaynaPMOzYlZr54v8uTUJJYwVMdTEbbJTlf32ipUkjTfDQ+5pK1cqq3rs5uv3zlcgexQ
htIOUgRodvC9V747amX6OWQMDB+21gNisqEYDzxL6NnuvWaZ4wer5NxZYve7u/aaiPd0jZ63bqsm
VKOU44zDKE9Fv/QHx5rK9zQ54D8aTpfc0RS1b6qu/p+2kdQZE6UVIORuDodMo1VsgxiG0Ed1myVx
57fJNOy8rJfpzootWS9myn+2cd3mv8aKiLjG5qJ0eZIIMCCc4qmbea7VfT22w4doqQy+GnM8iUiK
u16le9YOV7I+JqLU+J6OYgpHcz1Mf60PdHisWngbp34ou8NAb/kWUSERGMNa+ixzfao8CxQGfPFa
dcmjZ4bybe5JayXEb7BpWtE9xyDQXd//X7+hVxVcKx2lC/I+zFpEhxZGZo/xzZvvP6hP67yMYTUT
iM3Xl8OGUwPUtlO1oOqiDXUBSdZNzHcgNL0dWOa112ob3nMtIm029/KR7FyEZbKY3klUWvgvwk7j
x4G58X9qyqY70+zDh1qpn3Gdi0ctWpxfrz/plQjACJRuL7XHOgPdvNQ6LQFqj5p2moYuF7DPe3GM
kPLdG69cXUeShhHQqP63HTMzEo1tZq52aut2fq8jCQW927A/vf1pGIbr65RzBTSse/3X8Uhgytat
54Unkdb12elzdZiU/TYZ8udDyJfI3bpi6AwmYperTHFZeCNc35MyCnlQYmkP5YBx3evPsp6xzS3+
jCgCjKMjhLqtLMCl64WNIMepTMjGF7c0/ksgzn1oyi7+3Jn17kjxSphmYkkLgGfj4azNQSz1wlVR
1pNaTutIhtbWaVR1eogcbW8efeU0ANLgAxPPfbOtqONghHGcikaeBrO37hiryHvq2b0u7ZUH8vR1
preOmF9+WXEkZniRtjyV9iLvEd5w3jd9jPBIVWVfXn9ZV+4dZHbAFNn0Msj3Np8Rom+RUi57Jxe7
CvJG6oc0becPWa25d8OQGJ/NUO25MD/LKW+OiAeyz6YpSJ4ntrOafGBMT8vTPXmzVZ6mUmgPK4jp
DyR9412Gwu14PyDv8uQqw9UCO+sGj9wznM46Yx3Tbyfh/MN4H7SlhgSG68NSXP6d+grxIIazoRH0
Kte/mparw+6rVR8d8izsuVfpC/Q+akRTi7ZMZDu3FAfynTcbfebDu0ejw8hK518T6+wPMi6nr5rp
ZP8IwihiSkNU3CLG0MzgICN9Prz+Jq5k3lyRzFYZvVOMbT17Y1xdw9ac5anXVHErpazulSWK+zJu
tVuReajVpD0QiKJK7DdprD7HBZYmV/P43zYU/su4UBVT3jRQrE9zuegYFGXyNOVj//a7CZgIx8xm
0kGLc3PUMpdrFTIkmSjuxIFQkPDTKUELyRr3qphrH9Aa4pjCeR6tx22gayokEsuaEATd5C5C5+to
oNAU2K1r7+SIVyICxSzgUQe7SOFtXRgQltBlGSr3JPPQfRwagbZd49Zvz6p5DPZsRUyQ826KTQtt
sDSjyDlFamrvIIB7cM+776+fwGu7BuqcA7BixalpL48BiVnijmnknioXadnQSO17NBCK22wSxsfX
l3qJggUxD/rd45wzG3iBGSc8kxJOExEAXY0An1PkcrzmXeJEdRBPHYpFcxX5rVXeFUIdlmU+T3X1
9X/4Ec5KrHEN8IKUE5cPXBdRp9UjSTcoeaqIJk2PFkJ0B90J8wOdM++gPOd7M6nigRer3dshVhKh
HLo9R+prOw8UmKkCrXK+v01XSVqU2NqSUOBDyri10R28U9oINcp09jgpV25nMmA6MAwcAeO+eGaE
wcBzk4wju+kG5KzRUzwW3p1ONnC2EMl8e1vOW8M8bAZSNRa93OOyHwoHF3JJImD3N9CN64NngGp8
/VVe+wrdVR7BAr5IyrE+9V/5k623LmqKtnui+HTv6sE2TqIQ7U4Eu7bKGiJJNPjWGdxerpLYKGTh
+2mdUB/UA8YzCTWEvTdnunYle5KkltHwWrJsOmUaamJRomvWyZUNyrAitILOkmkQLZRGrT0uWLKU
e2y8lycQPA+1NF8i8yCuoMtHAytsJFB9nZPbIfwxuG18cIusQ7HG2AvOz0nS5e3PWkQyg6Ed7Bh3
c9q1fnQ1KTL7FCO3EPpCRt6qpty6gy9y+gd+XXnZ5zYbUO9BoBZwc2GG3Tsb6z8XrnpOb17ocXEb
WaNuwsBo6uYooW6jktmV/eIvOlon3PvNHhHt5beDvg3Rl7QWcIfcBkjNlFoMdN862SJiZlrM9cNo
FcvdmDk2WkS2tjcoeHngVkEdOvTPsHZ9a7+XJ6oG09VYp3mFAPbYzt5jfC53jvWVAhnaOPWisKgZ
ARpu4mA6Lmiq0PQ+9TICPh5hyOd7jhIHZ0aNKRVZfD+hUn+0ZeGe8igb/3hJm+/8imvPSheV/geI
SthR65//9QmjvlGGHvoiJ7OQ+u3U2L+QE9pLsq4tshKrVjU1l3C0iUaDrjeeoko8Dbkrg8qWy6G3
lvjwejS6dk7IpbirST6ZfG9WCYH9INNoOKcI14AAtI19Q4Ssg4IU/IZycm9kfO3jlTpkJfqKfL7b
0Uds9EaHbb19WrDT8NFMak5joclHoA/53euPdmUDGUzToqW1BwpuGwKtxlFTVJMjMF1SKCOuIi09
9C/jzQGdqQdlCe03uhnkPpenAaXuJp6H0DkVzGEeOgtYSKpln15/mJeRlr8cEgGzQPpS9tZPo5xz
1JPK3jmZdeceq1IxmAh1510PBf/Q4wh6mpfW2knlXrZNOBDUXIxb+N6gclw+mVtrHlrTjXcCcrFA
ABp09XVpGzol04C6jOCPH7Wxm+MD+pre93wWov3w+nNfe4krTYa5Eo/O0OzyJzgyTFqvW7wTet/W
E/qp3qOtdu+xK6dyDSqkxOTGTF3X3f/rg6aMrDxDefSiRutJasJ81JspOur9XO18b1eex+IakTwN
dwoUjcuVGMXYXWGV4QlBOjOAqGkcotLVdl7c9VXYtpUnxg22OZK1qFYhrDg8pZSjHwqYYj5TpmIn
M762CtA+UJk6/VhjW0/kibVQSXA8HK8K35uzV/hdnlY7VcvLYhOUNwBTlxwcjMkWVm9YKf8ZHHnK
3aa5s7KouyXaZmfHS+ndDc30bmzRrhVD/Tazn7XWZGUIlgK2FgS4rfXbuMiFnmFGp6uWxntl1m2C
JBfu4TsB5Mq3TQB2oGutfBqq/sszkTBxRh9qqc/oBVdnMw4tgc5yI9ChBiB8yOKsOzahcv4/R/qC
Iv0qTXWds4CyA47ENBWu0OW6duaUoRWF1RkevEBpQweYCW11Jww/C2psciiXShAwyPNJcbb5mtXP
Grpp6Tlf5kW7bUtse4K1xY+EljTq274YTR0ldVP8aTVpfdInMx18NY7LuUb70wnmoUQ9K9aQpfaZ
bwkzcPSmTnxysj5DDmyJUZtO5+W7ZmV9FCRNrSMIrfJxCrLMkZ/BSWDLZsAsCYNJKkwxejPsjZse
xXPMdrlD4uOoYvF1CZdJ98PYqdAEIRz+QaociqnA513zi8RNdN5InI0fGibe5iHNoyq7n1J8EXwS
7FAhcunIp7xahZCaNlfRt2SJ3TFAthwhNy829O/ZbBv6gem4ru50rc6q+34eqwRVYN0Gg+/EQ38E
2V24xxpxWyswp0bNR3fqQhT9lyT5HtnKyA+V7BssHMJo+j4jYzbwoNZgBO40Vk/hYFf9QYau/mjX
Norh+dSZd0m2AEdPnI6Q3euD50elkX7rEsS9g5T+NG3xQuTDkbvZGR8tt7T/Sd1isB6iMIpzHwqs
nryz8i4zA60s6j+xIT+6IMxkacKmyzzNmLnOEee+q5wcG7feqD0n6CnVvBupD8ZtHbUeg9IIVKdv
h3n+xywK7bwgxDcdwI4UIeyxJPz2+vXxnIptDt+K6AL9IFdYx7Z9J0c02+PUUedhaMtP4IPCB1la
5lOqOh192Vj191j3jXeupg03DiZZN4jDOO/NvpWab+cRssh16j0Zer7nP371pyGLStYM856bZxOk
DVX17H45nbvCzj7MixJnvRkWLUADv0KvLlVh96cFJzDf6xn/4HdF1lePYa4yTrOblz8ryzF+h4VR
tT6Sd50WvL55L+P7Sp1Yb37KO+Ad65//dSuaI7dYBZH0jMmGjpIYXf73tl0jh//6Oi9vX9ZBm9YE
4wczdtup1lUdeWNqqjNioi5afJrx0aiFuKGN5Hx9falnBP/leVgxi7TZAH/btAw2+W4t467SU707
u7GRmQfDSYbP3hDl6C5VeZ0fvdlrk+MQ90gECME8fOwG+53J2f0iZBXPfoIINRrDsi3fT6WqHL8r
VYiEIXVweZjlDNsezdwJM28Zn5YoRUEL8HbyaBq1YTGaLzyYgEZRWsHEO8uCrMym76NCTj1g2ha1
J9ktg4em29DaO/v88p6RKxaPAfA6RIV/c/k+nWVSKSr96jwSEA6iyMo/NXq0t+MylzcjpJXALcfp
+PqOX3u53KQrbIe7+wVR0xRtgimDq7BkL8XJtYsEASDE2tIkepvw13pf0yeC5kdpyAiMovfy+awy
IVoaqCpzpNugW0R4Xw9ieHOXiFVAVckVi0oivvkqFkh6ENyNFtKLUR3G2qgPyJjs0WuvbBtkZS6W
NfeB+rLJe5VloB1oJO05swcU/mYUo1VfjccqifcKzatLQaTlcYR0OSGX25a7UY6ketmetcrBuCPT
dX/SYSY2pbbnoH2ll0otu0qGkFDRY9vOltGwaDAuJ9WBPmj6U44Nkz1FiLRqQ/xpqu3+I0ON7h2M
zST1QaWs5kMgz49RXe65UL4sbhiVirU5AriSenSzw1y3Wo/ReQvAUmtONkY07zWYqTEdnBymWDQ3
7U1dzNFdTrw46qrXdu6maz8AIvrazCXmvWhvCsQYh8gzGrxhjPGm7FxnOnSZmMtDWJTqh6a5PLzR
eTcl39VNDOx/B+zwMr6v7aF1jkIKyIRpcwGh1D8tFdyws6ytHCdIdM0xrS5uXg8AV1ZZJ50ou6Dc
DUFlc7zSKdW6VgDfFp4yAG7Y7V3p6P2bv8oV18sIkmkTgX0LnPCkN4iZAvRc6QofHfrege7tRtAr
zwJajTEAEG5mntt5MfyLLE5nxzzjkVetSFR15B7RdjLmq6sQyZingkV9IZdG0k7jO86sc7yqBi+J
MX5Kyez2rt1ry6wiNYxo+PTdbfM2773exsUBVYYy6x7bIY4elil136SdtgZlj+O9nnBevkkmcRld
3Kp2M4Uf5XnONeZNdl4+Km0ynl4/ZM931+W9zjIrGJmnuQKpzRuvoRZMrHOtl6k6ItKqfRR27B0S
t9dB23Xeh3kq1EGOxXTskCb9bWmjh3Jwk1THKMuLG6UK42im9UBFoWa8x1L32KJZeiS9RPV8GKtj
blnxzdiG9ZFO3Pggxmb06xUUZOgNEvt9ER0KUNA7adjL+MzEmxreZGpnAUnatAwG1yRLdzNxZpow
w2DFxwUl/A61+F3b3ytLoa6COBLNdeBdW3qCqhJkbx0D3tPoye9eirR9TRj/IqJEO7z+xl4mIzwK
vWn697QDX9ACl4mW/UTtw+mLyyMpr/FYw1r7nDVTvKq8Rn9Krxh3osS15wMRQVlPuIOBsYbkvzLa
MB/ducLQij7gnN8tQ2M/2BDZEFofDH2nb/E8ub04kkw/AaytNJ9nbaDNyTdroRV564znIq6d3yVa
B8u9ykLRBaPqSjTvtSwCKV2WuDSFzkgsyaTmHpNmsZID/tjLGYSY+V30hpOeOw9BD69dcCUDlN6O
vilw1wiAk4R/cO1ujAO5X3P2cNDS/dquuuY46jnFX10KaGHpTEXnK6GEFyR9g/NbgapwEpRj13qB
Zg+muBnacf70+kt+EWKobugLgRLgUNFp2BzdXqdVjvXNdDbdMPkAJGQ1/d5tx794qxAT4B/DqHUg
mb5IYEJNT7sSIgLCyJZxg8ZX9NDAWrhBq3WXjLfmkJuXStuOhii4GkL0tn8Xuzqy3pqVnK1SRwlE
F93ByI3kNmkskQSOqscPejsO92mRmkfNViXK+3UVVMgm7NzeL0k23N5gxxkHrxJjL+bScYKX4aro
cW6w6vtIZS8M3wX6ey5cI0v9WJNReVuVnf2rlcb0RVZotmCTVOs/pnmh8VH0DF93Sowrr4JGOMgJ
ElemI9sSo48VmFrpZkjiz9Ex7wdxk09leszob+xg+q6cLaBAvAfoWowutjquyTArbKslSw0Lcu/4
riNqbSY7YerKKkAZYNKz02spvP75XxEDgptLMmZnaCTkiJ8rzOg6t1iOr38nL/Ni+mMoTnGHgbvU
KYQvlwHUQsHazCmGMHaaHMVgYpDU9TjzILJOKowM+fJs9h79642LnQZZJLVfczbXTxAHZuutORs/
Bzwc41Xg7aZjb5+6GLnRNS07z2geH+uxL26nvtkbL1zb2/XFrVgismBrU6/pRdFp+Flk53BphiPl
9Xjf4OOzE4fXrdt8sVQbJpN9CZKAKHG5tXSmQmsSYXMGVJ8cPEp5vJSr7h55ljIo7UocXn+XVz4B
2MoAvYHUkd5vu8Y4eunt4qCqoWPScx+iPXFsp6V8b2Ew99ZEEY7dWlszSliZ7NsGzbhoSo6LDqdP
uBXS6151ypGt2Ani1w4nbJgV8WnhnELQu9xBMU5UP6jsnbVaeXC+Oqv4EmXOnB/c2Yt+C6/Kby2k
Cn67xuxivNbSi/KVN9U4Mo2Zsefg+yJzoKHHwWT4CyaEW21ziVdV72ACNBXnHvTNcYCTJ7E4qPrb
xvCKxFesCerBtPaK12vrcsOscgngayGkXW6DlD2gaE/Lz3qHcYTEiPOgjUoPagxi6TobS/PO0ChD
ds6TuT7P5gBD7CcyrApi60Duct1wybpGKBysItHqXP/uACo7Dw3jiVONT1squ/4Ddqqd9jXCNfAX
chE1blKx5fzSiqbMj7jBlmejdBYYPy0Qw8DM4vw7T5F9X3KlPmZqqW9DEU9u0DNxBsOAgKWL2FVi
/Au6P/mBdwziEEz38oNW6Vlxhwgj9KEeE6biWIkpnXEkLcflQH6V/eoKSTutkWaOW0+j2V9wsgux
WMI9McIwepaP4IvCe70ejWEnVb4SUShmmTaAR6VA26qC5UaE8REeXmgU2GHg0lM9Vq61dwBfvhCk
Qbh2QHQzMbS2ByEfJgbzokzPeA6pXwlcoC/ARJKnriqs5qaf9Dz2tSZbfmeF5fiQMpuvr4eYtTVx
eSKYtoG6gYFEWa1v01jkCHCc0WSKukvETS8wdIox+h7L3zgO93jJxt4p7vo58hdH2ws6Lz8Dog35
nAH7CfjdlluOzD40pyVPV02L3J/i9M4SnXGzwMb042Hm9KA/9+b3yrFnLTqDiMAAfb38BHKj4dK1
uR6zrHc+mGkFy6mIwz0x7o1B9ppE0RwG2OGAmKMhswV2VNhE1Jhgt+emT7yjTFuvRL5wUL9Dyw2b
QztJLLlsTcc6SKL5XPh6N5tFEJej9rOpOnATWjWHJD7oCEb+gB7pLxl7sbrhoigV5FgHaYGBC+LH
YAGP2okUL28edP8gXAMWASKAVMflLoUeFa2omXUknIub0MMIOTE/kROJnfTg6kKkCJIvjYnltjlp
9vj4aV5LTxcivvJLHStdZC3DM35X8q39A7IQ3gZqCRw4cPqb69uuayvGKr0/x4PUz2Me6/dGggPG
TuK6/jWXnxTcf3J6pv+0kUFzXO7d2CahZ3ZecY5TTcFThyLn4xyXHusCgGWSauYePv/KJq5DH4At
kDCA6W2ukzbNVd1OdnHOUuRNBs/GynmexHGx9Wnn4V6GRR7ur6U2ida4DHY9V3DJdbtpD4sF6XBW
b9edBGz49yricgvnuC+x4nVxIKIIxS9bqoOLyflOKLi6bQQ+ByEFzt+2G2Lp6ehI3LjORdp/KdC5
CprMsOi7hMvt61H26q7RgUddGbwhjJfL5wFBS45nsZLQzebe1Yr2CFdS7ny0L2M5u/bXKpt3g8Eh
HkQuq7jK1W9wGHFuqrqJDg1dhY8ZHiMH4CTdPSSiN8M3yKJWXAOQcJt25nPe8Vdpk6QwvYrBq86u
1yHRbuTOQczxv69v4pXXxZtaBWEpmsmeNo8XF21m0lLi8QZPD+a8Te86LDIPlS7S4+tLXXlfSBSR
naEgiQzSVm2+sFttqgFpnEcRdT9zEv3zKOk9vH0VlzdOM5szARXh8lRgw9iFbcQqc6m4hYBurLlV
5X5++zIEIj7aVZgPENvlMm4BATAOI5CUujT80XZxr03q/P71Va68HUDcNLPR0oZ4uxVwK+xY1tJi
Ipi3Kv5qDN5yLLx5fkJM+u2FNBJGJM8rB52W0LZcNxtbw6OPIqIKpbhVvWyPIUIfO1/TlTCO8B1P
RH0KSHTbf6hJh2JY9fV5rEr7m5KqvpkT4b6bsjx9cgvV7/AQrpw5akoyEgv+FBi1TczDZa3WZ8+p
z0OkrHdOIebALap0p4S9ugrn7f/NN5DBuTwMcamlfS7m+qyZor6JcePzpT6qnb17mdgxmOPMrafb
hva5Hpa/4gF+0ugETCQ/siuSj9m4MM+O1Rykuds/dmzr7Wrdt6e3tQaAzcW70pXXFss6D9wO5Gc8
Citn8QA/cXZOjhjTxg+LOjoYyh4eIyeK7g0g7A/GoDe3EcOfB3dsus9pE+7BHa6dnVVqCmQ+zH7C
yOXzu3OIJF8X1ucON70nt7Li2yZVyfdCWe0NIAu5l3Nc6eDxLoGmsCb5PM3iyxXhua1Z71Sd9Rxn
Ua23j8Kdk8M8OfUx08AY+Mi6aY+xkt6xyMzJN8c6vdXlJFQw4Sr/ejB4zg//ehW0nhDPkCRa/Crm
6Nuuj2M0mpjayD436OX6k2uFqwEnQKdOs6J3zZL3AbbE3lMaTdaTM5rFAZvSIYgTOX0GZ+b48eJp
b0v/nn8T1y+T6fVc0hm73CLshUde/2CfDZ0aJ0ugenVCaTevP/omDj6vgrAa+sBA4oDkbFapC5E6
rWs455y24qrVIG9ypBEPYW8aOyH3meK52WUmocRBEKCMP7ZA+SLVjX7Bkf4Moz1+HFWJO/FC4tsG
cWMln5O+o1hGmlH+HMwOvHdjYcmE0M7QRMGkFuxlZB8ngaZNuK23btH8qkq9jP0Bv+DUX22XP8+D
QIa0DHsvPtC56U6a3eb/zULTP0etYefB3Mfg1bO5xI0d6O3s3nRuVehBz603Bk0tvHvpTui8jaaY
MghwMlx8qMDFGJCA0WeuFbarx7IzsXBm2lJ9LxbZ4kMRTstpzJdyPGTZYpztIW4/Ckt1zrHvTaZl
CWiQveJwywmgDU64p7NnsUts7FYVpihkas0FMmRWOVWAJovce2hzgecstcN4HNwyunfquQmmma9r
FYKqbpbc28MWXf0dIIuYQDPSWic/l2eVBmeEwIVnnMtWAC6rrQQfitGoauziaZ6oADShp3wdqhjK
+8uCaOASW2jTupVt7MTVzZXxvCfgGugLcqsDMticaPQJ4ioB9nCO59H6kJlx80Eh27Azg7i+CiUT
6C0YBNt5OMiMvk81nan7JOsbV0D/nPQq3UnEt3Hy+WF4rRw+/gvbls3NVAIeHXBUE9i8z1Ny66Wj
Yd8Oo9n9AkvSfpOyM77MHJIWC9Q2/gHNEUdVNY/JN+Jn+URd3KT+6xGDKQtvc/Mdr7raq6YHcxiG
zpdvO0aTUIIxXc7dMHTfNV7Cb0jL6dMI4MGj2xV2iA574XTEYXIq/LySUYEdpl2Wt2GJcbSvO1ES
HcPYrRd6bZ053GCGa/Lvuxj8aR7RbgxENmiVrzeLzoBPs7C+dKxmIVSY7uTeGm0+pgfdnrJ7e3aX
r4sqEKsdRJ/fudk0fnRUDJywzdCrDmx4Ho91oTdZkAgdYnvGWVW4t05jFoyxl8THdkzD90Cr8E1p
za57jNt4+e60U2TcDFaagNfpGhTIIDFpcP6XRaWHWUUN2rVVoz3NC3+tn+UWM6/RxHgztOnZHNs2
Ak3TdYb8VXkj0lBFWIiPLY9tHU0UPCofQEWY4sfg1eOhXSdvB95k+g27BvsfDH0JVHrllCgyTzW2
8w5gq3+kbNSK0nN7jSpddg+FDrLvOGoOPa/a9tRnjamq8Kk9+psCnEUdeDgJmsdEtWjtJGFRPJmj
G4+HwmjZ4Ka3WhWYRMXWhwswVIcKER4+2KSnl2Xr2Gh4uWe878QU/jCq6r+xE+JLHCcMWDFLjt/r
5oih8qw3N7iMTaDt8cB5slK3fN9k7fA5ZMb9rXF6ad4ia2rcK1W0nA4nTO5ap1N/8O8xqxvHXnrL
97ycwS52yu1jFCl8G8rURJU6l5LaydKyzjjJKa3uc2WL9LYsYrqN49jM021si+GXnK22DaZmab7p
w+LdxW7X/sZsdhJ+C5cdPGtftj9sOdecxlCVT3k79PehMLvfMWbNfeB4uQSiaC/6r3IxtAfM2nMR
VFM7P/TMEP/tjbS5ZTZKhKP1XtmHFTMeB7HeVD+ZotNb0JLGPdNPHvtb0L/6B3zekTgsbK//V6+a
9GcTzctjqurlx4hywKcZIxPc51MLRDNG5KFvz3GJAmeRDMckccr72sqMz03S4UqvwbP5IvkOFr/v
9D7nOAj7LOZ5lME4DvlDETnVk9djWBvEBU6mfmPZNe6701I/jlmqp36nLPcph96kjpqWhBqpdBVZ
d31ux189oxw/N4Ue/kChTT4VI8Sam8Fzs+WQSqF963uFO29Zt9UYCJxXK5yXYzF+nJntfCpsx42C
KkyyOlh4pOxWdqaaHqIYsOKhrEb1UGSt9W2pBPDeCT9EEhowK/9NTgQSpYZt1d1FWWsUT7lVGP3D
KCrxEzOB4bMNLi05GHODjIBrRHrkG0Uctx+G3tKf0HbuV2CL5v3TMT6zA8Z10gjEMLU4OyTjEgez
W3nl+wzXSPym5ZiXPu6ac/Mwx1b/IU4Lfp8aCqLUlPUuEaWscG3P9RK9c1QHSDbGpHD83q5hlHC9
tgHUoPGo26m3IIeYLw36U0v7BYEceoJtZj/Njub8Qko407nyTfdzNkTV76yxOAfJpHDLMPJaMa4e
abSe+ipJfmdDOEafoq42PuuTtBJMReFT+ZmB2MPJ6CaHHLxvigeUiRoyzTbFcnDuZRYHjBj7JBgR
bvkpwCzPPqFP/ADLuEQfE9sosmM4VL3nz5rVgddKivzdZIAn/LBqCOu3RtGB3G+7zk38Oo0yfIo7
L/Tjwp7iY1al8j8u+7HhVA7zXacoLgPdKZcwwDZP/DGGUU037qA0wENQpapfU2gjT2yH47+ZoaXJ
QaV2U/keD0ZhI8L6Rw/JHHgqvL8DjHzvv6zLGIQUZlJUQVhP4+iHvd3ZvtfEsBl6dLoL3507zzlo
dRkPfj1V3ANmoiEJZKIecGe5Td/6HErOY6F0886027oHvV7Kf+KlmwIBy6MNRj3STrksh3+g7bpf
On1cvoJG0eT7WXjav7qeZ+nNNIk+vjHBPfWBljbe4peiVQuInIZAH01Z+G1ZLA/0kfo/zs6rt20l
DcO/iAB7uSUpy5JcUpzmGyI5SdjJYR/y1+9DX0W0YMELLHYPdhcezXDKV95ScjP3UQ6GeYaP+yWi
zPCcNf1yX8QLb0o3ZTwQCSKApJCyj8STPc9lcdskk1bdVykwlFDPcvkwtBIqyFAr2Xc4LtHXFDz6
yYytDtZLjD6+D6pY+6GnpXcUrcIzhAd6+gnHFyXepQB3TtrUqAbw9F6aIYp7CDcHY1OJ9ITptZhu
FbjJ7T3nG2uaUUukdZd3w+z50Hcz/JcQ1/D8VKncH0sxujKozaUhbF4i97ZK3fhjXxktZmpo99c7
OwfHAulfxCNftLSToFdiW/cFpB1OcNxWbgiSoGJn56Xt7d0hW50cUp6nndJVXfrgagkgmNirhmzX
MyedDylyGbhztnyKLYgSxPSdmQVJpuoIoKf9fFckRglQHNhsFq76PplfZlr2d9CJZ/1MqVI4ZM2i
Ebi7ve1xNiPxbXHyttnPU6RUN2BMeenLFq+HADuS5daLaOk+VDSZCr92M834bEaV0hBtFE168ESj
3pZUpW8a106SkP82Qrq1p1W/76TTqKCOuvF3rTXZfdwPUe5bMbyVYCAk7slTY/brmE95F2i1hXgd
Nn7WFCitqX9rTdl41P7Ecm8Csq14jLzF3iNuWj+U3djWn5KOchRSwjrC+FrUKuQ1fKbOjxbMo0Oa
Aflj4k3YpDijoZDojOlzk8TZI0xgww5UNGLwZSgTuwjGxGw/Q/Vo1ZBmS+LxK7VFoVA8ai48GH28
RdzbbAJa2sZfmKq9uRsc7Br2sp6F68eOWd92Vs0SCyKUu0obqm8epXMcHCpz4bzFjn3v5WbGXxbk
xWHrNskvQ7HNv5iM0u3hRlPUTyOfSrIeqTLvDCIxgq0FK65AzHkU+xEXk+fX47qKdVR7RgB5Z/xT
peX4N7LMtvPF2pr3gQZi7p7ZrgxTte0+SjeDfE75u3gWphLLXZlmDsTu2pPzbYnr3teZXFGCNIus
5Dmyu2q6d2Yaur70Ck4bQjmCGgrJoB+7ufm0RGmEmMTkqImPALZod6aHT2JICyv5OOVe/msG9gMP
IhnvasCVP/MY5haCom3r90uafYoWS+Dink4GfZNIDrUfjcL6npg5AIvI6hXdV4peuxvSIW59pUNV
Lez6dJX+z+fhQHWkHZE1S2vjZklWycOGkKXzzWrMQRSoWmyFNpZhX4vOy/vDXFXzf8RGebYbcfU7
VlmskSOviAychfrsEX2FofelKIzch507aRCY6vnPglxB6iu0deswHeaCQI1OQ+9XnR1/xhsywfs4
i5X9YEvD3VFKtE5W1fGkIj0lRSCzXh4KtcU8RLVzfD2GJml3I+ZFVQDRqK1DNYqmhzz25nzHX5u+
TtBIm49eVhLY1T3ST8GUKWxnsy+RlnVrGRG8FeOKA1SsGgC6G/1ITE9PfRhqKDxGaWx+7AZvvIul
SDsfjh5FGZ7UzvSTWstpwo9l9gc6ftmGWatrx2QAsBRGhRFxXOaegEFRBAKRsIXHZ3ArvUk6r1Yf
dHPk70+IXCGjU+UctCrVp/SzUdLSDLDWmBQfSEiLvEksp/JWFG6CR5uXus+2kVqOj1r6jL7DNKc/
NVupO4AAjYcBiIkLkm+2KNIHjjGW3ckqzfFDLmfy8ZynhPpK3Hqfi2ZZ2puCtK/doeNX/a4kDe/Q
mFKvPiB31H6btawWYZFgLPRr7pfa3BtdwiMaN24hgjZBesz3pFtOfqXYWEqhQ0ELupKk5z5PrqVz
/XbVn9Koho9oIc3RrkhE8mQR/4h9WYyK/Nxrufez6r34D66o+Q/NKjlxs5xRuY9j50uSTdF/djt6
+8yDLbRLEpdsvZR8kHs55jNuVQnK0GHX2CYKpEnKPQfSKVIDmXcLlKKKRQ4XY5ysXQw/CzQC1b5m
JxCCiMOxmG3xOOiUMgPywfGequeqEDnY8xcTFyxxiFALn+6WaRwfx8lZIT6NwRG2eek+WG7nTL6c
FS0GbNAm0R/TzZl5pi7yIVbypierQxDPNzJkSLAssJIv3OD0rDkNeOCMWmH0vi01+/cQaeWeqD+a
wniela/OZLjZHdIsWCwUTTc86tHENahQtvqkJ53j7TvQ5MmtMGv9Cz5w5oPRelb3xwHLpYe50iE8
V2Vp9QWDdXZXAi3Q2E1JlEWESJH4o1Q1pc2prSFB1aCQ+UmAdW1smR2rPSB3YNchInOJ8aFwSvsH
vP15DATRcOST/rjf5oJl92OKmV+dunOerCzOVN+r3PlbEruLFiQ5jYXJkznFFmUh5leaqC0R6FCb
n2Bo1Dvhqn0aLrOm/nS6qvlPTHmLNLI+Ww9Wa0Mw9fR5pWcTz0VB49jVL5fU4QGMD0EitJ0x9u2q
ieLbBcLGbdfrbhfU+tL/lavjGcYxZZQdlD4y4p2BZYUaWkhx9BBGq964UrXd9A/X2gjILyiEgBNX
TMZa1f6naq/gZBANrTBOC/+/YyVGsdbPZ8oxU7nkcueZRWMRrfVeysZJ52sSeq9KpzQQKe6iFkkp
W6ODcD4+BRgU9GrAyrbdiiBDYDgoY7X/PS2ieKd4xDpXakDgBV8QxYhinI8Vd2WFRVytntTWMj6h
kmChrmLZt5ypa+qUm2bAOhRi58wKkC++ja9Qg2tVpgDcfOqF8aHVZXVH7SLdAd7UngevulLlvjga
FMi1R29RJ9xUDk2g152ILe0UCf2xkKsJ1UydVFB72bdi/vZ27Up7PRyKQMAhVarQNP62zj9909uN
7FN5wkpXz0NrKGPlRjZjfgNfWs1CpY9j2tBKVxBMOPbQBgp37rekMI3vGmHs5A+RXaj3rZvEoPCa
Zfqu2Tg0+UkVR9eIAq83GACQdY+tdr+ARTdrU7qzxIpsXPjosONnkrZARpIS9Kjo7+uz8dERSqfM
TzkPYAH9hs3+chUjWRtSJwT9tJ1UZB1a7mB8eHv5N322l1HwfrDZxUwJ54zzUZLIyepZaeeTDeP0
OAOUexzNuvYtRW+fMGDSwr6brmkrv67UosuOdQuUBOBN4A3OB4VCoHWlEPOpm1UtiLRxCDzKHuHb
U7s0CrA4iqIW3Ty4WOejuFHlLpSa59PouDUhpGfelsnyPkjBy/oZKho/660HBGMzlWFVajPTbj7x
GKgnFBqS3Qhp4hsGE8PN2/O5sPdozWEYviqDoHS4GaqZ1S4rybJOKIUmt1a9TE+ujb/OYNAdvFJR
vjTWKirEHqTfj6zZ+dotQ+OkiAotp56MM8QBkBKXWKodQ2VXpnXh/MPa4YKDUwQHeuvUHdWONsQ2
HkcNZQK976n3YvIcKVpEdcjUrmyKS/sdDAgAbE4WH24zsZant3IqFK54MWesiSTCjWB0owehZlTH
l65AckGOV3bJpa3476ibt0J1M4dUu8TdDI2op0pvnrwubn69f3/QW2ETrmZxr9r/9LyinhBew8Nk
nm51qyn3UadEz7Nchr9vD3VxPqtIE2qk4Mq3JgtzlxoVFRXtpCvaSJhsWUEUjcuVG/DSzlgtFla9
M/DG228FnjuvZgfnznZUy93SW/Eho/KdBqthxug3+ozK/DsnRteZnisgF/ibdEU3H0rPI2KTGB8Y
LS27fdFTrvTaRrty6b5avnUU+L5A80FrQPg9P12dKRNA1B5d16JMbrRybAIC+PwKOO3SKOsn4hwT
PMD/Oh8Ff52qztdRpgRrnUQTrV+22fD/jGK6AAd4GQF8rgfun5DPjd3eEbVlnjpNNruiECrWL3Z9
ePd3QeEZ8BuMeuAQW9kWizg+NxbNOaWgukM7z8tgLLziyly25IK19Q6cGPQR4E4V2MHmzTVLV3o0
jZzTWFn6J6MtcdQUi0dwbtZ7y0VHPllga1STqe+8InX3TRtF+zkDlv7O+XLxgusHQUsnmb7p5odM
Zdb2HXqTJ83GtLzpx6+600Xh/zHIGirz+L+QF84/XR6VdRPjb3hqEOwPKIcqfuLgjv72KJeeEtBP
xMoETian+XyUuaoL2iCadlIalQyaxkJI1Bnv7NSqrzwlly53fLO4mPAW5jneDKWblE+Bq3ADajq1
T9DVBzUy5mMOE+6RmbpUdstZjlcujfXNOGu+Mjs6/mvflX8iiD2foV5z9XcT5q5urtkoobXTnuqo
R4rVFtHgW1NafK30pdKDSiNFujL6hUkD2SXQ8QzU3IGMn4+OJWCSRtA5T1qcdc8xQs/mjS6H+EYF
RZEGbVuqRSBMu7ky7ku8sZk27gAcGS4ZHWrWZo+KVsN7QevGE66axVPaJmjopSJK053UjEbdV0PX
/CiRLJFkYkkODcEb6o+mVaGipMwr2zWzYyh5iVeVtwgMWnTuDVMgyGN583f0VpDwGl2tT8LONLvP
BXDU5yzV7V8IJdBLm6u5zvw2G+PovqkTBKpil/ZiaA5qgXxPM89fdaUpjkNGmSNc4LDOgVFG5i81
nqzpHmyEiH0Dg7XZN0a1/UYJV0nDQh2nH8DoSVCpD+tm2MYzZbElTtCYi3JwqYHazv1dWctZgit2
kh9oG1EastwEoeRqNNDCMxtKiQX5qQzpacU/HK3oi5sI4xv0IXGo/5KM9UCFm+na/jhNSDYaZvfc
jWZy65YrYQaBtAqlLxk54UIT/L5g4ygnhDf0/L4ZFe8/qUTGvUAkxgm6SBm/IFTR2jfpQhQNjc0S
RwJi3MBm1HBT/ASE+d1rUmpB+pBr3wy9LPuDTpMuCqZKEx/L3C0zX8VF5VfeGU6512qTIparYkni
C6FNX3ip3E9YovTZvTtXQqOcXk6P05wLbTco0Nx3dMgNw+9pEV4zonj1kCGwCauMjBQiJ45Bm8A3
7QvapAZE6YwtcZN2U/s0zR1b4O2L6tJBYi291U+AS2SLu3JjBVkz7oeTkCPlOUgAe0Siig9lPbb3
auUAZkBx/UqMcyn9ZT87sMgAfIG+3hxfo9DoriajPBXwcw/z5BU3Imub/4xJF7tu6PIAco26c1tj
vqfb6d6gghjfekZlfay6ckJQS6AS4KqaQNl6qUPTHpXfby/Mi+7m5qRzu4DNhmxDJ3CrieSosSjM
vJEn0Fnih6rM+sM8x/EvRe/bYBnT/zJDKkFE0+PE1ot3cjKHB6+MvMOA/RBtHtemx6ZWQRzX+v7t
H7euz6vfBpmSnwXuFWDf+fXXpQ6PdkoCC3hEe8wnoX+KVX2VQlD774nhie/vHm+FMuHTQ8CDXsnm
1pskyDVF6ITyosB0VK88A9zGFN3RQR9r8GdxfAXkfeEBpZhGYI9Y1CoosRmRG8XqSJa1kxn1v/Pc
rYCvFU1YOlX27sqPzkYEIb9SuVbO9PlaqnrZ8Zk186QPmgtNKCcFq6U8lkvd+w4omSvjvQZ5EmRT
+FmrW2S0gNXOB7SGmKSW9sHJ0oE5CPRefgqhUvlVqPr4ZqdoN0KLTYc2UObcYUtXHFVhVL+SRrbf
AM3VdCaUq7R64/WWAg8JoQ29Wyq+W9LspAIZsUbHPFHUYbGTPt/Z2EH99bJO/jAcoX2VoCXpSFfl
I85XPcL8nQVcpDaqgzsZ7UMTLVn+/jCKrw+0cLWNBJqwWap6bFpM2hLrlI+krG1FGd3RUunTQr5G
AL+w4VadX+SXYILhdb7ex/+E9MzcGHjjzFMTGf+pVmHfDp71zexkdyWqv3B20Zlcy1xMDZvjzZw8
GbtZjgLpaUkX/Xsm5upe1/NdCrp2txRadOXoXpjXCx5/Ld2tCdhmXgKlbmOEQXdyJXW7pKT7hkzK
QidT7a5kEpeGYvewg1b4JRo950sYR2YJwbSaTsNMz73spEXPakx2nRZdq5+sv/r8AjSIdkkVDKrE
K/b/fKh0WNctxuMDiUfr1NKOCNNmaK9cs68fR76SSiZJmQuq6dY8XI5WhhJVOp+AZ3gfVOokTzEs
268Qac0fiaraT8Idabe+fdleHBXuoL3uECL79aT+sxO1pUqMWHWmU4GgP0Zzi9p9HdAcfrbaqnzO
HFHdLnMGA/ntYS8sKRqvkLk5bS+2DufDYh+eWN00DpSkO3en9QKRm7K9hld9vfuB5/Lmr3IDsD1d
fTOKO+G5FfWo/0EY3zU0wGmp0ip+4jYxP01RdE0p/PWmNFB15Q6hzsbX3GpQx6M285DI8eSAoNrX
vfRuYYp0N54s6x/vXkF0tuB0IafDc7K9rTxrsEyl1ftTt5Tq3sKCJpikbd6+PcqFFaSIwjDAcF/c
uM9XUNYgJdsqX05L0mmfLFN6N4U+pvvMxIB2WQRQ9fcPuCofrYwMygRbtv9cw0jJanc+YYyctD6l
D3UfmW0UKnNhH0QCIuLtAS/sRGySqZNTZlv/tTkA6EVpSorY7EmUU/ykZeN8HFPhXrmHL4DFV0En
RoFpwXHb8shkbQ00gI2ZBtMET56s6KM6wCXzkkoLYrmYez1N9JvVEPcY6zC/OjV6pwXpequs4HBK
HvTSsArfPAYjWpB2ocjlNHIdHGbHUcO5RIw6Abr+/lUlX/AwtcP6AsD45nY2vFhzJlCpp6ivlU/V
OH4mMG2vvDYvrmCbixkGy6oExiUCmWgTTXlTGpOq2fMp7sZ6P6si/VwAnjh2rpt/sFpAe4tEHcBx
pQLaObJCWQs9WBlwt5Lu8+gnaHUeBchaNHEN77su8ul2MtT2YyTo5M9ZgfLK6l5d1Hp8hUp2ITJD
XANCIbEuQsnQW8+PVinSBS3ffILqIune40I/1QGg4ew3DHJY5nCIQGPUWaROj2MLBm0PLUz7q7Vx
7B4o+UTdSUwZ0BHdnezx89un4sK5t2xeIqJiEhvk4s5/3Gjj/5Et5gwZ1kadyk6bvTECekodZBKz
yNGvROAXEqC14bKK+bE5GXIzIKrCcBONYj6VDfg0BIdQUQLJTufdEVJ81LMOwHWbe82H2U2dGCrS
VO+NKJ/quy6JtF8KSJM/dOCBU85y8r73zkQp4P2LQjQFE54LEX3TzVUBlMrkzfJmdHtTz9fHOPU1
OT/NQ97u9ESrg3cPt3Y0XIyIqD4hYXb+DbAaUu0E5NNJX8wGqXrEtJs4Su8NL1M/aZU+XRnvwuNF
FREtBFTQVymz9X//JxSIp3YAHpXNJ03KMtAdOYdVnNYBKMVr1jsXhlpph1AoaT0Q7G6m5mSKKbtk
Nk+YIwoCUacBMN2OB6WarhHIL9zvtPS52CE2wXnd0hwnNdJFG+nmyW3yn92CVAKdV0//9fa3ujjK
C++ZCjcKVZvtC4fLjhKTNEsT+nBrUMq479vWeHp7lNfLxp9210byioE1Xw7RP18ISkCZAYM1TrgA
5cBVYjhYK1bZiAr3StXk9YRwCwJrAtnlRYhwMyFV9NaABZp+quoUFgNNWPTI2+YKbcljS51f4LQj
14O/ClmsZLzzLWfP6mgO0tVg94tvbpLcw6h9wKumozaIwFcxO8Lv9Wsk9QtzI7KgOMhrv8afm8fJ
qhZFFugzn6oiqsNWdnM4jbYavv2x1t++mZuNYjbJ90pU4xU8n5sJGiutNFrWkTQzagnimNrGhLqW
XlDR0XaZ6763t0afi7sTYAlPIhf3FjAzZQQNep57B5F60z1V3yEskRO8ck9sP9o6ikf9AlAJuAk+
3PnEYiDqmaZj/1jKfAFvaWftTx1i4mOl6x21ZWWxH2s9qw4m8EuKlv01TuWrp5NfwPZ31voBUg36
9gNiwW1WlVJEB6e2swFslgEvNZ5L84AAO8jXLpZ7F97UfT9M1ZOG92ZOCVWzv4L1nSCODM5jC9/n
ygcnLt588pffRXS3qrjaVFw28UhtKymKk1p0iMSgfLbge/X+SM4X+Zm2DEbgoKTSHp3SRICpwDMP
XkeXY5nuDkMDZazSoHgWXYwpJNBfMwn73kzRuZKDyHnle6sPYkUv7bBCv+Rn7iXeZyWbpLdfUOI9
aoVFl3MAHy78LKEzADfJU+6TFf0SWMAtGx92hwo3Y7B/FpZmF8iTp64NTdEcolviCfUAMcX0btTY
yXQ4qQAXbiPDUe5lF0fAax3CJ9C0c/0FFwFP94dsiQABqwkklxFVqlCVipYAbsyWIsgj1wk1I+vq
0FA8C16aOgvtUGZWcZs2RvKpbQbtozDF8KAXNtwgaeZu0NUi/yM0KlZU7ReMFtIC8Z9dJJTCDAuv
qy1qVq0FwSIdPHAFIs0/CzMC2rg0fe35pZ5yO8KcGdYabz8dHRSIcxxENAT1IYE46pNdZul45y6p
kQZ6Z05fkrSx8qAUpo7ceyzSH0qXDqnvFLr207W66t6IYboA8dexVhvdstXIVRtbQpyflz9WXBj3
VZILZGNwQ/nbQBwAM15b432jL1oR1LaoTl2hVDkwW+xTgj7rMebCZcwNvGrOvgOdFF8Wa46eRTQk
UPdipbjRIVxEN4UgHwmizqgSHB5i1/BzF+KbMGNtQLIaKEKIlvP8w1kM6zduUTPXZTRKM7CLCXRy
6ujyxhuraPQhWMAVoJlSfCwSwI95b3gfuhw/9J20dOVXrUbe6MNzMSCCjEnxpeshe/vG0M9dIOtY
63wXSFweapCfHtteZL8lcIjvpjfA1TOiqbXCWqrYdPeeMkQ3/WIioOgOfTMG2qAuz8jfIJ4Jvrv9
pUGNRIpXpPJLCRAMjbO1AxZG0lmeZ2TpMt8ruqIkwiJ0xi3No1LZJKM+3ZBwGgVFCiX+QKy40OfU
MKDctXVZJMFg5PX94Ob1kzSlBdcxmhdIEpGSjoGSVN3PeJCQ/7p8LD40c7vA2my15LdVD5q1Ax1u
RIHRTu3vAvkULXQm0/gDzryWe01TqlOC+121S72u/ZOXZfy3i/PVAQDT4NrXMkX7lplR/WwJr/xc
8TonQVcV+oMsq+k7TLH+qR9p/sBezPKVrgcGiZshzwQBviUhvrWcCU6OLFs/rafpc2+6+l0GgKL1
rbmDzypmR1l2Dl9iDNwyzowbrWuUxTdkDfBSgSXw1UzT4u+Um3LYAe1WHxqvnKugc836exw1VeNT
IHPbA3bS7i+3cdwH0yyiz3QBId1Q9jLgfUo5dKFhNPkQxEJOGe7VTR7T8gDmdYdZIqYTMUjkB1Wd
pBKqwtMfcWjhmkuT1vnhRMo87kpFyx+HVouWXT0aY46HVSJkyNeEYq94lX0f0SP6sYzGfxMIcsGS
Vf6SW6uKHfvqJzUnmQWzXsWd36Hw/yFVy/gL6fkIxFytdcXH2aCObxTg89Wd1cTpBxgHMYyDISob
H7AyVesGGdbvbaHqf8bRy9pdG9Xx5zlduT69UQ4x3KY5/gY5gXxmrhOgUImpKKY/DB7bpdTc7FFJ
FMQMU7uPv1gitQT00tQE+Fu08bfYTLoPWs6mCavUwwKx9Ibi+xCl3qHnAu53Y8ml5ms2tMvalg5E
FCUVtV9YRfPl7Thjm6pxBoiiqSusuQKF182j00LzKrHohSbqLnezV9hfOzupbxJDHw6VljhXKkLb
sOZlOGzNV4XUVTth8/rLYdKNOIKVqoH4fcT3OborWjN6ysnQQ2RfTejtqXGtdLEN2V5GhQvsrax/
oDab3CTT5omM3NCOzqL1xwaK180A0fdKgndpFLRxiJ3WGg2t0PPIRjZ13alKoR0VEUEvzir2g5YX
V0LrbRS/zgX4k70m2Mj5vtDf/4nis8J0UXCQfDDgzafE05eA+xT8ZA/m5b17g8OMai7IENJqDFDO
J5QkCDKu6h8Hu7Xm/aQkw3OfltV/DQX5hzbJs79vj/d6c9AiBBVCIATbk27a+XhTaQ5QmzXkJOCU
/iqdvttDQajvLSgzhj/3LeKME4jiK2nE6+8G1HBFDa8lJww89fNhPX1akMbsvYOVcTsYSiafk3xO
r+R4r78bo4Ce5G4mU+Erno9SRrCrpJohZYnLFMQLx/OTEa6kmmXXUv+LE/pnqM060v4ty5zi9cGu
lzksVhyPZhTXvH1fgbHWeBU5mlXQgKIGLdfzGcUi18oUr6mDXQBf8VWQX/eShRt87r5Vc1GoVhrU
MwUqvzBbngk3hyoUIExvPoIWF+WV1OLCvB1A35wNKrKAsjY5E2+8Wrte7B1SGNwHd3a1j0VdKVeO
+cs2/Dc1Y960lWkJrI6pwGI3twlFQw0T+d45eEsPniXCSyK9KeYUT6i00dJQWvb0se0riClWaaOt
ThRpPBoqYFbqInn8qwZtGgWqaeEQjTe1gU5KgxoBQCTYMAetMOX7d/jqu0vS9VLufMk8/rkzIBkb
Ca5F7kFpSjPUptkJ5x4G4NvH9/Xy05ImrUNHhIyVbX6+H1LKoTy+wjosdToF+NSlQSr06MpHflUL
Xy9AHg4EJaFaAAHcPCHIEESW2+b6sYC0/WCoSnpqALZ9yYVDapzG8TH2LIhXxN63ejw24Yjm7ZXG
+OvDTNEVBBJ5Ocb2XPbnU83xQmnX8udxqGDQZN4c/e7SMg4mSym/v72qF9JVkAw8lSTLa6thq2GY
qxmyrPOsHq1c5QzhJjs/YJZs+pMTgZ7qx+hWEWl2o2tOeczR/r6Ttl4F6JxUj16T1w+OUbt/3v5R
69E+PwLUXXgVWANoAq9S1Qp/ESVxWvWoN4M8qE0ByMhpvdCLBLVoHX7q2+NdWG9oltT8uDs5ftbm
ZNuoDw4KTG6Eaks09L3S9Pt5yXZcdNfKtK8AP+wseDk0MymVWTy0m9sTP5XBxEZUHjWlzU9e0yCi
FuneXpfsNJC0aTDPWbkDoDHf2yMorwivdWQnuukpxigibBeLnHqKs6d66MwAYqJ37QisW3yz/Nw+
8DMoflI23Er69lmiFPBB+iP5JlxVae5GUXxWBu2vgl6Ii0GL1covdQLnUem1ewVzwN3bH+T1Wcc9
gb4vwu9YNQKSPj8AVQJMsE+s6SgKiP2OA+NPRiAq3x7lwjZ7qVWi6UpR9BUZAKyrzBajkcfFjIYP
prGIj0THWtDKOr3J50Veia0uzWqtDGEHZq7PyObTA6yLwTka8lhnufKkwzyEaZu/V6Vsvbq4HYEw
0wah/LRu9n9u40XLhLCkSXXBXoZDbzXjTSu64fPba3dhLuir0kYm+QW5tv1CAwpCukTx9Gh5lRXC
rXSCGu7x+/cBo6zoBnDsa+HwfC6qgWdjFvGFytoeAjvvxU2n1e/F1iDQTaVu1VtezyRw1vNR6s5S
MhyHhmODuk6IBo+6d1KzCgZqJldumtfLBrRo5QmtXTX+bbOxy6LOVtkI/RgNcXWcYZ/65WAlVzba
6/sMABfIXNoY1MnNLWQM9ZgpzZ3BOAri0ftRa+K9NJth32CztX/vPmAoTMGpulL9h+Z6vnbYtnYe
8iTGUR8TOxz1ugqQAL+GyHh9UhlF1ynEr/AFxPHORzFMGbnjzChFq9kS8SCZPqaOVgUYuDX+0Nbp
/dvTuvAsMqKD+DZyf2ubcbPzTL2Zu2jmQzlU4R6bqStOVVLPh7gGfjXXqP6h8aLgi5Gnjw1643/G
cqZiCOn/WZ2G/GRNRfbpym9an/3ze5llRggD2giS76+exWzmRpznTj92VWJ9qOjs3SVq2++teC2P
OcK1d23TyHDSW/sjnj0iMCs9S8LCMNCGUnttehBKK77HY6I/pJWRfzYM6fhI7nZhqxbX2LgXfy6w
PmvtgrOSmyjGUXJPSiQbj7kVx+HQG+0PXjv3A/xKe69nlh10yopNV+prkMlL2wUsAq13oEoUAjab
sjOtqe7RJz0SHzuuT7SXHbNCb30UOcz7ohnrj29/mssDrpbgdENpEm92i3AXQOepqx+neFIPhaIo
vspD/y2ncnZjIBn35e3xLl0jNIgocRAf4TCwmWAzY1M/GKN+nFFQfBwjT7sxvfTaIbhwjXBLEX8S
bvMWb3NKpAGRS7JL45glPFVl3yY3YKEoJU/eu1+T9aoCarD+B/iOTdBtY2dRItSrH9EgKo6FQuG8
zMZreNMLq7bSyRgGIjUMkc2GtEQp+khFl8Jq7PImSevs6KE0dfv2t7mwFygigBWghcwF8oqQ4dVJ
VNFDO1JuMk+ksAWaI8K+rVCfQzmt6a/oHl74SmfjbV6vqamW2OopsdVl3++y2JwDTUHHYBiwyHh7
apcWcKXi4WtBCoxY8/k1jLZ5hkVdoh0pMMogcfUxgAxwzdTh0oQIj/HRAtMN2GrzmSRFU0LKUjvK
skzBkY8jsVk/7qtMvLfZysuPlwlEbvJ6YoxtMJ4hzTGnEJeOU9+3oYpwiZ/VKI29vWwv4ITNxc0Z
WkncbAgoXcb5urVw3HO3U9WjijW2HapI0f+k0Nd1ARd9c2P3GHQHLdImP8pG5BZ1PVtBeQvXTz2g
uK0+UPGzVqWaKZ59XStmxCVhBMgACT73MMRF04R96pb/mUup/Ldyo5AbicQKEZ4M/hCGokpIQkM3
AF/tZXh/ULNGTURRMOfI2za30SSGBIq05R5zc3DDfh4T2j/TNcGFC+eKE7NuuzUzoTB0voimKYxF
zQ3vqCgzqo70objevSaYcWq9KUWUXQkBLmxDmIAk4NwItDK2KDG7VkwB+Ns5Si6VG7VTxv1kJ2ow
dbZx5cq4NNSKFSNuBzRMNH0+tZT+/mSZqXtM2s64mWhn+CZdvpvIKv++vRUvjMR3grELvBs4zRYD
DWdAjlPvGUd0uKAODYjy8iYrd4vmDof3D4Vy99oGp/hJenU+KSfOZuHR+zuqU9U/V53q+RHEqOes
Tp33b8AXIQ5oBKuWwZaUESuOrSpJ4RyHrsjop+reridNvgIDu3D7uURddO1AF8A42Zziscc4sI0b
9Vh1lXNjo12J0CTqd+9etrVR4qxRLm36rfxG3032YqqdesyBdB1NTcl3RSrMfSyWfvf2UBdOFB7n
1FfXoocLAvP8C3kFfDhoyuqxL8r81qOnuPOQSNhV2oioe27/fHu49SE6vwVdsrjVwYIrglO1CeJ7
vdSV2ulqygrVeAPmID9MuhrvakWl+cslLZHlohLy9qivdzzEGWA0wKzA1MDbOZ9kvpo+ZPQXj5Vp
17tINZuvVWmU3xykyv7H2Xkst41sYfiJUIUctmASIcmybI/l8QY14/GgkXN8+vu1VkOQRZTuxhu7
3ESjcfqEP2wsdX1ApOsIZRdPyQR0Xd97o94yFqzyoKNoJeGtGIa2CO3ef6CrVUhgUGaQos7cjpzE
ywey9MVq+9legipceuhgWfdotc1WS+x6FVI+Jk1oZ/BM7vrrxVe+YLxZh0HoQHSE5l+ggjabGydQ
xoCLIyHVbACMkVziXMBDXT6LoSf41CaNF9QlFMLYm5vYdxPb2kP8zw4NGp+Zb6hF/mzHhr1RJF+d
ftYGdkedDIaMKmWVs4dSsdAq8zCYY/Ta8shrfFtr3nTd+jZ12pf7L+3qFL4vBHHHQeyCB129tHlq
6342JjdwUJF6UREW+4zaenJEQbHZuLduvDkU6kgy0O2go6vrl3uK0yvun3DXghDktN/ESrczocRt
vLlbD0QiyICQ4bvUCLlcBeFnQnFoeUGahtO5IdI/IanZ7EerGDYS3PebfXVKYLeYYIHkC7ua6o5L
Yo8DIvSBNovpoY4QAu1nLXvqdDv6F8F1+wGlhgw1Bd1+QppMyrx63hdH9MnO1dP8Jew861xYqQgY
Ly6Wj+AWOoQIXAsADkVz/PCrZpZJk0f2kpk2rs4VmKECk2bHCRRXmR8sra4Cg9/zw23G5f9Yiimt
xQm25ehldcVObYNaX1PzEqDx76N8dB4A7eB36IotJgIsgKtvVXpfye4DfWvDXZ8rnEUEGAmTiDA6
Ay7JTal2IJ2XES1JVWIPiskKNSoc0OBH7lEYxWPVNA7KfaX+a0qb8c2ehszwK3suklMShqLYdRgW
ev6ixNaXMGlzJlhQuUdfATf0JpCJe4JXbxTklHMYBppQUhDloQi7PdLb1rKzOq5rxGWF88cEJe7V
njDlkqTF8oW4NiPwPdX5V71zaZ4XpYj9CQD9J0VEGiAmtbKBTOl5Q7qK7Me/APGqH2HVxM2e5o8F
yGuK9E+aGIoXc1G6JzP30j+7XtNSX0PyBNnkoraivRJHw3d7pAWArmE3vjE/ql5txSl+Vm5j5kS1
yPk3jvI6OYzMdfRvlaeVxR5usVrusmTuHpj1t78Lz+08MM2egs8XwJbsPBWz2QVyDvIyllbr7DO0
HCI/xwqj2rV11bOgORSqD2dARA8TuBg4Urgr/OvEhgJ1IEsmwLFlTIdshvTgl+PgDkdbnZsH005b
HXnk1jB2cTwpr4sOXt/XTcXag2uNx6NR99aboWb9N8GYCpxoZLwZKKrFIJyaLj/aSazV+6ixUGp2
E72boa576nMO8IWhcOF1uu9hfND6Xlcu7j5KLORG7SJKvyD9GrYHs+eDRAzPaJEtV1v8n/sa05cd
3jLh8uTURvqn3S3gAJV0Kb/ZiRn/kVDO/R5NuFggxgr9HweZr3ovFLwBoUHbztEx6u5TiSOgxCvW
tht0RlUDAhwMrz5EhV15B1C7hvqqWJlUuxiF+mvSFQ6cZ4XIjafkCMapLhDF3jmFCanTygxIGYbQ
iuHDAZTGCgJLlBYSI7NuOltIlEKb04pHdKuRqrU59pmfVi5mebqB8cf9oHQ9TQfzQNYPAQwGPQnf
Kg2agBHSy8+bx6Wr9G/qvGgTYhxh6PgKCfU/Olix3/rCJbh3FzYcRFcxw8JMGxe4UpmjxbD1g67j
iSQuIk0Di5o7cX0lAhkAlD4jpNy4qWXveyaR874PXfvv0rPTcudOqvKo9Bn0nzm1lfBM19dRn8wI
/URkzzVj8PV8KKYD40GKY6fNUDFRuWSTo+HG+l/xhIcxMhGF+KvBLqY56cLtvwMn7f9Os9GAsD6X
qTjocZP9XQ9dgjJj1EafkRNFTgvh/NT9UpSooLcLYtbco4uWBwOg0reagjN8zKJQTaigrPp3bno1
eFWAF8opVksjOSAfqqaHYXTBJqRNjsZEraSlGxhJmnx2cCccfJqJ9ikf2jbZZ2Hk/VLpd0V+vzjl
j9rW8h4+ca31+9Ry6s+xVtQ/MzHDfjTg/59Q452rXYblCcLnjpF5h8VAZdafs6xNfaNQlfBkuyn7
NCZeMz3gWWDCla7RDPU1N3ef2jLErMHtZuOE8CzYNlGGCZKeKfXGjryyS86I9xbfq37CZJo0DInX
XmToXRdYPDsgfdu+3CG2j8Y0nV/lc6PldrSv3LGc9uVcumJHp8j8NdBBjJCXn9Ci4PcrxUM0cb/4
rZU1nl+HSV0+U4liz503CpBTO/Gm9OQhIvJ5klZWu0lzCzjYRq38MU1YVu69TnHfOt7kT8wNhNhF
dry0vPak+RbNDqGbWqkP6Jz29XMUNQPD6yiqsWcw1L9TbxjnwIvDqDsVblH1kljVFedBUxZQsCl9
6Y3C/qrkoXtKp4IcEwU6tO9X+W0Xo6A/WmX52HaRCWA2ar+TsJkPDXje3YTDwTHnj2Lj27rOAFkV
V2AXJysmJuvZ3NS11ZB6VolFSTwcC87HF/SEq40Adp0/y1VkHUc24IDKuMwAGT8YYWG1JTR5KRNC
L0F9mWKnP4KMGZ56rdtCBN0IGFhTklpRgBuqtfYlz4p+qm1V1I+Iqc2PYIHzx8hYvJc27dWN93Zz
Kak4RW0ssRGrHNpQJ6Qj0B5/HAfLoQWHScCSqEyiOyxG7wfCm0sxqfU82dSyrNVSTV4h62Iv9SNU
PmyRrHK3qCUOujNIgPsr3TgWwA3gTjHSYqxlyMP638GwAfc9m+Lqsbas4Zzbi4M9kq18tO3DRSOH
ErLOfzflvVwFId/JgSzHsUiQvG3oXvoabiz7FLruxtbdeiA5CkOkwLDB+6/SX01Xm3AI3epx7jUl
mGLTfS5V+8f9XXtv61xWH1AhJWKDNIxh0lp7rCszhn9mKx6LUGlzvyhzmRcY2vLVFtgkAPOnmeNP
i5U81mkbIt1rNOJbanRaxaCuGNWHyfMKlFlKc1APGKnBo9DxxgG3NVZZUGOLjeg3dlEG6Zed/MpC
e/xpRWoUiJz+JMNGHcuc+w9149u1QNTJAQVjzivVlAZ5i1YfZ/GIU033y1CF4TtLln8xwDWf5xhQ
2f31brwppMykBRQytXTBV4d8Wrx2sQdLoPSQdH439toPL/e8jQbTrVXQ+fRoj1DOUxFdHj0XzzLJ
C4kfi0QRh3nMsNZS0ai+/yw3YjqKPXAsiX7Yia370FrXqUMqOlbBPCRYNNIC3U5NFLbnoTrqjKW/
M1LYklG78WySNQUmkpESEWnVfMRyNVYmOoKPmlO42CYZC+yKmLbexsl4F3m5PO7M4TzaV7Ivwplf
RYnenM2wcbvoET+D2vS1oYuWBzOs+3EXaZaI9lYaJ+bX0dajH+HYRobvIm2G+vfS9N9LKxveIoyg
MNvox+UZOfnG3cVjNJl+gajU/OBpGblSUbvVty6bQw+TD+Zyfj/YOEghoO73ai5h6cs0/UJwohc7
d1zcP5H0Nn4k1FfDThfm+JURX/JsQwP8XWpUo36PFtI3jEKx5dYYxE5+lyodkEcPD1tfS6uxeopE
u3T7oouSn0s02O3eot4bSEUmL/8UVVY87su6x/fELFw72tkhfcPd5ERdtk/KdPi77PPF3uORoH9q
9Nr9Oou6dffq3M/fJjWFCziR1CD5P2lRvjNheWPhEqZ4YBmwZbpDDQy62Of0373n3qmzmOTP017L
SInfRivXPqvj4NlH3AOSBxVTtqe0iirvwcMjxfG7LrZif1D7zDgUXrF0O8MreZre1LJfaoupPVQS
12oe4xmLN5+UrhhxwOujF2rN8u9+LhVYEF6saz5mCVilz2ZmE2+KeBG+XTZ9L7GF82d7yqJP1tSZ
n/hJLQZXlQfRvygSkxgl2H7sU1IkU+5/UVfRiJ4asYhmo40kKxOky++2ZnyAkfKUBIrpJadYGJU/
FrqJFcAcnoZsCyp9DfGUitNyCgzITZdovMv1RFmXaotSXeAmi/NoVl7zBrZi+BXWEI5yI9MPRlOm
WBaEipL6vIHoLxrX+UZb6/qLZjQiAQpSjsNAXuvyVyxicZekipJHhIr7YzLUyxOF2xbD+Dq9oBmI
aKZELiN7u+4Wx5Zo+fBqPfAqLzq0IdZFXWiO5PSO/dHXCETHRDKIaxJO6bWcTxJFqNC1RtCKyPyV
O7P6qbP4wuAb57iz2+P3+8fmHeWwClUcFjTJKCIBQqzH0UmJzYWCUnVgkIk+0OOnJQOl9qxWnFYr
98qj3mr1qcac45MS2/MXzyrCfY6FyosWmlRKaV5+S/pyE+MpD+zlD5NTXsDKZFpg19aZakjXQFIa
k8cpMbTvSxjaGtcRKbifGaaR7foRycFDvCRYZSZ2bx4cZ6DOnjSl/7yxR/LOW/0UOgwA20iP+L6c
1SnLmSMsTl1Ej0YW2zyxCOfvzMTdf61uyn/luam/gRcvnjErNAe4YiNuSY6KFYfvqL3xNxUmYcCD
ufAQDs7yK0sQ/tvDBZn7/ZD3eN8Uqta5qIMtg/Pr/m+//kAAaaj0NSXmCWXj1U2EU+FCB24Jg7RI
OEWqXe/hvxgbF96NVdgeU/L94QxdFUtI6+fojBRh4IY5sn95+EuN7A/a+dK1BpPJWA9IA2mXt/4K
XdD7MbYrbuAK7P8qI3zpW1icS+y9ZUW5Mae8sqik5yx5+CxD+5mRwyovTvk5KpIU4XnOy4x6PGyS
Xdnk+UsS9cm/aNlmPkPO8FDSsDh3kOn3bW+pL7o3l5Gf4XuTHj/4JhkyEuXIgyHSs8WrgAsHO5y8
ubfOIpsgRJpE3WYswo34c/UmeV7GpiSAkjeBvMtlQO0VEdpeD2g9hw93aAb0tuNB2RIJvrUKWHGp
eCrVNtaNtLGuoqVjNwMjdGc06cJoF45avzGcukoyiR0SwktvENOMK1nlyugitXeriGfp9NOYubq0
lIm4g/N6H0dzdogLs92YHL0fw4tgIVel2JFNOWK4utrBSdALtfQmCmJQ6Xo3/SEmb2eO1We4vEHn
IQNUjU9lMp6yqfpnQLvfiVIsZdpPol8+NZa5W4z03PXWEaG6c9NG46FMsWCsnI1yQh7g1e8kwALa
4SfyU9cUGS/Hm8VqhiRAzy0WNLwG62c12dnfE9IJRwPCwM+OzAjDKlw9Nzbp6kKVe+QA3kYjnPHr
GmsAAkB+7Hw4dCm8Y7XE6cFUaG03pR6+3v9sbuRFfMlwupgn6XQ8VgGwteBALX0YBYNA+NTBVAsW
RpID6DXj77GJteDGvt46dYiOITxBPU0FsLoswlBnkBcyJ+sRVwRiZHq+OqtH+Nqpj7dKkNfhR10N
3qEU/1lydeTsEqHkEXXgII7zH02u6Yc5hdSTutFWenL94SLqiowp5Q01KDD8y/Awez0Ho5jYzUVb
zlkY/hzaqt9g7lzjhqUOOokQeQa3Cjfu5Sp93Yyqa9VpkIzEWL82BVOeUbg14VXrf4eal40HpsHC
9vUuTkYfyqNJka9kre7HWogoMamw/axmAJ7298/TjaOLMYCEhBNUSAVWe91pqjSi5rOhmIgOYFC8
Z0o65mqdnf2+v9SNzaYIl5e2wbCBPy+3YTbhTWXGkgRFkaPFBt3+0NXJVkfw5io2RCEwF6R/60Yn
40iDL95JAqtN5705TsVLZHfaR+ltSFSiWUOHyaRpRv19+SxjZWthbhVJQEWGT7DTDgzUR2sjD7nx
sTPjhu/KDUkyoq6KIOJ8LxrFTgNh2vVzKFT7SZ0i5WHSsfL1hWqOG1fMrQVlReDCr2DdNdOXYStM
XzXNA4BuqEEPqkWkRgkT5HkPZjkZjh8+EkyeGIuTksBhXs97WnRevbjURVBy7nfxgljenKTmx7cR
uIokpNCAlOOly5dVlW2dz7G8OEctPiqtfk5NXRzCsn4dEubG95/pHbm5uoksiV2BAmETVtYEFTEo
g20gjh2ISs/EQ9SM9Quef+H3SCxDsPRSHAGMk/bLapSs9xm4jv/gOo+QhldEJSKyXlboR9lryB+L
ZUZoBdvXVntgpfZVOsmhBdDaarxj0F5jYT/U9S5Mq56ZqSXpeiUGPmDr52469eqkZo+Qy1Rrx8x6
svdQm+q9ge2lfWhnzel9kYT5zwFR3i+WnmXzxu1xfaBk1wg0CPh39KzXXyMj67hLnFALxrR3dorT
gj8twIJSE6Kgjjb7xoG6ptJR/TG0JKuWut1wDC7f9RKLDtdMbwniUqnMXTfY+c+4DutyV0XGOPm6
M1aW3yrloO1jw6xMzIRT3Tj2Xe9FQG+FI6eMev1ZrxIjPKYqDquOnjDxTgU9qPtH5TpW8WNlMQOQ
hYayvWpOxmlfUZzyYxs8tZ56N3lui3D6aE9B7gg3OB1QCbNbl0y63nXowShLkNKO3tsGzu5a70wb
39j1PSJBvpLJRsuGgLUKVaFeolhTW3qQJr25x+G0ekDLd3iRUJyPekVJOgXBkESY5gJZ9yoHirUS
aZG5N4MRRyI/tux8r6MXtPFEN65tyPOkBkg4AAUjcFweJRc4xMDcsg1It3e50qenpBH7IS0CWDV+
lYqjnKb2rfVMN+hpidpzLD+uxcu3wOI3zgl9KcpFVIMlqHW1uZWiAf+NvRqYDQk2KuqIhuTGR81h
2FaolTJmUZbJ0dPl85Kzp9rc6w1CGbb71pAJ7aYo+TBNhVUIBYRjoA4g0vTLVVBmn+0mtZsA9rJ3
jJSmO0BmjT5+6JmuogNLWm6jL7YKA2ArRGMoYR3YrnCOhasV57KmJ3H/+73RNUT3lVkTkFxgdXzD
lw/j6aKzcqVogi6ywjP2B+Uz9tQ2TvdZ9knJ2/ikTb2d+KjsRMeFcvhZGafw4f6vuPHpOfQMgQ+Q
JJBkrk6HMzRzjVFFHWANYe1sXeRnxbbDJ00fko1B3jVkhK9Nfg4IFJOgk8ZdPnBt6KXOjtZBZM2o
ZxX5HjSLuTPC5BM2rApU8QSMpqIxiKjNDNr0VKGvNnZ/3H/k6w+CWk/i/2RzxuFNX/4McuU6L2ej
ASdiRKes6eu9And6IwJcX17vom0SiMOUj2/ichWnxhfbsbnIrSZSaPvb7tEQuoo0jy6eo6WNNy6v
W0/FcJkCFoFJxr+rgGPEo6JGwwikRMTxvkDuZD8NprP/8N4RntGMl9o00D5WZ5bBOF0nRcmDPs/C
nbtUKJ11oKXur3J9KCFuQdjmQ5eCd+v+vTYoTq5lehFYPaIA8RLrh8TG3FPgtbpRX10vBaqBS47a
mwhJ5Lp8TXHm9kgXqUSUaTIUYGCxtXO7MTzQB9hULLxuMxAjpfGFJMBRZawWWwx3sEzw1YEah8Nn
8CIa1mNYPdhlzTkZOuNbFdbgAL3GtT/f39Lr48EgU7Y2pIyh3NrL5wwLB4kpUfccj8HAULvMX/PC
tk73V7m1m1JPCKQ3NwGX+eUqIxlUXGZ2H3id1z1Xk7nsTXeGXeOY9VZ98847v0yVLUY8JskaU2fY
3KtwQtMpM60hHwCrVvo+wzXmsU/BQ6BfrDrP0iDgTBfZRWxr6IWPTh/SbXAClD8ihKJ+F+mEX7WV
EmA7WpnF0UT4fSMG3NiOd3wxlmmEGr7My+2YJylcmQ5D0HQTABMzzU+DDfod66jsy/2dv/F+IdHR
4QPzTjK47rSYZV9O+qT2AWKVxaFa3Mp3AAgf7q9yHdTex+DYAhgEUBpSlw/U41a26BGhEzHV1xCD
56RoQ39pjGOWo+h2f7Fbj0R7m5kW1wXX42oxs3J7F22vJsAtzXzplNA9VSLfitM3V8EuAi6HTC7W
KjBZHaNhqWtN4C7z/GWxS/wHzb7biM63TgIJBZUMUpM0ZlYd9Nhclg5sE6vU3rRLnekNNcVk3zjz
1/ubdr2QTSwzaPFCvyGfXi0E/xETdGTeAnDq2TmZl+GEuLN6xKl9iyR1fRg40qS2yFjDokf79fIw
KMwhJS68CaIpKo7oOE6+baQA5rQlO3i92EKh3Xq0/663Sv5QzGtQjmcPsZFtvpsIX/h9nYTfBtvO
NyYehkx7LmMLFhEIiUkHYQuAxCotSmiRzPqUtPClSrX5mYIA+GQbWe2dUfrzChDWuJCDRG5JUVKR
Lf8UMJFNxAyXMD2lFNUCl/QEI/DeVNSFPkgoOibqWpo8OSWK1gcOvuHuDDV3zKPozPl7RE9F2pf3
3quGrhIY9tyaf+h1IYIMpmfmL7Y9/hnGhcrt3lfFG87O+iRdwYT24Q+P69elapd2RMRV4/LF1qLN
FuZ6ecBrd09FJsa9IGzt75/U694wOGBaHfTZmK5cEYLqUY+yQlRFkGuz8XWm7fZZWnhHfjjY6ql3
1exXBbr7+/1VbxxaqMYYPsJapBW+1mzDbaE1llgpAkbL2KoPCEAuQLQHclO/LbcYfjdSXhAIzJBo
iSFwxiVwuZVRpldeXdoFlW2UPVEt4kwM6uaz5SnZqc+gxcUNqp9KAlWu60QfpPi00xsvs2Ljpd58
cAoahK4dKo41UZPboego5gvGkrUa+akZG1+oUYtDn4nSAa+rqBuplUwpVt+QIaMqAzQJEVzHb2XA
SsMKjZRuCpsbp8WfqKm9NoUFILj/s0Xmw9c98zgay8d7dhKxRfooJ9WygXG566Haxbq1iCywrUGc
igVbulTRin2PMt8BEdhoI1+9zusoe8ksyHskdGDtvEJpxmQD/wS0PbQi2TVMO5AfnO2fIX3kcqcV
qUBhGGOiL5M2Zxsn+voCY3EuSKo4ygyC8eXDTlMSwno0ssBAluUtAun+pOXZh8XSyBstugjU3BT5
iBtdrlIoziLMJskDZdDjfdOU1XNjjvNGC/nWsxB3TIw04AZdgUsqt8zcEU5P0AJYP3ShZjzFwqwf
Ph4DIAhAiCUXBj242rHIHtxpaBM641iBnVRzys9aI7RjQp/5wetSbyPS3bi4OBgSOE3fSUfo4HLv
OqNdBD5rwJHexWXsIav83AHrNYeR/e3jzwYZg1miFGtitcu1xjLkMoPyE9S1guNiBUrkGOVhMRHd
rPmMYBtCrfeXvPHSJA2Rgo0mJMnEajs9uhfdAhk3AD3r7V2j9fYCDdyPr0LCSVeGCak8iqsGUww8
rU7A4wdprNc+5Lvx82AIa6P1c+NSek/QgHFJBdE1AihyFnVMGnJO1WjzF2FoyrlXu/l5wR/qk16r
8ZOK1Mf5/gbeOB8cDolXMzlh1KGX7wwLYq7BoawDYBbDA7m7tYfz1uyL0Px4uUsmbWBJDcCZV7YW
Amyd2NI71SqDwVDDXWsWv7DiMyC4ifLjh16WCHTq6HHRG1ydikSfMoTboypAgDw/DOgEnDJ4Zac8
6baYT7deGsdPJV9jnobFweX+TYUQszeZ0CJFN+7jzhleHJSpIN2kZRr5i1YNx7wXW43VW8vCIcUq
iv3kqlktq3mRDnWuKwP5ze+VJot2sdN87saEIZunzkdVKz/MCEfljZuGJ2Vl1ExXu1pOCDmr6VwG
pZ6+Zii47kQ/uxuv7kaqwGUGsJ9eq7RzWMUQa+4QyUvZT2Vs8nMTz0yBXEV9wuYr+53GndiYh97o
hDLXlpZGdKeRZ12bwcHkpowumyqwxyKbfQK39mrEg/oCuSfK9ko1K/FD2oxQQglo+nlw46n08SLf
Ag/cCGXvaCpIyOBArrA48MGsKR7tKuhrQ3tC7d15Qmb+w1R4qYYsXRelWIKkNFyeV71MZmXAkoPv
vfUeaqMvHuymKw/3o8qt4/nfVeSz/oedMZeVEXuVXgXOHNmzD4i4PdhqQg+kyMyzmCEzjxCet+rp
W8GMnAuSP9xeGdAulx0Y/Yc6OMogkqUFIk9gp4uBEXdlTmJrBnbrpDo0laU/DH21dVaiIturxipT
hziBcj8ZcLFTMVa+qDH9rEnsN5LoG+eDz4F5GEgdIui6MmrgCuIwWY5BMXkmzzbXe1eJt4bAN56K
Xh1VCruInrWxug90o3EaMVRDQKLUPCQCUKdd9+E+UZV8Vy6bYMIbr0z6BlLG05QHhiZP0n9OitUB
xk6qZmDETaI+4Bjw0JpxfnQ72zreP5RXGygvOlwDuYWQCaGkvVzKdYekM3LFPGfo/GV86YZ1FCpU
6o9mC6t1Voc/A2Pdzo3LOa/r9NHOgQWESRdufGJXeT+rSK4aVTLIsStlzMIosFEliTyrTpFbT1Vq
q6+dPbU4XWtF+zSYnQFuOGqaP2arTTbO4q3FpUqylPdBHGDd/oSvkQ/LkJpnN1KLH1Y/YcRYN3am
7ftk8LyHIdG1h2mYvP4hb/K++vrxN8mJQetKKilQGVy+SRXB6AH1JOMseoHGpTorvmVE/897hCZF
zkLdQVd5dTRrF8Y6YdQ4U++JnRmn1gGFUmPjtFyFSr4zWIASoQZvGOjK+lms0PEqJzxblSpOc5Q4
L4Y7wfPOm3e7GrEbsqT/cn8Dr746uahsymNwBQNxjTnUI90IaQSHZ88S01el5NtGrFGcIShvteWv
ge2EYxIVmixgx8mdVw/YNkbWGFPhnAe7Mv7CSXA4gdRJ/9AKS3lWoij/FDapeEblvjxlVaOcEmHb
p8zLq2Pqqcr3YdDi/jTGdrvxBV3HA34YJ4jfR7sKGanLnQ/7OXYGMrZzhcn8MRNJ9XmZ7S2hyxtb
DZ5GDvwlmJcG6eUqo262vTvEzlnQEfpTLFr31NP+/72kvb6Ry7wH54uux/vNh7oX+tWSQ7A6scbg
uEtX6awl8A+3s4Qw1wEc6XZjhauuPyqF3vkqCJOfZaQ2Lxbm5tMOuazQ2tFM1x3+RRI94/dSD3sc
qsV3lslfmGJVcKBnL/6Fp0hb7/g/0ZVblAYNNq/QJ9z5ajqGLawhI018jq4Z7gpuCwsWoB6+0eWB
WiXyvG98DEDoAyWQCvwOOMdWY/g6n2MPJFoPNgx5ObCD1X5bHiclNezzovRoOjv0Rv7ou7lK/N4y
uqPrpfkDt5r5rIlx+nvR9HpBY1SP9ve/sFuHi4IAbK0E4pNpXf6MxOghueUYhAlMgKSWRgLDbRQb
q1xDPXhaOXdFFkpHp2l9fU5Z3I8RfO3zovF90I0yer/M6wZflbg4iqydvoWwzoETVd4LAtHpjG99
g8H7ouu+TqEXgPIR/3z82aUCEsLAMniuG49ZlqjamOHsqscg1vWy0Q/N+PGWPI/uErqoJdGVBzh1
ucNDlonYs2YcOgHC7oylRkevdrtd0ntbSfPNQ8VVh1YMEz+Gd6um3mwtcGwK3ECbbHBaPy9hSM7j
bAXdoOLl1UbWThvmAnaO6/l96qKR4PRO+3B/X2+EEimUT84JIYJW3+pXKCAqqzosmAM4tfkD/4Dh
izN7SB2ABovf7q91lQdKso9UdmZFLArWa81ZiCsYox6SpaZD38zVDsgjm6kvOsPamUs2fFgrjhWl
UQsMKPTbgNhcvk9DH6PWQxQSkBKyN5FV9w9dGv7Ap+jDCoWsBOEVyBAilmBPVishIBG5eJgp53Hq
8NtGCkKBoz4YCg5Di/Z/vDTZ+Qa4QJnON3r5WGRDzrxkunJGzc146cJiPBTGYL6maLVsXGi3zoe8
YbjYgbzjXX65lJnbQqlNLwomzB4fHcWMTyNF7CHEmHsj8NxYiuSP+Er3gat93err5MQ7z7MoSKS8
y6Qg0aSjCrpvyr7eSJBuLUXRjZ8BiEM6VPLv/1MhGOMIF9lbRKDOWvUwu4v55IrFe3YBkG6ktXKD
Vvcn7T2ZEsFNJqquDkbsWpWe2FEc9APezW4jnBMqI7XuV6oyfu3UsvwLOKgYduHUD38I4W21WK7z
atrCsH2s94kNYe3yWXtpmbCEdhzMSxceHUngFSYCYYhw7WeF5cgwdiQ09uHDX7sjm0nokSNjA7jm
cl2rII3vlTI8V1mb/JVEjfmkJFr2KcsW97OBYsFGpnLjnTqA0JnzYYrArHb9nNrQK2HXK2cocD/1
uI6xJe0EOWiinO4/mbzu16+UCkHSKvkK0SC6fDKqoAiWGtx2rXUXb28anVc/LJ6Xo4KTGfq30msW
2H/cjH/eX/g90bhaGXCd3E858FslIqLpnHAkdw0mO9X3I4jpw6L1SACWQ7jPEv1X1oevxG/koeYX
FBgOjqsckIwEl6OJ4rhYcYHfZjQcIx39Za/w4o2XcOu00xzVJDeLo/Z+6f3nw6J8LE1jNAi4XqMF
WSTMv4rRyN7sflBP0eDVvovizSNMrfC1ihHxub9BN24YIE+Mp8CnyEHIKjHO+QwMtebMta1a7fgq
si+47bVPKNekb6WVi+8fXs9h/sH3TaOPQ7eKjrmLYRbFXnjOVfydCmTADzD905fEHYuNQydj+urV
/3epNbCxxQ82RTsiPI8ZRkduNSMfhp7fx2Mwq1CGU1nRU1/jOrxyIgAnrOJoXfQ65aq7XxSl/DxP
eN7e37trdDo9Wfw3IAHxzkhAVoe5oHlfdHoRnpNFqc76FJa/odBhq9rVdQf+KUEXfE6WEy3+kgKj
qR/K3F1OWNF32Jn2jjjHqa4/hlVq+gno4+9O1Hiv93/kjeAJbAIxSLpI8v5bHShV2GOjKlN45ucc
zRJEw1iWr840BiquRsx7w5eyExtDm1uRDN4efB1yF9Bgq1PVs1dRjZbueRY4kPZGYX+JgUU8OUlj
/j9L0W8B5UxBweu4DGUtbTIPKotyZub6h22lEK2A8h07Pdy6hm7lu4QsibJC4ZOe/yppWUZ16DAj
C4nP+nKIx3x51gogiYWTQw40o+5FdcvuIRT1dHTHZH5oR/h891/nrY9IyqxIEhH2Imtu6uRFVVWj
+3WuHdTsuJbDPeT7LSPnG1EIShekKMlxA52xuonUMoN+mbreOXNmgC9Mu6uHliHnoTT4jvYIgJYb
r/HWcyEtDhZCpoRcf5evsQ+HBCx5DecSAPQef0JcoISyxbm99VxIwcpCGC0OGEqXq0DbKeYFiPd5
DGFAM3VOn1RnSM9TXsdfE3tQPp7mco3DLMMvms1cS7qgYjklFcCwMzqG448opctTUmS+jggFbUTX
W58cXGW6Duhmaezj5aPFddm4iu0o59qcyye7SosfDlYie5wjtpa69a64LSAYcnNQYq5OR4taKdqf
aQRrP7aDXsRtYGXFFhrp5ipcw2S30LyoZi8fCM+hyigQgAhGjHt2ZW+Iv2DTpN/uf08yRK8uJbiF
LKGSuSNbtEpu1QI1Pgwi7LNZOMtTq3jewWl6gaJ+aY6vXYaIG/lAvvWBXb0tqlXuJ0ikcu0rIlVY
dyI18wk1l2Rw9lMdGQ+JUrmHws6XjYNxtY+yMOZc8JHCnCB2Xe4jZUoSlkJpHt1scp4NDwGbuhq3
qIbXwVH6HjCuoDYG5wjk/XIZe0SFOB2i5jHMNA0nXQR4qt0s9DrGOirPJqYYlfEJo9xkoAE/6IDv
zTbaF6ar/PvBV8ovIXeTTCxi9VXvuKM172GczC+xrbHfkwVPOFdpqfOSzI2YTkbieEDxYxttwfsr
X+WOjO8lAxmonkNWsEaTe2VFDrCo7SOwePQf40TVEXl0Ru3gzrr+0LpteLTU3P7XTFvFOba5a27A
JK9fNsNLDwYFMZvcdd3+qeK+CRuzLB61ovJ+gdA3v6YwOTbC2jXQm+6abGLRu0XvARmUy5cdc7lX
UT0Vj0bZNZ+9MjQOjTrWb//j7LyW40bSPf8qE32PWXhz4sxcAKiiKYoUKcrxBkFSErzNTLiH2Jfa
Fzs/aObsNosM1vaJjlCHRJOFRJrP/A2QGyt066wICHKWkfCCGv7j4vokh4GBe9SiPLl3VQuRoNSG
K3DgNTSryjsxDW+sRlIMgnjiWo4ppDJefkBrqgyhO2l7yOBCImKAaXwMKbz81GV8Cgf8wfeRNub1
jK/A1WJm0xlArr8c8HqkjhsCYhOX4xbdbqM/pRKlj4G8n3XtQQq53jil8i/VkDt/FaH1e5Tf7na/
CYHHdxo66u0iZXsoNK+PB6HVH4bMKuL3l/Zr3OQ2DL1ICim/vQuOUkYqqsqYsqk9lI6x3PlZkUXL
mGuXXTuxldd2PKtGkd44AQJLvW1P93WqpvORLPMvn2eb3BFZK1c4bDD36KCRnWHWy+iUB4r3LvrI
iDg+GE4nv77/wG/sJHj+gDrAowFyes0FI8NA06Q6eJWkqu/2AdI0J71IX98DRFm/8ZhgI2keH10/
ReKXnZ831aFscFcNIV0aN9W8ONB+m2p+eP+R3hoMxUte5Oa5yAHxcj1WpS6dZUWMpllM7zO4Vu0D
0VhwPnXreGIDvjV7nAw0QoggIU4f7b8ErPbUTUF7CBDcthbZR5oPNfD953kVzW0CHTQS4Aps1YRj
kOfoN6XXunV3EFSHn+3UNfZybuZfxbqmsW6zJN8f7zcT9UWwwIDgoqkJEYJTwfdeTuCS+h52MVl1
SHAf08DyB8aMhBlRSlQuVtmEKNUhhmnnjXfVJWaAe3u1YgFUT5NAuCrLhIebEqI1qY2mYLgu9ADh
NiH5HQ1T6fxYilEBlZB98K2n4n7ZD5NzPg6TzGPD6Aek+tLEK0O7n5NLWik9ogFiKm6Ur2iNVplN
2XZpV+uxaEfYJph7JZQGK72/Niuai2g0lAFi0Fqdp/GAZmQRlqNT2HEqVXvRT73sQXrnHWQ/uaol
bqd+/uQKy0zPrGkUD9YmDhdmYMuGUFeTX+KSnOnThZoCwK0Vyq0dItvDpEJ/1DsjnPssh/qTTH3K
2Vs3T/U0JvWtUF6XXZx4M0z80YuBmIi1LVoHTN2x+KQ9IOOe5ciEdlxaKMJDm/e8sqatdlLJ7o1N
RKF8Y8BvMr5ghl6uAY3kIptgnR90VXi7oIN04Egdsqh9ij/4WpbU4/ShwYJ8NtH2K2ggzUN9WgVD
OaSlsYD/ej7OlbtLBqVfoubtX/bamj77KjPunCAZdmZr23cpGncPnS+MqG5HU6BCUKTnqMKWN6h4
1VFT1F6oWlkR3K7ZFeQFdbmifLuzvdL6gdCB/fH9d/PGLqWBTy8KX2dmzd2Oij/dgi7mtkGzSbim
mmMRFhhlvHQSWeQksaOuqL69P9xb7wd4P6+GprrHeng53FBpBpRknUPOROdstqoxbHtf32tJe4q4
/rqY6YFJQ0kNqiInEJzul2NZZK2rMwziYHfc/6GfeksZC9kEd+m6GmLnt51sL3zOQRV2weyf6UG2
TCHZqR6bPQhPLM+T0oukp5K7AA2eZwFDnUrSagw75RS9OnGLv/EukAeGab8JkHCdH90AbVJ7YyeH
4VC0/vyLpp2FRs2IcB8nl75+SBvvVNzwOiS2waSwIylY0Bk5Jo6urC+x9I1+SOfB2KE+hCPANC7j
T2Om+x3XoKGvKtTDLvLFmy4NNxH9/v0FsR3KR2fDRhni0uM10UI4euYE7uUmY6cfHOnFliX0vZ+J
j4Vd/nKaqtyDADgFkcHB+vWYXEdwOiBB0gk6zl1RXxyaxmXMLKvwnuhlDp6KQ99cr9Iqs/q4czGk
PStZCWdekyUs1NR3EiShLUzq6l4S2KxguNm9Yp6ccATTFsBBcfIfiM+VF3XTL3Nou1lyrbnFXJzp
jbt8XbFfqsJkpsbWuzhmUEZBRyFc9Lq55Uhf79KyVndoqCt4WgIpAMvJO/oomMexDCZPG7mpfHFv
O/UC6mzePnplTuOtOwbjj85KV7w/4DR/cjIqjmG/ttO3yqyKB69IsvVucrWi5NZJyk8NuPRvy2Rn
13Cq/PtemPLJTe2uiLpyKj40Rlpou0ElwdNadm4eWWOaoi/ezOPPIfXEFNZoptwtZQ0Mx7WTT3D/
Bfr/zmo/pVBpuWJ1QzvoRZ48ZrpqVDhmCzBVI0lrBPuLaazDuaJWFdL6dj53Qd7VcTek472VKbTy
QWhUocozJgdWAiCIIYfxBFyDqUKXdsDYYjU8gR9SHVDN9Wmlm1E+DOuNrD31kzzXA/A+NPLG07U0
2blOO6mzckoysVfN7KtoKGvBa2tFMIUjjDUZe1linHGvojpSzx46lkVh0SnvxbRGBR9oQi9nwksg
EeP0Q6tHullcY/XwwUnrcr7BcqAdzhKF/H+k9KLi8k1sf43IrXWTO10FzVk2AikFmNinrCqUs+sI
zlz14E/oj4dWaXjXVTmhKwP2jOc3ZlegzL/6+a5wSuOB8KReyMcLV0bc4rKNVN/lXWT4XWns6tEv
+ni2RqeO5NTUV6Ky3DZOcGRAideU2i8Sex5W5InmQq5vzTzKktl+hhlY16GWmHpyla2T5kcj/1Nh
I1zxtBGBsrBThal2IJ8qM0zyonFDanLaB28ul3yPaNiY7AvNSJ8AyrtyY2YtesTLQ0lYtxJ+OaIw
Ek84f+lzTAPt8UuBPNcUKaJdFqwxYhqRt+jlh0m3JMUFMBh5h3509VD6XvljXCdnDAmsVHUiPn0j
CKYSQKyATCPcj+O+Zb+BnHRD6YcBhlvUB1lxlbQnT9g3LjwoGDaKdBDZOeG2M/9P9yu6mlOwjPZ6
oPjT7sh717hC7TLuPEOcOErfHAocLEUesh9gji+Hai1rXcRa6wefu+tD3SK2FJRiOU8D/A/++qm9
KWVRCgYB8ErKDb3STBDBrwfTrPvLihZCnPj6uEuaanzySh8O1+L0j+8P+sbzgZ2hVEsfzN2AUi+f
r2up768cbodC17vbRgPyG1LCar+my3AKKP0apORRkKNMtRUIuCaOmfked4Sshb4cMPhJRGhzY3DE
4brhhetaD0sEJ0q7WQ0nRyDbX9M1zGFj/cLLxVjCkUv1k+QI+GVXotFOvOfXCxck5AYfApi4EeKP
YqhapqlYiS25tPv2m4N+9iVahO4Yvj/d23S+vJnh82wPz4raYJBHVaTF96o0TX11EBjAR7ZNJ7pt
6ybseL9xl3GIvz/eG4/FeMTRKElt/cGjSEAvEcYYKMkd9IQrps+sbFfgj7h7fxQK+289Fxpo1MeQ
lCDsOFpGyCsu9FSHQ0cfeYlMc9IuKcXjn2VoRdXuFi51Ot5TUIgPpZmll9KbC1QR3MRRsTMkeR0B
Eq66OHDkPO+d2TAPtjOPxR5gqnff2LX5WaBP6sV61Yk1dIoioXEvpCniFHQo3jmi9T579tAhR97l
dHDm0pj1ONX7pIvywG6f3bTv9HCclF/u+lbLnpJkpEonLL+7N70lMSNN74Jl33ueZoSdVHMXuRh8
iqicNX/eScywH1SZ6hmhRG3WYZG74BjnZsQvQRrOcOdVxnTXkOKSZi7KsvbNMIuCpyyt65qrdsYJ
B2B2bGqqevTTXDxUZibKnVoxSgrHwvbxA7KDsooljZolkkQpTejMvnvXY2dVRrLOJ3lIF40CX1Ll
fhmOfLIcWieepDdlsA7mJyYdooNWuvLHnAWmdiayrH9eapk/pt2g2tAd0oGW/lxLYrCk9/QQhAIi
zt6Wt6Otkk4YoFltG6Hc0txOHQifiJaIqqISaxQEV1SnHTLDXj5rIGGeJsOZzu1uSdOQ20h9n4mX
zH2mcARUjdSqfZA7vIJsWNFK0yZdV0hZB+gEG6sM9F3GgvLO8mmUKP+kmrEe5rLckgeJNHM8gWF8
TiozFyg3rwhLunUlznVLqSEGvNn+aJwhH8PKlSQjKrerO+5VNex0dK/uu9y1HllVvRkj06GZEfzi
solcayVZNtDO5s9yDJBZ0UYiovf3xHZgHO90Gh505UFzbxoFL3eEsmdDGkE2HYYsn+OMsskF2VTR
h+mYtnFWJevHKRly/C7/B0VYgHqATQ0YMLyYY7GtwasmAw+i6TA1vRECeU0jvZenoP9vHGWw+4n1
t6Psdb1rRDE/KE1fHhorya+gJgy31lYDKeqlisE5yxPX4xtHGRU8QAfc+ODkj+uG+upPRlbmCiJF
4Vyv06TVYe4n3V+uLVNaADUAkAJ0CI/28r1pZTqOnVWow7ok1WG1NtiCjb7z+6vjt2bd0fLY+m90
w7b7HpDyy2F63xuEaDN1QMF+tqIAusQ1coD2EKLw6w0hjOP54GtqeNDbZiDqnE0CAHZAnYaaV7nf
ReUl38Br2Sq0tX6AHbBk9hejJqSNVgdhmXAlI2kiW2+9HGb9WjybyZCJCxtrxYfG7It8h+vGWsWT
1MiGRbKQjzSTmpKwwCehiBMBupvymBrUrvIm3CNk0SOWro3pTWrX/s2kl/JZVWvyy1Z9uWch9iKE
XZwv+2zEBSZM8zyoYl9HLzY01YoBEFecCnCQoBwQEUIqDDRgoZ2i6b7ORTccDHiF39wlopqjycV0
S1SZLg9ZHwisPJQmMKrJiwuRmeYORan6V2MP/qf33+nrUIpRQXkT32wgqmOZwqFvqn4cLDaEXSb3
2eKJK3zknQ8wKecT0cqbD7gRkGmm0hE47rrhb1S6wTrLA2mmW+xNUvtbG5G/WzSkA0qcQbtlNaeq
c289IHw6MMfMK6C9owp3UVpTmSSaPHSUaeYw0bvkw2pa1Wctdcyz9yfzrYiChI0SIPxn8lv7eB+m
Q0Ubl9vOtzpnjmY/scOROn+k3FqL+rRZulCzlAgLPe33XB/6R7nM5QdFBB2ZhR7sk37sz0uV6w+U
szRqEVV9gxHAfO6VZvBkVyr90GPPd+u5WX3F3jAu+86uT7ypN+aMGtAmjgkRGTGBowDMcsfcV6sc
DzbOMQfy0vKclGy+HNo0O39/yt5YFBsKdwMXE2BTD3y56vUBR8jJVOPBNDrxhSJEVcWkg1QHdOp1
bplocW0baJu/P+wb9wDlHkRpkSoExHIM8s8CVy6FnMaD0sEtOgOlAD8R9cFt9fFzObX+icd8TW5h
DQfBv45ncGjHFT1J9yH3K3s8pK3Qn8zCWTnrtNYtIqOd7KsB3P9jbktxV3XrGk24so5L6T9vBQeK
HC36USG2n8330g7GzyrJRbqDFaG+DO7YXWPtjut0D/b3S50lqtvNidtfTqvR3shc0+4HKZJraWTy
C/KV1XPueoMZGoP2xc2pFJDxGnW7Xxr4lNH70/z6+uNM3Bpnm34hacrRmeZ7c1bZazkdWi3wsF9t
MvrL5ilDptcvc0NzA+DZUOPgarav/ymzTl0ldav2y0NVj3t6+x3Ehkl8SaVjXrS0IU481Osliw4V
DSZA3UCGEG84Gq6pOge8fXFQSTZzvcz7Qk86kLFVFRaJ8RngwCkYyhtJKGEE+vNbnRLS0XHjJC1x
tWpdrzp0iENXkauyudguXQiEMDnWcm+SEz/26VT/7EkK+9BGfPgbfCokz81mgkOF3aWmdjRL1F/2
foMnBIYe5jed+M3O5+V8+CWAOwroEo/DkZoGpKyt5Hhqx76e9ZejHPW1jQqTJX3haOUS989UrS0F
OVhaHkzyBZB+atxPgarP3l/AbyAouKnopYMM4KVzVrx8OJyp83Fwc3lQCkHdgpj91hjcNR61tr7w
abZfuXbWgBwtpgtLesZ57+fLV10ZbjSOujwTunIOVVAGH5Mur058utfn9PbhyMsBRP2mhLz8cAHP
O3teJg8lOCUA96aDxrCudkE1/GXJfl4yb5jgeSsDYPLzcihPm+t18Tp5aAmM8BmTM2VedVJHejvu
X0aYDEOL+DcEdttgL4dpGssUaUN8bpN4xlQjk68Nnc6bfJxbNCIKtHGTQO7oiph01sZip4lp/jwI
tzwD69b/D+YXoz/ePdUfCgXb/P/pYBGpJsllDZLXbNUOcNLGjxgqDvsZfeoTV+7rk5IOOeBfWAy4
mRAjvRxqGMj+8RJhEwlLhnyXiLx2LnbvL+fXJyVMAgCjNCq3eO+4y2P6xVAnBhc79e78nDRfhRb1
rHgAlbjrxSpO5JOnxjvatC1ySpkiNzksTiW/QLRRsb0o5GM77cNsLqdEBt4Av7B0AOVTr+JGoP3/
chZHXIRF5wXqAB0H6RQ88trQy8z6vBNd9iVpxEzpI5u9MzG5zZWaveaACvkQ6VKpU7S7NzYnkGo6
apsi8mtFT5EmueG1DlUzWj9hqlXrFXKqKEyq4ZQRzmuWMiEU8G0ngKzpwNTaVtefFqocgrGVfiIP
idZ79yV0+jwSYsCi3RukS2OryJdPfo0heaSppf6ief74BXkSlCdLi7JSNHecZ7uFnAcbPor9p3y4
tmPyaF+joIaYFpx/GszH5K6m9mZLrZQQ3dTxrsxqKZywhwN4WVv9GBmVMZxhpTREzmisn95f82/s
LPyXoGlgM4fN9e8T/k9zY6N6bXAjjgetJrNMk9o6M3t5Krl5cxRaCJA66ddCOXz5Bty2XkpDJOMh
Qz0hroaxPXPmpDyxf99YU6ChadNu2EgYJkfvGRe+qkm2/eRUCG1aafHdXgYvdmj9nAhy3ngeRiKF
QTcKotyxXHHipcZk00A7TCsWUc3UjbHEtfrEKK8vdZ+yBdknf2BycnzALnxw3W849Tj+OIVm24ih
DuAYZS1rRCNFnuWrdkoj+a1BIbUzieRo1GWO4hVJib7oCvJQDfTTXqglA2radnE+L9OlNdXu3VBq
+gnc/Os3B2sHvQswIpxL3Ckv1wcgu76AyoRjsjZ/kh1Cbb3ZfsMbIj8x0KtGPocfg8CC4+nQzz86
AttuWZaqNh2sH4bxeyI7C/WoGj0ZsxLafY7RfLnv6sq7LpBKucqE1sfv77dXTwq5dyskAEEEuPCq
W9BrFFAhkPcH0Zd+OJTWGg+msKKCgPrE8nm1SBnK3GASFpgixjx61kTXAqV5aX+QwVRF6ewZ0Trh
1P6XHwg8AqI8CEhBKP5t1fWnA2SiYTkFWpMfPF26e6hldx7u6juZpffvD/Qap0JrkHdG9WDrRiJ6
+XKRjDWeQIldpAezBDWEvWrmdbhZzcgetPPSNhG+ohXl83Up0/1i+ctNsPTLF7S78pvcGscKe/YW
4zi7r70atw2V/nDacdkomK1nw2VHIOP8/c/8ajNty5qOJcAa9jD0pZcfucTqMbdTX7tcQCQ8okEl
NFxM3fyQ2XK6wdEud6NO78e/av3FkQ5GeaO9MDQ925fDusGELEmb5ofKchpUkgYVdXnT7/Drrk7h
ol5VdTZEDGQiyjqcvRvQ6+Vgc5LO2WSvFnFLUT3mUC1u12YmIzdTBy/3oDKq4nxZl/QygVc0RuBr
1/qbGNf+zhCDqd1aaOrYH1We5hdlrtVdqJuL28SOXTsTCjhab1EqDbQgKtD7lMiq6p4Mk1IXP1G+
TG4mpwANoNcQ88JCWxYgijWCYkAFROHQ//FSjH3LutDjtRs790oGrbHhFgYyMS+xu/JSOml5mw6e
10Tl2CZ4rbiFNewFqroo+LfrGM/p1DuHYBHLl4Bo2oi13k1+idFc7jDcxn7XkKQ5Qi74qwWJMSN5
hHngQ9ONmn6R1cifsCEKe4i8PHWqcDRUrqLMdCsnwhS+PZ8SPcE6J+1j9o31VNtFvel6lMNVYlap
GaVV3SURlCBnRnoRc6z9CIMJx5o1B8NRz6N/iVNn+kQrJnD2qTt1OSkt/K6oEouTnJerBlYjp1R0
3Xg5zTbijV7EvbO6N07Sr/I8sFe5Ro4NomDn5qr46rdlJ87BYbv6fjGqDjdIoWRzZ6uiEztAcOkX
TVegEwf8CHikUld6rFv0wpjzQeRAVzLnKQmmhA0GARjVhMoujNAXbdtzOZvZcwWTANchfFPQ89JW
bD2TWk7fq7oWWJoEAjeeZXa0r1Zd+ntzFca3HmmRab9gCXyjD1qt7au8rj5hkyb2S+74+3Kp9Sye
EKL9yEzbD0YuzMte9d6FGUzBblTGcBtMU/OZLNneB6Kobxs5A6r3vM/L2jV8PFRjviyuOYoI4T2W
DrQalN0X+ydiRxw0+iq/e8iOPXQeEOQB875yj2s6xcjWbNT3xnSzda/5E97pXZZnX+tMFs8Uzucg
NAsOuLjpvAGSsuqoU6CiDUgo8605Wswhs/EvrUFo98hUtLHZCL/GwNByRVhO5vCz30pU8Gnlr44N
Tq6wlu331c+yr7RgW364hGy0s9okyUMNU/uPIhhGLNzW/js9VfPRxjHvOxOWlrTmV+eTVeR+syvN
dgIPW9VWHYPRKdwo6w37MK5FGkR5YppnxpIaLTInw9zwsqYlCW0R0NZGlV8Wtx0FFkLo0tZl2Pnw
tXqxdOeu1+nVrkaa/rEOuu21t205w2AYlB+6hdbzrlsg+FHl+81ykcCSA/Oj9OFRc/vq67AGso1J
+MhQFo2C55kFRfFjJfNqCPsFBE3UD4mgpbsW9RwVxrzN9yxVcdGAyDMjv/HT57zMDblbMTBOI+Kd
8bPBYVJj0JqM16lmN98d1Q/NHl5U+inP18aPUtCKwXUHOvg6SPvlYNaWMYUZeCUT88ZgdsMmwFI9
9J1imXcOvvcHUknkMkSSlh8mIqMVNvBEX3y0WzA9vT2WX7IZfUq8enJZXpLFirwguHeQVnAWy951
bEIVSaNSF6Up3AIG1WzeDT4K5JGsTPmMH6CjUDTLkPBJB2KiveCRgrNAk/28I2eqZGx0XvaJjaj0
85VW9bVw85ozMUXQIMQOXH20l2SZ4pqHCkIhFmFH/ZL44Vxk07jvyI6y0OkLv9/NhYN3SQfpJGzL
qZt3nrTWPpTTXCDmnPipGfoAtd3dwumInLYUvo00UGaMQJ+Kjm2gOH1DPxgAAkJWTu+nrijNsFDA
Y6J15oCN9LX2211aW6COswIxtTorDTsKNNd5Su3C/9RzCyQfxrEYnyeW0K29aisiyA490CixiuG6
7BbMc+whn6/1wWt5p9JyP5XdKPsYAZCSerWrVcuZOYCajb3FS9SHrkJ05oMsFkDlWmJw8wKC766D
xmi+TUaHZXqRd913qZnA0KkDIB0wgJwTocQLAnYN5GgIFInAZT0xljqy6qKT9PMH72CXVpLtJOdz
nJprmkXKDMDEe/itfRt9AwSvNjvUwrqtg+bWcLvP6irX71yO1YOFHVkTS6ql1+Dr7Rqde2otl+1i
6iXnjd1/c5O1vcjZ7TTY8WmoQi1rF+wlKlS2IkBj7HdlpsmN7WMEE+rS08/0hbAjyqbFYKOJybpt
m5bXklVdJmOMUys3BGsn7/qutNSeONsUGNoPzk+u7+4jNdzVPjc4e4aQqZl+ADcqhr1KKJXe2Cro
7NANCpnGQZWwnwffW9t40IX4RfPd5Yva7Heb3yqQgFyt1cR1CzD2ylce3XLHwfM+Bozf+mdF4eF+
6i2z9stLFv7ZLPhvj1So0cfNit87bdMqzz5mBfqZ+ynBP+hsaYy12MxM1E/k8PRi36ugdSJ0D6Vz
DneM6ygde93b4XjXDLuB2P5hcPTyLlf29MvQgJXsV5AZS2TlGogET8Ks79O5e1Rm1T5DvCiwu27g
20OBN8t9bXLdMXep5e4MJ1uanVm3RR4XRkfOF/S2ZoU66lsgX7t5vrH1NF921CES49zC55cMtOqH
MwwaFo5IehV9OCJdYYdd26GpbazljeZais6OVXvPYi2CbwVaWw/ttPZubNCGavYSWsI9bluApuoO
GYlM7yeokIi/7wLcC/adNVLOKLUUtGhVLNigqrVOtAiDAEvGtG7rj9AzCzNac3C2pugXO8LG0RLR
BGIwi9zOQlCrcgbLQfyo875ZZmNfg9EpitsBfEwZ90SBKHva2jrHtdMnAALcogOdC+//GkoIVxtW
TxyFXWf0YD0yWrnRmvRQ9fOec92Z/LGB6dEHH3UERL9JGWifnUo4fdhpwphBBdlmEWqG2/1SqCF9
1YVfWUBi3ekqdwwmdxZSu+6Vjsx6FSzao1Ga+o1h1cYUW7NakgilmfXgDmv5yVxMJC6EssDDBrJb
zZiWZPqrHAfjflV6+aTpuR/srAHbvlD6Q/vLpaRqhS0JYRUOXqkvIfBeXIiyarR+5oB0Kk6zfMnD
JlF9GuH62h3AmC71Dv8Q34obh8wkmpTFArdaYwvyKo7iWNR5MkOrr6igjYtZfmtGo/2kLYNKI6/a
tCrT1tCe6rQCjFONiXsuEk881YXrfV+4ZFj/QtEntSkB9JEaHCNhRyxDF6JZ5UJQpPJFRZRa+89s
HNr6fKKF9gsSScXiTeRong95gFOEswQSIAIQ109aPS07HBD4HaueN13k1SlIgGBqWvittYUOu9G1
NsFONeQ3AZQD2mdTWoL5KuZxvYT+gnwJJdL6asws45uvLSZqyOvoXOhLL72IaqZ23+ig7kIhp+q5
TibclVs9qNuzgUzozpFCt6KuargEE+kBE5oKfJ/Oq16oW1uZyoqUKLNvjmwnGWK20A1hiXzgJZ3S
4rlRa+bFOdIe34vMHw+DU5TUxlbKeqEHGdX52IwTPgdz0jllmCLk+uALq76dAfJq4TzTSIyEmfZa
JDzC82JZNBzDMAY0zhGv1aLCMWc7tn1RmGcudmJPrYfKx07Bk3gocZIPIq7f5FCPrVve9onNGZCJ
VYpIhyf4MFN/uF+yWvkPlZuLX23TyDwyEkQZAbMCsImWCqWx0GN15ogP5c6XYQy876b0qv48SyZS
UfDzzrqzq1Jci8JffPR1uTnBUq3iCUoEOg2eDDLoWqDLPnqLrwH1GjunDSccAe7NNC80UMJFcVcp
nExDeyy6kXetG/cU2a0fCiGQbt+bXursvGyBFk5BPDglYfKq7Lolhsi/GJvCGH3OYx3rUqNEr3O/
XObZlJ3pSSq/UAU1PtjDUH2cauxKwsn2egyF8nTdvEfm86SS3aNnF2Pke4lzO9A1pWvYOMsJ4NHv
qsSfK67/+mywxrkw6VEeW+W29TiuuTtal5QS0igdHYWh6cwNn8iSWN4xUmc/JD6G4aXdn/USkHzV
Gem+XJcg0ufCuKVN4Uci66ydI4yViE5Ol4WdD2epjqKor5Pwhms/zPue+sC/Cp3/63n+j/Rn+/Ff
H1T88z/5+zMlqSFPM3n0139+yJ+HVrS/5H9uP/Z/v+3lD/3zpvvZfJLDz5/yw2N3/J0vfpDf/+/x
40f5+OIvO1aoXG7Vz2G5+ylUJX8PwifdvvP/94t/+/n7t9wv3c9//PHcUubafluat80f//7SxY9/
/LG1camK/anKso3x72+4fqz52f/zv6uf4m/nj09t/Zi/+bM/H4X8xx9Axv8O8RMMMPZLGwCM+tf0
819fcf6+leEA1MGxsuED//G3ph1k9o8/bOvvsHt+c2wo0wH9sf74m2jVv79EX4TfSI85QAwGp5P/
nocXb+z/vcG/Nar+2CKeI/7xx3EhErAN3ESq1DiagYo61qlbgnLAiE4fPrtJf+b0+qG23bgTbtzq
KuaH92XdnRXtcsI7Be445ZgXK5+BgVqw0UH0b8ZeL8s1qGpS35eW/Nxly27wslDa9uc8KHcYexeh
bnChEYaGpKYf+pQ0LR+5EVsxDWG9iQMGzhmHTCxsLIxmd4+v4wOmRrss784bc7wrBn2HpC0Y3e5i
6ruPU/tk1M7ZUoPRTJ3buirv2+4p88Xe7esru113onbvi2X8ELg4EAcce+XcXriNG8t1Ezlwv3uy
Jjmxg3tdcllbxBJhMhVPmd2d6aK6Rj0uXOz80UoddTEO/n1aV7t06L5TgP1M1erC2kSM8vxH1iSI
eKe37jDfjS7XcYNuZlQM/vVUefc5q3X7lUIOF+PERxHadFEOIOKCMQkbM8n2NipPWmLHs2SySjgy
rhPPSrssTDuWCL/v3LWEiZg8L904XDRTc95oxY8sQ7GoLCf7DLrltyBJdp21PhAKYvibadlenzVq
G+MO8bjPsH0/znbTk+0NWiRt91r1VAiaoYyNpIw3lDvBlBsTM192nQsgrL4yQOjQX0HDeNnhkHei
uvubDHG0XDY9kc1pAXQ/TjQvl0uPS7WacbH8rKMAqM/OIXPEPuiXXZ87t0uiitBypxuzyO9HNz1k
QbWDAhCVVNDzkaZI1n3qpLenXY2dWy6+pdX8pZLMV9udZZpzbkK+KNZkR/4YO7l97tXm7Sq7/2Lu
TJYbR7I1/USoxjxsAXAmRQ2UFKENTBGKwOSAY4YDT98fs271rcyya9mbNutFriorJZGA+zn/uMuT
4AD/hstIiofabR9lot4qOuGyjK+9cM+W030zkpE1IgnHVJ1QEEXazNx+/3aIsN5ISQ3aFIhIGeOz
7twfcN/a5Kmfh4KUPyGcXUmIgp2JD4/ttxTOGRcT8KRWfeC8iqrRqULDG+Nxab4zGB/JxH6AztyP
VvpEcu5jZXrnQqhraqlr07YvASFGQmgnoJBX2goZ/c3XqUu3xiCiJakePV4TldkPpdltPVtdpvQn
8a+xW1WPacPvmtURSoi4NXhCDOgrgYKipnev83EcJX/Dg0DR/+c5YCKo5PDDZYrb+S9f7FR2XVXP
bv/a6cGtcYNbAWDjC3+7jN23TmcsnA11zZWzIW/oMhB+33TyOSH6x66jxFHEkLS7ri3O90Fal+m2
IazUbMxLw+w7180jltkbdHacC2zka3sYLRel/1oy4qtT17YHRzk725sulaoPizNFgzdvehIQEk7C
PqmizLJ3VJXEhbec8pKgf1fuEtEdE1XEVlf8SDJxnu/rpp4VcVvPbwDQcTNS7YOyX1IO4vZjXOLR
DRa5s1IOK5XiJTO304iqa6hYyu8fffM4TfV+cUAIggmq1+UdLjcep5AcCNdt+ktqURkN4Fb0E/06
6mR260bDJFcY86UKzF3dZCsITgUmhfVrLPB/BA9Z+2a70zWZm70sv4hNCJHwhpryQh3hmsmfYGpH
voTj2JNK5chHQuumcJDuobE4+RPtb4D6P0aav77JsCcQxffhB4nyn9/kwnMrF6dkT2b8dBkHjpTU
2aULCLRd71tyCoPZ2ftJ+oQK+RGZwEYrmt2gjbGm+Bh5OJpafgeY3gR2jr1fSBpl3C3aum1n2/vE
taN+Lh/8aoyVHN97vz7gznltk/zn/S0xeW9Tjv3OJURlCQ6u9B+64O+8zH9VVHAxwmJzqUPNEmHP
Ff0npt8WZuu55Tq8ZoXXRhY/E/VkvBBLEKrk70zB/6F++uOnkaB27zC/h2v89RXSaHPGHDO82nI4
OogEvRBv7sBClZ6G1nlNvPlExseZVqtI1SlxA/ea8wmvoJfU/xwJ/zQR/vs88UdgyL9/vXiD738w
riDDIczqr0peyylTD0xlfp1dGa5Fe9ACYgvul2pbu+fJh2hqmDKEves8ez81zX5m72ocZ1vxPukl
EUPSfSgG62Egopfz+pjRUiKz9puq68eiTk8tJ6o50VkdjBdzko8Iih9zp3u31/Q0UcNa5+ZrpU3P
7sCfWS/jezUWD5am3jphnbsWcrBIv6qq3U0pRUTLeNGFE1tl/qvn1jZdde3h9lpGoMqvX8qlm8IW
x1q4eG2P/HR5g9JFO5c030EOn2z+hVATnPOmdut196ys7NSIav6bC/D+xPz5Y3WJokb/jYSP/I2/
JtU1ZEPnGfjJq6tZ+45b3BL/ZbX6fzDN/48z//+Hk/wfZOf/+teE/B9T/O3zqwB/74fPP83/f/y/
/jm/e84/OK6YVg28k8hW7wfWP+d31/vHvbeB/mvUJEz4d/nFv+Z34x+IMnCs0/GGXYbauv8zv1vu
P0gN4Pi7y5rJlkMI+6/f7v9ifr+Pyf/9XEBE0ymATfXeSg/PSpb2X04aB71ys1oBwjpVx2kyNa9D
38/vCbT/xRs184yzwngiM6HZ/tu281+/yb+/6ZzW96P6Tz8cNA27DITyfXPgnf/zD09MwM21UMYO
u3u5h+RqXu+rxnhSXpIY20Rf603ieLShu4k7TFvRJCco1Xqj1kX85HWrYznq1tPor/POV4H3FsCR
vBDu048hUwGwb+ZkPhNvnj5lMjD3s2lNT34Z4GscHaczYrpFM3tbr2p6NHzlYrybi7gQeTOhNEjO
jb9WWPIxQRsgy0mVdT9cWw17VaXW1uCN+1Sc1RSYDrNhbCcA/7BjBh3iEfK2OAbwgppC+x/6JazT
1DOL4aTNX6YhsU7K9vPfg+zFcBjSCnHUMqf4aXpzrJ7sQXYAeIE4N3OSXphcJeTAhOeuKs3mahUK
87UYm/ZnMK/NSylZR+PRaLOfsqwJrCnSeuOJZYiJHgnSyB4gsQkst8cU2Xg5kSrDTfCKlrf/ZovZ
ZLQXa9NHtlb0FfZrHYRVeQUN0EVVvbHZd1EHFqmYG2aGiqXyL75k3vFgPjf0kQb7dDSyGCZ/iJpu
0fY0ixWPi18y6oxpvq10vfjtN7O2qalDefCToqNVLTXHszN65sUcCDb3dENRS500N+Hl2nZe9W5f
JmXJ8iXyuKSLc9tKFNnhPKvvg5OTkAt5XH2pUolva5Iap0UfbegW8oiXwmJuGStjazlT+jokhUa3
wQrrs7AYh8oo9G1OhkgZAh+2X4E7O9fE7oCYScqLGi1t8nDNZBoLbbQlRo7uqBGY+dCMvdwRPK9i
fzSHbY6d83PwA8a17gGr5wZ9wUotyiz3NRTyAfdI+zQ0pnWtjRa8OU0BFRv0GlagHYUny6hdQWOy
GkNQrVVU3TYWSUa1MN4QZPShI61hJ3NjigqhVx+lPXhPvbcsv6vcykXE5ZG/NGtWr1GfL2NUAgnG
jbFMZzry/PFYS335TjLpGmJRS70wH4LSCC1nWDcWXv1tVafNoV+Xw2qbPwdrSs4U0smYF+NHy3sM
xbMUkWU1XmRPmcKXuDw6rub/svzhkhUds2IgN84ENuQk+Cv6tL2mU0m7Nh9Z0o7F4+yTL+Oq2jm1
ytgYqdsRVp4ch9R4bnob82u1frnSPoyKZUE247kI+mpbs2WvqQYRjCTGWNrpfTaNI5aCnx2Z1LGl
p78046VttIfV8zeVaOpwmbIniibe5LDcOpfZOrduWpq9lHn1bGbtvhidMIAZ9ot5R4vuxXLJH0hU
D2+X0n1+TzIoa29jpd0N4/enVjCFe+Q/EAWDz4yOkDI1diJ5XQIndsrpBzP9LSvNjyVbhourufKq
dbSo5s5gPfZm8bVkaU7wsFIPzaCdy8U9ToCbRm/s7TmjEPxXZdlFKGwS24hHhZpLqePqu8gV/U0P
6g0HVGQlNQ/h2GZ0J/hnKOOEtIWOXUScJe1alq422dyH6ersYVHuqRkhH2qWRx39B5tktX4KF+eJ
1rjDhbzO7CBkVe5rv75hAnOOnXKaPWqO9qeVaXVcwKdvleHEZbmQTSS/aYDSvwhY0ihfc47FPN9m
NtuNDpj9Yjgs+rVI3011hximAM6CCBKRHScinuzifSZTeeca40a6xGKUnJ/knUVr8+FMNZnAFlhl
WfzC6vdcVFYTDQGn/eA+LLPoNmtOboZTvSKFvWX+A+qDW2HZOQdf/ZVg7STKyoRsMZMLST2hPRhA
3eP87FVOSGDnLtfHyGhtHxlVfhSTGY+Z/rFK/aqUfrkj8Is/nedBaJfJnafNkjdPfLmx6vx9NlkN
QIaXbZqsfwa4oVIMZKmXPbBGtpHa0IfoQA60Flzaztk4kiD03G9RtCic1+1KtFcez4V8MlHBhpr0
0tDE2+S5+bc0d7+ZTXOxA76rvLPei8G/e2Wexqy6lp3xZIwB8ystqJ0LhYXo7Vxo/Z3BpQS5bRae
QNzUhKxcC0u78lK/aH0TIpuZw9R1e3zkB6OEoZQ1Shru8qgngAb3kHOdcBySVtBc52k6N9r4vZnr
h8R3oiFJPwcrj+ZFqSjJ8Doven5afcRdmBN3pu5cjAWN0tq5z+k4nkTSPNSrH0EuvDlWfaaHOyzu
2f9ZNT2VXBauIUWse8umzwYdQsg6zOnMMrgGod6YsQGhKZJhUyu1JwgGDgeoQPO6KFdjsHG6VoWI
NZL9YHRnVTkXdthiZze/eL8ypEu5Fa2W8k6E8teRkxblBie3cTZS0VL8oyMqrdUta2abLa+HopSm
Xj/WclC3FRb9WLv2s3Ag3YLK1sOh5qethbXEAbIJHnpyfTiBgQAcnWvQ42FNB39frDpSaekmkWLQ
OOZ6vewmlRlwcgsyvM9mdot4sYHWaKx2oyBYvKjNk/KU+0Sm4IbnwYH9RitRb6eyTV+0nDOmjxq1
fk7e+JzI6s0Y3OtqVdab8oTyz+gZXn2Js98X22n2Qspljj5YBUjPpg+KbQW6FVaFuvjWeWjfEAXn
qDT4mnotf6z0+zttEim2PNhUQ8618eZp3qu9tBHAjx8FdvHdrO6JuklWbp0Kc7mn6uo6CCyws9V/
eG73uCp2O1yM0dK5x3TlRqJyxDPgPdoED2dafI7dyqlFbOzQN18Ieup7whsgK7busHMmDs7G/ppq
71UuAoLYQVjcN+KHV4koGLQhzquijfpB0YDUpTxQyMPJHHoZU/PQaO4eueFjXzYv5Fq+ij5H8A6Z
5GVFmNWPynOA0rqXUe/3gpVPVQEDC03vWX1b0EiFhgywIzPSQtccSydrucfaY+ETkiQTh/G2+X73
+E+JPJidvi1nWh3WSf+GZSAuc3lcyuF3kTSXYGiPnV3tgi74ror8udE0/ix/YxSOs4MFesYLRnjA
3NpR1uQfmY8CgCTpu2zAO6aAPcbYhH01c1bBiaH/qZKd1PV9myVu1JHe1KDxWpVCrpTHgaycCKfC
uVdJF3taskYND2poz4dcZe2mLdpzATsaTpxgbgud5BYzdI3WPZp2/aPTWdcXu853adMBdRSti8BO
UZquXtKuNiNzJuig0d0tEQknhM9RPrrmGzL9u6Qlfy6mYbpTkc0efovfWproG2c/JG9qP2F2JS+/
tbd2JZmbV30gf8FNd9IoXpXT1rErEFWMxmZ2CA7qdbHzyTaL6NfrQ81PERX0hrnPK6OJTGbvTbVk
3wYD4FSIoybqJztjJJs5UcJx8D6CriICSmWxu4DYp8RFRRrjBTR93m4BAfmQ8/RHCSkauoKT0jDM
TdC2ekQN4Rusz1OykgRvO3MsvTZAxohPb2mTX6pxYq1anmQOB9B0nrYTWrElfJMPWHEmYjTjbEIV
8a3q8xwdIgM4z9bJoDTsrWJ02yOjOyR5rkdT1231BsFQRhQFLO5vIyCANa27t1IbwZzMN8jTfZoA
MKYdJ4dJPMb9oXTL6tRmM/EcgXdVwo+kzMrDggAqNB39opGdi4qr+aAbGP2LqUPRdQvHhwB0wZRG
GlZlj1EqScGSSQfAnL+hSNzrHNQQVJHjthEUP4eu994mesvRNlm7zFRlLKS+71X56sGURxZyqLLi
QTWW4c0Vy8WmZKJ1173wpnfI2aiqnEdzDPZ5q15n5XOhazs5kIjpnrAdFtupX3A8YxpeJ3XKLf1X
2/tTnGb5fTY7gYV/t3rGnGCtSCnw5qgHto7bdtpbvdN/NmNCqje/w9SaLlKA5aNumzmci/WT3/XT
n9Nvdq8/tDnhnYa0q9AkcCyEZP/hV+LJWrJzRwZOrHFkxoXrNGBiTjpERmfx2XhmftRWg3ii9DDY
xjnX7z0a7a6v1BmNDaEDbXojni3bNU6uECQi3erIHJnt5VIQkh2iStmkKB8YpseIXPUcd3bcW89+
2h07Dx2Lm6/bsRgzeJKSY0fvXA764maVBNNiv4xXx/qNnS+kfvJcqGzjmstN012YBm/YWTJ/66zu
WZQtcz1H7h3AHPGthLY2bHGAT7uxkNlNWLTdxL1wUL3AcqOsDXiv4X1GFsbK/xZ4VX8wsrFE9j/M
W6Ilg0PtTO5Ty9i96ZSHByiRBHvoS1If9Myrtmaep7uhX61fDZZZdLF/hB/O3rqvZbr3aIDjDIGE
KpQyiCPTk2vR22XLFNOisFC9rh0zpJc/HVSr33QHfel9zKhF2DRJ/shGZaRRrRAILX02pZEgCbmJ
Kt+xbu6EwnWeBJtloAzrV8mmwZmRE0zO1ND9nrH2sk9kM+IkFHi4ebV2M6O/IW2n7bSr6ibxJSkJ
OE0y1/aa4dubcsKKOZPgtkf1qz14o2vX5N2U9PsRE/wM2GFtE08xNkpww2+5SZyOU7paGqKzkbGb
4e2rg97bLp7ffjmc9Wepw9CHwI3Jq9u1009zTZajP5TNN7hPN54FoSJEROKQpypmKqPM82TkzUa9
N/M6eSkG6W/zAHht1NPsy1TrsNwLr5GMWNpc+ftcv6tv0qD1o7aS6vdQZtq1IkEmRGJ1VPhSNjKo
q92UO0irKAVUqHgXhvJ+0JnPiG15ZLIYA7wC0C+ptubsMKp3jorO6U3mMicPJZW+reEO+wEP4tvc
asantPgeVF79WuvAe1nrddiYfdkNYavSh4GCUpGVb36uN/dgRH2n+h65UOtLEwkuuWJaMCv4kdFn
2ZLTruj7O86gkVPsaACso3S1l4FG0CBK2nImn46bL0zrwDkmzWhmuwQOEF7Wz37N6zR9FK6yDp2D
hburyINz7Fa7rPh8L3oycism83AkkEZu02DNw4B9f4c+PPsUHO6k8bkLo9s6CW8/ERb3WPZecTCk
058CuLPtMmfOgZDeAWE6IozZT5KQV0i+t2k1f7r98N4rXgHSZ1LWqh3FQc4C6ebmP3QEdinbU5CV
LE5jXhFpmKBwKTuaodUkAE3Qi/+0M1mcbGnPiHQt5keddM+4MD0vLKwieXT1cYWYGZsjwur20tpu
Gfvs/vza6obF1N11xtBuvdTvot51HlqLtY6ggHCuTPUw1KPLG67N3r5PJyy47iy35B6tPzRbE7Fh
G9k3ORlqx2UjntopTb4XlLUe3JRhn3/M5z4xqks7kiCKANvLXqndy/bdkiNQGQDQ9Whxka/bS++x
hnnOgyrnagmthGQJaPY6zggsisChyWj1cvNXhd35O9uE/zWmzbJdkjk5y8ZugbOz5b1ELHVD5aNi
WTreFR+Ifw9MyqGFh36DXniJVpP8Vw4JJJAp2+Uxqav8qnslB7iCfe06VbzbwVA/IoCrrqh4KIi3
C/1qS29+KiExz5m3rh9oajmJs9F5ygwfLWxp3FPagvEayGX94KqwGZJ9mPZS2uNmzsoBfbcj8ksz
Ob4ZuqusvyCnmCYZX89N0NaPDtJP2kQt87U1mOoyc2hOxtItN93ruXBY+sibCupUi6a7XPZuGdqu
edJHUu8JsRi0/BB4jXsN3IzILKGtSAlt1DKrbt6aOhPonyRyTt2hUlwFxZ4O+nuBVzvKaNCN5lPj
vY65VfVNb3henHr8pwc5JHflHClWnl69L36ynipDWkg1teTkmcO1masXt/XyXZBMaNB95gszB9Dp
xsp+WT2itUxUnfG99JwlWRKnYafr8C1b15HqwCA/dbJGL6F0+wjl7GN+KNAQ5z6zGKjlYtwSTUdu
KDJl7I3ZHx8xnQRvRMU62DfwkWFcWYz9Kns/nmyqC0kvlt6FzmEgFPwa6nutagJjSQ/9blV5xexv
VNqZnP9FRHUtcZbkvL8vvtlVG30erHiYq9rcW4nhTcdyTGfFvFMPt6qT5WueiN4OlyAQ19ZZiLXE
aMtaaPFCEswJMoBo9QnfmA+ywP8eLuVdXxZk3cmbHed5WlXzIUAA30yjPWBZYNnTnNDiS9xzT+pk
mpYXAh7qmMqTIg3zehZx72bu1Xb6cRvMA5itRg7oYHZ2v69al+Izz6AtIWEjDKTfHURZ1Re7VTMo
ATOLY+ZQORNCS20/uRpicOs+/uvJo5E1ybac1nqHxq3gaR/022R1v0oXBwtSzfxnRuzaTlYzpLRX
gIuWP7pOsxBiTDXImQY6sfKUbUbFbnIkol47urk76BGnZCb4PQPCCl1wXdRwIldvXlDllOOmHN9g
JR2vw2z4l9Ee2UXzdka4v7iB9uGLVH72RSZ+JAYw6KaAlaYjIJULrU1Dwo44B/k+K0VwE/haiHP3
+vwRQWQAJOWlrhl3XsvZOC0jG5+Yqd6yA0IUEez3DctAno4bdmeLb1zNu1lbHOTPpn/zgC25fkhK
O9djbm5nj4EzzEri0Lidu2LfTWnw5ralR7CdZWxXcHY3DMZWcbo09L7DQGNKkDbl5SziMjE3E0AP
Jla/26tRqEgs9Yw62LI/7jq477Y2jTtRGfXRXlFFRs2UQPJzLFdfqTH2B1Ub+K+awn7TGGyuCOFS
BCr89wntzv1Dj0gaDUXTWK99C+6MbmTNb40w3N2cUfUTVSt2E3F/vkRhRCS0aDujNmxaX23uhqVx
updWiGkDQaRTPZwty7VbMcfntat+phbW9dBZ5UuuGunHQqXmw9jU82O6VGZcz15fRjhaJEJT0ZkR
FrKaEigThWSrBdpB18X4ai6DdlgUxxfGpLT95hfjVzotgeSCDkCdl2LTzLF71oiaM4opRsP8mKRp
s9dSfd0EcmUNIZqHcth9SqZYyeCtlUD3if5Qug3OAKULbGlp3p3bjgDEZOx1vlHDJCSzZ/XQW6Sm
egFyxHH3lY4NULY0rIvlqO7WN23zSpkzkFOmzeuR3siyijwt1zZGCQrmj3fn6jDa63X2Eg9wLpvM
bT3LddeZqP0Dm7ms7hwG4rXEUQWo/MoymJwmd5InFtNua9ZD84J/0zgqMvUMABHLeQJ2k0ersQjv
LIks64KeRWiw73tgVi+R0Vc8FRaYZta03ksqk5RdQcvHWyMt972A5t8Ryidfu0DL7u7hNPtM1kzT
LnJ2vOriZJX3R4jPN9Ghpc+CluA/AYEVEssS3IcQH4V819PJ3uWjubMAyNXbOLbulY3EqC+Liegv
TlaSXTZrk6htNePzuCK+lFdfb4gepcWAtDTOoe57L53iZ9uSnETjYpadUEAMb2ah+U9IeYGS+6b+
ieO5/l2ZfbNlXBlf56rhVRCB/X3CwYBUt5Tipc9cuVco9A9tagDcGgXhvrWZimsvxvEhsalS6LEi
RiK3s6t0WuvcjjjYOn0yURfpzRVQigdqCMzP3C/MeieGhUHQtJ1hc0+oewVF68twyNN+k9YllQqL
tDesk9U21UZK9jiMTiVz0SuPxVdfuwwPgFG7pAiGZ20IhtvaT2A1iJybp4oTJouN1eIJEFVWP/nI
2M46QGds1MzXk8QaBmdQf0E6tEj6FmxUjjCWjTZqvDI9lgryqbt7rnkNyE+u8FM3ApYZzixuQ9aQ
tF8H5hFSsV9Q0FtiQ9K0fM3K0dtyxnU7VMFtnNtL2ccOSaw/0P+bYmPmso2Nqd2MLiCTbIfuJ9+r
xQbXDL+82SQmc9D0RzdQ68NADfjWIN4NA487XupZZ9eyvX4AVREO8xz6ciae7jFJSu2x0NdbkAe3
rkjUc+U11cbRXHJY+FXpIcGW2G5T6ayvQjdcrD/ePCOtd6qO+Xu2/Y4AeV874OYv97gRktiQfvPc
+R1YQ+cRWeCn9UeV+/0HZ8t8trHuXXTySk8Za9A5r+31NTW5twbPbT7KrDO51nQ3mqEMf4hCGjfC
cb+wX90VPlmybUBgzqYN5RbqLeH+Ed/EGo0YjU6GnVTXqVDW5zKm+9Xy1dG8t1EIEjQ7fC09yo6+
UY9u7aNjJ1jwPpG1eSnYx4vqnLCQra4Sj4Wjc/DY9Irgz2xmuIR64J7Xmp9a7U6vHD5gI2y0yBLv
emVzPS0GrkPdSnFp1NZXKRbhh1NFI0W4lhYx3J1a8r3FFbR115yM9FoK+aZhgfzleuCOpoTYU4lY
tmzD86XDELApFrIyyAeuj6ozT4LiRB4T992yO2+vWZO1JRYiecxRijId53ayay1NGyIagqqHsYet
MKX2IJA8/kxd/bPE6/gWSGCyLnFgOggQcipQP9Yy99zQCnLhhXuX5UjmuY9lM5Kagqpy+bKByhfg
o5UxzW8sPc5b/y0NQEHTcvUiRZKmN40HS5ddVM71heKlGLpAe556WlKnEviObRknYHJf90fjSmLK
8l4X0C/Kx/zg+fzZHhxrjOWbj3rsdl43uy/KTJFzWXe7lLWyuK6RzBDReNVrmnSvLQ28h3sO+IHZ
gsAe9aFNw/13xz/xlBb+VRTNw1zUGyDesyX1j6SuT36rh8oUB2UEz4Wqn4q5u6zFWvFRWGLvB8lT
igPqzbBWEWX1lETYz1Wode6hYFbFFDgr/T2oQENHzQYdGp5nt23CydH0baepGwsJKICQO3dm6hao
xn6uoNPHtaAbJjTdDkFqQWrfj1zdTa52GngI6XK5o4AVJ4EsprpBaVcuR6VZXZzPffOOLMnbrZmD
gS73rfcgp/SR0KAkgrK7I1PN/DzwSldROTqQpuitwL770krDfilu/eITyV4VSXFW7ozzRM3VYZAO
rLHvVx9w4uzdgiTa1nLgjEYXwl7ZDzr7524QmFEDdjui2i3zd9Eo/ghdJh4B+YyOs6VxSvaZeCq5
6h5YW8GGu4C2dzoc1geajMud8qojF9b0XoxyDXuY+3gtB5B/tnfaUrPkTW/p7HHpj0nuYmoWi1IH
pQnNkVcs8P15a9AJsEUa1TdPqZzkvMctkYZd25V8SBIubq6MXeEX60ZZxFbF7p3OjYx0HkCj9aF7
xWGEwnBay9Ni9cuZjRLj6AKIWrNO3/2A8/gtgG78KmUGnLa06fChL458FomloJiMMbLWajmBHNd6
7DjSOVSryB1ei6y+6JpmtDgZ+zNX9fwqtL47k2Q6frra2AMJMlwEkWMM/VfbDOqoCjd7R9ffnxSl
XfDDWK8PAdz0rtbtyQp7lBxpRAXP3eKDF46DYkSgPM0+9+2aCzFGOsMGIMwyGy9AddPrWNPSfHc/
u9amt4P6vKA5xiI6KDM5Uiuo0by02l21hfavC+Yp7MvCn4qjv3r2xfPnEo1ASeX0gvXT9pTxDNXY
AjnU645RNDllrkkg6myn1THRc7zXU6D5F5GwkuXVYuabEi/NG7nUbERwmBihNKKI3wQ5z9tJchBP
bVs/GcownHAeTDaDNTAuzIn2AZybinkrleSLBVJnLsv0pQu2lZjdDWCv3Ngz/l9bBGYXu4PvHfXG
uwnhg2cRwVQ8dOyup9xp822CEd5x2YDzZbC5YHV959Ks8pu+kfxxFQ4lC+wb1tUaeQGjydJGnkeX
cq/awPyXDu21aDgB4eimba4JLXbL3Iy4sfn74CFRC/Dn5bM9PU1JDfGcpa228SnYvNXOKLEiJOl+
QYSBfdcftqvrJA+6QftSkj2RH/9h1fm707ogF37mo9XXp5fKWOVeZ2T9Zq/SfBRmOcTMXtMH2nZz
N5Cqd27qfiJnWpd3BWIgHtchy1+WfmyeJn/9YeaAfBvQwQaAqnR01LzGgu9PywvIsWp2aFox16I8
1XXpPrZ2iV0zr1ovSi0v+DnnjsDAJSf4ctuAlOAQ01pd+23wJUa6U2RvlauWLeeBdaD5XCdjobLo
A7HWDDrVcC8Bib1IFoLp2IwVK0vTGT8aDc8mDLBz1uEYjhJ98MNStf4BajHdpl79I0uaF5HoGI8b
9kTQWH5GWzoFCB8JFeWIi7Lp/SyyO7/adEbwuy/X9VaYmRmNfv7Latr+ROQv5s0AGsGv8uIKyuzf
oNr158wfx6cFFuiSixK4NFkHuBCYtDDTy4AWEY+MOZy0wadYK9amNtfZ8obKfVJmDTC1rl0XmWbB
Qun5S73P5tLfOIvv/OL5RyHSDPYbMXL/m7rvSG5d2bYcEV7Amy48QNBTlOkgJJ0jeO8xqT+Imlgt
8L26lwdFEP/fiGpUqKcGE0hk7ty59zKe2YyMj3oUIem4h5pSGIwmQO8UBOwyXtBbYvR1RgIvSwb1
yYXSPNpHXF36riwOib9LpdpVUVjnj2Q79TxxoRsNIQkEqG0wYSfHBQeOI9XQqBDGwBpbqHRRhyQV
s0MT+s2uG+JsG3Y+02EzAhRACiJlBTGEL0CYRkULZMCfhISEQkNw4F1iBoHul2C9oWVx8jKiPPaK
kh3qa7A6dzxcJeV0zAst6wAnir0kV9AcFZyAiet92MGqOy+jHDZlXPPtFmyuloEIThwdpU47wqg8
lmJ0MIHsBqZCqE8NN6Y7ZgDJF2SZQIH3DIjUMIngAR9J0NigkcmBngtdg0I6Mj47qJBFZk5ZHg1b
Ik8FpcvF4gpAewEsg+LmNeDwHbTigW4ggcNVIOLhalkjwJg15ltoQ3ASpgz5ibtJR1YA6YAE9bNm
BGi4sG284dt6UEEYDAF9mK7KXo1fZViIzhZV+ooCJCA1HoDngEZtUhRz9pSQBwZutNHLCMHr/cB1
odLDGOadwu3O8LKxeHMrX3zlA4L/xSbllFBAQwKItl4Re45SU3hev5R59tJVCcooTLoXh6qwyaQV
duDgoqrjFeyWZqEVBjGTYjNUGWGghU+jQgRwMHoEeFeKAftCFQALsFB8dq9CSPZGFJHgDSMNI3A8
F/m+GREeS4pB+ZXr0mZfFYL06Xu+YFLg7nggmDQwBhCi8MyU+F4yWmP8Fv2PzpQAuoc0glh2Du1N
6P4MsQNC21LA/CKB2VPRHNhKbcKi4sJ6AsATqNbk9NRxJ6KBs5sWeWYNblOONmreyDwaZBcK4oI5
S6RaS5TuF8x7pthKBv0v2M+mhwYXeFGlYjIOZQ6iyVo6QGxfTH/XCdIQfxwuLTkAFEO1NsZhNhHK
cZrr1zSAKHxWfFSAvRguASYnIAW0f4qqWpFwbdYoNJq3fYr6oFomGfcLhhlAAHBI7XYlQ4W7Fngx
DUzGQmOK0iog7Y+eCPIf9NZZFhjJyGPR5yegNqBgwxBrWoU3h/U/MacoykOODELtJJQY6ZnMT9bG
tDAUo2SgGF4Bpgmg0OAK8VsM15YXga+6xHRFgj6WhVvYLofLgsaEJAEdngqsZPCtJfhU5JDJkSt0
aBX4mrk25YO+rUA2+ZdH173Z1h66YkikLkMMrVQSCNo1veu5pSoE9gDXh9P9xAqkQVmfYfbrhOyh
3twEJuRpwdcmyhTSCiGNiAmutKQDmlNqLAAWWobbpwOpC9+TmxJ4xBUG6gxXPn8OfiazFgSU12dk
xxucD634yPdrLWCq8N8Snf8PoOX/vxFFbwrwz+Dl/+u/uhm0fNKM/w81lKb/BWY/FLWpf2PB/6aG
Uty/JjlErHKMwKAF8he0nOb/BRiuhNUPLDrS9ok5+R9qKE3+a5KX5EkocE8KHACk/w+g5TOdThh9
sIiILNbUn7Du1gOXj+xJyskdat874iExaVS9ZX5Tv6yZ4/ypTPbXGMJMGoz1SrL3gdtz+GOz869y
pxPvz/Hpsy3290/PmKWwo4aa9oifZhzh5Drta+ZkOvnl/bC7tRH+JK/9PcT0Vvdic6gf1iNdkU7p
t9GhhsOLBgxBqYVNWWo1lBAyaNyUvR13hDnQVWU1Q+CaXQW1/phugO8KC9YAoRH+oR2O0Sie6g5c
JajQ/QtQR2BEYD8SzhyKkkdyXlAo+OaxXoeiqHUsjGlGOsy1pqNKtBBC0pBIv1OhFQ+pEZh+IFBU
BWCTKHpSCBmvIhVzOl1DiYgi6+ynkyJeEXKOBUyrSVQiwIGFAyhRpQH9hSFMgVgFqaA0eBRJU2Cb
cQM8oR5g1lKbaxNVAmjmxgcSFcqBUUsUFk9ykuZBTuZAxuR3LQL2DGBhE57poOCAWJJEgJjAomvR
woCUSVf/IrMGxxHKQgaUPeAhIkFmEbo/zKYqy9yAvFqqcZEY7dwKt4dMgGBDFdGfUd/hrK7FQEV9
gtpCkwOQsXJgNcILOug3lzk8sKFOQ7geo0DhSMIQKL3VSSJ+C9A3Uzk2JpWkhZ1Z5xOeFZECeloM
V0Ce2u0U2oUClQSBBCWB47mcMTilY5diLIDR3xMqaLchjbQvpcAdWllJfyoq/72QpvB8t5Ag9t1C
z6qgHIFyCHYbCJtyNKe2SI8bISFseP7YBZYoWR4Qb8/H/JM58veQs5NHgtEOzGpAhUqYrkP5o6WV
eohCpWxyT+bpgkbboG9BLITl5j8bcXZkA4AvNA3Euxy8oAnyZSdD3BUgz5UXoqe49Hdq8PcbTTSV
u0mErBI0sqYND31BVNeQlDVaf0jwOkRjS60anvx0w8qBDCw4kDqeSoFXEtgpASjC6fkrzlQI/36G
6QPfPQPIPlBLI6TREYtAk7zq0gmJNlaS6hfhFv0ELU2kXZoxaK6FkRoJwjs8NkMN1kWZXY6sgsJZ
wAFFR7360x0HoEqg24BrFLL3joBnbb1mq/kn8f/vB51xdoS65mM2rUYH9xoVuF+0+WRWFcBtD6oN
96uhzZUZmX7w0VeZnSI8gIOwnvJGJ2yNsrygXOfGuEI38psAY0NeZwA8xoUw8zeCDV3QgIDypVy8
CMShbswyOefR4fmTLCz4uahrVeNGMEK9zWENtOeaTk0ZSGB9AaWiSZ31fIybmOmDt53bDVAUBA2g
wTc4jIyL92bf6oQzKMAk7qJta3F6JQdKYjVqpqDKoEH8Uyb1XtkB42dIx0I/QzrMGrRzqYg7G+0J
udmsnbQzmuhfX5yfHVbiZOkZVng0Cpa5JK76MuoNCTDYXaVmPwxYmkACQDREBsqckouv5zOylEXM
zTsmJVT4+YbwaA2UBhJ0lVz1kpYljMxVu+wFHX+IJInhmrDEtNEefYBZEKgaIqlRzMEGNDzTV2CY
LUMDE3GGsT19bS6XQs3cfhmM0dgXJYzCG67RXFMLFUoFnV3TPUsvqdnaog7tFs3fwvnLWrPFupE8
H73bPGSDTU2SfD06kBYDffsTZZqQ0UpR75AT+LsOd2qBu/hgcQQop0MkC2wZVBVYemV1S38S/v5e
QrPoxgsos4LHMDqp4Ct1E19Fkt/hfqNDgFCG9ZgSClYrAZ/yUXmwHSzg9hSxeswJRuEDejfJgwX4
Lhx0VMP6Ez7tolxzgpZEmyh9l1CeF2GOR/ajkw8fsFBVkPpCfETQ/bLVmbaG6D1cHCwidKrsBP4L
LYCTG2+KEfpMmU3k14o8NSG2EHMMuNdwaECquaL+Aor7kcYTZlSnRQEJw2TvRA17psMFFdiuIfgW
AG2pXMsd3xrRiCN6AweLQ5h59lCHG59wgW2ocdGF1ayoiijYMf7BY2urrzoVtvQ6FVheta1T3uzh
etp3J6Q7Xb8FIFLJXdLisontwQ5A9p551IlqqfnoW5zksKnVoK20Yzr/26eabZGP6vNtRy+EXW52
2EpiENcNxLOxD4INR8vkNt5QZrRpAiU9UCZ0KD/Fb9LpX/jXetudaadaCfhLcYab7cCgGdom8TGy
Rxyg+FpDMATwzdJyY42/ZrSnwA1nTOxppoZiSzIfPX18/tI3n48HG4SbpVEUZKjEOilHp4+bLagD
ykiyUPzFodb4nVGK7QG4EUtCRZltrymQFNIkkCmiJi0abHPxquKtkk5jv0nL6sOPBvgvogciXNCh
gGisq5NUoYcRhJSgx1Y1RgFxGZil5SUWJKCwPdsaeREBCg1eCihJoufrGYyZEXPtsICJMyBoFGrf
QrQbPYdyba+Edkz0XvYOye/dBpC7s9/F0BgxB7bQAJVzGhoJKy3n0ZrfwVI4ZmYxBHALvwW/lXKg
3VJf+jMgmK/Eb7ilUNuIwKnz/EsshSpmFil8AC66fMQw3jX77E6j1f30jmDyZ/I7u8AwUh+vzTn+
/Xw05s8qxl9xaZJWus+6/CYYeSrHaLRB4ONtYY3BfcfNpva1EXVlyHR2B2LXWrDhkSBwzsmj2Z5a
hU2UgJTpK2VF8TsDNHGkkgeXlCs9TaEwtxO7QwP+0ZoFz83g78HyZGapUAIYDsGwLuV09gC+XQY9
e8h8et5b12ioqeGm8d200DCApgG/iaFkWTCHxsohbZvoa1bAMzm0v+aKnhLCuwwVqOm+CmjMld8a
pKSy/ZFOTe7MgaTRcMjG9oHTQ/gekMbAU6K1LGDp5Jh9Ifh29WJb4+hqqgzIZsCBwdkGqbRLMd3J
lkre68jEBpUl3hZR/4S4KsI1WonJivni0gPM5t7tkqCsYhwtQOwqSQ88lsNQhPx8Ad6qjg++LDeb
VFjOS0AdF7QTlAX5ARnb0SxBb9FquBDLIQw/0I13OT2jQNsoQ9jhCFAqtGMqkvC2wMtHEE9W6Bix
UhyjQKdcHuhht2nlnIXPRu4BcAGebKJUME3R4boIfGxNVScacAxErjauv6O2Axvs+etMZ8Sjt5ky
6LslMiYEL9Ye5gp58tCaInI1fxTkqP9+/vtL0YGbpaK9GDcpWyJOD3a3k3RQXjRogyoljiVK+yF+
Bbpvp8rKYAvBYV5iBTGUYrsqHhzfMxrK/YDhm0YmR1z5XVRZuxMw7nJbQ+Ab+KJNFu7BaH8+8tI0
0n9OI2QGqTwGntUpUmjyyKCgyxmxL/u1K9wtmD76TrNNJXVtFnupODiJVnyQmvj+XVmdalEyf9UT
W9iEOurXcq+JZiof0BZQaPWbUmoD/Zyv6AvJ4q/nL3qLHY8eZLa54GoHn11XGJwIcord95DpVGaC
+xB8JNfq2AY6bwB7CDwfxHkNwgZrILiEW4I0SpS/SHWiVP8k761nVmgC281KbZte+PJzG6zWKz2i
ZcPBAacF3Xw4019rEC/H1hh/Imh0dl4PudxvZld0BpfbUFgOfIMeIAIqoXZkVb3KVTY6swPQ0egj
cWt3lGlaHkzX3Hiy8MBTaCCk6Yw64gHx2eitlqj0K4/LwsoXWXr12Q6DVNA4Ji2PRe9UWu10p2oL
WB16kptQTU1py78Vh9CEv5HSyLSRXKF8I3s6dVgZfhrm0RvOsk/UrUm4SyCCDPGr5Bs13UO+u4Rs
HhAeKC4ZY0ogFVIZn0e7TPXz79gM3SuI2kCPsJYIvgdA4cE7GiZqCePYL7GAOr3TrKSoS/nC3MmG
40c/6UUOyBWXBC5vW+9rrt6NwwaU3rZ9AdAMeH2mFBS/1evW9gy+RMca2D2DDHbM5EqliyD0pNc0
MznGhkYQATo8sCxW3G7B5OkgiRrUhyrd+SW4n9CHeD6vSzuenT73XWROhRTEpOnBYWumilqoIHSp
HGSeIOelIoapgJcpEFtVazlRPAsYU4tXjcgKFPBQbVxJZWD0jOcPc3Nef/SRZ6lkS1XcEFMpsu3A
35R8bwjiewJWvXAMSHPoSKVhdmUmwfEXqGUgwweAjmHEENYQgoI+h9zXkGD6GBucLoAFQDgeeLYc
gBNcZFuodR87QoCGLbHmbjUzbvkr82Fn8XgSgAU8c9p2yD0U3DQpVGc8dfwqdkBKZDLJqKhkpztS
eAEyCMYHVL8qc7ewH2aRuiZciLM0SLrAInrJ1eYT2r7vGY3B1kzjmIUEZ25e7ZaAq0oRhhjQiN0F
V0YvTrla2akxmIAXWKOefMYHagO+95XY8ofMCF56pb1KNlQMd0j11E73tripW9lZXFuvC3GAmeVF
PoDPRM/jobLehOEfcHuZq1CSjlZFrubIrXG70gbihz6QOgdZepCXPbWBn4HBUlq5DVtdan9I+gBA
FQQtA+koQnIrgdgk+LXID5GkyyDOeqAwJvL4/nxd3yyOH6xrZpb+MAlK48AfUk6jcDpoKwalo26g
NS+e9opT1OgNVid1yq42axeYpXrS3E5aANIRXgoYMrRYKHs72SY2er21GLXaBoBF6rWMsg7o6NZw
oDQwI5Kv5y87fYhH7zoL1FAzicd0Gpi3OQeFOLXXQnPcCitZ91IT7rZa7wIWTZIZmU3XTWhXEMCb
KdIpv0LAhdLCbaA+f4elK80tzN8NUqfSII0xBpHO0MgXcFff8QqqfiDTvJFqZnmHaL92dtwKKA9m
bC5Ym0P9H8aMHu2Q0g6qrQ0sIES1wA0TDENCTkFtSbY5xM4bncai3UvlFmr+HQ+bENm90t3ZkzT0
HYC3TK/Q4qKPPaUg4wBSSIDHNEGoVaQHic6G74CTe9A4haIpdxhRyJPMvjL7ieENEXG0D343Lq0I
WJcdVDxUmGp4NXpne++UFZrIQJlgJY29vdmjN57lEiLFEjxcZyinVSMtsSWd1jIj1nMdpCtjVHmV
l/3TYMEGVC2cWvG3tUFuuMNgfECk8eX5N77VJx49xGyh8i0NAmmCaecKNQc+5m0gLAAwB6P5oXOF
oTTU3bQePoVnMISl90+UVsR9+YKjJlQSWm6vwHruYHdB4joFMyAH7h8VDFaiy/PnW6p6Tepw9ycz
3H44AdhBFDwC0M2hr6V25RW6CdseuDaNtkAPrDe4FfIAX2vPx1z8MLNsIBkbH1ZYGLNvDF8foBwF
G03ogMLhYUr+gcQv4O91HsWXyMC4XP+KcjiEVH97jUKbnZWBE1IdM35PgJi5S9fKxEtZyq05drcf
p5YhLAvwXKD7WJnsG1dKRxlGa1Va8bExfR09Mfk3hZZHpeaaKOdGodXqS6/lBqVUli+fn8/QLWQ/
WjWzIz/J4wJkXjxJlqiNCWgkr4w2nagA0EvAfFkZ+r4yKBfX6jXasSZ8vCUZ0OwE+2vvacxgJqMe
vlEbr9b686Dx5+SY/Lg7njjk4StTUdraSblUG7rVce/mDELEAFNOgdJ3v3IRhOEtKgfwBVXpWkGK
yfhqbMMswTeAwgKY298SoyH9wwB6O5buBieZHEzU6cSDZL+W7CI7UyzuqNFqrJ2FtSvJNOcPvsXt
uL0bZIyjMmKn1VpiMbROozXGaOZaZJDohLmqtC13wYF9K5V46xu8AZc0/fkqWNqbtzm/GzlhQOEC
GIxCLZxRRxUqCTowdApjYz3sIzW1fY1bmcqlBvAt+bwbC240YphOmV6wqy3W5tT4kjuiDXVf/CUX
4J0NVsZBfogs7wJvso2kCitjL5zlt2rL3dB0R0ILBtw5RzxS6qWX2T3kNtZX6MKt9Ta79z/vQSu3
BFfQYfTIJLXfggHKlkFYa1O3lJ/fjve7ATqabOJqWiC1DloMTpbK4FXxEii5TKrwmME1h9B/+WvR
czo5Hq3H2fXFc0HkKFkMB3sug7cvJyj+oVt4gn8ULlOUvocQ1h7WKjKtJmqlXT0VlO6VwRfyYmoW
l0KJFkepxNiRzGqJgpxcWyu9zwSW/7rm3Cr/d9NYD/Do4KfvVOsQm2SNUYc5pUrKhVZaiZacwI9W
PB2MdoUzIX4pA66Ek/zAy+UnrWa6i9AHza4N+tK4tKvkyuK8pfyPpntWI2KZYKzDf2cRpJbqvdNc
W7m1KRndPiswwYbSWKOBlIhWXUH8lPufzHH3jZ44vVYbJuovFph3Bq3DUUjrTN/y9LXQtBR85waV
eRGAEj8d3tR+dDqNN1gl3xcK+NoybVUqgJmWcCwO+TZcccZcqoCSsztGRPSQkZpGzD2oOgr7kLBH
+cC4hl8BjqR61SeF9BIsFSXSRBaIpZXPsPiqs2ROaD0ItvQi5YzfxNt4QWML1/HyF7KFT7D/2H2e
QDtTHizm3FnsV/G6EoKn93rw9SF2+0d6NNl41eX0vqWanIafUc0R+v1p1QE9rjbYYSEqUZ5ark3w
lHc9GnD6/90ugGElSi8C4FQjuk6/XebcFEdwN7DAjlyjIu1A3VeuSwjuq9Jl5SWXxmT/HJOGNE4Y
M5jb4Sjtkacmle7/asGWgB8aqh0y81Ei1Y+E08Bvg2Clmrg06CyMdWC1TeoxQFX1HxR3lQJQ+MNh
JfdfahfOne5rIoyEssU0cvDE5GV6651yPdqyZ/KtxAa5Pp+5pdUxK4/0PQjTfMwj/xhiAS0pGPEV
PvmW19Dwk0QolOUurkh9uDLcUrtm7nbiChAegGsD5YATAdrtDnzpa7EN95BJAjLoUpqVM9qBBej+
T2XSZm7TOnoHKnTccbN5/soLEYCbm6yDOzGC8ofF0v1wqrvFtZ95CyFsLo9GD2GzH8bOT+XOP/Kn
fzjgLORIPRSfIOCDG8pO+pbcC0ToMBDPyJ0kc7/pV/ocNKofKvwvz81VaqWaspAQwfT+z03hp0IM
liVW0L49Z6d6muPqJd7D/dEafyTbO6dGi4W1ybRolHmUq4o9VAbM5y/9eHMAEv3n4LULzRk3hn6Y
QPpK157ggtBU3MrmWKjawNXnz18vOqmAWyuWEW/Qdm0FGojq8lSBHVF99T8/P2F/qY3adFzlK/H7
Vs77v+PaTWv8Pq6B/e4NLazXHcyl44cOC5yoKyco+EGx7ZB8FKyMzFLp9uSr+yrYtaik+TWwuFPX
mTC8A+JmRFcxwEMG2/6HuULsMLfFL4gpdK8g1tMb/5isLPGlyZ9FpiwcPTAy8agAoGjRJVg5Sx6n
uZw0y52IpgEntcLP8tybm+ux8NHXJ++ddFUxUqjBeL5yFnpanDSLSaDVJZDVniLfd3Cid5TF6DQn
hxZ4b66WXhha5i/cVtyzsvfCq7GMIwVFul0x1SHqbaYTaHSFa/XjabM8+uqz5GmEcgULKwKcLBqg
s1hfvkIqsQ79SplXfzNKtfe1QC9Wds0CeAjmUn8ubGIIKhGqrdg2cqAFuJ6Nuq+Dr6rz6iGXGQVM
ellSIYasYiq23sraXmjLcJNY/h9rGz6whDDgyzb2VEGjZZo0A/hQ73xIkm6kU7tpDGpDv9MXaK4c
CJU9lt/Vxv+AvoRF407M67CPIN9qO9mW+15zN6y3stUX5l+c/n+XTbBVy9dpUGMx1G8xRGxqwH5o
wO1CkkSLwl8ZhV8aZhauGvAOvRDGD07MAyLnw2RmhP4sBGG1SPh2+VEWQnFL9hYH5HoNcb0QSGax
RrUgey/bc01DphYQS8gm8FFjkgEWKwDEdfQlJHBIaaEwFIPNWO+CWq3DlxzlEChIHAmAmRhIyo7+
F0vqCbjSKeqabp82ajFwOhQ2zFDUJ/WRSOtSSGeS9GeMbhiEcDjGDL2rJMg8QLyAHvbDRxleSoh8
8+Q17SjDj3h5bCDHCG0OSCsYYfwaFXvYXinQNtBdvlQJtkXZnwuU59uWmoLLg50izmJyDkVAqukq
pPLfLFj7uUp8QYa6PNc23RjJN+kqI/T5XldGW/pgs4wvaWKKhAUp0lriq4csB9FrwBtAI7aEkovW
pwe+N6st3G0JNHzgOQT+GQqTMRrecJV9/gzT2nj0wrMoS9alwGUuHqGZRIUinAm6QINbWKQrAyz0
Q6C19ufi77ssgW07prTUW3XQIhMuA9vabL8IjbW+w9NUsIsNekNcgF95/lILJRtOnEVfNun8MoUX
AcDakKHe9RtqE549G+oINq/XBrgiwyY1ng+2GO5m0TX2Y3gvCGBfdPRw4QbXYrz+MoyB3g2cKoVT
ZT3cFT5rUCIkIwZG62FxTDG/BnGUmZox865RAoDH6vKDBTg04NFDA31l5ekWjtE5RSpJ2YJtBga1
AiQXW+ZdMJlzuw9R21WZ5IPPHAFFX+h+Oxmg9ZzWnAHJpSDvoIwvLuDmgFRBrWJlwU/r+sFim3to
FmkdRo2LzyIOn3DJgZ3nyr5dONSFaYPdBdgAfuwhDFKRkQ+KS9klKtJUeoWFayW9cEGmJaX2fDqn
s+TRG8xCbBKiDFn3eIMKGGkf0rTQ3NBCYQPxIyP2t1X/83ycpUAkzAIR9Fn40M2wqNCU2mefhd29
eEdBiz/Ft/EK59aVLzIjxP6fcg8nzEIQENjwxOMwc6xR7UontnwlVkV1VCQc0zwAAbhStDKEVjb5
S2wC4fi6dl4vbVJhFnpatHYTiOIhMBwY6D8AZIzCjvchnFITKkHfzKcIpSZ2Hf++9O1mgYiCv3rI
Ta/aKcQeV0RtVHvT12OUaaDyYwTqO3QYlF5baywujTcLQlAXHzp3wHgM+hiSfIHYnbPGVlrojMIQ
9M8Vz4pEw0GGC2U6lKSHHUQJ5NDsQflYq+pPW+fBSp/zXWDfBuFyDwswjj+Y7hd3LKyOVP12pe6w
FDXnVJcALmOdN4XoVs/s3iz3iQ15djXUgbTdtJtay9RuD+l9zbehxdltwmLlcLjhZR+92SxYcG3V
1SGDiIiv8gZ1fVIGwH10jYiDHpg5Qg2PggKpHJvQBOVQ6Inh4yd77x4sFhpt2EDTpYCOAnARw2Rz
oMC8ec8cVrb9wnE8p7sIXVjkbodZLwD21nkF+dIvCPwSJ9C+NtKRVtttayQqLGpWBlz6zLM4A1Hn
UizgHetk19GJPqDGCUdJXdiOhntGv1Oy0C3id7URvCdrCcG0RB/N/yzkDPFQRdQ0ZKG5x8icvjbU
yG0QHv5hULu5y90dB0UExSYXFmgIZ6jYdcfaSmzmFa1UNXLArDVzc1DhsW3Hnyku16QhXFZrwUsv
NwsyQgAptmLKpzgGgoqXzJgUg6CfsulD29/4Kze6hYOUn4UWMhpcQipwu4x6WhkgTRR35vMFsVQh
mFP5w5Gg6zDALQomHuE7ZOCjE0Mp5d5l3pPBgPp4mKlNC31khatRAT177EmijkjxhZe2u9AmJD/i
XbMHPRG+5+GRqo2R1byf6jd04WFtErg6esh2iFqHyU266efnz70UEOcYatZzvWGYoi1cElBF8YxQ
py0gFg3x9A9HmOL83apKQibPCymdqkHfbqKyTA5FnwJ6UCqM38EaA8bmus7pXdiYc5BzXHRxJGYd
vgMIoFr7JuxxBzrVVqpH1nj0r+653gEOl39mK/ty4biaU37gowmDIjKcigSFTaUyjG2AJfq9WkCc
1uaDbT8n9kB9daSgbTRx9bGkXn20ivItqSKoyb9WvtDSnM0iS+gGbMoSiOyTsxm2eqhVbQLbSAOe
67DfsALJoc+Q46Q7G6ezzh7gqwDgjFmubMul8WcZDeTgWbKAaqyDUk/3E59b24U211pPYuFs4Gah
hfLIARKlBOmM+37vfrZWB0W7A//SnTy762TKgGAryK/hqPBfzyd0Ia3mZmHGhag4KcImxGkbyLrA
LQcdt8yCghBEj/5ZlY+b5TEhVAV8IseU4b77FW98Vn7+6AuTNQdviwNXQkwRv+tCA69uK7klYGIL
MzH1+e8vFeDnKOyclHIp70WIN8CTapdexKOHsocjHeEI61A2YaRasicu7holaiHks9Oau4s+FUxx
giGSSAdS9mrVHwumUCHJBruswIfmgDoC4EWBLLnLLj53SZvj8/dcWNLsNL93w1Iw84YrKuYRbfsX
bJhtsXpxXugOcXMcNSFydNK7mEJvN1zDQ3Zl0NeDTu/4Ge3X7r8LsABujnmOSwh7AxwMZIzFaiCG
b4S33opsOod/Duqu8F/zN8Ue56fowVVnZfUtxFJ2Fgig4jE2JIlZqy00LLIXuMaZzZew9vNLH2UW
CQYXiqpkh/xGkFCbIjkFjAP2qxFWnn7p8nmjp9999Arajj0fDVMncihlyC22HbQuZaBNIMd2ciEv
rjeU2tQrMWABgcndcpG78SBkW8A1AkePQGypL27bgbkeyp7lH90EdDqUDx1AMFdGWyiIzEHFQ50K
LfT70drF9Q9cwpXEaeGbzGG/ItlXJUW4iM58JdfDlYCnFnflOLiBraBhb3zEByfoHOabJW0pdZGA
48XOgYHjwNIJ7PqSHoQNUMY2d0zVfA+pTVgm5woJvD6vB6oPkAgwuVdxU2lQF7PWMCgLXVDuBiC5
+2hoz4idFE7ldmBBUp20aSNCRc+95JvGQS9DGTRfh4/Hjjc7szEJFfmfygKYxb0/D00LIX4ODg5c
Dp4FHW6Q5QDTDQXU5K6F4jP2xPPfX9jEc1wwvKCqoCAylGBkxiF2EFCRiYN7ev7jN6zOo485CxFN
1tY4QPDrY/wROH696V1D+GiLq0ur8OeIgeto4FxtrAy3tOrnIYPgYU1J9LgSgakwauIxDGH3QFmj
D9dsNUB6GYkqCRaIEl/9tRbnUiC5reS7NULUPBlVU7ux6L4+4a3ewa6e1wsrhF8GlAXMpnx1P3C9
f/6St43waE5nyQRP1/BVTTFcKFqjZHH0D50qQaqxkZZxCgnB2xh3sQ5CthA2lgvWpkeTjKzcl1H8
LGFDBhRTokalEwD8zUXQ7aTsrPOhNiu7oaBEtFqAhdcUWNmEA4JRWL+zzGeCEvNkTJ6/PX+NBeIZ
hN3+PHNrQnCZTMC3Cp0RMKxekrOToEOGSC03nd7L+QVNURTo+EP/4733nwG8xhXAhQ/Px1+q2M8x
6r0Hz18PslBOr5PX5trsPJvZoVWpclrmhDYKx988sLbpiVTjf5jc0lNYvVspfCVJvDCVgyasL7fJ
bEGPjvkmQIuyVoh3clMfa+M/XuWLNvNLqIJbTLsbjYYlnJi3OAMo/drquJJs60thhKdgy331jmtl
jm9mFnD06P0YnhLu/htQ3YUKwRzqLVUdM7IBEhLASk0KUs6NNcJCOZbHTPEHLYGwUDH8swvJbYXd
vScFXVyJipE0+gzMn7T27MbvvXSlX5+vlIUz7za9dz+fF40rwCZ8SrLh7QObFqh6nEB+GtYap0uH
zK1sfTcC1JegkFZy+FAq+zJa9AsZyYnhHpjXKclGIQwI0gHoToCvsS/scPpYxkeKG1CzElQW8u45
shpufEULUy8WAvdhK0P+dZtV7cqJvlRsmSOnE5cLWY7D68GHDfr1VnohaR1XO9ZiJLWW9FZ8cYsD
X1y7VB0BAc614iQOUMh/zeD5CVPyNIHJh9ULduPC2rODBHYL4Vi7RdkGl0LOaTk5YK3e6OCOSZg0
eohCsslLeE3DVqtdWWULB+Utjtx9pIxPA1zjkC6O+9p7YerTJHAb6PDoJsKVr7B0V5iDsPmc6BgK
OpMOefUvjFmjltfjdi/HW6Q3yvPlvHRXuP3//kUqvhGqpsZdoRGODcN+U/4LjXY9ZyYS9GZ/WCmC
oD4sgAvqvYKnNHR1YdUFq2fwS7lsn0tr2cGtyvPgJLvdOu+epElFDiqryPDJaMMNoLaREO6+FM2p
GPY8VGkJH9ZPr+yehrxDEEKEzCiHUc92fG4wADD4kMEaKzWNJ6GaGjsT/AnSDPcJ+zsPYx1SfSEs
oWHOCylBCebZGQlDemckXhsJLgtGQAHqWKsSXitWPFgc0r9JkBooWAax8TYUUP7rAplh7TTYlkWv
Np4KtQ6NButBrB2S/Xj+PRbKD3PIeFyNEpfn6ByTSnnm7d+t/b85O48lx5Fl234RzKDFFJIyydRi
AsvKyoLWGl//Vra9wTk8xabZnbZVJ0kgwsPdY/te5Q723I2U6MrGvtSLLyr0IylsicPal9i/h9GN
TX0lLf0nF/qPV4eTYNQUEa9uLU7cJwBfg1BmRzctqq6cH5fi71WH91aqVM1TutVCt3ged8pO8ig8
sHm/lQL8ZKF/W38XnZ9hhmNkjPQ6Rx/zCTuz6620KbapH/o0Ha1zfmPLXUlL/+nm/sfD0mG1SS2Q
gcOqoJfP3+GL2aAr/n39XLvcvBRmW1XUiawiFhBV7EnCNRKXOtKoYtNuUSXtuQXwWPHtpnxBt7zr
X9oge7qpuroSFi9F2rLZ9rFaxXRwgdY4ZHHqC8CLQ8JA9c/9iuUkwerFHrJi6924URNda0uJF3lU
lWE0b2qs6nw7+mHQBeBHn5J94ZmuFpg+nijm13Iw/o/r5FKYvSwizaGSLTrt5pO5y45IitSz8ACQ
1wHMcV4e/v1VXtms4sU1VdxWY1qYLHo1x0IbyVSqPf37X74W9MWfj/yPJTj3Xa+YEUFfGoZjpnQ0
hGP0L+HJUHAT02ZP6QynCp9nUfealZvwUHE1gZHJoqPS7g+1qgA6/HPj21zZeOLPf/+PbxPiuYpL
NmVh705e9zAci+M3nCJGMMzNeIxvpNvXlqb835+SxU1ddTKvrZWygyhD7Jkrb2xADUIJhna9Lbv5
xia8VuiKF6FkUjHgRmXwMz6l7pjf26H7sQ+ghJkW0W58yD/J81/ilfgTLP/jsUHrkSzjR2FXbmWv
C34+JPKyI9A3F8VhwBhsu2eKMoge8yB9Ns7CNrbshZLCuvENrtw/qZeCbBRA6DV+fibSE0ZkYDCj
m2B42LkVky1+yv/+RIBT//0TFzMdxRa+7iGDDVNwdG8AmXW+xARkvxviG6filV6ceim4blccc42Z
JylsOjv855UxR7JjsgYTiMXNTrd0U9d+z0VneRXW3FJkgjOgUOQnNQO2yTY5t/e31EZ/r07US321
FoZQVAw+QN91Ntnx/Xy8JQy/9qcvYkY/gvZJK/60Yjwr6ssY+kqGHcOpjm+03f++QVXrIgw0ijEY
wswHLFIwPISYW1h0KRpGsx09vHH2Xqnz1Usp9LyWqUB9xcMvPIz1huozzh2TVu9OwYF/uZMoMDp8
XyJIvowdN39ky8UNOcFY/tal45Veh3qpkwZdq6yTxHeAJoW/CyQiIz8gezTwu8vsSXwx3Up4gdbu
pnMw9G/mstFxeCiOpj+iGqD2qY/CAReg3zcC8E8I/Ns2u4gkS5hA25j4Quvj6Ar76k72kvtACjTN
Zp7Cu/EpVxb/pUS6jXUhESdKpn551aptu+xFKD09foKr/tGYi60OmySuqO/clGvYWN5V5mYR9sb8
JH6Wk51kt7SSV8YQ1EvZtFAaRiRb9Ai0ST4PUesn7wlcRMvQN6PmJ8p0TJVjosBwsXWSivQFm7VC
2oo9pcSxELEW2IdlfGNNXtlYl0rpoa5iK2z4MsJSOkPPuJOMzbnBQDVWnPEN7dHfM3Soof8dSalW
wX7EhLja2Kwrt3baQxPT67lxFPw9p1UvNcTDmmH3XfMbyoFpJAl2Ou64sXbrIvAnBPxlgZoXsQca
EnjEn4OGGcygPqz2uFfuRoeBSw+1Du2Pf1+i11boRQQSLLqphcnHjP7wibO0/TOeIB5u3ctdyc3V
S1kw/dRRhTXKZQbOSOfocXHyU7bTXeOt+Bxf5TcDBwZ8dqKj5OTwKcESufA0bt5xXVsDF1lJItV5
OYw/Pw91SzZvsWW34sKt0xu3TFcC+CX9IIe3BxX25+cxHNzckQ44JjfoN7bJlaRVvVT1dmsEDlIg
zTczgoM9vZS++YgpumdO9uCuO6iDTwstTO0+3/z7ergy+qleineHNV6r6qdelifXJDBspE0l2DkO
mKk9c9Ukb9rU1QHBBdkZBm57t9z45CtSQcYu/3u/QnUVk0rmk+cv5u3y1oVho3Pp7UWBesp9wUlf
8A3hl1rH7CljNp/Uy7uVplyZ5FGNi2hhJZG1ZEyWc+sWfQAS3K2+6oQEyMdoE7rLexYsx+GIRtZl
eKd8EO7X1sYF+5judb/aDICb7Pj7xjv4WZ1/2fuXquAottRYVohck1O6pT/u1/vOB0wXdLtblj5X
3/NFfGklFTKlhgSxuLPeSjhRiTMe2Iovods42CUfQl/zVD9ENomI68Z2uRIzL7XAcrl2YgqX6WAm
8h+hR3toLlgNQ7P99yd3ZbsbFwXPQsc/rnQenHWKGcbsDrcUm9cSGOMikGQThpypSsFWHuRPmuDs
jNf+S/Hpl9WH8dwck2eWqJcE1bk6yO0mT5x8p73Lh+XGo7tSYEGf+u/tYTS4BP+ja24x7/nELRhs
BdMHUJg/k8mZv03IeLca8lf6C+qlLHjp1iZuNW5ORrTAoDOdmuGB3+IZ5DRIZ/pcXzhld6/Tbtrp
N/uyP0vvL8v+Uis8G4IYLj9Lsn8rXhrGOEhHv3QXavK298R95t8cq/15Zn/7pItQM9aKtDYzwo3h
QcCvwTYCaPR+eWwIczdq72s/5iKeDOYySmvSc6VsFsPGlMEgdlnT3ji2r9Wh+s8O+49K2Gx0LEQk
1mP0iQOY4I0OtkaR8yzdEp9cC8f6RYCA9rLEw9CIB2jZD9wip0/TH/UFRRKYgiRh9JpZQum87ADP
unCqF7c83mTmXMnOL5W9mZr+f1nXShGwa/3VOBWB5ZUYEWS+kXqt29zYVlcihn4RMTppTvNVHdBb
0Qxfxc5e9DtzkCBp3jJ0vpJhXYp4jdRoo0X+UQCEPqbdreAuMUajBYokoXRafILSG9Xk1UVxESIW
YEJrbxD+jOlxTtyw/QTW5xgY4A/Ru/AmzG/JLZPJK4nP/+hwQ0vL1Qgdbpm4CpOm9bYvfg+WPxv+
3OXu/ymc/+Pg/h+LXC0kUxNDoOQh0LVPPa0LJ59TbEnaKR7surBG+98/6Fq8u5ThjrEcRlI9rIfY
SSdkxVkK4eQtD90BSWTh4sHsKjg7VY1dlVt1dcfxvWxjV7m1264dx5eyXMM0u9xIx/Uwhrup2oNS
tEssr0pPZFAQ91WQ1Cte8rtk3hbhdvki7A/Rd5Ef6kK8sXz+0X39JSpeSnfD3igsfPnxDW2fmBO0
pTp1p/VdNLxYOaSzt4YY5pnr3VDfZf3H0oQkDaojVW8FFNimcsa8eZ7m0lFFJjdBSteL8ZDmGwWL
XGuOvHZovEJpnCLc0OnARTOnJAt0XF+lYi/XtVeknxM3UaWMZaMIdf2pM34vg/9/fMUX8SwRlaSZ
M56wsA938p/yCXXFznAWP79rN9J99VRm9mP6fOPTruz6Sz/pxJpKqRxhfwxOtBFxcJo87n396MfH
B7PB+JNeL17L2AvbNzbLFUM19VI4XEmhKQGgwq+W6W/5qevoJJXlSY4weMqfO51Rk+isanj8rE9l
qgXghW29zLw8KQ+6sZ6a5glbEkAFbAGcYXXdixTUCjEU69nB/21Y3Fqt7FEqISLMthF76nC39PqN
PfhP6Pjb8rtIsUwj61dDmWAAhT12E1ynrKq/apssNehEPJkjJvAd+5IWzSAvgRz/zoS7ump/49Js
R/nXmn0OlRQs0beZv5YSDa3tpAp2q2769FVITwM2zZj3Wo9hFmR09ROcLLR02hfsch2T5Q4BWJi7
jfSqc5EjauVJrYK6FmxBhJb6jcuJA6DXlWPBLsq3uc2PoxDkltcBylj4czjiWEp5NCzTMVpPZ4R3
qm5ckV5RWPGS/vu4FxKjyXoNV1qRXoDkCg/SpnRp2L402xjdnXDjUvNKVL+UU6ew1odGU5eDiaBe
xRHYjsBgRBWj2cuTNb7/++a4IuBSL0XVCQsqnzQMikd3OsJNsfzsTxugQdU2csDZ29ncD66S6QxB
ejDeRsmDaKUZtuxUU23Lh4zmpf8g/KCPus0YO0NHMxMfjfGuxzHEvLEgrx0Kl1rsQZJUTPrZUATk
rPyFJ/ZePa2e+GNFlL0ZTt8zCM+sjCOl7q1C48rYmnqpxNZCvRejORVpCdfo/bt7deVygZFF/ZS8
1qYb1adVeprqr6HzxfsmdBbTns03VZrtrq9eZUYsmWD7GsLVVbi1EhN/nI7L4sS5W9D0045prN+o
2K+VJJfK7lRmHlpQSBGlDuD56lspzwSjNGwWJK+L3i2m9hF8t+9ic6slcm2FXkRxOND1nIl8JNZg
D7kfbfVNd75Vnl6r8i4F3elSdln5M6YwMmARUH3Ld1rNE96Ov9Qn2uS4keOpuF/22pN1X/4ZH9rc
Wc8SHtBBtb91y3WtYX9pQb3oilXl3c9mv9d36TusoSA9SlvJzXbjPj8VRzofAraYxW+Vr/Lve1KT
/1lhf4m//yMHN1VkHTB/D3GRPqmidS8ub7WQ/SrH4R7Yb2+gCoklW8pQFa14FEjDmyI9JFq0a5PO
bbvyWDWRKxMFy/slPJuJX7X3Y/WYaqACy8xpuHYAnQh13nKjeT6HWI/Csf8dh8Ouj5a7Vis2ZsXt
fFpD/0lBj8gAZ7KOBKil2LRCp2jAUCbtfg17ujCTF+WRN+F5mceeEjLqK/YPgmQtdmvp2I9UviVL
bjOrLkbutilvy+KQD81xsh4bhj0VcYumzetLM2Z07ySFXj+bjiB/cuS5fTj5g1l9DslW1EZH4udq
5nuaqkhyMP8X7XD4VVTgOPL8fbFqpzT+RJ21MefOyVa5cTlust6v51ex8IWennpltqmTR9giZGNi
y8s5VvPCVqT6LirA6JrLhM4pmWp/7TOvH+YdyZLZbsFl7VRN/wijfA+383VMc9fKymcAvEGtqu+x
lTtzV/yK5+nUz/FWsoKhxgm0L8VN31s2Aw9ylx7qpMVISWUXLnJa4qCkJuVgdxXwdwWMc7lirI/F
lfyeZUEh79Lod9UNrooDkGiqdpyaRN/SNkZGddWRiZShFvv7ZtI/OlO5s1orDVpj0AvPKPT0ayzk
5tdQNQW2LA1W/aU18wRx0wLqJMylGwGQ3AoRaIWi6Qybp7jYY2vwL0dZ9xZ1tDWF4MWgv1da8G2E
9i3W2+hNq8rXtPjo8348aJkWSLPmVmNmbnJ1+ZC6Jd9Uita9xTEe4ZZa/lmrJlinDuNkL+0fw/g0
Dc+tforjzgGUjTv4ghNFM24wdSejN8r4HLdOFlqeEgWZ5KThbikLvPoLEIumNXBDs21jgK33WbMw
avY7VG05OSuME8f7NNoW6aavd3N76kiF4yx0lKF2Q+yeZhvPvHiyxd7FrZWlGxOHdbcQghmT9z45
qMNBXJxBvQetk6sbClEM4EzhYZwPcYekBd5y69DANjxIvooTZi/iegR2UEyoJFvRbSU7FJZ9LjbH
ENOQgnsUrNDO5ho/WAAbFwZSqvpuyh5r1q3xtoggxhr4lo+aORyq9rtovmf2nNpCd5A/65lFoowP
XR8HZqa+cl3HhJhBSSLMbqKmyP3EGP/qwaFKd2L2uFQ/lep5DZ+qSa62RimeMBs55a10bOXWa6B8
bZc+eh0k0490+onrQybdFQy2zdPHmlV7fsYycTcpYNzTvYTN6oxWv1/ECP21tZuU0Nr2pfyoLOoD
TFvlyQynblOAwhViV1DmfK+lNCXYvHVRQs4pMbJiaahcYLV4PaV2XYmOmr8qTezOS/qE+/a08M5j
0LSN4VfN3biujWPCezcUrxgLb84gXrR+Ma+vY8OAOqi30RLIRe05uhve80XnoRancYKhK+AnFY+0
yhPk5TA6hIiLrN4TWCpanviUZwyNQjSZnmYp9VtjdStNcSqj4yWJzVZq3FL2xJ9ZL1xfqkMplBHG
3EfBcEe6KiKm2h74Hvfn76hQIedDqWESLVtBmmiW34hdtVFiFO2WXr83tXqu5SU8FNHjNJ2G5rtP
W9DlXD8GWfNk8tb1hG5R7zJ3wO4o9MoxBtHplL0ubBKzDN1yuFvxJjeT5iDE+bag2R+JWeG0ifUU
Ahd2R05DRdAf5b7DQlvIdjzgKWjyI50nK/KG3m4PBpHtJNK6Ns5jj70zk0txfi8CsM8/UOab1iPo
C3H8pVuhZgvINT5yKxCXDQgIpo1T3elzR/rF/9ms27R3asgQpg0jXkLKyIWAYo8wqfTkbgIkUx3E
1Y6Kh0o6J3helV5PARM1vint+/BeWP/EBSN65ZdUYN8BvMHAhT0bouexjTdCmm/1OH+G2Y7TelbJ
QVfsYi46mq4IzDE2fIUpPM2CADzrQcd5NSgy8IHM6YZ2djJsaLHl1DjSNKLgj5XjPlKeiOTJAtdm
wbLoQ+MqIdL2FvWVWk5YUBi1o2mbWFx7p6xqPiHq+2NTGskv6bFN/FnzwpxZP92Rf65n0VsWgWIY
AcNgGNzOhiPpic3i8aJOdYQKBUrCHFJ0njTZXY3eFkxQisaxgxRjRgTRdVv8yVe8XRj7eKhht2WY
e297PXP6CkZdWk7vajec5h63dAzJaX0sXpkfQMllMnZlkOxGb5B2teIJsdco3BnjatPzuablxFPS
M2LBU/tMsrsOp+6MsmhiBvNYrlslo5ZUvxURpwHVXaq7VHwuVsGu6AT0O0P3pI4rlvYZ66hA6w6R
6kYxc4HNcK9Vd/XodVh2qTQCAKMW8In6x/V+ROCT9g+MYpZhCzmv9HDpNg1vSKA9qM/LQjwqZ19n
9LyTB6dfZoDV7iB+mOlvA5JdTxnjJ9+DSZBgkrYiTiF4QTSLQby0rSzFkWVfkjyrfWqjZ63aKT+h
wtbHY1XuuY2Kijt98Vp8f+lQq3ZlOHVNnHsX5sdifaooWtTBHcOtzEzbEJT9xoL8SY/vbY323D+q
bI41/gSD5JuydbD05kiWB7d3opNvSL03NAVxKF0e6kXbRrzROhJPKlVoXif9IYU7U7Yt11Fczzlq
s3rWOu9SzEe8SOw4YpbsBJ/dLqXYS3X90/yIWy8pVxZt6ii6vIm6fI8V1W78efh0dM0p8wcIoc2K
03vljwT6mndB56af5x2+HY7UDG653OXc0o+NcW57x+p3edy78twEyzCWTtM2B40+gA5JW1WaU9Mf
ZOExVPJ9J3+CVi6XkOn8fjwriXBm5MRpMAjFZfJpMOgpCTtdAH/aYDE5T5Ktzk5qpsdpbhTCU6nD
6Kza/SAblWOtC5mVtJGjt8GgZTSoBkmV2JHskZTFsuEvxVz8WkcO/NRQ3LTwES/jE29VgRrp/qIO
uDB17rAq9kD3n6aleDRq9m+25RAwVIbIq3WnLqYvl5SVsh7EzXSapzfui+1G7RwR78C2mFwZBuNS
qU6sHaxcQ5ddLntrbcATYynCwZboj/XU+QxWwo+EJksvwBIK8Mli/FaGRiCEnyItA7pt9mrtLOMe
ymlgRTLg05/FzCBQWKq2ed+2gVaEu9oy/yxKpLhjKpyLchvW4qeUAhJKeNXa2ARyPfHE6Mw/91w7
rYH5iJBc00zbMvYIvhuykLX9WJY5sFpsnsaXwvqQxZd+fVEX0jqvzu9XcABS7y+AVLCaDrcxnpWk
Ao6spw+TrHyPzHc5IihAfN8GVGnFqUnqYzVasq2UwlavWbFCuzFGX64CsUi/VKPxYqvHQvfnWrFa
gccDZ21L3ZtyPbWZnp8B/kT7piymw6R3UN3KPt7Gy7wbIavYDPM+jJV01Psl3iji+F5xhm+YvbSC
qv2U1tQrU+t7nmGsVqkz6i+pTvqOZJ8+e3IG7Q6UUyp+ZSmFyVhAb5twfBkbt8uRby3Djmx224TC
vpTSTVyHAZjRF+z79qoqBMtEijOWyR/FAj0TAUvTgNob5oe4GCRpLDsdPjnREpVEVd5xOO8V1MVd
e1jTj8R6FzVCxZ2RWbGdseHLEagnpv2ZV9Nk6rTOExpCyThjs8N1975bZ/DOjGLZiTXEh7k3N22o
nGqjPWhcukV1sV9nixE2ioE29PModSup5PHV4kbtKy7K1+UwR4WfrImjLa+iqn/UM2WaVO4LiQ1F
xzXVvtPuPSZD6osaYjyTAF6jad46dCc56R1R8WP5V8ddr6mUj4L0UGOe0k7PMFEPhZqf5z5i0sDk
LwEGvRv4BLlbwJjkC0mb8tq11fuiWJuqy17KeHqR6c/M8rkZDnMZf0MGAd4IugvI07iEnIvc3xQC
w3R2WD9FoB0lVuBjD2CIvZB5WX1HhK0qT+72GZfQkr9YQZE/WpQD5Bo/e1etd70lb6QS+BanfzOx
SiCIPxlDs20Swm6juYuAMlT6nMQnfXGHlMkhVfqW8+FNm36zCF3qMeKHExaF18apG2azGzZfugFu
XPmuRm81msNCItdNyUFSRFvov3VTsCWo1OWzYt4XiVsYuHDT6q6woZjppSrlu6KlZyuUQHoI2XZh
nKTRF2IcV6hT5cr62xrnu8WsnpsE9UBXbGTRKUQMrRmiyTXXsHYGeaLylUYusbXPPlSDh+QkjGGk
PLlhUyeemjyFTNeWb7Himhh4iMLBFDfFLy4YW82JwJaW75PypplbsoR1DrKOToa0SybYHl28Myxf
azipKVP22jyc18k8RhhmMG8kdqUrcN3b96S0GKaOujPiZtVneKaSE/W/5xUGLLgL5S1cghTf+JZx
8aSIPDm9U5tPnfElc0wh+1Hajb6oHzM6t5hgAszqM78xdnp1R/RsOWHG9KAwqyneyxhLzuyfundN
ERAJsD3VdC3zI8JSp4WMLW817iDDz+U5RpjQ/PgPF7JvrC8zI31d7vQ0naAASNuaDdXchYqvhUfT
AhjlUOnUZHy94A7GXa8UxKJ93uN2u1p3JlmwmjWehB8UDeGhzVwpGyBJEbLJsrsi2kZUXIqVeRHV
gpyxrUXu1B6WkqZv79ZLdMToLuh6Koq53wl97FsSnpnJTyMhAZPaeFH/HYLFTPLFb8aKGFfZSRuM
UdBqOU6Qz62Kx05QSJ6Rh/yIdp/mkVulCrlx4urifJoqY6tF3Lerym8xwoyqaDcc7WdhUn0h90Mc
Fue3kPmNtsy3i+gp+q4q/hiEnrmk7PAk2qVhupVRVtomY9vc5GyH5sNQtyPi+mr57OqzytRHaXO/
1IP/IgLkNtl3Nnr5YpffIIzsptJfim4rx3e98AbdOxAmIBUmJgGYyfH0zd4FRGpaRyknMwr3Fkft
WDGkltYVfbJKS37/WENSLRvGcB9X0/SuNeL8roZNR6vSHNSdIFS+Ms1BWvYe/YnGiePM16FDhz2V
r8zId1r9MdlrUdliyD6pu7ydd1OUBLIFE0lfz6skMzGV+f0ybkup/b3qenIkBX6yxKjcIDVxcGx6
6pX6oSmmP1FE4aZipxCGsRH0cflQm8xPhab1IC6Wbs96TPWyhGBYhftKXpwOHDW/yxWX4ZeZj3EQ
hdIfwZS8agh/L9ND1tytnVN/KM0Xd4QDox/UPIOr5E7+pWMwlo6ttww/CZzR76tXQYZTgRsdFnVm
8HPZYlKRqcc6YcDPMwToZa402UvpSbPfV59Vwre3VelJ7ey8dmL1Zzxhy45VKy/Jd6bka13khK0P
U4gWw1K84U9JIlgi+XV7cS/RsasbYPBbmMeWdS4qxqX/6L+kk/qivAuLD9xbCqTBlXS37vw8eRzS
46B1DjfH2rnnsNYil2YFk6z4YsdxkFV3Lf815+fNdNvsLj8O6bbEenN0yjRocLy0Tkoa6MCzERWX
hteAGaIKjnYCiU71rGMqFT6MjewNhT1mX4nuh6jOpa16VFAiVitui7+MNLPzkCvPl4aptW6TKvui
qLepHgCBZ9R16n/Fgysn2zD9FuLPcH2K+q8xW7e15Le4UdUupV9JmzBqMQm2Qap2jWfVp8pYCafI
2SJ6YNmORG6tKz81P60xvcs1PIV1/hnbQwN0UAN8VUtnTlka2TZ7VOqICvShST3OkiV15RILrDQ+
oiYOmi4+qOZBP2n1gSlyEyMdZDO1a30JY0OV7UXGS0Fnojx141ZaIcJnXNVjG9bo1OH7Nt2RJgiM
7YtwDhiqtJ4La1trb7HEAGI+Pejql4FBb0qDCUj9RDAr39QWOKGge2pzKEo3Fn93Mna/5S8L/Vzx
px7PGrf/CrPllYfRp6TR4DjKxTt9pj4+hfW20R7L7Nhqh4rpeSTgBdPziJtEwePQW9qtJG9JCNbq
dxl6OdzyvHANmna9hx2qLdOrSuf+ZwwRR/h41N34D0dSCCNuVp/LTiXM+oNAowWI7nAkHamZMvsi
x3ObeiNhyfZaVLb5i0Ole6m+tcaPmqdc36rM5MO5h/DRM9mBpXGvWOMpLKp7EJy2UvMwAdWLD1YY
QGCMzWd+i1Hdl49q/BLNJ7yGhfW5Vchs4sRJk/Ku7qnjKar1uEDKNAS6yI9bj+FrKayMTANv0bYq
XnFZTedmn1t5YJQpOx6LQMuV4rOwU/GQLnEOPxRN9aJzSuYkYXJMMZu/aNU5WuyquA97lvxRp5wp
Vd4AkkBRxf4ZcOTiROZ5yR6tdSXtO3KzPrYn5Gq2YRyW6lwqz014p5HQVtyC5b4SuqO8KfJ9wpz1
oNA8zHz6Vmm57R4q4iDmzJ3MkqWueaxL39A/hnVXCPR4g+ajyzYTg7/GpwL7TeTQZGxw/uB3GXEw
iWDOpK9S3dDctPNqpyU+Jixg0C3DH77ZZYLl9eqGG9CJDGQ9J8ZzXX4P+afedPf021EhKN2h7h01
49298V3L9H1WWrtpuTI0HhCLWry+zhI3Mb2Iurqfi/cluVtxCIneujKyC+U+DYOSejyyDetZnV3a
btZd2tIHUwKl3KLOcgwi1UghRhMoh8FuvErNXkd2lMX7kVSWOKI7bcd6P6Sc+4NOOS8RU1bBpTVE
StGWWzIgiuWE/QhVj7UQzkxU2ziz0/WyGGSz/JCzLvpUq68pf+taR2WmCBMa61RWpYNFr06vRNp3
FX0U/YSIYSyh9QVGeqZ2KmWOTT23DeXFJK0InWp1RBSx3X2Dl2TB4fEn085KdS5yR4+CSPmtWbmr
6U9Z5OTpNm6DQd1wycExPBrOBM6hfsY3OM2xLROOS/nYAYOu74b0HHevWkkDd98JkzcyM5DmH7O1
VcQ/ZHSNEDk6WYpMHhPvs5URtswVZjQ4TtNAxbBL1jzZi0g+YsetuZ1C9bGvIu5P+H0YtcA30+zu
91Rt2Cl17KZtYKabtiV5eeoAw3XRd6jv9XC3IoKNXSMPxt9NSqqGgxNj+poXv8yAZGdX7k7MDZML
dhR48pNFx/2gwPE1KVFoLons5YQjMNDpkgjptolyN29fMh2cd8GFxz4dSBqNrdB9rqbh6MmuwO8Q
DLxobEokzpA2ZI7TwLjLZk+VX9ZvJXmVYYILFL+vIWPyxGW9dMSCtw8Y0Y1K1yBiFUekJIL2u6Pd
+rSoJr1tu8A0viWO5pBde19gYBJcJzcC8+9Z9fo9buSLhASI9uITJ5AR4mAnb2T9K5vf2nPFwRJv
EnxbSNPCbz1/nVAC08rKCbWqo/Shi0Zn1EnPaTvS/7CnbrugltSM90g5diqOOZk/xTyk+Vme9qyE
vKFH6CiM4zWu1d2JPdJOmr2urL4mNB+M8zi7uD8p1JHSi8B9t0onWWh0d5xpiSHGMGyj+a7Cuwlb
aWurvuv0c2LS5s1iniqAkYOtm/gOvExC5aJ7tNfl908/8B3ZryEexPl+RlJE6V9XwdJ5deqLk1MJ
bth5Xb/FtlpMPsxxm6WlO0/chInDvTKG9mqYQRThM9/dlzM7jPJTg2yASu+U1g/R6LX1ppl27XMD
lBWH+T/UniFSSPU1Qq1oeuHjgKD83fgzZG4sOZWIQ/1GtmymfMxpM+567g8GT+aM/lbSnfRdqDj3
YyYYhao3RB9m/zZL9+qTgg2BPN53b8oSVHwjxVuXlVblQxlJG3IQUJwOVXyYfKyK6ChItjBP0Epj
y5FMX4ZqgecQZD8tO0LvKdI+pYRI6fXFnma9JX/Hkfv/CDuPJUmVLV0/EWZonGlAECpDp55gKSrR
wtHw9P3F6Vnb7dujfezsql2VEeC+1i/z9jvJNyCtVDyL6UVTDm3jZ9M2VDcsfPafmTle85Gav3X/
BchL5/Eq/dQZqe9ZKXjI6oemwag2Bch7fgonuWvsIzz2isJ5k1tX6UFhg9oAH5zulvHVkwAgrupf
Vd1YJXJ7a0bVSk4Hq+Kanthbd072I7Vfw7o98H+CoDjZ9OLyH2Dp8ciZq/QpibdEx7ieVW3hB1Bx
qQBD8fJtpzuVSkP1JecrH/nNCwbp7A7evIJrdcK7eoc3aSk5tKeNnF6s/J7yTMU1YeJE1Y43c9fV
p9rYOLMfTgFoCYIwygAI4S5QN7LL8HaRb7Rp1J3UAp43Z/rsuRaip85aO6HXR5uwLn0qeqvxvsRE
HhxceQcqHn/6SHrVu2ne+drV1s9JKrc3QxMAVY9YHr4X+5CG1BrYYAm9JxlqFMm3Nr9a0DPJa6v8
Wyiw58FxZniPw6OIwHzo2Dw3KjyjXrta5ffFL2kPTrROL0vzZpjgKxo3IdH772TFKdmWKbqe1wN6
KYXrn/p5JAAU9TXf1Am71iG3Nmm2zTXPZXalIkeQLtZthOCMDnJWX04her+VYpv1G15NuwhAuBVa
DIGT8kB1X+OvuWNTL+CmdG+It5Zz0pD56cdObl39Z+T/XHaDs6uzVam8hfVL/VXq4T5MX2BOHkuP
2yPSb4j5at/bowmk30yGZ+TXxj5oA5e5hm35xQ3fphhRSOXxJTCraQzai+WnUGKcxC2Tsw1DPqzU
4RGAlPhZhbabf7oLE1X9bE7FYaIPVDeDkWcrw4a6Up5tzA7FP9PQPioN720OljdBZOCuanSDm+Mw
l35n10fnv693GhsqGqDmcfRiWpqq6suk/wDnin11pP6uAECsFKt/cNhV4bUNrD3XkAB5tooMlIi2
mqh9bgy5b+d4p5eVZ/f1tqnDPzWtP91BfCt6spFQy6vMTjyz3dpZFhSjuXbEWrcHLpZVGQUm2+wF
IRMC0pXQ/Cr+1eNvHTWCfgjFhhWcFt3G2Gn14QHDxb5q/0HZF7/UqG8Tg9BtPHvVWd57Ga37+a8f
DB8FSsvFBea8Nfkvq8ZaW4x+M3Uy9ohvCwZr3WjBIoISqsXqk7/J3utQJ5PoP0pzzTIuW88U4zGT
ZDB3w2HueIkLMDEdew0gtZ6cqpvbfkSWGqQjsW4yCyInuwIBBFn/qO/Sb8PwWOwBaicajevmMSer
xPtzBU3NtI4kx2u9HMHUwmX40MQ9MdJrFe5SfrVlKTdTuZMt2mRcEwTdX+L4yL05zsHiMmM9WX/R
+G9EaR2BAKwY8ImgcHzNPIxIFw3SsiIStTyO2sfQCzPcPdCHGeC7u4zRthz2M0gsZBVUghFd3RL+
Ap5nZ2mHxQZy19d1xim47KsZmGi3LLBxR27hpPeEHZjTvSRvu1mF9rrCoBnSYrIZ1HZXzafq10Fz
lTnDBXAZlGIYLkq/V25L90SdBR7KwfmwRMSn6+f6pnC2bh2hbfhnE5VSnfX7ZOyKjOy+HSV3q4x+
bk69oQ9YuM3m2XRvqF2Ik0ZOoOh3nUefOZnvaDT9KTqkTBkqAwJ5LYIoNQijiCCpcjUO/ELA6/Y7
dz76cevou5mkIuq6pt8BTWABgXceOMvNnmmtWGfQxOFE3rgRb9vhXKSvrn2cx1MGywrQa+3NDr0d
4K70G1hnGeR9Atr/TjQO7MmdIY8RRSOf8WWYz1K7d3/ub57Yqz5Z2+FPPQFgJcl9svsPjZth5jf3
8VtVf+UowdzxMPyn93dMAkhRo/MV7F3d4IknOWiMEh8Z0yNjZB6A3xnTyt26NFWF5zzb5OXdHZ6a
Ya3kZxVuuc8OFBcLQ7zN7xLU85/Krg3uual/q/CfJbzMZelHq5ypHp+7ap2Wybf4vCeP5Fzbm00G
V698TUbakrRiHScftTyq34Jf02frqfgNq9eeRFczu7ACQkLCHpnmcalSvzO5P3EMtto+qtqD2cAB
kkgExViou2VgkwA5BuoLeJc7Zqejnb9mC3Q6cpYecUDeBiYfb/5G9M1kzgfJHKfbvts9Ldo5l940
Evq8IWgjMA+h8+juNtez/JhUeH7PNP7NDzkFihp3zfZhIFuRDBuP/SbTGSxQkeReBeLHyIDSx8Xo
m360zxqrSe11xnZa1sbNvQzNq3xLXY/nARAUsEKLILeUv7z8JJWsLgL3o2TQ1N4bYJYo3aql68/l
KkIhW/iGs6pj1dcvSQkd7j9mt495DsJwixNIFd+SIvEz6DkWa5iis8t1UGl86OPG7PZ1z0bj0v2h
H2T/jSX3ySHz21wCBRpz+Q4H1BLl8/ihPJJguicFlUZTU6jZBQmHhrqbWJWqhaC/Y2Sgin3cM7AK
er0O++MSnbL5QybvUbx21U8Vii4x3+zM3VhPk7qebLjHQw4C70L/UNyhJvaLq6nffaEcIslNExL0
+CrA9pX63U45Zv24/9IIQR++iMyPM59do0RlKJ5mi4grmy8Hob75bwr3RapsVPjrONypIx9Qeu8H
GbhFtpEOHA7E3XKu0dJFEKAIsYenOuSciHybV7uuftL4lIBMR5HXICKJmq1oCm+mnY2FIW6+LeXZ
KEbEQSOafOyevCGRw/CO9LGMg3QpmSHAtW1uKWmvnWxczxZ6nDwCeDCyc5ePq1pzjj2MPvnOimfo
1z66UzEJ1x25CKRWzNuD07DeZ7e4JhFgyK0GDRSIiV5vM5tyG8EWXuRBzK4I8wxi0r2J+ktoG55L
lnEgRWU8NtVX7vJMJAAuTKcirk6a0L1SXJXWf3zUw9XszgV/YJR/8V9zUmSM4pqbv2FNWvZbqiLP
11jA9WeF/vjYCqalI+aIZZc5OUQVzlFRbLU/HdDejQOQETkvyCFD3fRL+02hb9091ByFy1flfrdR
9PgtB57/FFWMHbEmHE2HuTvxdPM2TjHKr+KDK1towImOvRqQaBdO9tnaQKj5RKbNGzgINh0EZBAD
72r7VMZ/LTz8zLY7/C1m6/9HqHJerFMPtR6xo0nORFWI94qRKGnehzzbGwJNVpzudf7ikXAO1GIe
ikm792QSjPvSfA6zi4mWMQpf1XZs/cXVzn03hOtGf0yb1Uecp5vioEwfrgZ+jdDN6/lR+tfEven6
EEz5vl3gqcJrGYEoGdcu2lc6zOFNU7aWWC9u6NvDv6Zax7ArtrMzC49p1yp3ifKS6AOT9o9dfZtA
TEm3s0zollXa0DhZgrxnJMIWt27sTmmh33ITrJr6srjYW8QoFj9mg1yim1VYZ+rsy+VrbLlIY/dO
jDXv3NR821Pyorhw7fViBaU2wD+hfDSaaid73vCutzjXnJ++AynhBtZGRWz7THyF8bynp+856veT
/uIgK66wECTyzVKiawuo3bBgJI4yHBPYfeA0oXplArGbMbQElqHGQa1bN8eOkrthIhCSETN9uVQ7
043ulUN5j4lwtPrRo2ytW8ZOkagZi+VtUR8QEEdOpNK6rp/yGCYXIZQZPpSB7I2m27wVLlV6ihj2
5jjgBSBXbWWW+rZ349CTqZN5vSqHTdyZ31HjRAFMKKqFOT6KEAGJaQx0h2pM9+U5VIIu35qai7/N
x3cwGuOrwv0eWpd5eGb9bNKDK/BOyMQvUSSV35Zt+g5FCMvKalinMsL0BU4Yr4n+EuVmUFLEEopV
xjXGKxVNkHAawoZMw2M2dQY1gbK65UI5SE0ZPaEYa4tcDp0X1fVFd++txNfK7Wx8WQL+S9/kHU+D
/tVMrPgFaoq6hCuBsxQPgo4U4srwHIKMllqemrh+s23tHnFvRp2+Rsxu7lPNOg8EbwITzEyxAgiL
TnfG4G1iwxUYH2ZMRmUcD7umLZ6GsTdhtULYLgKGY7GRUuXLxDDnOaIIvVBpzVUjTW0dR3zejgtN
0uvp7EPwHNuyuRS66wlOEWWqT0b76aaUnBM0Ioe+osHJ8icXHapl1L+W8uRUxS6JerxxfQK+X2zU
8GwNQUoLiosty6CSelbOhiDQlqSA8pQaDM4eU6SjbSmhMLgtpuiITylh6pyLl9neK02gu/vK2kTT
fRAHkzZT7AG8bV3dXXmso6CjsAM6y1zA6lMFPNJAA6YhzdLW6WSA+2vOC1Z1rvmSkKZk+WynZg++
wjZadV7RPNe0ZkRsN2fobcU5mPHNttYtUROt7ybgTBC9CTdLz2aRL1s2ABeDFJZWIdY9jgZjjfwh
qAiw7WfHNyJ+3HoXSbHr5zjoUSD0OoulfI3Htez7rcyNnTQ7E+6NkSlFc4jomfP3Vd4q4NRe/Dic
2wy/3fCVdy6BNcZH3fwCnIVNeeqi5KRV21wfnxb3nykAuws2lEbfz1YbzDafQ63sRPxtmJS2KD72
M9Ki9rnW1p5bql+qu6Hy0W9q5C9uE341paRAJw0RkaDGmzTTVyr7K3G0hcmHYsC2f+s0daun8X0O
My+UgrY707PCBCVEpaDDHdp50zYOcZ9T1bu/Q1Or616dha9oUbLWrPCfVqFH5aU2+pZCybpDNpyq
9C0UllHxL6AP4pqbfClUJJ0tjWBO5B6QYBs+DCBvR9sXQZam2166h3iaYPIov0HFNELIV1MENlZb
kxe3VQDUVlUmkrMB+EYMZXpIJwkuFV8kpjYJPNJn5VGBjDMGbbugRJz66mPU3CAR2Rl57ilL0mv4
MCga4E494/2Cb6VAdWPbtrpW+7IP7PqhEDtN1kE1U3FbkHZWo+0G5UO0i87dG2Ni8sN4Zw+rRRRb
F6m/xUBlsp2keJMqVArGveOVl9BLYdEwsnXq2h6+huXTlFudvdNATtagtIkZT/DoKX5k31r9NDku
s07t02wd6tZK7/gr/rU10X+h/ZShQGgYlEuHKd3+yhTJBqPY/lS8lXX2oonZPs/Q3GAJOav5Q72t
ZYafD2envtjxq9KAUu/Vsnq8cGVC7mRhf9c2D5rxjqYl6DPsaCoK4tiQfzVS/swbxHsSRRsjgayQ
oHCZarre3IkdtUE0L/21ZMK0EzOOe0fC0QznofzNwu94AO7kFRbzP0QGIxN2keLH70ApZlVbN3aw
9EGLO0K9DObGCa+hdjLCLr5kODcNVIh3a1p+k3oY92n7KvJNl9v/rCKhZmXYWMjF6PILUMpXxtke
6Q0YcogVv6u9rHtObN2zyYd1Ri9HjZsZ3bZ7KO/Iu0YbMrlofsU66XIghkslj3OM4An1qtALWP7C
t+Nma8cosdfE2zkzTQ48XauRcKnHUFvCT6gwe8rWzRXMk+9cvshOkHA1qEBUtu76MyHZr9A4Xs11
U46nZdwl4UEX59ZKvYgjJhteh+YG6QS1PBYQqYFbgrwhOnWx5XqKZgWDyrUGQxMP2eegxOeMadxs
DpPy2Y9uwKF9TUwZKOOLaZhEr454Ewy/zBTrajHrFTlyhqHlpM2vkS2sbdcsZIAw/q+rsIc31a78
9wc99hAxMSDz0lZZ95SwiRXFcow0krrBKQxAoG5IoVXns8jth4pJ2xTqNq++lpnEj8n0mkX3NO2j
C6u9O+X8HLhgsy/HQTvFb2wfcCA8pPZX9Ahg9XblgMl3eDUqI098wPBltrGcgnTky96lv1pf/KKO
IUgI8i5ENKIrYO1NlX+FsFGQom5EaJ+kmzgKavJhKgDsLNkO9SzY73ZSDJdJnXG3DG1SE6oKoV3m
ENdmx/opCUSx2xnMwQiG4S+WjrihDJCrIS77Sx+D6HPsT/BaUazNvqri83ABqtIntU+lN9Tmq4MM
BYNHZVuXujQ2CT6XfYMrGeOKUm5FQZ2jwuDdz4IXdkFEOelh7D8Snd7rmtzfeXnLlkFBvLHVOrXk
AgQdaZJuo0fHiSan2jHFSurpuVTWOQKRviJgzjBYFx0FZkEVuB7zZqsPCpLWCQyQQezaK9E9GnJ/
ngzx1E3z16SAGxqW2vhCRz1cOe5NalSnudMNxDVr3prHptzq0V/lkjKfaBeDQdSsx8yrXOeit7DK
+VkPn1Gp5+ss/ZQUjkxvfcOlWct7KK4GAdboCXuVJgHxOmU/IctXI9/i8UPjcIvFc2e/TRaorvai
AhqmD0XQW2pCFhv8OT6Pzckd8Q6EsZRPzgzJFFq5tnWSWP8KcasWEKfRAidXhaHvMlypQ2A8lrse
4jxcpAuS6uzGJjO/ukWuR11iaA6fp2TYGqHjF9mkPaviN+wVj2vBkknyikSKXgYbQUZj1A6K4FH5
btQIB0r61bbFv2iJQcne6qXdyTR8VYAX1P45mYBkYxvBTWvl2TZ2Jp3XB1VvpfoFj9+Kc0hYjoYR
IHoy7W2u/swxJYPCQFds/BSJOAJe9ItQoZOZTbDlIH3jHLcqDkxnU5Z/RmlDMHZEEk1af1CnWCMs
+Kca3+wenxCYvGm63HfZpp2LrQ2KF/VfFSnpffyMEwu5OyrEgY+b42F86UekoaZasq2kvgWioi+w
Q46ZbDvGaBB0sKnx8dOkTVDKK7Rszibvio/WUW9R6X4WdcEADX5pz4WCtuAR7oDocVMUzWtnM94B
uKX2cCSQOFUCdONRN20cDFEomE0IEeE3DdtOkz5k6lRkrGIFegNCuzBQvVg28u86tcJ3gF8OMPnP
1uvvgW8WHYcWIx0lbC+7EGQMTKLclP4kqKXxWvYLf5Zv5DqiZjEirxhBOUlL7rF1aT3nJMtcUVnX
gn9q2bLuhm7Xq4hAFnGg5XSFrXjSELU0wsu7ZJOEMz3GwDPK2xzxjUntWDtPQJDHZgD4FvZFi6ot
8ukiGpv3iR7Zsq/wD6FWI+HZ6fjfJewHy/K8bIhn2rUNL5ZFtGH9N4YAedXkvvdZA/Ucs3UrOJwL
2wSXMesAc8JExukJWbvctbkrtosrgV9j86lMQfuYhVQ/qlx5NHqUZkJrEBur+1BnGE5bP00ttrqI
p7BVB+ZSnCithTY9dmELzfBqjzYAkmOdFEfcnUx6Wniq5ubJZqI3RBy0ArBYeBxjh8xlXoEAi9o3
mSFOGadtZRpnSgGh7l7gIWc8Fptx/KdL51Ck7toUfMPwX/x5z6C7TTFuo0HuEv5aWouGf3iptDGw
0k8O/u1cFYfEdbZhu2E5jvuj9RKi2alrur1RrbSV5oVgu4szeMiw93H4ETacjjwoiGviZHmqIyvo
YLfNaQKKFS81EXHVSCuNfbGRemO3hnpWPbn8M1FqdWG/k+WnSxcT8Q+PyWlEG1f+uv2bYt575xcd
WJx8RSpECjq23k+Ur5GcbtN2+VFBNBqqI7LZH+sBE1mKehzODYg/My9G+hGOF8bTqgPDqnmLEV0o
TqB2yl2vmq0bG0FDfLw3P7gYY4p2bOkbQ6CAn6vtoLyNMtvYJNm6yUGfXmvMSPpAr5upeiJpHzSH
reWNlw8KYOTjpR852FMCW/of1xrjramHu8xyPmP6bQeZbybHpFYcw1uJ8aZAkKdnNiozhAm2dkiY
g0zMm2EbHdvhPo7Jpp6x/tn13sBCgClwTaDiwwffm3xSygDZiezKMVfsyAP2+Qq0jDUpsqZ9htrD
AqUr4ntjfyvJXbV9/EXI1z5m/Vuvfxx4eU2S6tp/VOWCBzQdf+apwltflx9alV7qhBDb1ugu2uS8
xItKfkGxeLU7H5T8ULtEzLW024mdBiqWslU+Poco5q/pYEFs+J4wtKhR/Isoifv4AHbMu8XpWTnZ
JqqQn2dQmce+vsThnWUmriCFD0X0sE0Gsk/XnZX+WACn431WXpj3ExleBgvqaiIAQI1GxNZhx74B
JM/+v+8ydODWOF5VJKkLSlt3HrYdy4kQSb7SRXnS5ewvVrGfY0u/0ZeFJtbo8Ewm3bQWPQpcTYs4
u3NtU1vzjy6c71L/cvLLInovbxQELnqLJKtwo5Owpi8U7FXmrocQEXk4qaDK1WM6qsLiRWtA81mB
/Sjtep6L8sGEP9IdmGymembXJXbDKKGyZnbiOnK2qgi0hpLFBHVpeaIvJ+j0xnN4m8nGN4VxyArI
5U6E+ykz7mYaB5ll+JE7YcTY1OlGU1CWIm3vTV9vNmV6UkR4wwzRJT/j6Fyj+d2KfrH6QuWzhdqW
4uvxTbOuqWJcWnD2xqlPyqR6timCylbtmzNlKKFixwhY4ghwKsYAK+JnMuK6GkloK0RqfjlhRtrs
ICkDzcf/HteVHFGplrGeCKlAnEmswH3P92RNwRKjOcIwOZVvQnyh/FuMnxqywEDyMPiTwgzDgVK/
Cnt5Zmfa2dw6pQY34kbqacAEpXTf05KdnPwwS5iOqPKTMsda4SAamrfZNG9iEZ0UtAZySo9WWu/1
yMIjM1lBX+u6j/9nnVsS1EndyxDUIKnj1yZT1+T38hHgO0lQDFdt0BXjKWpDL4JeqZYZXf6S+oZw
/Lwa0dC1UvuqF9eOgVaIeFXeWqfxepcTdUuDA8D1TkfcNtIGYONW8/MIkPZsjB8cvL32JuadGfKl
edgsGfZvS0x8C6r1GwN2Hd15Pkz3ip5btDuXlTkUz3Vpw8bcFzuYqqeOSUKTgAZmtxlFeOf9KlXi
9JR/FSJ5Y8q8xux5S/IaYaJbI5VKa8XXDNF5SdTyAWtlsc/bkSw6QN409Rs29yjxJXyNHMe9U9s3
yrdqv7Wqa9ve53hjGL6ZGIcahFgzXjpZMUJHLALrKg+NlZRY0qpAhXU1xOTlj/QlthWjPKdTj3H8
DUvbzlXLTaRl+mbRlp/Jvo3MZvVycZXfYnqDDmdFfzhCKcUhmNcSixdWaQBdm88Wuk2xlygfRLtV
Y+17aGtExsV+AojRy70YfiNjQX6e/Dh6DhaucPe55IK9dlVynAgBp5BOfMcLy1poLAcTBn9hluin
M34XUJR5PXORz2eFF3tQLawI2irpp3csQ537mxh/mr1d2vZSWGeYTGjiGb+xIk9xU/oGjvzUao75
cmnMfEPn67qBOzKKa1N+OOnr3HAP4jUXh3xEy94gFzdODdlUWSMAKR98RVA5WKcSP3+oEOFnLYZW
VGjt4hwb5c8gMjfHN2w32GAeIqU+qfHmizUOophcurbb0jPkFUm8huKdaUzUcdwGiJ91W3jRMPjV
cjLtkl8MIxdCiCTcrYoEWkSIiiWxzLdz/VToTzrzjbrplj2ZsQD7q4UcJGfC0Lq8PoivaF3VOxy6
CaiktQMwMs1NN5xl7xXAXNHdjNayZMhGnW3+k49uLIARkb0oqDvQSaBUip8Qk68y41uwP8MmoK9S
BojXBoeucupjpCjU32aI8VyWct3gO4IdSM4wmorF9YqyQoaFl7RlMM7jU91CbhyT/tDOH7Ppp7bl
6dmhS6/tdLQRjOrJuVYVHs04+6gLc+cIwaf349aXRin3tgPL27ioMrFGKt+MHTvWcuA+jNrgSOs2
j/2lE/vKdakFxLjFilt18NqT9aqaf1ZRouuy90m0vKTyy9X6At8KVgc5aj7uVH/WO+QP2UZJEciK
Q/T4ifpv1nS+efRSoNNY/3ozXJdd/aIO/VMCHdM7BEc3B2WIsIkp67iJnqP08VQkV8tN9pJPWg+1
ANbFM5p+1xlHoc4WiaiMsGnU0vaXbdWuPWE2Zrh7FlH1jlEDAQCEQEAN2zrVd2FGUPJgISqZl9Kf
h2/LMoCLeuCBqN6QiwWe2rD5jz1J5Y6nu/NOU+fZl6NJJGf5VKU5ySwxU1g5dKAr9hBNQSg6utYk
a6+c+s1CQ5iRNbg7QZ76qX1Jmoq3vY1UGu4sMlbMTtcvkaLZL4/cPtW32e/9aLD6nasBHEQuWILp
otsUEzJRLFBYUpT5TS5npJ2Z9p41lbe0JBWgh5dwzx8OV/sU3SUkkIVxwm2CMG2+zO7S2JglZvxg
41T8K1vMznMbMqP2KPs1+epQOdwUPePX2P3Ehv7USG0vHlkQdXGpyS6yK5Fsq+HaABzDqS1atooA
wQTEsaNxLWKZmSwrkPYv5UbkHKXTLhz/RViU3ZgFLg6v7sCYVIq5PpcNIjX89QObJ/2zFt6+UTuH
j+2xhgox1I9cs96JPlKqflfk6YcR4ccti/nm0CVwBzXdMnp2JpjXcBlzhE8aroZ1y7vW9DdBXA+y
/ST+mbudnihrVV8Lp9/Brmxqgp7qvLjH5GUxNy1I1cgWZESnmQF132x+Rtm5KPwIeTaq0GRG3TBf
ElLNV8zZ5Acg/Y0V51Isi2eMoZe267htf/Su3vAu+UMbH3o2JyNTPAv20cmhrmW40UGG4uluzgxm
9l2AuvptOC+eU+SM2KRjKcXwVzweuCSgtmxj2E8IdmR4H01KGYXc1I/xAtRN1p9YfvsxEAluNvqp
bDByflasB1IPEBGJCpaaPKPKOato+FL2Cy0jzNnGfxw208QogeUN/2Kc5P5SltzjS3tyRuXhibyC
7lTps5QBxlu8+JcEMnRme3tBL0p+gMpPPUU6vjFAhiAqnkW/DuebRiaLsuO1xNJau0GjfI4dwpo0
6C1vaj7RfUf0+6q3NtzH4/Os7YZwm0WKPyWXMH3K0Z66/qTfcxnM429ZrN3yK4GVtz8TC3LqtYNF
TT5izorxVc3XDiVU41EH4FRK4mlK9tmlZb8vLlMBYi60h8gzeYocBptzxqHhDlfb8svppA+vpXkX
g31WIuuz5u7MxYkZ2FeHE9Rkq/YvMt737pvBsFyDg+dDWK1b1w7Poh89veVLS/B49DomMJYVKv/M
sXfOriTssEVlX+WOeTAeplopBZGf0OJeQ8Z5obVMou3JtZD2LClH1FKAMRbGuWtQYxnVvO0VARNV
tfvQqTgW+lnfDAiwPIntSivepPqTp/NG4iWZa1p6m2UhAGdI+EXWYTbCnZY2u6aW21zBLZUrGw0T
gCARpniKH30w0zpefmPhiTA9q1XnAjHb+1pT2Tw01NOgmjsX0r8F1qvHjzijyL7UGWBsuA1tY7jO
faiY4pEDHxqLgWjGjieLT3LnnmKVJbrCE5zG18EpOX7njSAjZyo2nX029LNu7ASQEAyk6jzlrOrt
fBSWtrKkbPamE4d+GlvvcBMEjkBzNzERUhCLMd/4oJk/kS62KR6vbIHRzlDgw3LEg8ErbqxsHU8W
AVlq+l0IVK8x1Mysmxvg29pkqBXLvjGyY2G098RE8qvkL0qUHEK0GZYSnaw2MVaixoTWpVtXxFt9
wRBBwtpUzT5RGwMEYHkl+2dlNK91ip9hXFfKU9gTGT0Xllc/7EcZLPG151EdOFyNh1PZzjjopLRR
d9uGwc/Z3UC3oearVci2GOsTZoGkLVa9VN8VGX4oKbQwzJRtk3YQW782l3WTrzWE+W67m5LAThhX
4vkvStND6aJgx6jABGVVgHTzQ9lZbnq3XzvI2GKtXIf2NY6SY4c2x1JBKR7zeY4Dt7TdvdYQ6vSs
O8TIOWiBMoBdmLVO+imeeDrMLdyFrfIa6Y3vwgx0eYxg4xrxN0LWnVrSXxa43XL+lS4yEAVKhtCX
YcYQJYonB9SwQWDaJ0iKUAWuDPjAIi/XrSlvYVWe7Ty+UP+8mwpxqftjOhKq1Pf/ENKkylYo5yiz
fCI33rUwPoSFrXpZjDmBKR8a0l2BYR2zEI1TOiEo/v/HUWn/S/y9+T8C77KoXArHHbHbrFTve3nD
8Lx6RCZexxWewf8jMvF/iaP+nx3BdZYOlqpbKPjMIFae6+7Wha//xw/wSC38f6Rp/c+iYGnG6n9R
d2bJcSNptt5KW74jG3DH2NZVDzEwgkNwEElR1AuMpEhMjnnGjnodvbH7QZV9iwoxGLfr7ZqlpZko
MRAAfPz9nO+MSgrjXNf7YhaIimo3ijBGimhxOmSMRfnYJj3WWKuyWNGHnLm+toHLsZI5hagPjnyP
A4BbuYc6ThqRVZ2HOmcaLmd8rsLPzhHgybRC34VPSaxLtSQvnTNPX9vF1Bv0I5d2Dj2C+Su9w7dW
jbQn22FmGEzAurC77MDXMeQNa2p5qKVvE+I5ObvBXpu26ryTp71xardPQwPooKaBaeWm8fAq4gaJ
mm+lEutY834wi9Xhlv5LYS7jadqLktqDWd8Ia1yKkZWax02VX8LxIWMYrp9kaWwj9B+6h8k8Duyn
sL9nDsX8hCVz6eIw84uB6Il2G1vamTJr5PWQ36eWFS3GeRq2xIufLuzgjkQSp4JwVtKzn/QOW2W2
LdtqayTNWRZqaJFMQlpZFf5Q7A9EeSb42aBw3klOcT9/pT9f3UdNa4/93BWJytNMnwhiDC+uVumZ
f51vosXz6mu9TZqFvkFaoi8etCXWOrSyi7N+cduu3AXF6WWweQuWL3iQdjpa6PXn38j4+E1Tfvz1
TWd271utaaS78YbxGAuh/ZoWJ4LRaT4uXFLSYUX8+bU+7rMASX+9lOOHRZtpXCqPQ+PUzSqsntAx
hrlE/vkVPka3Sntv6Gm0KgucKOIJvZlr7dJGCV3sUF0eQXfPpMLf35605su+6xUm8pLAoC60G5GH
qOlZ1ceGnI/HTLmPS/a9OrdVnaudJRb5JTM7Cyysvi3z5dt4ZzKjWyv/ITgSr3LgMVl7A4uWg++K
Ru4jYe3wtbrTvlCCncGE+ZELCPvQ2DU/wnePKnQ1UWtOIC8C0W0hn+koh7TyG8EF3ypHLApPUvQO
1hSE56NVtNJokaO4x/cm2e0BBeVMTDWs+c9aDkE7NjTbkhiF57h+iNjxpXByresyvPYMtXXwD7QB
LP+Rs8seLK5uiUvE09f9i17cK+t8eLPG+QIOGLhpm2ZfYvlVg71ZrNFIBVd6CAttFp1cit7FNvfQ
ofrM7DNc1Ga7RkR7Q4752rnlrGMK70frRAe6kgCh3Wksk9uVw8YCXQMD1Vnw2Bj4DBCZYXldTyZO
/pOs5yBlA/byy2zSpfr/1jsoqDC0LskL0nfyBbBhcd23T5LZnhURQ06anCuOEafiipP8oYAeoZ0h
863cYdGDxusWPoSxjKoatcr+q/OAKMCSF5LFEbuQtttyIIaNsu5PbWhUbXI5s99SeTeAaEacKH7U
BUMrlRUfkQppdhMqnP7ZMlG5h+1JlE6XGF9Zt4ShWOi6zfAZXKsqwGlmflXCvI7iXZCjtPKuUkSt
YC5iCo/1uhlPa2GiDr51xWXrvxKR1AxXcijXVvk8ZecY1dA/fK1w9tnExRQM++C58FoZ1EfFbcJA
bZS3lRm18NzdW1F011WbPYvEWXnspA0WkmlG5QD6IcSR8TyxvCX706haD/AnKGGwL1i48bPwM7Ae
xUnIyT0J6kWwTf2nWr/M2J5RDCpMFyIyQDUBIwex3DZRzGXykpXRxJmPRNCd8a2SfoNmGbHnFEPH
Kdh6SKL35MOIxQQfYFzfV+NZm50LdCsVCnqUmWUMTCCKmZWt9s0FBejrmGjNfknQuT1RYyJ+EWeM
M1y35i5Nb2ALGcGpZwNeitZsQHrnvKxxNyb4LYPHWkTf3DD8mmTbTF96xX3S3BSZWBld8EVjN5F2
HUZ6AuYydxm2+JVqGW6GPFkgqS8Q1rZpfvv5uPozvuT3kQ+T0K/dmSbSud5YIBSG8YP5CR6o1j1F
NbsnNLAd8mibc+SQbcCkjBvNvEoNWALwSFFX9GG1QDo1SPysCZU05e/60nnTTFTzaTNbfJ4KCqc6
xQp2hx0Q//AGOTvYjfMQmTyOnaRFFmtXS9TBpcMame6RnBp1zSHgrtfOGrXT3LMuPfNsA9HOneIc
VyG5UvVNMW7HuL7uKDMqjwOgom02iuOAhRWGN1bkveS+tczdH7V/7iMi0zGNpM0tJw3rohlukqF/
ln63NYdxKaEyDAoItQguzen7kJ3KZudM0782c1l7C67BrfrMBAWyQxQ1ISG8tB/FHVL96ck6gm4+
sC6X1t7aIyk1w5UxlwiehpfsJXkz3+ob7QsbrcbYuC/Nzjh2pXnt8Htrkdbe4M+7d4REAL/r3wiN
Y/TnhBNZ9RdhQixfVmfha3uEY3xoRp7n03fTTKzptu76erLTMgZrZ+1J7cgLMQ599Hxz7z467H0x
KmdKdqGGFC8PQMbVVouPsFZQEWudQ+QISEaWTta6p4i/0hqHpEe7bi+bOjc3uWryMyOb/CMrtY9X
T6bcu9UWrq4ik0tc+Am9JdKYRRm40Wbl4Bo/7+bux/ds/uTTv7vnTPfQ7yttuOCgDr8YKMYKRB/i
ZIDBVhAv3NrEJ65O0BvtMlQ0RXKhRS8+fHrNnxD0Dau0u5zQimuvSclJRJScBjXHf5V24mZnYcIw
a3A+UOBCqKn7pt3KSr2VRD4dzX6PMtv4HAKzE4e0mNTul1C9GMZtGHcrKqdLJtXK2NUA42RNuTyJ
HtvsMkfED1HFU8wZxveKpNR2OPG0r0X4YiT6TTVx+Bunqy5EpWnA4/ZiDm20ljTDr6V505G53qSX
SG6GgiiM4XsRAa8nFaPlAG30zjQPtRd7nos+exmme1FxcBeml9WAjYlaAGflMceWkSqc5eev4MB6
3JR7S1i9oSRj2TWHTM0m1EAc4sr+ppnBvRlgZTrzU4jD4BC6IzuSj5eCpph//v6NZ1k/Iq7Rz5ug
sG+dKqmvOKnEUJLmuQeHP8uAyChnhfwuAaDnOtb1kRs9sEIUMyb83ZV1bdIZI0Z5rtUVp7yTn50k
o32rtaxbMlSDmTMEWCmvLL2hRvqalvq602r0vj1llZYqeE5x1dMj90jjF4e+0N6quA/TugvCUp6H
fa3h0lWNL0kbyLTHKNehfUWcCv/oBUp+s3M4ArSFjg7GYjAwGwX8xTGHlypRs7BKFac2RH74qVmd
nTc9lskyEdXN4LByEblf3/WeHaOO7g30FXOnAxMRIdZUE+yf1q39I6PYz2bz+1Bs/rzZd0+5NUQc
65Bpd3ZrQ2t0qMjlJznQTWx0y9Z3OJ7lEE8vvmtony03Z2sD42m8CmQ0n9ah6qmj16xNbws1bkwE
6ynSyJAsUpdEyQDVcVW1277iMA+fcl8VHN2A9nSidRrYZ5+3FHdu+h/dw97ENZier4vEy0GD9Rxi
orha6k/+EzzymEMiIDmuxBvqbi1JWXGFaLZAyf9q3RY3UffU32vsITjtfe4v6VbgnDbTuYaYjdvH
ecANEUoDRunZroCybJ34iWo2+GGx8B6at0RdYD+gHb6q/NKm7MYu6aEi5IXt5QtrTg09zsiWGcGZ
Vq+TsxrEBN530go3eAyaDITeovyO5b3SF+k1FFPXXCf1DRibKQxQkJ5z2JIdSZr4mfD10XOaR/V3
71qMRplPYL8uwPmfyG1yxgHWBZrbRUjOuLa4cwmJM5f2GWm7y/DEQy670EipK05sArtsqgzJyl+w
It1SgZ1/a5UusceuAOksTWp4T3KN/XGjlvhQrzC8XKoNi+QLuNjIqDccG5+qTbttz8O1e4Lp7l9t
wXvznu0GfmXn3BV520vgDBux0W8wLUMGJxe+XwHYWtunPObFsDBXUG2Xr4/3wSo5YW97Dg+gPLLU
MOZx4KPHu7cgiKY2GRj1BdF+nE+v8Bkt50dkLyiULEFALKKT8P7zJm/Mn/nRtfbW2xXDQ5LM1/J3
2m12SoDF9fgCin2Zrf/FCqrYm2i8BslQJUbnwvewE5TJpSvQbWZDIo68uQPj6c+MhHfNsdG70h2S
3rkwtNkk25KJVMY5JH3txFPl0XCgA6PDz1imd5fJpFcB5p8oqXEuXvTtyhzv2R8gUHFOept8i/rc
pVTjHVskHZgxfzaPd9dr874rfYU9omsJG4BhqpVnKSV68INgdvpVIcimyY40hAOLvp/5Ju8uJjmD
N5XibJWJYzPpTxIigH3s0R1Y7Rl742pg2sWYmJJYpcC56UrMm2A0P2/AhwqdP1fV776446Ruboct
tesqh22VVGgvktCzmyVOG4Dog82yWXcwVhfosK6MAU1AZIEjI+YhXKdWyJqT5F9w6BK6RFs2VDxy
L1gMk96iJBfgY0Zks6QaAdHXtejcroV+qtxQP29hi6yGBqNTh+cfLFnmPpoCmieZzD5yxGjynAs3
NSDB+j6wNKV7P1pwxEtVDJg8lJlDuABa+PmTONQL9oYvzsmrCSUqiSA1sCQo7IwhS3gTC2EdGfcP
bOzMn4PIu2cdVZaNBYtLhDKJNhVaSrjtobXuHKSJluHo635w6p3oCv8qCqv2TKV4EEHwxpjfimkV
M7AdmasPtde9cSscU4QJjj3w3kp23tGZi+RtjMojq+NDD3NvzNJsacf6EIwXWrkj70IMJ64H2+dY
kMrHg66+txauO9/MB0l0Q6QqzhSg9da7Tujrf6kh6Pvr3SZKVYlq+cJ2YfyYuve9BmAr6v5ZdfGR
xnYoRlDfW8NiBg4nMelcZKSU0cZo+tO8O4tTkxVdeO5609UkR2cBk34lTORCn9/bgZFEn9/XuxZY
wv4pS18MeBPv2/Qxj4/Ukedn88E0qO+NUK7D2XhV8rmBcZZkM+QQzbyBBzZc29ORdf+h7z7//N13
t6OmLbN8/u4aygH3JEqyIxPgoU/e6/oVpBCnSvnkmWLXJLe9fiTr60A30PdWIi3prqmvGXywWgGA
Ho0Vum+Yhp+/zAN9WN/rw1XdB4Em+HTLCReEkfgCbP/m888+9EL3OjCSqSGI52/u4cDV8XHNzIDs
i2sukbR+fomPH4709npxmPrB1CmERqbAhi851LcBYbxQO/z88z+e/6W314+jrJ8CgMT5zka4H+iT
vzAcR5yaHbBDkgpdGipjr6fQOuQCKuvnV/148Yk+5NdWGipkcJOZ5bs2ap/zRFpUxGW6SRSwizxp
caBAOP78UgcGEent9Wa7bXN8UFO8wxWVXOr3U4pRfKndDPdycewo7dBb2uvZRRS5BZmw8a6ROYv0
rIwg+pbuc+ygzC1gGRzLQ/64xUlvr3urIfIM6ddAcbEY4HpS0VdnONdGLIL1ty4sjtRRPu7r0tvr
62WqKdNEfbvrdDe6L3nx576X+9vPX8nHXVJ6ex0+DOLAC4oq3pnBSRfdxd2VXhzpkYc+eq+3c67f
aL6p4p0GMTV1BujF67I6MqMe6it73b13WNEZHU8l/QqzPsPfBnfOAPC4nMDmHhtnD1zF3evxlow7
xLLzs+d4q9tUPzj7iMnO8BcDyJPXz1/BoV7h7vX70TWablRcJYY4Vq3ijoAKWBYLfImtduZj5CiP
jGCH7mevrydRkxASzZWQWeNToGCJl9mt1xD4KwIzjtzQgRfv7vVyjwxgP8mhbI7eQ6celaqBkbx8
/rAOffb883dzapNanj9EaQpI4rrDewylPGyiI4/nQI/+Wbx+9+HY4WopEPnvzB3I/Ba7H5Xma71c
m/mREfBAZ3b3OrPZtF3XZVyhbb5ChcMteeSrH3oue/1hzAq3CHsNA8k0wDl+qfHPNkdGoAOtxtnr
BZlW9THqo2QXixU8EB1CB2i92baxKuENHos7PvBsnL1uYKpizNz5WCSHX6eJK6lOP28zB2YEZ6/V
I7MzKztqEzyXKc2FUp1jUn1HTGtl4uvn1ziwVZLOXqOXBjUPN46SXR/EYNXtrBuvDC1r0UEzHBkh
9bwpmJHWXh6vUSX2a2/K5JYVy3PSuNrWCLr+yNh46EHu9RHP8sM2swu1q4crzbwg7+lIIztwhCCd
+YrvOkgdjsotVap2BUgNj6NQXBKABBbti/+txk9MSNsx+dChm9jrKcVktKGblmoXI8Avna9NfWQE
OdQaxK/30HJwNoW2l+zcSduY4HIqyv4RgQfOsTl1ble/7y3kT+nbu6fUKrPSiowrtBrpCQ0cmmtf
e2sqyLMyXn3e3g7dxX5/DyIq/BZ6pBgremveJj5SAVQO+XQsov7AC/hZC353F4mdj7YxhJyAi/Sr
qhvU1Nrj51/+wAOy93p6GEvNq6ZE7aaX7s54Lt78b1iDP//sQ197r7M3sukUfne1a0bbgocnHipT
O1KDOPS99/p4Ay7nHyKwFhEY8Zhf7ZPw5vOvfeij9/rsoCPJLOOAnkW8B+eDiD+FCbVnim3i7yBB
+8r7F5/Q/OTevVinSO02aHhCOJEIL2uBZ3x+DwemT3uvy2YluXQQAWkxDUKa8+xEv/ay8+Lp2Dx0
6PP3eq7X1lbmBrR58k2NO87958DxCvf1AgXH57dw6Gze3lu0dkUehfqs82utRXpZPxXX2hcmDPld
LoNHd7v018ilP7/Wgdux9i5l2nXeyMJIdiU5ssijvgX31qxdWuAz+PwKh1aW1t4oUes9znXCDHfZ
C15vxG7KXagH8eLc+N9YJ39+lQM9bj8f3CtzRydSQe2ckNojxdC8qo7cwKGP3h8oCr1H887316nV
pg6RprF/5FsfWDCZe+OEnsqxwv9DY5pQd2Qazn7ZFQOkyL5cff5gDl1ib7jIdQc8xNQluw6aFz55
kB42heFjm5NDH783ZKRtNpKny2ScppyynI/Rpg+PVCIOjEbm3hCR6rIhUpKP7m9AdhOoU62Gp/T2
88dyaBVhyl8HoKGMLM3tEXqQ2TjcddcoLuY06Kvme33Vfa+fj1xmbuQfTMOm+PUyqozAXyTcBPlu
ZMeMc3bEAoyZsYk4UyG0WR5ppQc6srnXkYfI9/wI2eQObQEMLqsBNrjp/UX0Uhyb1Q715H3rwxxe
bUK7Y8oMibclcAXHD+Pf2qlOONKH8e8eO4U60Of2/Q9lm9bELvPYygbClLZtGQk/fyMHGuy++yHW
jWHyS6rgnQbKjVhl7TEHlPX5hx/62nv9WfZaO3k4oC8ayG8604JvfPn5yf/+MvxH8Jpf/6PJ1H//
T/78koNVi4Kw2fvj3+/ylP/+c/6d//tvfv2Nv++ilyqv87dm/1/98kt88F8XXj01T7/8Afds1Iw3
7Ws1fnmtW9X8vABfcf6X/69/+W+vPz/lbixe//bHS95m2NO+vAZRnv3x11+d/vjbH/iR3z3d+fP/
+svLp5TfuyPgLP3v/wLJ2Tz9/nuvT3Xztz9s+0/b9Wzh2rqhO6aYD2P71/lvLPGnaemO4XjCxjAj
PfpFlldN+Lc/TPGn43m27aBHp85pzl+jztv5r6T1pyE83fWQEZo2qp8//uf2f3lD/3xj/4ZG5DqP
sqbmy/zS9fl06bjS9KRhwiWjGrc3f3R+IDNlAbwQRVWf9CaIytDwjJk9b236MmyPlM1/bXz/uJ5r
6dyZbQC42F/YCrv2Mg/M6TpNSiorJIxNK1cL/GMH33vDwF8Xcg3X0yX0SWf/+ELEpZtrrnA5Yhyg
NMVlW6tNaUYk2gWgFqkkaaiKbbCHOXwi2zfOVOLJAvE7J1FHetyv3ZnvYho2x6I8XtO1eNR75QHT
jFxhWmRtkl+cbN3SCO7s2CVocpwY2d+1v79e8PsX+usQ+/NaLi/SwVnr4I7arxEM8C5KaGfeuh0G
jfG81K8bCyJu03npg9FU4XkWTtG1Jrpj28W9jf0/Lk2L1blDCbbL3JtuYz1MLMPuPKBpRn+BfTS8
YZKsdnafM5kAzeWYxDVseO9+V1+FPOeNwsN5Vw8WKkG9sH1A8Xl6//kD2dNx/PW1XB3HlJSGLvaP
w40iizvNtLy1lZfFiZuEzjaTI/bRUcAggfGC8YhUI1lBy9DAewNL0LJz0rLs1Wj6hCl9/n1+63Gm
4YJCMHlOrkdb2JvbM8Jge6uZDfzTyDo2TkobCWZcISft074/zYNgUkeu+Vuvm69JXyd5iw6vu3tv
pknT0RYTEVX5QNKwUjh/7AyU1ed39lvTs12pO/NQpzvCoQ3+upyAJly7WkQUtxMWlbxsja4J4Zkl
bYYPVktfBi1NvNNOZE6xzZOUJM3Pr8+ieW80Y1DxQDbQ/DxTOnJfVRFrGMcrckRPikG3JQF7CfDu
hXSELghsqNunTrj692Hi/L8kzuPeTHSjuvBGryRBoi7yJzSR6lUFs8NDhalFupEetdMJkVwGAKeo
hjnk29QzMMFoobjKhK2u+hgIBmhPc7xTQaqX96Pb2DcC7j0xnmYg3szMG5orrU5bHVcsvqv7GPN6
QZLeUFI6dbN2tIBFjBV7HKdR2GS0MKkraBzCxdNcdhSOzMoQxRIet3cRUaRr1lqbAKKzrQlil2hI
j4iTKOIRj2D5S9siLykTuuw3uahDcGtaXoIdr0vLtq9KColfZe5EcP6G2ao71GnpPadAFIHhEnJD
eueyKjQH/WmYkYiX6wkGi7qGkLgqDAFIEgOfYb4h/jbH266CO7Gd9FrV12FpTG/pWIgcuEcavpR6
MGgnMrRMnZAwxYGj20fIe4mya4wFvZKDj35sxPfedFh+Zn44fY9EU2s4Y1oCuRhIEDdXfdE8Jqbn
NYwaKXuoYdDjx37SBnOVm/qM8xWORAJkzI5lAfrRJfUMmfiiL8qgIdOLwXCRljLyzvVIVg35KF6M
eEzzILnEk4DzM2l6ba5qOKvpxvY7U9sWltDAhot23DVObxL/V5PtXoQFfirUmxZOcb9QW+VIm2Ug
CCqsFnUD4l3KkuRIkgBg6Y95TfHMz+3urcq9EG4Aw6J9pqdWPjjoRRSkIiep5KOQ5Btx13YfXoeW
npNKqqqUoCLDj9E6hV2oP09e5bFL7as8ux2LyDfOLac2vF3uCC9yNryeIYYBiD/2oeXpDZvAahQG
Tr2vXYCpOWMDQfJRSc1h6okfMGC9MQhxuiFNq1hTwupMRsm06Zfl4NPqGrNhR+DGDk6X3Oo5ZWkT
0ydNUYuSs0QNYHKAZ87QAWZ7wjA0D6/cUHdIHxxXFNz4NHpQDz2UsOu8LppwM1nKRjxYKyJP60GS
9QtbG0hKZcbRneHM3pxxzPtV65lWsiotGcAejTwbfq5rxxu/HIiigb/dYDVDKV8RNTQkamU0qryE
1MXxVpSF7SlDqca9mF4JDaVUZgPnaVJPkaztcUOsdBWfTAOcNVTtITImYcRkSttAIRe23oyvMf97
SnyJ4ZYlgiG+0Vzt5mIMs8w4b0g/zDHGeKRWTL0zKWJNVd19j2QmaOCd0wfPQxYQqW7Fg0+EtgEr
bNORG//oOUai1qyCBm3jDVMYUywpbEIVzaLGoB3kxDxMstcHJKzgRuZxjKgHDNc+mWFSTis97TmK
GpxgEFsEz5D7LEVKZOJk5BrHbVPY4O9nvnRWOqQU1ej3EY62WKXXyufJLrMEWhOoDojndudGzqJU
PdlY8DXIylKR7n6bgii6VKJF3F8UEck4CnBRt4I/6+MMgsz4Q/mmOO0jTjyYvkzjIp/C6nsYJ1Ju
1OSS+mLJRnvT8i7A/VuNBLSUQew1i1qrAghcgYGPr49ld6ES1ge4G5xS304lqbKrKA0sO+awOLDw
eI8RQLIlLw0cpbDK5DazA+2pTm33CtIraSjaZMA1TvJcwBaPvLhZVbkZfXWNicRwX7jzQOYnRX6r
4EMhSg19H8rY5DbgCQ0jHgnvUA3mJbDWdxOJEdaFmOScKdFonb8C5IJnpogKPGrSLwp1UqOBGzZu
1nntRWda7rDRiPZtF14CLGFdZ0o9ZJ0S4yodq46tR9A7GzVK7ZVh2YOT7gcawrlQyB9ewvJ4yVKZ
yocRNUSVBrrsyCz1SghxmSmzNcOw0ZxHGZjObTVMIPFRIdTydHLSMD/DFVBZnAIJhpuFM4Vmsuk1
q3LwRmZkpYhWaIJ4pyKbSPjIZXghC8K4wdxkxZdJooufgQnOTWV7uC8yOFvthV2X9q5wexeIgukj
Ua743y1MiZZAINj0DYjOLH7TrAJ7KDhDslGcwnLP2d5X7k6PTGfSAFSVlQE1oVNNcT4QdU1WXDR0
4GYKUH5pU+A4rrsREqs+oQVvVQsWK2L0Qz6sfFCZsQtWsuuLSBISgw9vEdsZt5j4sXeaTTqYlAbN
0EXOegOKQp1HOtG4YT1eOU5R6OejX1rRQ6OpKr8oTbQBl/mUhMAJladVqx5xyAQ8gIT6TFxht+nn
XHTGSVxukZEmhMPL3iPKq2rijhwVGQKYa1KzgjHhDzgQeJpB7Lh4KZvW+MZM0XREIXiOfU5Rr0Cu
oXTVDGdVH4XtN2kJC4990smGksog3E2SGOkp5NGKdJa+bMaX0amd7MqwA7TsTaGhljedMu8R97eZ
Dg3NKKL2qoiV7q96mu1DVTDvLcteZmD/nUgRmjPE/W1VTcF434RWNuy6pPS160xE9bUDxgl3ZGlg
KchTzdppla9IDKZ+S1xymEbBradpATToKS0vqtwmolsMFc7AqStUfIb7L6hffNGXBCyrIay/VQUO
EWCNZtZf26VZX/sOefePrRH5D5GpqXirQMXWK5+TPQvbkI1xU4Z0+YccHgakmkQPohMXXhxLw8j+
0hgDz3loISCf6IkRgAkj/O9qrDxiV+qpCBi+Ci+g4l82YJiNalTfwsInPMYyasYU3/fBL1rkYsAC
Z02EadZ2faKjJx0jfd55oMxGp/BezCju7oeky+x1rXnuNT1fPANbCUkw0uqQSGZ7/IHtdbrxipis
Ks2X1W1chqgZpmgqL2PfdorzYIgH9Wp2efCl8ewpIPpDYX/u2zk9Qe+YkDixDrVnmBWs+drEUaxC
uHPjsc8aGwFxlDbVbW2F+i62XbyNjWZyEmBUomogdDWg8kKhiBhVMvFZUOhhehPp3UxTsBz25mHg
POgA4TXYjC4Rdo5MLLLGTc/CZuHqVXlqjczt6250wFbEqQfBsooYC5BKVwh7EQcQ/uEEOlG6BNRo
7qpjqOvJNWWYIWqc5GDCbvxIbZMYaPEqoBJB2J1AVcBYL8OvKsl4u0h7+jutleSlYUhN3gw3MEgy
GlNcOp07fYtbGxyxxZQHTKEJkWLxhvhCgR7r93bkVE95Pkq86I0wvsF7JiPYCafwma1a0eyCidVZ
R4xT71Q3npUDpOoyPyHhrRzs5oH2ULs/EhOB4qOul6I9Ze0Iq2Nd+V3AQjUG6xSv0tqMrVN78L2e
JAHHs8ZtpKwwf2JplF9mMUdgOOYk8MrUVNK7BShnh+eSeAsD7/vo6Zh908z3N5OLOJUBTQmrQiPN
OttjjswC/dUShatARzk+j7pRuiCtFN102Hb9d21KIuzcfdvea1HZp5cey1WIraICk59K8vbCcYAr
XGljck9Y6iDxIklCUORoKndpsX7N1zYljHDtGMrGGzs25KXoBoAt24fefmIBFi7552mBfU8zB8DO
ReW/6haHZKRs1t7FyAP0gP4NeruoLAfGkJ756Xa0kjjZQLUBbNemqSTfJ7Kc1VSZ8ntQ1dojk43Z
wNf0FaCokG3IMimi7rtjxh32H2tmSLt15I2zKxwUVxoMzCbSzEKM68qpmhPHHutwleWx0xK4QJhb
UGpIDoN8ZiV78Alusgbd02ZUMa7GXI4dkT++YlZOyOI0MKR7TbAq9NJ50WknoIULejms2IaTJuGp
gQkqmEg7EsxmP6wo9y5M3/H8ZVZZklSxfGpZVxaRgO5U1M4NkPuk2I5e44KMc4zmQY6B45zk/cwU
tpLIsZcypTXlfdRN66DNjdcmzzjxzjOdyJWcGPN4K2D2jygam0k/azTNfKTaJ82tTz++DJvQebNE
zB1A3x2BA8aecd1axYxrSyLax2QW9kXrFskMTA3i8HRE//Bm1HMsXk3iL5cNSi/aSHMQD43nDD1B
NlpLWsk4pwBMaeRcTLlBRCbBPCncdE+27OJ7o7d3URPCXk8bd+AFJGYtQMXoNZ5vl+GhW3dmWbBn
aqaODJU+nCPbdET9gyeAUk7oJk34rY5GMAcX3xiOoUUnAmaoto7YGOuLgJDkB0ohobvWBotNrMoD
WlRZRZ258ilQP8nYmJHeE7SATZO13WMXJwT9Zn03PWdD3HkrmirQ1XGMwRyUtZjcmb8Wys3Y6FQA
ZZW19VZkolQ/UssOshdduYM6ta1Kt7YhVCBtG8a2IJk4YHV9klnAua8Yn+xuafEDOKpN0v3FSvlf
lbMP1qp/qW9fFa/ZbVO9vja7p+L/h6r2fJj37/9TNv6tqn3VTs///V/J70Xt+df+UdR25J9U0hzb
oW6pz2VoikF/FbWtPz2ynCydWpMuPeos/yxqW39a/IDSEGVr3TAc8c+itvOn4RqW59pQxKROGel/
U9WeK03/PNCyPddhyaXP12ZLS2lvr8bW1OQDhJLMq9SP2KNoTbkZtLLfBM6YrLNaiDu2v+31u2f0
QeV1ruL+elGbm6aaz7rfMCGm/1r+QlbhObHpQEdpUxTyJfgoAGONzaCRGwmBugpgyi6RImBxocKa
rLZQDcb/qgg337ptCWlT5zNMQcTS/rfoh77MlR5vWd2dRjDVfIFBKpjEHP+bfk/FdOeRlvv5rRv2
Txnsr3cPV8ARlH9d3bCM/Xp7VI3aqFl1vtHIlLlvrfpiJAFl/NJh1Ib74svhxm5adl++XVk/oryg
2lIy/C4dg8ymRRIP40vVDL35nTQj8cAamxC8KJ6kfT+EWYyqGxRUsTJsK6u2oRULdWsldisuWD8S
RlNCPZVFml12XtVGGyZ0trNaa19TH74s64Q4Wt/QB7HKhZX3536UNEttbOVDhgF3aRFXwjGAotbF
uyvj0yz1pFrGQ++SlxIwds+T2Twf6E0APUaJ5J70vuw14fgUFoBmkpVtn04ku5BL0Aevnq37kDwl
aag9FDi8UN5GTMn1/2HvPJIsR7btOhUa28QzCHeI7tUidERmZEYHFqngEA7tABxD4jQ4Ma6b79Hs
v2+fHAEb1arMqogr4H722XuvNjFPyazeSzvCP6tG5xlGSHrDR4+vaILd2SLzPbIloA4wrN0/laPJ
wk/1Kx0V4WsmKueUtrcOWte7AZH4nxRR4ePUq8tj1Nm/A+pj2K2UlSno2F7X/2Cs/uZUAUUJOvSP
SRu4XPwyrqn2xjdkTmf+HyuYfg5Ff5OvqTIJKQyQQRX+GG18yTSNlh0lXdtw9erfbRzKn/HUttS9
LpP7MmXiXUdFv4f6e11ka4rD7IRJuM+7hSd+zb34ZCqmlXtj6uZRRKCqrZ66o9c59vfateNwJnEp
FtpvJg9Aa9Jm1ZNZnKEEGTv6j/QDyj9NJanDDKuuBCQXivlxDkYJrkDZkTfFhuLboiz1RSo2RXRJ
IjNHjwpFLtmOZQktuW1qDux+8QgnwiXQ3Yufr3P/KnmjllNVTtkPkzjDdN910cAhXyf+JUTcJH2b
UIi7H/mixYBLLG64dZkpBcIYGd07C+CHrWSpaq4Z2LE3fOfmRZWFpjjfQYOgm8EA5GtopN8r3016
+DO5VvychV8fI5WTSad6IXrxSxUGp4g2y/q8THAtDiWltT+TJTJfqrWGTZhph6QzpcCxR9Ryki5A
alNx1W8KWDLky73wUcyxBRoaiJzJKNZqlTshStqA+RzP2FC9nrN8UzNPHFK/HHsaFFD19lY17Us5
ilbu/LCoPyIerTfIUFs58MzawjuKXAGXCfGrn6um9tq3aaSnj6YbywmsqxLUEstL0KLdRMXlNurZ
RmynwaGUpohVWB+WsWiyvWew9ICQLBUhfKdOmJ4cbpda81DZVSLMyHIU+a3lDu0DQg3ee3sIWCYA
2Ai7ZqvG6tZkqqvYXCiEBFjrEgfh9yLY+hgBf6GslFmJ8iYdxOk+dgt/3KP5w0Lp41DY74VR4XA3
T03yZQnLoHoF2ZNUYFH9+K2r05ly8TB4TaS7MPDVZqkoLu9KXmOVS383131efucLTR94VvqStqqg
A7OeW0cVm6FXcXLSZVDf0/RCZXpW+BYQqSqG8NW0Thf+LH3XQjTTdokunI5BvxcIbfqauGJgMRJx
r82iGkStsatfYSVOvAmysW9/Ipq36grIBf0Xz2e9bth6+hAn7NjPmGeT9VBU83wNhlq9yEXPktae
GLCPQONWB6Jc9c8Vuc3uapfBllcyp9qXlbj5YgvZs48tfPM61GVM7QCytntGEgL7yytZ1Fe+tEEK
chYtbY+mub6IZZypIeok0+1YL0nz4C/6VuuU+POl84C/7IRv+98JQjcsbICTUK2knI6OqOS6szyA
frqTMOVxysP2zfbC079aX4YPspw6ECLV2MOnCoM52kcimj79BVLMpS/qkWGOBuwOBjT4iTLSN0TA
TDXVzqtYpW2hbeqfUVAlz40XDQNyLvzebcselNr+aPmE1tSOG0sR+N7B7Q9rimXWJopi5016q//k
1O4CHE8oaCyx1oo+fKQEeggtHehQi0LwdzON9dOQtEw+7PAv01DK/thn9OI/Q5RYmnuvLef1vk/T
hkL1NlM5m5cctpgfDvljZOe6OjpdBPS+tijp2yEMihJTWyHEQ9nTk7SRlJI+lbJqH52xIZXTtC1m
b7Yo9JXDcSjB6C58cHbUZfBSO41PXyzpJFYNo1w66LkB4GxVuD3Q6abPnkab048Npo+MKj/IB8/N
7NGvgA9tnLyqLlK7CiTlOHwTzQpmQeOIbjLOL3rNx/obgJSFMFcydtdw6uk1k1PevBVZ0NJoTyz0
0JjB/15HSffZGQQwxkCv8/ZrNKz9kVb0+GU0FIXf8GdPVeDe+b7XP1AR3U7vSeHDg/JZN6kDndnm
S0kJ8hO6t6F9NRvDJzOnJdBupWL3OAut6l0XDq4A1mtx2/uOtRVDsGFjl0trHjhPbxefKfSja8m6
Mj10nWUVMGcwoI+iXPqBKtx0vcXrql+y4qSAt7Lq+ih5wtDJIDBQnnusHP3VjetBXRa4IfxLSN9z
XPq70q2c+KHz7PKCtpT31zjuS3WYJ4y1B1EK2rEbMTbHxlI8vy1Abff3DcXUK61wfZxeE26Bw3mA
Q8a9QIjml1nc6S4uHLucDOUD0271OnnPiT0n0O5N9NmWo2rBVK8DwIfKW6FmjHn6mxYRV19N3gBD
BF0BijLsAbaCbUyymceDN/8uYBpQSu3S+nuaYO2ZnW+4wG6swhnNwZNVt80iObYynH/XU6c302Cm
n2MkH1XrOdfGxP2eOqn4AyGWklDvfRTBPpHOeHFbHES5b+BPJUz8CM2U3HsAIlnQnbxx8Oj37lgs
hMiG7pZhlCPRdWoaQyrVFndrNcSfsbk5sxhk//gqSS/lrOoz7l5xQkKiGHREo2q6ud04zgiMsC7H
32GkaSumBOCLk1Tl9wy7ATw15M1rSwY22kbuVN5hh/R+jUp3FyfAbdAmHSd1DiTUT4r8A8Xa/VLI
9mXuY58NbcmCUqfcEWZvelkT+sM9Ux+6trpLg+CjuSm1lb5945yWlWw5DnT8Jv6psLTwFWJgu5iP
2RHN/9INk3syWRbtbOhy3Z9Ge1LumF+j0Sv2TujobZQ4xT6n1P2hivUj16BmN97AX8KNX/qx5AYw
zN4R2u829pP7DhkA5Gl5kV59LFXWHiyElF1c1Sej0ciFvAoDzseI+VscCLBS+TxCX6cUkBxNvhF6
KPbB0if3bI3MgVXJdOLx8MckTXlED/oYwBKNWZGe3Cj56nY62YS22C/e1DyWKZl53O0X/kx6sTAu
KK8uvzUZT2e8Rv6xtGSaJVsoNRyGRD9zQaaW0HGfU+pdWHbIU6YHWi1CYEkUORcXVoG4X0dW8VmL
iC8tmXx+iC3c2vCSNnTK5ho+kUfyVY2Nc887CIY49IoXtQYEgztfKh5XM7UcJD/xcMzANCtaiRzM
TeBYPdS2tn3i4r5Arp9mvfX80XD3c+Tn6Kn56nd1+EZ8KfwEOK4ekMk/5DrJp0BVI9KMm+7bJqou
sMGe/ADM+yDTN0/CdU8nKhOZ7raujb5FSLd9D2OUKWj8bD1Rn6UOj0oTXG9kIy+BE7HHmim+mMr1
2KkKbon67pvQ280FEOvePzqjc4OstN/GGicwTK4EYtLaHtu+DOBLjPfrUpw9teRskxQMAPhKOG+B
PBA9xMZV3ifur5jNyODhl9WOOrWeeWv7kIOO/9ZloDZtGwn9EIYTjdmx987NxTqbivjTvtZL+G3s
o6/FDIBrATUlKfI9gi1b9oa2d46hjGJhPuZ2vBIQpaDTB1USVDp4EVo3Vz8Wz3aNXtjqA6Fb/fAh
nOv4h5zZlMwQ9EAzdVc+o+Yt7Ms7bDB3bZ3Wd4rabzsX93UgaMUvW5aWWIw3LAVorhzL8Czpf9oH
9CtW8EMMgT+ghPPBTbwbrLakkpD6kvkikv4ohHhxfHss86k+DWBxKGRHKrRWq2/xPIHXCOiFDNqk
+mbryH+AEVi1e8q2xINSJoUP1INx0KH3XN0g7U4KUdQAkcGGk9Ns7A310Vlt8CsNoBTqnLsUO4v4
ztTsBJ3ELQ8pxZ/VpGkqTNr2ggfj0rgFn9AgNc8tmI3LrNY3NwEC7uK7+L54aOthjwTQRg1W6ika
DyxjL4JiKro1nPxSl35wahEG9xE+im0zp9SdN1bpz7V1X203izcTcNzNMeJBytOfmvnwrY+87GUq
MNLqsuLS60fVLnVHyEFB3uxsmX4t/P7a4dY/WF2AymzqGVhYyDoQKW4Mv2d+mN6vPMCvAaUcJeTi
CmZNkt9r0+cH9P3jzFuzdecGgp0K3H0Uml3jAUIpldNzKLM6X4Pae8TnxKO+GQsatpz0mCcluzMj
cpZmHn0bHlCSi2fZp2/o9Jo+oyQbn4ushRWbkyDkvEw3gu7Pq7BFdwAufWXgzHfSLs5buhZ1Cc+s
lj+iaHlO8jH5xK2wKoZLir+Lh1m1cXfjx1Bybzpz9kL30vDl4UJOIdiSuO6WvYh8j3ib72kPA6gW
jTXVgq2hZCmKobIGmT541jFHyN7gaGQ2vtVFRfEc/Ym4C25NpqXA6sBtYF3T8qU3IawZDVCg6WJW
csgWmwnl4DEIpvCkXQRbKxkJNJiOq1KsI7sFMq/h+uCzUoNfkMIcUON8FzRsQcouH2DYhT8NEifQ
JYq0R0HvaHBc2+KwQKSmMXvqk32arO2FInT/UtV8XAeq/bEE1J1eEBMCxOd5wmL1quS0DC0du0jv
T9TcxcEAMCRVbMAXFwfESz5OWQIwFAeCoDA35Olwa0PtQ/gi/eCztqfpj9LKTd7JAex3ynop2864
yGAcrWnO9Xk/V7662XloZP8RJ6mZIAQ4lRTZbllGCL7CWcM2PrgBAiKH+QCnIzgUY4ag/9ObvSx5
EkP3ZZxrWLe5n0uE4WLlT8X3s+sajJuunHrDMg5P9KaqEqJ1zEl5M0XfWML5uv8sTVHL+rS00RCO
txbCPuaClPd1DvECC1SwHNdVengnpjDQMRQfw6ZhRdseyMhc2PcNQQGDZp1cqmmYEpfAOai/u+yC
jWd4aLyq+ciGlpqtTvjYmFgGbOKqjw+srIAtU9+9HUQ2bNu0Pyba/8mhO24TDBmvfUcwGmpf4O1F
7kCLFcuM4q5BLifNn6ad2gOVJNTGR90Xdhj7NWY7NofNY0+gueioximodQTLwSJmWguK6hrwOx3P
gA2OxeA7Lph+3y18NDt2wNg3OnPqcb+zJ/Qm79avNt+mMfebloO+8FXsD5li3Z8H2rmnMpOZ0bCr
bWayg9TFxZuxcfE1zdLpdskYXinOyTF1dS7fJ1yqcMc4ScZwfM7NEPDrDEv7Hq9FA9Fr7LMA4jQA
m7TtmJ0Wzykek9qW3z0nLcD5heWhE1HT7fuOFhm6wnAo7Fzf4/OaYVCpdg6KJa1nmUCRsJ1i/l3Z
RywbBEfuEl7S4jZRiTrK3M+mXWuj4F3l+KJ2mETUxeet3bF+o6AELioD9Fx9cVk9bXLVL3fdMIdU
+9mHZRDleTT97w4KcAF6eSv76SA01iCWDXu12O4c1APgZgxXGJea9Vmsc3pqhj57rNN+/OIod+v0
FXeNalUPpcfUseG6+sfDdFduhtkf7vpx8u4ch2bXHDOM4yVyN/AYOkAVv59j7Rx6L9j1nltfKlVV
x2TiaksaiJLH3NzYsNSDRy+unCVbO0IMGdVIr12whJ8s6QF1h3DshwmkpZgz71iHjrkMuf/eBkl7
9kBcskG2X0KA0YDpQ4o0V6iBbtE9B/PAMW/W4M5dpz9saMBljllzHiOI9ZR9Dmch7KmoveW5mWGR
5nzVH1Xehee8TPxjS1kVjsOmCZdTFATOvRlAuO5mhIyndI5GvIZ8Kt6RaNI9Ftzu5Ohab5Vwo52D
V4LVYJS+cVcszsDl+dD7TvPUTf5LKACmVl6pn5vEj7jwpMsFmJmHY7DJwS2Eut05WagPeZBn2whc
GF60m1/HgaWVoXCq6D6EY59z117Ti0+59LES4C/24gYeunFf77JycChELKgkBFxktu5Q8PtNfQ++
qZlHjB7Td1dG7de15K/IIqHoJvprH5IzQWuH0k1tuA/3ydS94gLtN7OlUy3JFS13yvP6Dc8DKjtZ
qB+FIqVTzJ530LBc2rA79Mk4/jCusJsZsfZUmIbhwNHrTi7pzPpUdL8KRgwgKBn12K5Ux5Ee2Afh
QToxY1odnGTl4V9a887EfrNEqX8apOxft5RHx6V7wlOCiypfaDDHRdju06gdYIvfnK38/G9oG8te
MuF/jCGi5FZmy1dZlxR6lQaKndNVFHUtC2ehUt3eGaG6eSjR0+z1lxQ/SbpNcF19tW698upGQIQq
QHPUL4sjnHmoqSlt+SPJgS/jwPBLD5b3y1/7P9nAJRm1uJZwxfX0isvmxbpZv6Vm1e4s1af3abNC
rxidm8eHq0Q9A/zMbHbIRVDti0J8Y+EAfGPtwk1vueR7yALc4ziB4xwMZtdM/p0exvWULmCO/XrE
q7PWzbnH9H/QWDQflywIN0EM/ROhLvlqb962qJe/zZLWT0EO3C8KPa4h3LV/tnh5DlXg9A9TtYDg
dAdq62sYF7iDspPPNuR5TsdvKFEwsBwcitzqZJxdxA3s57L036V1j/TQ1y+SouIzuSBsdx4F3hig
Z5ymjD0pg0/L17uOx+5lhM1JvUtU75ccGO1QajxQ6/hd+/0CJDJWd2ik8a5qVXBmad8+uSYF39Yl
0EOBpZcHR2M9sxGYcEln8mYuo5bVvOmDH6EvnaPuvUxtmiagl5ycw/ALKWr9WZYyvOCM4/DWHAue
xVg8qAH6VRg6j+QiprNTOZTPIF8Bu5hH9YYMUB98Ng3bVbUU+ffmTntaX9EZMYlqccJzGD/kar7v
cWhvYxC5kXLseeyG5alIc3WqbZq9x38dj30TV2pLfB2S5UKe4BnHVs2FtOJx2lgwUEs3nDXP0W7x
X5Gt6y3Uty/UXEUHVfPqzP7yYI1rTqXpjn1ds4MQ8hmjJJ9oJVdQBUhQw72iG/9H55N2wAXnYX3B
nTmUhzBKigN/3f1AQcC0af8aOLmEtCc0/ujcuanTb51Et1vLbR0QDYrwJWyKOjvLv1ZQIM27FXcN
8meb/eJiYT+NTDiz3NuWKZG+BigW7iFRvk+FZhKnKyqqBvDufki7fdHeNYGs9rEUWE8GyUXYBg2S
5F87KjAEJztEicL66kWMOH7nbanEJefsuz/8LK8PdEZGv22gB87iZtkhatYP+Kz9txTP7CUyKdNT
EeQFti9HPqcD1M2yBjLeobRtlmlquMJxFyAhN/XnMuaLKVt1cy0X9rVu/ZaPzeo9N3IZ90PkcADn
DWW8WGUqfkgxFi/CWeJql+UzU+tYjCcaIHHdJDMrrcVDJa1c0TwtTtW8e5xvGx81+ea+pscoNyrY
36p+96NH0giJWb2hv5gDJc7DdnaC9JpbRrABg+M7QOzonoVScrGV77/Y2pUvN8XoGX1HXvxi6C72
r5kYXoQBVB8kxEkS8Txxqr3R84vlWVNPeeK62oJ/Yv0BrHN58RP/Ywjr8juRHRzK81+3shffXhbd
W+9j/WtlVnnNscJPxLAySvsxTv367pVxSI6lhRGn117/tGHO7m2KYz4fjKcxlnXUtyE4MWPHKNRN
Li4myJw7r626S+GJ6a4sIKemS2XoIazdHT7vG4yTEs230UTNMSng4OAF4vuDJLPN9IwLs6QEHXn4
n1ZtHeJd+cTyQglIvHUciwWr/mvpxr+ExgQIAHcb3/pAtCN6Z2PWY/7XEu7+tYdr1MB02zMq/zHL
yHCz5TaN9ha78Xhd3FhMBx20pd10q+94V7rO4BrC9gIg8dd8zj4thLuQ5breG69vX60Z1lOVGDyq
2PwPWR9ExSFESHmwM/jvoCUjseH85cm0BJ3/2JUY2ec+mnZh3ASHZOn9h8g3XP+x0yCx/3XDwxdW
X2enZzHA7sXHOVx4/a5yo+kCzOs4po3j7sd2GX/H9c1Vj1EWWZf2xbe+9LnGFjdt3cdGNwv3mDTd
6+Tm46YKSSFY9VDcCERT8tIa1pbYSndqrd/yPvpI+s+VENj9OHenmNgEcCc+4btxEVeejVuU7fIy
0n0sl4mVwooCzJ73GKOHouwVlzlKw01WpXe2YPscZpKZ11z5hTcS89guJBDV+509FK5tDuE6j1vT
AEmDYriJGrFJivpJOjU7DHgHdlQPWdsczAJxZDFLcJqM/7IAtMB4AwKNMCdkuR4+yFB81wkVq2XI
UZFLaCTYEj20ilOM5p9pBXm0NQecr/x7/klaZG5WyWcfQ5hwCPsqMnCz091SLem8D0hIvUZMgftC
LY+uQ7NCDMwDECMQuRK369w+5K55mNIIdokZ/iQUla9MEkAFVfGMM2rbT+bsy+K+mmS8u1VQzrHa
du1SnnrrRk9Qvq9eZaZd6re4qKofQRw/SuujUIYPINE6KuejP0GBccHcCPclrvBnbd37Vi8/q6yf
ty1PUkSSENZ3dNQtfJkuxrUb4/2nYdO74V+AqqU1Ey/G/fya34ImTO5YhyoV4Y4z6j5LFFC3LmCF
Uc/tLki76qCR/bIVJ7Tm8bYds4DuOqT30rkv6+JZB6gvfc8NNmUfvcm50G+zzNVbvwFgp/Xwzutz
spPCzxm8B4lq1VaILrr2PEKO3PhSzhS2T8Wy5Pfx3M/vfBEoUvdqckXDxCd0FQv7jTGcF2BZ8lYe
4y18Fas446tsg0fmV2LBhbBsfZBpSbu0f5MvUem5D4KLDZqvBwFdNwVuipqAgmfST6fV/v6mT2xY
cX8YYYI/t+fX1ri6/JmygekvZUt2g1+de9iTKnA/36csxhaExTmE0yJmBru580PxGFUWoCDhYPVK
fCqxXO5MqEkuJTy8LkPd5NkdO6JcbzM5uX8Mz9PN/xi1u+QxbQInRTao+u779XRIZTe23/7fThT/
3+N1+F/iRKIpSpRPdm/ufy7rI06X9I2rslMwJuq5EtX4Mnsdw5PLOLHslrh2I5DwE694bgwadIcD
gELEMUm/16bBEx7UwoGjXFWACYSU8wtexZaAyoyOsSE8Crazp6m02E/YKyE/JnVucCIs3V0A2vx7
bQW6kgkm3CHUZ3v7lnf/XyHC/29N++++JAT9f7emfc3/1/8c/xvh638Lad/+zj99aZ6bkKmOYjcR
glDtfwhbe67/D4Kp8c1jFvix5xOC/FfY2g/+Qa8fwxsONJeagFv/1b/C1vE/ZOgT1CRNGBHTTij5
+T+2uX9Zwv4ZgP+v09Y+Jrd/c4lFzDuhBFbs4Y6TrDn/M58lMloNKRGHUwtRfQGshAa8fmnaoGjv
BwCo86NZsDh9ndthCR50BypMsDUpFUGcBW249zbhmEVwTHm6JFc0+P5XG4tVP08rdNRLynrbfkTY
ZZ2HJJ67CB58X9AAnfjZWEObDRLPo4O2an64eQFns7P54pKRYsbZ1dJtcdW0/aL3brGm2SWO6/Yp
TidN1GNw5iPyT+8RR6uWHx1G1FcZAi3AID858x+T4+vbEzvSyIgRKuLjOBIFJ9YUihQFl1/1m9e0
0fSlDajMJEYDHZvmfiwQ8QXtmposYgmOoPTNs3p4c2mTbs99IgiF8OXtvnZ4aOWpCfI15Io1pS2J
lWgoz0qFDYDWaVavrHDr9DxhM8+P0ezHqPPxLbSBiMrutUgnFrQ8BXkIHVOW58sP42URBnfdrfjD
F1aFJAFJgu9JnwnnsDTwosTkzzGqThBPx2js3WbvYkaVW1svbrVNsxIW/WzdVbxMfth6+0HN0buo
fQWVnppNOGWVsCjznuvYLZjTqd1p1atsa9R406sL0QNmrGN4YDWpOwbxdE54kScSiAhMvVJ3Y6Ej
VBaa3LNtg2OW23tjHZAqRT85zUWHlcGf1USz2TdxBJyjxVEM7ixPJRNI5Xh2G2t6XDYxQ8ptGByb
8d1p1ha7OFL0eSlonkVP91sibS3bt2MRWG9otykszl/N4LnFwfPKJN35EQEDDqsGJDLKwbycV/5M
uke/tZpQEJ6T7VRnAkhfknXzFiCR+symyd4mBH/9XJQWQCLbUqqvzdLneC/WRX0Frh7F5I2Ivx7c
MF31VVnZ33WTKOX3AdDLD48ndHnmCL45xpUu1IfgLsqnlXQiHU3eUOSQ1FLTHPolbF7VoAwVV0m7
1L86kXnD76JudHNm1MnWg+ewkr/UGH3EJe6gdm9VJLklKvplN34v3AKzuXDGfcLD4aes1oY7b+ct
keQcwNwMVscV81cxizS+El9ko+8myfqZBtNKas/vlHfkMp0G16BGDT+MdsKyklci9+6gHc/2EQXK
tRvbMxY96UAqzz2EpDmts8NbMTXPxKcwGapEo5X6uSBzgaXaW0+BTwDD3QiSXqvchBgXknjTRFlB
a4FqVHiLOyHn3wXokegq4XTbNFSTcjo8+5Vu3rCf0OC0GfiRCDnn8ehpCpLFoi91z6xVds0Qv6VC
ZlxHvHzlSVAu2WBwLEjf2wWVo9pt3VmE2JsfqLliNotfy8IYf2vLDn6bXtsGY9NCYvkVwV181muF
6WIcVhSSYHSNfMX159ZfLZa3e3glcj3r1Wnn85Sv7SmJUtLY1YrEeDSuUzFJpwQMaPyc8jhALjSy
/8W6AEZmuFiX4HY449tk4aEzQMJm9HZrOer0bul1BthQhKW+cIPC384jl2RkEUgdbSFE4UwKKmjs
hxSa8c3GNhXFzf5uca5gAoKx4lZ9cizWxgnfTBfafrOaadRsMZag2sWUAL2tUxrDTRaNFhc/0NW8
y+LWEst0ZwH+oyt6oIuxhfAYUmcOL9FXTXlixxb87hAIGevWZrymrtsSWdIrRcJ5no7DMQlc1v0R
KVb2dY5mOiCSQYkNlL1xPUyVTdQ1rDwWapmENbd3vDX4VGHHWyT6xFb0NeFT3DZ+0n4AgVbwTeu1
/kz62hL5JD5aPFs8szTxWjo9CS1E45cKDwVIEnLsXpTey8SS2CTrrzbuTEVfXMDYLf3ki6bAjJVd
RsUE2ByivKRFx+nFqPac4Ue8lOwzw7ljpdCvA/6hZh+jLRz6rt5Dlvzquca5i50UsV3DipvCXx6S
36Mva+qGFIC6GIPNt26JSsRjgPdCsglUJfkNKel+pfrya+FAripW5qZ9Wtc3EA262J+CdrgdN/QP
W6/fgng8RRJ32CbHJflasOyAFTxbtvtNtUcw3UQyfM7r+jtrGExhBZ1smAFgJDrBL6JP4Z/Mje4t
o2VWheZOmDEhcWhJNHfdtHHAKKYLb7Cz5N+4cbI1xSu4JQmdHetIvkYdMMuaSLaYguNSxummTIb3
Lpwessjs0crDXURqx5HpcmK55+8VvJGtibMdB3l5oUnjOHA5OBHFZbdbB+7GuZkr+pg1cjY/+XlU
wYY0d5gZGA7Xsf5jmpo/IPoj/Ldwr8j+fzSNk//WHQOjw8diu1Jnm1v/JwmpK1lY/2ky3eDtBrLM
m16jBgapPTu6lfAf5X4dSaR4Jkt3STygiqWcGp0atpXUV49M+06yQGDWDeqt4c5/XlnTX7PYdVpE
0KVlvTRgwPCtuA4UClQsLAYWP50ksFTzZrvkdadO7CD6XdAPSa2F63QkoXzB9rQjY4j7YrTHYBmc
+yVai9NkYS1P/N/wXV4bHPhnbZz1pSvQuaY+HdDSm/1SEIsyLAw2wyAgya/L11Y7uLICd8VvcmNL
Url8jlMGgYIbF6uqKcPt25d/Utnn+5gHPsGF+buYo+YuSyf5BTpsem49zAVTeUv4EbT+HU7kt7DA
Le03/K/1r7CmwASRPJ72zuq/Jt46HieXMVjgT3jnBc5/DCRDd/gEWIfW/ouc2edXeuaqEPVX7eC7
4ovOgUyRJMFdFlELavGSjeWlzsYr+XW5yaasPLutAuaINvqZzg0wTskPBWWnc4PfCPpy6zZejXej
q66rwFcrm764smQgRxaDSJexOjQkB7Y4VPIDIh9W4HX4jQ2DKgSPfSePoYQlpB0wsKY4lCju6Fjw
IkfKZZPZ/N7tg++5IXuJP89HpvCis+h4ouGL95fnjkgCH8d8wYOk1rPFsoILiszyHoeW4D1h/h3S
9XNMkuijwkzmLD0s9NjnIIqWFnkQFwj7j6/xJKhBKX6wlyEnlEaMxP3yOCi3uZg+OS+K7ggUkWY3
l/BQpXqkEKHdZR0NC4gjyRfykfkJw98Am5Q0NRJcwuEX/pmqkCBpoLrnJQsztgTdY8Jifh9XqN+B
sHd8lZE/EE3i/nsde2bjIkBB+WNBK7kbbDIYEtvFWf60sbzwLLxwOgPXzRuzGwSuyEheVtCu0xqk
p6wh0502VBak/SUT04PMw/6D8K74hUT3Obt2PS5YLeIqOCVhvu4wAe8bqkA+WjqSNtS4YH4KaSHw
F0ELdYUT2olSEGaT1/EDlv42xprG8yI9rwC5DxRXD1uuxhTvlyUmYz+BfBUE9zU1BtsyBvhZ1ayR
tfs5ds6b02TOOTDdp9FZ/M0X1XQVxfpUVn1wJzP5PFiYXC630//N3nkkyY10W3ovPcczwOFwB6ah
I7VmJicwJgW01thBr6s31h9Yz+xnBrMzrbqnXYOqAa3oAeV+77lHaC9Xh0GzyYpYN3vTJje29Lxp
awWl21xKIhgvuk5f4xcRYXmcwR0wVefcFuDSKBciyRlUNhutq4xPOlpVGAk+BAWEnXVuNsGGHv66
nMdgrwAjDpwCyaat/INVljvaZ/IxYeJ8yWxYAYij11nS1w8BuMwP00+7TQIId95UXg/bnct88VuH
UUTzMqTNOU6bJfc+Gs9M6dtb3+/H7Zyi2sxE7yakxIbDwWAMBNVOiuBLk/iPnKd3Uc2wrp2ReVJl
qpESr0Kku/DPDCepAc+atFjb8Lw2HJLHosme2Z/cs6nMOlJzxl+FYx6sDvKqD031fgoM+4EJJwHt
EaTNlRsJNe86093EY1M9FsgNGH3F7rUdj96la4feN6TZ3nXAjJwoV2U0kHLxuNr2IOk3ozSNq55h
wMbzzBt4SjW7mjRvoSI+yzhzV1zaVsHf2gmXek8wNzhMvoC+UrvnlHiv6LhwxoOWLw5BbEOtna8r
w39IiBb26vQ+iDz/C3DtMOw9cuW+s33B0jWqnYohX0y+xGmiZt+5pIpJGSUQtDYa1lMSBdQ3lM4P
eAP5v9gL0GcMqflzKvv73o92wyQYrQZNzGfYIajY9UCiVWz9yHv7oOz2q860/eKa7KqJ7DRWD11/
UYYmb1QeVtV1Jk2LisOdtkk0gn0iZ/xazRBOmW96jE3d8BiMbvC9nQxzDXM6OHTz8N0PZHZe+Qs2
ZVMzfu1g+GxM2d5j7ENUHVIR5iL53aTK2xgKHZ0UTBcCJlYOHgsDsCQeGjhX6OYhr9oLO+ivY3iJ
1GFl8xhZjrhOLG1sisC+zyBirbqmJ7meY5qLM/eJFz14yqLqKC2XYb8Zb5s4R6leJFqpfYIvwt5M
ybLuQG9nArGtSFR7VcEwC6rlUx/b1zaJHuC3GlsmGoSTUw+72g1/1r1i0N/kiEIXEG5SyQTdN/LH
7+Pk6G2YTIL+3icfUwxR+po0VvmMHJiuLDOJGciG16CLSfIT+GWtoXOm+95nmJoSW0MDh2cHx9wY
X3dty1nS+8MqUm1x2UpmEG3TvoyUQvtI28/DnO+iTvVwdLWJNsIKcZDEp0VYX70sKTeVC4JGOAOD
Q9w7zPQFY0+Wd1e9H9+iub2JchzYgB+fnbRHF2euHSffxHX2oFr0NExMvVUx0txqwgsq2MlnU8vG
n05JvseRaDyLrJF0WDrp+6Hq7ZZy3a3BxQOCpxTyL6JqBvq1ZKiGVenN5yZccUako7cu0vw6cIis
UtbRSSun3eRjc0SyXzEDdV/7vMnuGanwsxOJ/L5tzi2sI2adfGGetIXN+YSW51dDf7tijAzzIjDP
lBNgwJrgX5DFVr4eGxgQ2vKAEPll8cAkaqsj3ZNmy/eMTKVopkuGP8eFkPWSNSPMQkBox29vzIK9
Hbvtg4T3d2c0DnM3LCyWzPEw2huhS+gikqF11YbzLx8Xnx2P74wkNrVOKlwkIjHhB24zUFEMLC4a
Z8ieZdbus3ZgSxX29aSMAwpF5mENOU7cxN3k5UDtSydYWdgWrVVkjpdMlsKrqgZqcHLrENT5upD9
SxPN9ZmdxqazSsv+rIrqYlN6qtQba1TonNE+fbeT4KwLw++RSfXWB5xLeqyJeFbIQs/9EjY/AuhV
pC1/jTcOhQSuZBtTE3KaNJNznbRV+d0zEihLbTR8K9DAnUsXoZHkWZP2HjDQXgOvZTv0vyGUDuV0
59nEScxJfzWFTQWr3U1hDtResgfeio/Z2AzHXIYNA350SBIhMpoK2n7YRsl51Yniu5DFRawmWnuk
nRu042RdBu3GB7a6ygK6pmgEBY6xjnv1mdWCeXXqOaJUhZmih7MRZtoFqoDLOq7Tr4ptBypTfhXA
nmL0YpjfO97bA3vQUx+kzU8hJ3+LJr5bewZpvXWjxufUnkguHlFyu07zhByBNn8imyeu4VG2Hv74
oID7aoIErEJT34qIwknh37RBFp5dgB2Spjvwr1TACzM1kztUcl/50J/TMvhVxsWLz9GHpSyEwYe8
TtimTLlj9Heno3I6o7VlRwxeNfPWmzG3km1rZkfCZ+lMl7QsI1pntf8ryhgIWG2Jl1CQztcDabWo
THRwAW9zIqA0CWY4AfBZ0WzJB5A8b9M3/oWMZbhjjtetDQfWSCVraH2qfKxR8+wx7vA2ZMUE9xiZ
ANBXdjKGDH+Es+qFb2wwL8U1ygyLRm9y5tHEkDsiOB9aMRMdVxRf7LoXNwUoxxYq0IUFQHThhnNz
5jA63cI+rckgT4sdfkz11ei04mqSNZYmDA+ZaSOXiEikGetJnwVa/+zMNN51FR2a6BOGyljIBv50
m7poMHGydTdDDaeshu2ATxGPGGU6/g+eRDEKMI3MPTZmXu+JErzpG9xWyyCQxxGy912Ire+dCLUv
GerZzGuSqUTdZhvxrpxKNCZzqsb2wACcRM0pOsgybvHZFqCPnJ2iOOYuXNExCcncDoj328nA3cBY
n+JdHPju18QvqkOgkVmM8N5h7CXmWrvxl0kN3/E1NB9yOSQNOXwjwXvIy5ytypL4yhHz1zAx7vJk
ks9ZQsYXBeKjEpWxZZoY3QStT7eEf42vUB3hJCCxhPjaBhgNdbVqViLBocLGvqDX3VEONUU3nwb2
ns6wFRSfPtR5CG3okNXK66pfNgXEtZEk3RU1rbwx8rB+cMvsZwTtEGhMj4TEYlVxrKJ8vioGy8nX
hPzQ0czq6DaiuyvaoVwj/HeBfDCiKD3nV1ukh7iB2J2P+avq5R05EukVxgBXRR2OR5q0AC8Gh01u
LJyfgRzmQxOkCQIU8zzC6AeM2d6lMwNRmrSjy9OsijzY4qsaP3Q6zusVaq1Qbnqtz9o8cdz17I3R
jVYM2lY2lM2D3Uy5s3Iq2f3QqvHFmuZHYf8CbKAEr+RRd3Fy27sj1iFIMxgoR5Y3rovYiIfVPBXZ
DXFAyJGjLhe/ItTJLxwWqY2UrmIU6Gb90cnJQeeQhoGqixQhjxUh6a6cLY5bULSFiDaQjpJwM0EU
57Oy06A41IXFVlL5fAurpKEVWQuHFsIuw3STo+4c1xnSapejcyhvR0nEbpiDoCYF+pXIlKC9bVoa
23qMOJiSMqMy9WNiiCFFi5Us6h49EtS1VaKnzNlaVaceMhFj3xSqCYFLEUX9sOoTBwZsAJ183KVd
HNz0bfOEfUp1HtnGdzcbHaQHMjHWfW3wSlNRGTdM2aRch+Vo3wdZYD5h4Nf9FJYV9SvhNwQfy7CH
9140Tv0sSjOHjpViOoQ72bxU7xZvKZte/JAUjjpPaCAWpel8qyw3mpmvhpRIAfYxd9oX/rMypytD
SLzpVFQiRUMsxVyFM6nwYpcRtJdjIc0eu81B3IpVMzRpv2lEaB7JvKSUNHVzhbXtJvfN8rkX7hQx
3jZBwKI0SPIN2D3W8tMY3yV+B5bVV/0Ow5RzCdfrK+2GdygqM7simeTK5fTYen0pzuuCN9FMzIes
ci/bNDo34J7xJmbYTld3sCqbLV84Wphcysd5yif+lbUHg5Qt5tUozB0iIEvQ5EB1xo/YLL7EToMR
qgH4Sv38fSmV4BcwWcA4qxrRomjRMM3sk8BaJeieIaXP6HWmUYbbkNbnkNgqqVAQlwcxwogQoDTk
2xTuRWVD71zMDUhJwplmm3ve0RgM6go3cL0vkee91GNwVpV1dVh0nXwRJOiFqcCyrQMRxAUMwiye
Vx4QF2Y2VAYWVBR4OZhAJldz1mxx3jkTud1vUG2H66ZFCipb6s/Ymy6Vz/zDL+8blL8LapnvUL/W
B+QE9+FoPssGjLQng54MbdCbDULIW8g1D1Wc1HfSEtFLqEmfL9Sc4kxMvoRXJj53OfeDG8PEuAF+
X14/+O2sIW3NHrrQCmEzNJJ4Nu5k7+DSlw7h0a6H9lbWyUg/kKqe96ucsF7CqWBnQ03A7j45QjhM
tjXR6itEvZO70ghGDpVbNv5+slLQZOwPhx+JqVA7wbBFYgk5swcCgOmXA9TkIlnBnbP1lv2n6SEG
Oe5XMfnNFyNuG9wro8m9lH27DJIC1M4GjBy9Gkwn2gH5sYiuvR2Trthc41eA/SfmjXi2lqnYOOE8
0NKL/JxYshzsTwmuwQHizSGbsy2vVZsH/c4hkMfHOibfl65uEUO61tcOVatYjYzHnkJbiucS++1L
0XOUbkzg10PTYpi4anOkcDC6o8eGdFl3HTej+c1phu+dEcerzqs54IDVDFrBrMnaVywaOXnUYMt5
z9Hntmubou7ajclB2laI+LdT6UZr2GBYSI123CSrfqitmzRp/PAo2jleNxGVeeQWR+5cc1ubw/gl
tjwZUNc2EcqwUuziuqRmrFC2nCvhAZTahpO/wtLqbviV0QAQy1a/yjWmNpjcJBi9ajhElpztNTDg
phNqOJ8aQE44ZqENbd/zoE7EItyE0YyK1q7j+aD4u8hGjudoO1bhK33cWaeSxR6hgU2Y0Cl02wz0
GxIHjp74D+T5xhAmxhRtKA7oDIrrwZEIw1KQpHWIdZ256qfeePYtP7mcWnwSxljrSy8Zqx0lofjZ
cRyf83qsce6yLkq3c92FSnXV1h2sSHPoHrSBb6druViEWAnoYDTB6B9l8wignKWcq8I8ZwNezybc
VGJWfJxFZ0aac6vbe8Oo/B+BmUBfb+vUWD5nvEnxsDX5+zCbn4xzo7PQolFHuq8mtEz/TNnKNzJc
jcq23Bp52jdrWBbJfNaPQ39Tjw3jKg9L1JUZp+M2SobiVoJmvIZJfQzcjLsM9rVywt65C/zcuQxV
dMQjT9822hvW6QAvw2NURDhMY+FSWBUOv2U0TIlK2tmGWFOs68mZfuQYhjk7onDGi5jpO6bPWTis
Q/wqHtM8S17xp6o9nP2KFoaI85gCFXGfinsTHfJZ1857X+uFBlhyFsCzNRhe9XZz5zqYIJgMpK9A
zPEEEASkGPEXhJDmbpIIdldmWZNJxDe+DSemn57GAlVTHGxpoJ9hG3vI1ez+mIQDYw8zi7ZWmuFy
Uva4QhtVTVRckbuPSTncJfkk4HTX0VWSmxdxbG4c/FK2qnGOrgUHoB9vEqOJgFgD98Yfmy+ujs3L
hLn0usnlD5MR3SprJv1zKMSLO+YtB1L9zZuGB1yMny0nLrbEZNFqNQWIr5FZUMul9DjQKrlHhWKu
yo5vxeSo2qa0v9sydTDMGGIDMMRZvCk9PDPY+e/RIRvbuUpmOp2kJbfeMl8sSU+FLcRTkQH7z+0s
ruDMhJu6amS9wtSVEnmy2golI9A3nNVJGuW2novFdDNzI4C+uLrG7uUlbnLnCMGjh+iKlhEMuOy0
CeOUM2gN9gv6V4wWQGEbmw1FibIfjTk/L+zmvAhQU2Ncg7ULeG9zR2PI2HPIO/uxq1HTA0H9Iiqz
sS9h8gFWG6Zp8Dfbcfy1qATz2x7Scuzip13PknI79n111lYT838+sYNlBDnOdr7FWL2wbSCj1oEy
PFizhkdWJOPiegeKp/naqC6pMOp6uI8t02Xs1UIZwEL4XtQZHWLY8aL5OagU08v2yXKNGMlMk9tc
Q1kcDaODOUeykBjqjoOF0obDxH5upUczOwF6uI6eKI2M59qyvKcwMNi7TDAvhZwXkxk7Nob1NAFg
1srZJgHqNbaygCkS5tDrGb/MRQO0whYyvgH0SKiXxDZAkd6zx69V3Ds7indIth1nL0P6aycq/Q0O
UvUm8nuxqW1yr3UUfXWx+tmJLnCQQLrsA17NnuRI/wunjHOdZXO1lsoPXuxR1M+2AjvXhlohFHbW
tFXmJe4h4m4IMu8SUzkTPFLnd41w2h33wTrOteM/o6gfz4re0swM/PvMF7/ESKCPIQ+d7gGVfJH9
YpjXuKuha4aLCM3HraLfZTglcSSy0vkKCsZFXfr+JvLc9IjH74q3AM9HM+kmbkTX7Wacna5Ht4+j
TYWUmE/J9ItHKewIInOirvuue0qFTO5NzIWQBo99xp/QUE6rMJS+vK26sr5AeE6v5kJR66GGB669
c5y215umUJAVIqtK9XaiuUoZGOJivQbWCOkrkhrWTR3M7X0HeGKh0xuTK8fEQ3eVD0jTV01RYM5W
9w0HABxzp7qZyjQQF34uW/lAq1cGAFKjFgyy4g5jfrydDA6B3M4eKn+yIKekbcsGqPAl34+oInAk
xup23ZuuSyLmUA4DMPkIJuCjOHMxjLbmV9tpoSeq2WRenc/Qd0AOmoE4eQPb43PmniT2ss+o8zKy
oMbPqYBuKmenggbM57eNaiLgMdjRxlUJCSndSOjO6M3tJkCWGSTZI4blEaYshWtf9Q70TGMyARMH
10NRa4f1E7EKAMT4RCSb0e8gcgY1FAGM/uyXUpV5duEFvnkkv8XHOpyAE3hR8Cq+MNZv5N71u+ln
YA/2dUUuRrpOsojaopTdXN30sNqPJXJCqLeTiZw4xr6zvDCtto4ONm6SdLudUb3mENBG1GS4IWK1
bcAtcktYIZBfkGziVIwQclubFgdcTTH/GmloS7jiZrB1bERExxLwAY+PoOthHjAIg6zDKMxb0bhi
t9z0Iywpt9TeszUgMgFZZPa9YXBaPDd10l20Ls4jHEDZDFeAA8LfGaLohhWa4+olqQTf2pQMP/gV
Ffgke8wySfPyah381l25HZbF7MqFrDaW9Cm6MVxtom2rQw9rbJcecsFErR8WhI3qrHbnoucH8qhX
JaRoRCLBoLL9lLhjcM5bTbNtwvBArmJV7lWZhVV8qC1NOvTsugY+6CYMom2VWVRKQYyCY1vmYnJu
47SmuHaACX4RWzA+BJ2N6SbVNbzrYqiqy0kUIj2U1RDddbaduwesuxu60VrU04rBb/udHa69wAgU
LoA2/RCGZ6BLxuMZWgppMeZd9Yhaf1W2KeQ3E3VMxGY8qmFXDTRn61SQFnGEA4faIyVokWSttEjX
XTyqaO2NNLAjvfmzpwMRsitmg8JZEnL9Clr3WHKTOhsBJvoO1KFmHdMlWahErgaIdhdw6grvwL2H
PDTjKdPsma/ABBdEP4TMADuRfgPrChOmoLnV3k2DbL0tjXrPALXIwvDet0aUIHNfZ873PGHbvWuG
CEQUJk9Y1t8qT0QCANI3QqYEcs5vkbqwQ6PYda1da5E4sHXqbqrXvjMwcXMM3HERqLRm9El6/Fsn
Ps1ttJEaCUjIitQL6zSVSYYyw8m8mI7OeXTG5u//Y3f3/4mw/0PBbP4/82D/1/+sum/tz67+kwe7
/C//0GAN7fwXPQwTJkdqdyFDY4H4jz+j4Yn/Yo5vEYljCyRHv//ov4mwFklFFrHt5IRIKX8nnf83
D9Zw/su0CLLxiC75t5lD1tugEIePC/UK+6CEh4thoXMSR4JDUhfCeqUkTBA46OQBO/J1nVFpyUM6
esci33fptzx/SvWFq/st8sZVOxbHCoX+WIl9KOqtOU7HP27gO/6Nb5njy68iK4iIGNKWpJZCLL/6
j9THtBh9t/IISWGgWNLWJfka9wMPOid9WaSwb/94vd+p1f+xTGRB1zRtaPHLnVA8ioUq/MeC/oyf
rmlbWOXhhoMdt8qd7IqqQuEBECYlaKktgWSG3EAcpcyOmQlIknGPt85sbiy/oQUdgyq96mZEU5hR
+QxloNc1SL/Mxri1qrD9ggePX2/zJKZrspWJM3s1Lt35OGPzEUBq+BKCMH81Os0M3vcmtFIImob4
Pm+82dpmwpmxiSM0wt8tV4J5dtoRHBGQ3RHu1WDWRGJ4deSe2dXyNFPMGnoUKKK98xu4dOtiSudd
CdHG2UczMgYDhxlnQzuFjhoHgW6HoNVUDGNsdYYMPIdiDEvIAR3P4y+Bk9mIWuViIJ3HORVv2g/d
SyUVXB4EYOGu9PEkXhWWSJtNWGpVbCKMoQm1d0YP3MDzWwT5OOu2nEDQ69ZxX9DnsC3B35X+NH93
/YpJg+fDIjhLAqRwuNDABIcl2BTJhhSH6bqxORa3SkzcXglPm/0ecRv2na4miCWoPaSXeWg44boz
DEfBzEqdR2qGmkqxcNXTaFS5XIMPWe1hMd6+sgx6lU/eprfuo79fJljlrs2AwTaV0lir/vkyGV0c
pViw2dgN4PagwKyusEtEQVNgj4OeIR3LY2vEHgb12PmXaxO5yfTJb/jru3Ytzg86imWHMNn73/4G
JEMAupaytkWtYU2kTE6Zk/WuwPxH50wwS2PI0FTBykGJqF2v2X38SVmLsesfn5SjBbR/i+fjwG+B
Yn/yC2b4s/Rd0F+GaLAfuqRqbuIQttrUZfVF13c5NhEBEkor4lz08XQx8EvFfTPLKUZDJOWM2tcf
/6a32UsOnB8cYQW/aFEYWFjYvb0pNC9lRJFqbRCkkqVJX3jtOar+JOXq3VWUZ+F6K7Sl5PLnf+wl
wWJ5HneRtRH2mJN0mafQZgEDPr6Wk1S15WJsBLw8ZCxmcdjVy/3/YxkwQ6R3FPybskjcG693nbuu
buVPC9uPbnblFVlKz2zNEhopHSPde/jJLn3yjv31C04uFAjGnOMxwUtptH5pCe+raBibxdSYhYK9
PzCpW8XIJj4pZE6+r7/WPTmz/AmdfhRl1oaJ83A2l2qx6ZBfq7DqCAEoSRYrMav8MeUqotbE5OTm
41t/cjr9Xl8sJZSnbMvmQ397543cwERWGuaGlzrY+RJvrDB0uhs9NumZnmz1+vF6J0KVfx41OK2H
YNnilXKXyu6PRx0xdvfFrMjG8Wo8klxkc41ZiscQFeVaaIbqDjqJ2740+qvZcsafmMPoeycNoP99
/FP+frcBb2iJhENRwuWffEHoHZpqko618WOyb/jGxJ2spuT241XeVqq/r5cvVKAe4/Za+jTNe3AL
y8aXxcKUz4wfWm+aj3ky6gcwcSa6BW/4KljoyR+v+ve1SQoqoYV2YaFSer29yx3unEla8jo75WLH
SoLFdgZJ/GQPWl7ON9sizpAOd8izUBxRF56UNkURwH7NfBM8pgl3uDtW+6JnR0Sckb58fEF/v6fS
xOXTWw4iPFxOo91nN6TGgrG2mcN+uMy9oXgyxrwjtRkTxgLU4ZNAyfcuTQsTJgAfhyvEyQ0k5crJ
8x772CIqqr3TGylV5RBvujELP1nKOrk2tmU2PQIvsNlcCuvTZiYEzCIuLVBbfA2WnAAL4Tl2Dk7x
it1m1a8LJRJcsdyqRxwRy+EgzKYgfyogEuAi06WJkXBQjTcD4/RumyCCkJcjPAGxCgaDM/njJ3Fy
Z/i1VNZI3cgR0sLT9klFQII5gtAiFtso9ceN3U5kVrVgb0y3P4uUFcu5+scL9s9arsa4ncRNNqmT
F8yau7mDOyC2nepMSK54B+N44jSPGPt76Pmn3MUmOwlTex+N2G2tk8CVWOAi7FlDhyI1hcFwgplB
NHvfspjDZScTn2lPNtryoWmWFBVVNAITLu2QD+1bU2od//X9omySytQOt4te4O2nmCTeCM8gsrfW
ZLsXeN65Z/jnTOe6T7q7j5c62WuW28VuRm0PTRCbAfNkb81h0ie14niWZKPsZ+ZIt87sNxSWcQ3k
gkXvg1PF3Sc7nFie+MlT0jasPg5uxI4UYm+vEDdPk1cxw4KBQNu7uELusU7q2thZCHnmbVtD/oLM
JMcjU3oL/XMmrGod+yHcggRnYXVoZ9AblAKzOosUwpg9kt5o79QZ7Ne+8SJc3gaROucYvep87zpu
FRNjseTBJVbsDpuPb+PJ5vn7NiqLqFPUhOgz1ckbjofK0AwmXYqog/bS60pvo7EY+WSVZQc5vWuK
0ECFQzRt8++a6I+D0CeGJiuBJ7dpm6cXCsT8R6FiBTOkdcMz28+wXHWG+SKH2opMaEo+OSLeWd/j
S7ZsRaiAS4Ls26cGKCiaInbYPYP8oq6xOhXyLNTVVaXQd6DmZnShn6Rdfv/47v6929GbKslHzWgA
WfXJ9wBRW0T5gBYkK210QnONxq0kEYaxNoCgofW/vs8umxUSco8thBzPk7cTFQisTayM0Zt1i3WR
nd4vdr9YlJiMzXAgx3nWEMaeOfjAJEGC8358waclD+8TrT/fhqR7cF0tTq7YjyIZCQ2bhlGgf691
5tZYVmKUSIuLgzJtpu5BIZQ1IIBKMG1GcBFBrFcMrh6rSDnD+uNf9PcLDnajeeVAAbg5p0njdUgV
zvgeAcfipw7r85c9u+kni/y+rP+84OidLRYQwB/81+Gfk8vW2Fc0eQnJ3Exif16RT+F8LxucBzau
n2uJKcLcQda1gBfTllzHTUN2ndgPZh7+UmOZvsBzLZBwYFUBCJ7BzkAPoptzTMkJf7Nj3GKBcAoL
JWo4pzDt8RU/BImLYDMoEvRlMEENY/fxrbPe3rvfV6WAqlxNCAib3WnmPDh/UeaRxPggzXZNIChk
Y4UuqcvU9xlxLEitlRpfI7zYYQ33VbdvC0j4K2uOxi3BYwL5Tu7cStdIHj/+aW8PZn7ZEujtAbYs
P04qddKkegYPe0pqvXF1VG36FpdGQsOm6JYQLefpX64FlL2Eb2pwNk2VdPJRdd1QNRp4dqM5mTdw
LfGWbxmxjRpPnn+7FM3CkmO+bMZ8PSe7sRfKdkKJgrShdeyLZMS6HeSm3zs61Z80Qyd9PrdwaUxA
MBWPloiXBfj8szlBteni2chaZl5ezfwqNqQO18MMpZZnA3i5NhhS0c/dzuzIcgix2IHxhezA7uJy
h6W//KQ//OuhLuU7hzon69I1/Qb7/jglRFvnttWgV4oNOe0aC9ZmpQbYivXU/+sb/Xapk5JXy9oU
ecpSUYjQdgLVWOvFbyxpEYR//EzfFirLfQagtNgXaPVdSWL12/ssXBLk/M5Vm5nQiJverKcntMbG
3TxO7m3fBNYGd1T7kwPv7093WZUTlzd3GRmcnng1RLbQ62Os8oJB3ycmhAJvhPjizQ3CldR31zhz
MbJmaEKgXhNesKdjW6Ki+kdv1Qtn2HPw8k5xG/r4drzzkGlrlJILTIwJ38nXhF42TrAh1/jwkhhe
Vu28Getu2NWRb27//VI0oiDEqNyw6DvZlAfiWCWJLRqKSWEeGKirS5yrcGXDWenx46X+2ilxxeCl
ZVtazhnAo7cPGSO2quDLZqlGoSlMF8UvlL9P3tq3wM3vV4lwd8tbCl7BOierKMOpS2n7+FGMGnq1
IPb3hblujolcjJ9dL7zuWhXouYjbaz55jU9O9n8WF79vplzyqtyTxRkfzzIMOkLulN2dgaR3uyCp
5LXK/HJDfqW3D4i0egLWwANIV+mRyj/6FmhGjZ/chrfV3H//EsGgga4MNO109mGiQC29McfwM5nS
ywZPou8NsYZXOIY1ByzBUFsimHvUg4mjd9Pln2Wk8yzfnPU8a2HzTbHn/z7y3z7rJJrNuE0MtcHE
f0R6atpPo+x8dEgtRpGyg9rXhc8fv1/vXrJjCUViGOzc05NY5Woy3DHTmxGb1zWGomB2NL9YMcDr
4nidUKta2dPQTOM+ztT48PHy7320QEdYA9FuLa/f20vuEotEhBEjFN+1KqLc7e5mzBL/shWi+/Hx
UtZyxv11e/9Y62RrNhlO1246603vEAdOC+6cFXFj7wOjq84nFdYHnWgbNH7ubx09+FfkoycvOTbr
lx2G+v8Xewi4CN+26dLRniaSTXIKumjgXYN8PyCrZB81g+IXxdD4/7jS6ca48JwSg5XyFDa+D9AG
nQ3PQVyDq80n93j5u/6+x/+5quUZ/HHSpqbl92mKEMQq1XA9Y9W1HadMXIfo8bFUiLcuOuB1Wmk/
hftp95f1MOxSeDOf/JB336ulYwCbBNdf/IT+/B0dQKXkONAbG4oMjsXYNYuhtXejFbn/F0vZNri+
JRcIWJ+8VqHfQOYiCoQk3VHuUwyldqIiMTQF3jl8fHvfdn3/7E+8L46nJTx45hZvr8pLS3gZUH0R
9DFelHiDf/XMujuXnsx2M3SVs4/Xk+88Tc4eNkSJEzipgG/XC1A5xPhY8jQrS687plIIhsX4yQHw
3haErxObANgdHk8nq+gMUnNlsco8W81ZhQr7yoZRCp8PD7w6T4K110b2ZUbs9pU9QOP9+CLfKaPI
3/jP8iev7Gg3GifrZdN3wO3TJnR3Kcr9fTgQ45VQLyNnE/H+40XfvbP4KzHnd8FcTwFtp8dq3eAz
4EnKmHStPD0iQUs+WeW9rwBeAE2kTeEP4vv2+ZEelJVSc2lEVLtYOo3O3gy6lV6k6h9fz7ubK98U
AAFoOeDmyVJJTX2S0OdsEi/lDcHVQp6pqF3y2zpkF9G0HQVygVke2qQrnyvCeL8xTDcnYhqU9ckb
9e53oslV5qK56tOvv5Q1VlANdzfu6THNoa4gztveZRPb1aYb2u748dW/+zT/WO+k4zFD3KYY9nPx
ITFwVYvOQrDeJ/f4vVWABhWgsaLm18uf/7G3YtNsFLbJ3orHc3Zn1TiqGAMSl39/LX+ucrJztiSc
4Sy0SEbVHO67oNA7DDKi7cervPfNU6hDPAI9ow0+uZZmBL3EbICPLq3qMyLHIoOkhXh46VGyZ/Bx
owr0jp4ZBUZlWUT49N0nP+Gdj4NhC35yiifH1n1SeqRebCM3yd3NOATdeRd2886vsN6FayyfPr7a
d7YYjxoL+IxZD9O6E1ABH9LaHI2CpUSQv/Qp6qgZzKhpivJrzRGG7tU3dx+v+c7bwpqONk2HNo2e
/+3b0oyTYeAG6eIFXM2bMI6tM9MRnw2v3l1F8DoyIcMz7/RE0r2a56nGuBSjmXzjiuKXXSGp+PhS
3r19UAb4BwIFZ+zbS0kbu5uUxZOK7Ez7nAtusrXZ8V5m3Ylr8OXkdogt+5NV3700oDeXm2cLGr23
q1KJ2yrsWbUCm7gEb5Xn5EC+fnxp7+2bnuOYNNNUKXTWJ1sHactRlxkWW8cwJvuk0/WXFrnyzoUl
elEabfuAbICkotzE+NociHYqBZk8Ik3g8FfVZ5DUu7cad07YZ+ayx5zc6t5KzcLRNNGAu/+buTPb
rRzJsuyvJPKdAeNMAl39QPKOGq8ml+uFkFwS53nmR9Q396IistJ1pZIqHgpoJMIRke4uTkaj2Tl7
r23jyI/yca0O0A9SUgaYurPhbNKgYH9zrz+ZDrgL/z6s8v5eh1FoSiyaTE+fhmallL3/gobVXCWt
XXlZUC0STbxFzmDpAD9GK/rm+J/UrFS+FosGZGmQ8qa+P4GoAeiD+RxvYz4md3zgwITKtd6qTgpi
6dHCRPY8E9swOUEr5JtCybVHiaSJHjf1jH0N8XEgKHGZdGO+GSGf3hsqG5R4ZJZIxx+z1mhDdZSp
ALB+RTjSGbjClDaVztktw3WHH3g/dtomxgjqxgpU4UrvJqfujOlmHjTtpan9n6aZ+i7ELm1X2UG8
FpEVXxD+OkAGgR/5TYnosxeHFh19CaauRaLw/l7C/ZasDAqUh9pFdaH6hDtw9cY33/jPRqpN0Bo9
X51tlHX0xKowRx0sYp5Y2qsgFQcyScDTDWtZDcaNjf0mINOenNdvjvvxs6HxZiwFYsq2rN2Wq//t
Kwy2N45Nm12EhXHEBRMarGozTOHOlYH39aNfvkDvN1McSqWxhDCJHcbxkx9iqDo2gjdPDHl22Qwd
UKh46Ik/QCqswv5TRXzatcLMHsykh0X89eHV5WU/Pj5iIkY7F4rOZBmZv13qUILgzSwwYwmJIpjK
oyp5SQieIoWG0Xoep4odAOoVxqke5yDJjHa4lkRGq7RRGwjtyOxnzLKiyyzAdzM+akXKIA81Rvmm
bgaGsxFVrz3ieC97d5x9v0WknivnFqEtxFWZUT2sAlPUVyzNlcNSmHxsgp6cDHlOi2Kd5U0NcDKr
xguM4Ij3v74BHweyJhSKQQi3GK4Uqt9fv02XWYFSzdysR8OqKcz4Cmre369bcpRFl8G7wkfreB1S
dnqkB3ZC7a3u6Orks70GdvcCrmn8RiPx2XhSuBqmt6Uve1y6tZAZ2uRcEfxiNuXOjFXlVpA7Qxhb
rRMJNuL9V8iSGYBsfNcT+PRWWpTUYOwyot+qyr8NJQWIZZbpVI3Z1MnQqsF1wGqpoo0qJvPeH4Jq
YxrAGALLbNZ9xKewpld9wqQmr2JQhDGY/QP+seHw9SP+5Pu7bG/ZJSzKLf7laBXYNjrfuBRTjz81
ukrbqVGuDeSgN/SBNGgUJcysOZHTX1OgwuwA+IR4crZ4CSGjkPvjZkY3/e06IOeksXdZNvlLb/n9
uIt8I4R1PJkeo7I4T2MC2Lqun59lDFDeWM0Ynqos+E5B89nEZiBOpalJA4yFz/uj1krISwi+2Yvm
bHADaF9r9lHP8ihb30yhR1od6hg6SwvFYCiwKEYVenSBtS83tk2l06uEle4t9MpOqY7BFdNNd4qt
Bw+rFA7KQ4plmrwMogyxVWrUgqv4Spmz8pdVaeFzOSri0pBGnExpo0XfTL4fPrvLOTIwkEPxrsjH
9Tky/oCpIqDzKj0dLzu9ln75hAY/Nokxw97MI3AvJdE0rx2ndj8pc7P5emh+eGWOTuBoKVaT2xjq
Wk6WDRHtyNvsW2AA31UhP0wJy0HYgLGwlhULvcb7hx6TJhu3fGe82JJOaeXtk4UaicX7tNb7k1bT
r/Sm/mZ9sDzdd5+V5ZioYNlzUVfi394fc4AUHRpSJHmWwSrTwS4YMO3hRZSGagOzT7r/+kYeCWP/
Gm4WdnlBS5Ld89E8ruO6ALhj+p5JRo8HpplIssYeU1gwWv2K9w9nWGHD1ewzHPsVOkLCvb/5mH54
u5aLZsGw6DUUkwH1/qLhDdthoBeSF6GSdUImPDqgQj/vyq68/vp6Px04vx3qaP1FjzNAMMPAyfNR
28dmeDVncrr9+iCfPUSLHi//vAn8jg5CXGc/BlIseYqShv4qn8vZAn1liQ3GNPED/qr6+vURPyz4
2M1yl2wmD+SS2Bne30GpmcAohJVNNckH+mWl05nZmOkhHcmNcuYuTtf5rGffTAPfHfVoqkr8NgDo
i9u8t+1irSMwelWqIFhX+Ng909DLU2lq/G8+lx+fIF8XRIGLQUhHI3F0c/Fiz8YYKlh048g80URu
nMpykO6+vqEf332OgjaFJY7N4tI8ujRiP3RrVoDagdCYHDvs0d2HGh3baIAEhMg2CzZZMgGwg9UT
fTN+Pu649OXoBtJ7aueCJeb7x5lILBnTQve9yVbi82bZZrl93lY3htqcKrgO3TzF5Ace2QTZm9iP
bNHAcNPL308WEEANhN03673PbghLPUxWuAEWseT7UyojnXzKuiK/tbYtlH7AoEe8c3cERbS+qymF
fkZKMQmIuYJZ/uuHgTCCn348LeIS0ZklkLJ+kIQOcjZh0SB+KVRb6yRYVG1uMGLfXMVmKUg3FKx+
CrPUL+JAHmFP6ngZXREBc+TFU4yYxZNU15hRYSJs8q6MVIwyIv3B1z78QQP2kqgom1REmj/aCgQ7
gKswUfHA23CpaCsX0hSt/KjQ7vGzk+gIxBUnLObL+pLgLRXXsCQPB03vxUWn1qDKYpHVwHUoXxSO
3UDm96rGImqUthl66Q5yeuaUgqcPhKFXn3FbjK856vtTe04g3SRmHf8YWwIVnJwuL3X2cdauia0v
7mokMFxPOVV3emIK8k4I0iJqxc4BCKg6v+Y+CAuXBOE0JSd2jH8BRcbsqRut1OKXL40Io0uhjXtT
9BBIW7+eQlcuhhK6MN6XrQ1aWicoz4KoGBplF5xKujIhYxd19QQumAhDo5rFDqlK92NEJB2v2lKN
VM8orSI8SAMZlZkVJ9ZNok510q+qoYLCRy3J6ntXt6StqAIbDUbe1fLslTMcSuVWplfExsjk+pYg
HeQCUPj1rPRvowAcLJZmUdzIYWBZ8qYz2xScV7VQO3K4uMTV+NmQruQwsaED+GZieLrREXIYpCGd
EqkS5mM7hskD8BItdmNhV6mrptpIgpH/FmHaJUSQZ7CemC9lqGqubEbjSw9T71DSkH6Bt2dCcjMy
ohNSKQgaz8LBMN81VhYMayOv/GTbGBp2+HkWLeiOkcaQRxg9ttu6s1i2VVPTX5PRTCmHECGz9spG
Z9eqJJVJ6IBat6T24VGb96ydrZZOhJaGTmlNxFPbIWlcqwhiGyxLzOuvU8UYGPVepryiBfUllRY4
A00CWQkQchZK6zj1W4a62hvnlk7moZt2Aq5bWBBGWZf0cIrUaHA2EXf3TDvAjL1JNYMrklox1ZNo
aV72yBkb8lXHvGIHoKK7kvQsIZk6YHnQ10p6wfLSOrRTVV4jSihBjFZFSblTyWVc+yDkwYiMNblP
qj7AGPQLKJuDKcn8fMQEvdOIAuwNT84IV5CaxU+Fl+2WSk8/rHSFio47BwbBhLUQZHnp5E16rI/G
JxrO/aNqN/wguoF4DKUsmVWseP18rfuBuKbxqTzo1AVDJ+6TAtxFN9c3ObiacUURtddQBRMa6Ckk
fwBfLCdM55RLopcWlvg+7il1O00ahZcQucZ2rxIZCB2+JF674atPbIEejrUnQsiXDguzmDZ5gAgc
nKgcnFqNNl5JtWQ+gGXXL/WGnNEtIFoMjKmf6F7mW4CQQnYpZxosjBG8sWn+GjqbNNqMGyVgYhjK
7KANjDPPmjAruRn9zJm6eEhYQifUpvMm4shfqjaZ08teUoPIBXwhDVtgYLJFkB17d8dUxiLahXWS
/6yUMv8pwwa4a6RwChzo0n3imI1uP1hxQBbipPglpYsySIGqZYNP7S5K8pZMkcVXX0D/qJxaDTdD
rA43xpgo20YPJWyctjo75bzvkjR6GifEZA7EhPg+1EUEL6JMaiZgXa+fsj4obwKk8rLbWkZ7L7dA
TLckR0yk0+NThAHaJeGtCAzjVom7pFlrFqhhbxqibPxJ1UwdvX4B7qymKFQOI2yOccNL4XPWkSq6
X1FdpYqbTSiqIZlGjXkSBZPU7nxNXvB4NZUp2O4jzW7I6OBwAU+ZEnQYBEqrCZwekKmwwygv2hEo
KqtUEJWUzyXqzol4KLVk7rYTcQmy06dSG1HiYpcDA7kXk2c2S07K2JUEqhCth4uCzL/EgHfQmg9E
Wgd3xFIg/JrBevhu2XdYzKZRSI2XxLBOd0WoBZBqFCRV2yQzh421sJUhwMZJt5VTQ71TpB6MblkY
dQYEou9KRyB3sh1UWHBjxBAE5roTfhadKMYobcKwEa9KvRgKtRH0xyn4+6F2rJgVNdx7bfBvk1Zq
8ktVoQ+yadMZJhnJNwa/i8cU+G9P485LgTLcd3CYcmfSSdR1ZRX0/jYvscfdwjjosuc2iYfBKy1s
/QTTN+WJ3NnDJjAi41ZU9nyvsQJVV8yg4Pgi1Y9+GGqNo5fshlScJy3WpVWikYXwBFwprRwZaMwr
igSbxijcJWq1qjwJwkWJU3RNsjkfe6mxM+owlCa8NInr0ZuVMHpA7zcCW4uH5IqhPRReCFVlG8uR
9Ksm4rXbqZ1fPAp6JYmL03iG6AWshbnDbu1Z3UfdEoxW5BKgXvYqg7YeEPjoK0SYqAnwGrTJSp+M
6UeUtfIdeY9+6QZRwjwhsQ55JL85ONWipFacPMn4tINr1m4CiFH3VaP1bNnVkf2ARBJA77ZUSUHr
1kn4Q81NiCVF0uSkUzST4pEMK79KVd++DOo8/cQvPfDiVVp8Yvq1yZKBGAyYHABreLskUZ7M8Gny
de4XU7BJzSjd6XpjQF6DrHdJISV9UMxQOa/1XBmJri2K9hakV3TW5kApyOaeq/OGPwWN2C5LYyWU
MHkKVRmUbhTnGVFB5I5jR7bi/kUh/Hz2AuEbp3EpyoeuIPKbaCc5Iel7ajEgW8Won7S53bS7KJor
UhzLRLLA0uQKOpMOvbKr9SHzp028eb3GeKORiZmP135uAWsxy8gqz/tZGyzPGCiDsozroIZgOmIh
ggWkqPiSImt32AUBXJqwjPmuIfWw5omMK1naZBK4aO7LmWQWSKLNAs84VvOUlJQqHve+QgTfoGYv
ah+OAFJIyjlL1TBOvJm2jT4YuJsjhhBfG2pI/QZsdnKSWmVFHLw9xD8L3sfW7Tspjby8LkkyTFvA
RFYj8xLqbdg81pCIdLdnBw+gVCqtfQ7zFzSjJHBXysjnHvPR2ggVNHLQc75OlinKhtRH0TxloxmI
VZSlCjAqK/PpW4z24khlg6C7WdWQwQvHj6TieCB0GIDfcFJLXXiOdgwWhmhN7SqNyNE19LlwyZFf
smGSmOUxWQd8SgYCTXEE9gWf74Kc8BYNrDRM2JrLvFqpRTCegKcjFzKWEA6sTKK6AYuTupx4sm6Z
0E6KqnWh+1XPWjZ2r5aoWBGB6svObKw2RD3UhPbAuY4NgS3KkjKXbVOtujWpyvBzRgzYDnzvAjBc
pQcd+axSUrqsfJnObJr3+NshaTerKebWLJss5buq9Vtb4P1GAiMMDRh+XYqIx+rUrEbNmU7hgj+H
0A4VGUGf49dFeTJRRSKSZ1L3KpxvOiUqtD6zHS712aq8MY3868gopJ3UmPPW7gLzCpyiTmE68k/y
ugef2pOZUkAf2hAArbhDLiIWER3i9ZlQlThpyCspq9uvt0af1G/wl2Jqxl8jgFMc2+ermQxbvxUg
D2nLbGSj03aaPMtuWWr6mWF3sQutJT5ngR2CYsW6dd50RviNFupjAQfzPBt69mfLzT0uFJsj1P1+
TKEuKaDrBrCJV8w1LMdzIkG+vuBP9qHvDnW0DyV2vqqKmEpHk8O+DxO5uQZQKlPeyOpNCi2YGLDq
RmN5/OPrA39Sd8Dgg5dKt1Qbc9GyRf2tSm8QOT3Q97bZV9TKKk0SIsdBbXyzzf70TiJnZoeN+tE6
rqzOIk+sNCbZFYdYRnyEaTWOhYNtQ9XtW5fO5wd7SwhEd8Glvb8kmy+6VkcLLTAeC68uaJKy8ryy
J/ZNX9+8j/t3BsifWYRvRzq6eUVWh6jPeWo0xMYtFOlia03jjPjQRLkbEL0GWCW8+fqgy+kfveuU
NVEP4CHlZX9rb/z2xPRu8MMyhc89Yf7zJoVgpkich+Wp7PvfWbCWYffhWFiQaOPIBibiowus86Bo
GxNiuF8p2stg0zrxgIpp18XYCi/to/wmzNX0XulmAtYKXbn7+lo/GZ2UTuEVadSraYgelXEHw2fZ
rVA3JlnJvKtSbI2mGvV/2gj+N6BF/UvddvXLP84ey+YffMqfH9uoyP/PcqhfBd/uKAjb//v+Pwmk
/OtMvMf28d1/rGCuttOhe6mnq5eGOfRfWZbLn/yf/uY/Xt5+ys1UvvzHP38VXd4uPy3gtH5nESFY
XGytXxCM/jN9+ceuLbq66MpP/uZfeZ6a9YeF3o8yJS0EAcjoXxwjns8fb+Qc5ksMR+ja/yvPU9P/
YAxhmsBiqzGTLtLHvzhGmvbHYjFEDI0YY7Er/a08T+hI7wYsP2ZxH3EsXhALLcKx/bycsrxGZWnc
1voSZ5JKjiFqwmLjMDkrZltZUTR7DSsyKRPLhJOQoQCDTd+KQnUiuT/rwkl7htYIiA7rc+qOrXIY
fKU64Hkmd2Cyxh3ZCcB0YiXfaGqqX4g40y/Snkgjsn9Omz4JHTNlhzd3U7AKSOY56Wb/VyrUg1nG
oZfl1X0WwnZVTPLZTRE8wwwPaL/4rB+t8pqK4K6JrZ9yrx742EVbhd3HCvEvaRaUrqBNqocgjZ/Y
0z34mU+mD70zVwzWDeRFguNkdq962hLDl84C3x+NQ3uKH+xkvqOIfauE2UMBPNcxS2unZNJjuGRG
dekr24iK6p52Hs3E1UhqvWOBVzuq0vyYahA7Sl3K91mVPEWyddNM2paAYuTrCgcfG+iqmrQXnSmt
1BxQUpyHJ2HXFJDwFYu5owaPFLPYi+Q53wiCNNddyNnFMsqAcRR3fsBpppl/0xkpie5SZFD+4mZV
efrqK6XwWlvcUXmcNlPfLNlicrsyA34ZtJgaY7Nk3HPdoorKC5/tnuubLLbZHVw2i7Fwatn1iqwI
nwO6fyRi5d1WIwPhYSihUwa0S9hk9t1l2qchYMFS81CRUOMqUSWO6eDhZG7cpg60vY3hemdXJO81
VVLioqSEyaa8IjRTlE+GXsj3XckIiMxgdrU5xdqGT9czRPQML/9gmxKGbC7aDMljlorwla/9a6QG
r1E5KC55aqfA6S1ylLhFgakBK687fwfARdpGvTSuGCaR29qB2AZDeWVCJHaaUta3fApUp6vhEgL9
JJhl5PJ5F2DA9/0CKmdXxc7JKxZ8dKBMd70Vapu+IOeml/t6F7dTsieJOVnnKPR/pJPSLHCNBz/w
mw17tTvilydMbX3o0Uo+NBpiYsKg8FEI45zdn34elVr1K5dyuIPEYFHG1Q6wassVpeBDUsTPQzze
xRXnnZTFfFai3LklF43VMDkaTrCQ71Qy3w2jB1mQStEWtAO79ai4zGuVcJqK4vc48BQ1lWB5WyNo
A+POjV/FT9JcXucdT7+IuQcJYV3u2z3PS1jcTGAHSc57p7LaGAxNeDIk5aUY+rPeSE9xRBQo0HNi
VWPeJLNY4mlyBjuZjmTEI52mAUCtrWDo6uSmepI0BKd2Zu1satoAjPPLSjWjAynd5wpP06mn8l4a
FcDAPRm5akE4bguimJyC7TgXD1Uz3wWkeTiTUO580IDOBNoWi67VehFhwGmda+sIj8imxOnNZcY4
nWk+E0ZkNTcNYXdLHJ5/U7bML3EFWR13+iqV6lWkce216M4CKz2dS87XnOybRikvi57xxFLiHA2B
oKLC0cMwK93FqL+Vg3bwTAVeT6HHr1LZnVVp0fCxhdBdId6moEy0R1svSSNG5T+8zX8AaA10PgsI
NYgMtxaMIthGd5DEFMpMfrHSeUiuUYWkKcs84wqGnEs3WncNqmlAIw5CIsCO3nRxkWeguKzZHD0R
EYpMoihZxZLATFilpZvB1XOLWh4ZUX2iwK73uSWFzO+zMMEV1lLCIUcXs3NV3+dyfU82jcD5zJQ/
2RXi2ym/NuuSLAwY2lfJ8iAzfUkDHZWVFKFRYk69SwxGT76krPZ8BQQn45h5fd+FfClK/xFj+ysF
zHpXpJDczBIM/9vPzol+9cSs7/rOvPGTGVFYJxIvmZMnolwFyNis8ZoAIOdAV2sdDhBI20Hd5OF0
50fxK2R/wo19Ie9tyCwVEbjAknhl0xxqcxGmp6ALTtmcUsGy1XO7Gc4oz5CZVvNZsrT4gXTJ+7rL
lD3YA9kR0nxXNhTliRdgttatyVWHjg5Cbhh2vc5tKa7WsSnlk9vEcw2dIWGsCYpQQ8/GfOytc7VU
D8DaY0xJ5bWd5Q+VFN/Gld8xFzAWCOMLsC3zaDW/Uh15YCrS50Rju22cy0GQbtM5b6/VBBGngsDA
JSSFygufg7Fr7ul6JPtBjp9LMMhO1bVsJTvylwdDUfcpGbvbQNEoY9MGuVnQQ24/IJduZ+0wqIm9
QWBo7yCUrQLSoOAAUo8ffeOmSEERjAQfOYPEeGla+KR9fj1jPx315GHktNylxebFevQUTEtIi5Kf
gqO6k1rjnAzgahMrvbmNLFjK+IgJuwvq+2xObQpF3Al2+y92wP8NYH6X2+kD4+A+HxnUFOhv7Mz+
BdLzGd3guFKUmdk7GrA0T7N/5Y850PvpLkjLe+xCcFLHuD5TcxopeoNc2jakF740BLIW0askSMWs
CBblI5g9yJJPfp2RuvCen6VgufUFeDy9JNgR776ElKq5H4cydqKAc8SrT6HKJ97BnO7GYvD3CSkN
ILaz+CBBx3FyOTgxqOrfDNNE0oFWcwp68kwT/XUag3XbBs8Ug5lqirDbSmVabKfSJ5WSxjBgYb51
Q0QNIdcAfWtiVhCbmhLvJw+WD9biTR00LysGbpIUv9oRb1st8ezkgW9gZPDOyF301KvSPoOq5dqZ
dNPpTOU0HC1n1pcbQkYeHH7GPp2yxCUIAgAPs0E+UVQTBpzvAde2W4Z9gT0/ADShiKKg6qb75Dv1
aPflkLsRtEsw+VBS4dWK6ElXl5RjKb0s6Sl4gqy1mlQi+MJLmqM0EpMHJVdPOD6MW6ajxL8JCe9r
I72hkleXK0vnxZgrU93U6VyeB61MBzYNwwt6kiMRxhBiu2a8i3LLf6T/xsWkzf2yvmsAeBOeOeRk
FZMtgQKlcAlX5w4rTDkKUWZr0i1AJDXMs76AnyOxEFwpKelgmfxYTLRTACM+ZNAs1qybNy3BSitS
vJ+XWKR8ZLpKEmZ/IZnBqiJmCAJMXmwp5NZn+JHV9VSxlw81u9lIKjNk3POLUjI0YcmkTqwxd0t9
3Z8PVdk6vS4OIjaBhCvyaWTy1rTcTCP3J7cbyst+4PwgLIf0TIuEkImejwHAZicKud1CjZ7qjGkn
zfjw0tmViNfhb1ot01kgGwQwmOF1LyndeqoZqKQeEnezfF8MNXguyuQhGGjq9ssSO0wz46xVCeVj
yko81OjArMds8ELfuoFjxXLayAvydeVdUJe1q/eb+cmvgRfH6iQ9BYKPmVZmUJklXvTUh5vzNhlG
WmitAl/ZZyGpRDldONhxk8ui564v/XY7jAoBz+QDrCJK7DhxU3vdt4xgJAPTSZDzfVsmFoJ6G6ca
A3QTk3kzQ2zmVGBAAxrRvIimlFfVfInieOQ2QiPZEzvQbt62ZP8LO9Wz6FddNMVr+34z+v/n3nTB
rH29M23YcddNSPLzu63p8hf/2pia8h9owxH0g29DwPdvwK5siD8AurK1pMJGMXHRPP+Lr6v9YeDh
BDFLoRETwLJn/dfG9A9EW+i9Kf0pmC/B8v7zX5vzyz8rJOzr2fUHL8Vf//2PvMsuC+Knmv/45/ua
DYxeXAY4nlAwIepHkXYkBUPoQbywiLKresTUQQfdmYV13Q8GEdtjZf05Sv7bo70vJv55NMpfC5oP
uAs2RzbJv1WIDFqfYyqVGTFyTbLODsocXAyUngu1PStUYmz4eH0n7vnkmGiaFzEpvC7U08vv/3bM
DCqV0mVjctVPhM+C8N+O7bgpYZWLvjA3kZKcRPbfM/29Xegi5dUhJcAH/nBbe6O3u0JOUxSi+ryF
3LJrR/tHK1knRLLI39Qw/6SV/rsaxuEUC3o2ZSg4JzbrkiONlmECNsdWaVzZF3q/tnRPpV+aPKMg
kEcQ//EzyCEnz++74FqOL+Lu3Gov1HwLo70mcC3wFBrP8qM9O7HvdeGzFTxbxe1Y/Qi7S9Hv2v5V
1XZWvOparw0h995ozYUR0qhxQSDBIDRDoMwbq/k5E/WdB2gxale56epdE3raaXwgJW5Sn6fiRuuv
w/w8DS9m86chbeZyY5EUp1+pplcqB6GRikIUikxSsqI4Q3loBe3g0CP2KNqMylYK2OlYpqteWaTC
b8y9SlwGcZGFeWHfzY8YtzO9JXRhH/3UfiRPgPIS6XLWf2FRPItotaJ2qYrLAYC7lr1Y4udkXevW
YxX7NGmAY5UHpXoi6IkFMls85aX3H1odYq/NPnCNygsisAM8lxXGvT8f/NwDkSiG2NE7QvRQg0jT
vRmnjqz+kKKTetwbSAj4Pju2fCLKfYnE4TIngch3yMMqWP8F9pqxEJRenZxoCEKHn53kGhriBi8q
dmb+ndJ5qUkejxIcMMAkUFUjdj6qWZJ6X7OCsY0rWvwVnzJyU7RmQvQmNHaINIrWFpvs03wgpHeS
qpuiJQHut/nxfzLd8DIIJh1DRnBHwe3oZZxMUvaSydCuWuuxndrQpew+u0Y52A6eO8X7+0eTmSB5
7dXlJVTfv/q6pLRdMdfGFUXpW2rToWMa9OOBs5yOddh+c7QPEw0cGmxGsEsgYy2E6/dH8wezx48y
pjcjugL2dZWnteatWfq7dshODDu6nWoCar++xDdR9LuHylEXyq7AWa1hpVh6Dr9Nb5Mf5EJLQKPX
k/6zNbdh1lu3dusLtqy0TOS4mZ2aBdGqSYYtlVDGchneRFl/MBB1O01nqbusTYrVGPWeQerc1+dn
Lvf43flhpMeJrTDiaAHa+tETjxQdsZAS2Nd5eWZ2G542WIvW2uqIrFRXxpgjtlOyldfjTgwrkmB6
ExnLSnpB00eur+hYBjradbslBTFeZ2f1ibyvdvre3MwThSWPpqJ9ZnRco8sfXCSHETtAj8Wz7BLs
yoZG2htrSnpE6QpHepZOmz0r0tIxzpun4DrcE573kO6DdbjxV9VKMd1cwuzjyLHnX+k/v74bbxPx
x7uxgNpkrFTq8QcwKJFkTwhIr61bgJbqLzwbsUJor2vUDv1C/9U8KW7pVSuX6Qk3YiRZjlSeel3Z
Dqk+9R2xLVLlVtfl2XASvxRPXAdJOv13o8r+MFW8PbV/n+dxeyUQw4DCn0CmXXmq4b203HBXr4uT
YittCa6qXpFZqvfE7a39Q38vX+Sn075bmbSbzxNlQ4qGfxbu7G3gu8qVSsXWnaJ1VNDHXRWpJ1Ve
Gnpl6M3JaUyVZbxtQ489JtILmMAEYfAF6y0nWYUgt7ckAe+GS/kwXk2UfEyH4udAg1hnne8BY6Mu
q84X2ngy6+vGP7OLy8l/FMXPtr0irUStHe0+PSdNeU1leBMfyrPigiyb4ro+izffseTe0IPHzxfG
Ae1EDKSm9uZi++1tTGTFzvywt66jO7GXL4gZuohPm/PsHLnCVvqh3REKeGB3V1MAJbCFXWGLSMnt
7bUks+53h4dsXJHJaxVuM+7q4bKmySq5OVtE9nRUk+tNZ5EPvZ71DSHUQK2tgRRQb4o3VJB8QpVy
t9KQZbrNaXyiw6V/4LtjWispJFGRl26dPlTX0r7bWT/iB+OHfNafZ2vpkg+PSpX9EKNGI+yIyeO6
o9CoXdv9LtQ93oeq2LJZlYq1FG+G2bN7WrIrognZG8ffeDLebIsf7yKrFtwguNDeRudvd3GKWeNk
rHmu/TP/LLrr9uouvEXH5VF6Cl0xrojWwnEXUstDMIym48zYdev0JD+JNsjTDsWOqsdaW8OCVX4g
X0nPiu3XL7J8pJDGaaBC0WKyZ+mO009/Ez78do6lVmB+8qsl7HcTIe6U99S4rXpt8D4G5BuqJGuW
voO0OAt2QbAvo11qHoz+EBPUae+JAWzKn5p9a7X7pqFncIaZWKje5G/jyK1+ldY6QBNY7NvX6SIk
85uOxyFH2CIchYTHZ7I17cfgsnxVjFVX3AbTvVVfyOOK31drFx1XHEKkdK1upYM6R1Eor8nfjpTr
ufCaCpUfuKFzbJs12WHRJg2p7m5bUiNVbrDMa2erF2mx78Wtifh9is/n5KysNmG8TLKs/iLEfXN+
3lKD6UzbU/Jbg0qg7fFi9t0LJ48YyRSr+Ip2evfUyI5qXCcdUfLrIjn00saYnibWika+zefG6wz0
1Ka6giiFBMl2Uo1L5GS0AgkdEq8hdsnYlJgj2fsyRHNkYIKcxNZCROQZTeAMFBpr8zQbr0waJd1Z
YyEvtO4i80ZBXZvF3K3vkJvHOyd9IYwzhwt4Jlh+taOdk58pWLDnUFwRlEX2BpjzRcyyqnzE2NRm
vvlyfDgarWaU3gBUwFPhAD1aXIgs1owCvdsVcuxnXNSaoya4UlEEUf4olW/MmUdgPUa3zlYVHIyy
bA9NXSzt799GdxsJo0GJHVzHBmWLTobaEOX5L6Aryzp/H4I+dyMKj0hwToOqAhgQeNoc1Fu7NPd1
ofrfrBs/OSH6sIAdOCmblvsx4FSCkh2JcBRXskUA3BDqaxaOTmgap4Ha0TkI/E2r8lGVsoOdSOdR
ZR50oyDeIxAHc9LSv7mRZYXHsga7CKsusovso5Ulc9MYZEKZr/x62Ghz54YaanajIp9sliUPF77v
cIu/I9u8F5AsjwV4OZA/6swLW9A+2ueNkQpWtejEVRfhWRVJI9xeRts6loy8r2e449UsBAQWKaxS
0FBz44/hC2h84OAVWXfVVi2lM3/VjnRx9TkM2Vk+qGpseImsrb8+KEvlo+Uih+W94n9cJ4c9drSP
NWX5uiyVqyTZF+iw412oPWN+ptJ8PqeuFm87+9wMHnPccSoRfXQMHFWcW+JMtxMKxT91xEh0wcu7
XFyO4wlix6m8m5qnqmWUjNd0L4b2KTJOtPaU1XKSnyTz/6PuTJYb17Is+ytlNUcY+mZQE4IA+0ak
+gnM5S6h73t8fS14Vla6qGcui0EOMuxZvAhvRBIE7j33nL3XRhqzzkgKmxgdE9XqRER8SwojTjW1
n6HRNSnzpo1RrmM5Z/HjhGeeJkZb05om91DcGSFP/TlrD5q+TsUXhr3swQJzrbU6HmLhA1kDYbC4
BeSQOGbXYOtVn3X/0loXI38sMUqMa4M3Yp4EJtzKzyR/1Eba5MfaX/b6mj2uM+5QLVvarkqXUvZh
GRH1wF63EMzxodOlkKzEsEMovWXlJy7JEp7M6EGejnJw4YRt6Esy75ADcx7eIpfx2pXW/ZDyY6bc
heV9wvFWb7aRBGaKUJ+RqStVMxtttTSEfdiQb00AY0Ukl6IdRoKYfga5QN/4hyRxTbXXOiDozF8U
+iqR7IDY0fqOgOmxWleMi7RNYYJ33XB+1o37rr0PZp9+zHhOudbk3piPrYX4z5EVxOkLtH3waFir
kRYo0a7XvhHOzXXrn5XFzPWQ4WuZpAFqYCFuTkukxPdk3nvqJQh9xFckUSDcw/uBarRAci1UKAEK
45sz2pdqGtkHYREGuAwSASAL3rxqMPl9O2Sicpl0pB8YkCYbijqenIWZ7+LyoxaOcDRUFLKtf6c0
W1/ZetlK8g5q+dikLgtKPbwIoMCMQzoc5PQYyki0tTuTo4B2N0qMw20V2zL9BIrGaosxx6e1o2/H
6FyD9FIiruxIapLb4R3cysae4aTyQFU3ndHH69adBdEI80avLDXf7RQXu58o2DVge9TYhbjNxO1Q
vxOIo2pOkzj5L09fiVw7cUuwR3w4Tgx5+1MQPecjwsykovecMl3ZMyWDwIrH6NFQtn5nh9UpUVx6
9Fn4jU8d2MaX7xZhPAZ18NeiScfv5sxi1mXBIE2RL6GyjcP5RNXtkWefPYeB1UdH/PthwjT/rGIH
am3CX3yioUbSmbw7EQ8QXXM35Ug6GIci2Cfq2/x/fNDTYfoIMCTtlkmG1pHcHLQXtkXFfh2P+YSn
9RBkh1NOry22xRaRi4oklL1ZGd8HRrKx8tyaXIKcf+3zYUM6rjvHPCavVvhjjA4WPR/L9vLVGF6D
0JGHtfBWnKX6YAhL5mM+3gZcf+NDB7bYxBUijz989U5hsqjVB8KuBf3EwEuhDhABZ6c9C0J1Gscf
ZgsaXeTAdBHClnP0vlui5/aai4ixqcttod3OWQvlsPTh4E7LSl8FGGL8ezKmHa99k8IeRDEJytW9
aI3zJYO1e23jNTNurTrIHK4jzvAhEZQ22WELoDDjo7Rv5UOprOQeedNRDS/Vj37pS+eehOipXZjI
v3V14ZcnzTt6Ub8MoT5XvxTWtuAgtwNRvZ3t9do+q8619ohraR37HMeLU9k4P7Q4sLX2DdE7oBGM
Ngo/cEDXMbyRM5Qa7wShL8q0WNRT4Er5KqswgJSu0fyUSGxMPdZ1VzHy+SjkVauReaHO1G2OWRXU
+7TYeuMG5XXR0tdr5zjvEX/FW5H80pR7eVF1S2FYafGqDamZ19G49E32Asp8NzcXD3yZq+z1UX4T
mKdPq9RzRQTjF+GhRWD0C8qNyeGlhF7kWLltMescDnGwYj/o7prjMHEEdjue8iUbTbIKNmPkesYq
R9Ccp04ZbzG7FA9NvKOtCqByMTmzyh79vb8Rl/siWeHb87GoErN7CFsnMFx9jWDXYX0IXmJSz179
neXmx/iHcMZcOVtqLoPTbvo1kUT1Ca/GSt8Q/R5cglf0ZQPyqXV5DSPe3aiyl9nhpthFT+pC9Ozx
rlKX6lP2zZnvBsMwlzZgxwkZhGRsyJygb/pEObV8GluZfGG6bTpdWCCHIimFA2KwwFUfLluJZEsx
k3lA6Wv5SYubwtolOo2dsNSPgSo91IKxR4zyzZ7xWerJO6N/ODP+yXQgf4+ElM+1sFVWaSh47XCJ
gqS1fU0mHiXrwn+3ouSjQ84G4o/oUJduHeVKE3qlGY3iJQqpKgqtfRQD8ayKHYf86UcjTuc+sr5Z
MyF43K6Z9CppWoJymq88M4TPn03RQV1F0Shd0gSBli3C2hLXNKIIyUrxlWdL+t8DSeF4kORjhM+J
+3QirfiCQkQpNua7FC7fWH6KZm5ZtMnOkC5+lKMafDFK4PHdMdRYM3Zj8N7q56l/l9JngP9i8oaq
rYzOefSYdR+T6ZrM7CMoV7hgFyWx4HgliOZBLYRykC48MhqXeyAKXGQixOWRnJtTSUXbsNqAlBx6
rIXEyOFABhPGyrtg8hBA86Ct7JLft5Z3NDTWFCJ3tcNh0qZfuKR1tZLc0S6dzq0d/2jeea/5B0at
j+IZqdAy3zFH4c8xNXJLR3e6l/gpfZNeyp20kV/HO4F/a+fes0MsdyJjlAUuKP7J/PUkufF06YT1
mG0UYz/0d2ScKOsifevin2N6GOSd2LlCdxCjU9NjccDFx/QrLNaddo3KvZg/Y+wu9zzgk+yCH5Ti
HS5wwd/gfc8U14pXAyPugOPNQuxs/ru7iPfk9haL9GWkzZ3bBv1OiZWNJXCRoBt6Cd/+Xqtz0P16
84AbJxFi7oB8PY2MDeJsM2mnSyAtlXI96Oso2quqKw2uhx6GxEZpqWL6DDeM4IizR+y6UF+BqFWq
0xX3mYFW9Egv3pwO+APpMqrSqgPNGzjB5GpkPnB8mxV7dn1JXoTnIrXzI/IFm2Yoi6B+bTynJ4Ur
deSTdx2f0aXEo4vZRbtTn7tH6SO4ZI8YmZCl7os1b2hbHgI35gdYr2gnybTP996pdQ2H97jJHosf
2mO3yt0Y1QNyuyvL/YdG5Do3HFlN+pLMvLZYgHco1sHJWCdYAn9k9dJY65sC65R0r590t9gGr1lu
J+oicepN80EnkI1TWtQv2iHmrR2Ug+ZYtuCkq3ilL2vX3+sLNhNbdCuHE4zwI6JBwwMV2corvRbx
6u29e7Gn30HXR/wlb/xVRI8nsgnXLg/5tj8q626t/0LN0jm5K7/JTxGxflwErOzqfUlm9DPPFIrH
aFrGsdOPW40equRM2VpkZtX9Koy7sduMyjUoppU27K3AjWqb3wtVrHnoMxfGRXzJnuKD/kJAdMtX
ckgfSvQFqEsLh38qb6kLaz13MZtK8Gh0G3RliWqMl+vXVr3rBGDth7wX6dY91+O2p4fJ+v7WrY2V
mSKmomvv9MEKS3t3Fze29ND/0t67g9wwxVhU/CST6Gt7ih06SEK3rnQ78W2vc4sYh/BKbo4E2oum
a5BknmPvszN1EbwHUAKIVkYHTLbQuBRb19O2nrWsop0iuZpEEPhGklwz3wb9XUyL1V/r7YcaUk9d
FUbE3TosV7V6yD1bqU89RxN89wgiy1U7R2uvACARR8tuCdct9mwa2wwRe6YWjO+YRH5zivjaAoHE
ME96NJPwGwVl5Oe1WiU8ySSAcrqkrQE3t+cJ90JUM3HHvCOIjW0TA2Ld63J7znI0QqmMLFQQ7FTU
aPEq36UNfelIzRlnKpN8JonM125HeUiWkHS1gXSRniEhjI6oFUxYc8Yag/nNPsWo78tSo5MuKJIz
RM+F1sBNs01MSEaPpWK6DMt0XW7b47DvH2Unci2nP/NohCUQATsNtu1wX8QY4BxAD/mDfFbvR0Lo
z3TJo+4cxXZEx1zgPMJJ2A0t0Em2HK7MYGH+nB6QHNrajzS1FW2hN3ZiLJIcp61bc2+fZcNJm1OC
xK9z8IWyQUFhmF08HMvAFJyjj/lBP40vbUfK+72vHsfOUViez+O52Mkv1drfIOd3pq2/ClfWJV4J
TrMbz6gUV/RWn/hzJ5b3x+xHvy+OstuzLilHFUVidDS4Jb1lHTmQ0TyQI+GqiQ9Tcx5iQNS8j6V6
HmAsAGUo5+XQUxh/OYJxJ7HlSLZq8N3Y/Vl4mNfGg3jm7fuvOWX4g3hmviY+Kx8Ca2Syo09s+Avv
ZSKtollwIGKN0c/KRV/qy9yWFpoLBtQNXHXBfruU3emDUF/RWggP2ZsV2WjReb/xQ89zZy7Kdy70
vNSsp63+HFxqNIL3+T1HIWFb3GE9Dt47GBX+wvplnXvBViVb6Bf8ev3WsWgxSsK1LC/aj9zJDuUp
fKZtsjWP7dZa65fo3Wd/7rfVPrnXfo5b+RC/WYgUWbHONIX5tzBsoweFTGDcVi1H6EUj7WammmZP
+j7p7mpvZ9bH3loKbpxvk249Dvuhu2ubc6gefBSo+GX1paCgtndDk0WH5QEd4QrpmqUshXY9hasw
AK9AZp2togx7pWGt1yzcpGPYWsTdsoifUPTNygLMHs7YnJExy/J6bF15vMjqIa7tQLdrPne2F9pD
0pwE0C6xdrDCx8LfQpYwvunr/sMzy6QCERJIVRz14o0CwGyhFnpDM12mKS1OghJmuy6F6oC3X3XK
Rhu/qeq/vh7pLJLEiERlVsLD+3nJinIynPteiC8eDWW7CU1WzKrc5mL8a4Qe/12T+EsHgOYONQeg
T0ma4bw3q4QVFUrXBmZ8iWrSOqYxfdPkrD0rRkw8V/NTlFgwR05J2IwdC+GDEQyZnUDRXEU621WT
orZktwJ3J6yaDgNxYbWNa/n1z7+XTreXhStPN2jurou4gvGQfb4s5dCSrRGl4aWYLNT6VcttquvN
ksOOPfXyd0Twmxh1E0ce9kaSaCB3zjFhv08Bf3Tz48JKpwK+xsUMp36XlON+iDzTjeugXmIc/1nq
nKjGSAmd0ZwYtASm4dIazuxcTapdV3Fm5PMAwY9Ub02+eUtbrzD2SGK/2eN+E4b/7M+heUM/gYqC
XYVro91cmToVwLpUynSVX1teb86FWCT3wkldaVdvZW5TJ79jXhpc/W3+rjyx1DMUDV+TGCQJ/dpF
Fbp6dFZzN6UAy1hNHKk9pjRcQlcI3TheUpKAeZJp/Ugh+/+1VY9qt7YuabTzpV3m2Vq5o8oDVhNB
AhoZOLmWaZPhqZndIkg2UuO2FUWEy+jT6qmvl2V6yGSat3eCd+kp9yMnLB16AhQi447/qQiL8C13
xrsyZci16FAeoK1GraDQIrFDyiVqOfajp4bVD42VgcDbDqJlRRGo2UX/zSX+LXq5vcRkNDHW4T90
22/WgBjuHu3XRLxORUUUYRovFWPQ7CRgoyzwiOAq0X90GftnEVNdpeJJlbyPyIrzDUOR89+fhNsn
Vpc0RWNfN7m1Abnc5ltyFA50HtnsKsuhxBQnOalq36288KeEc3ORPeCeX0c9No2/v+5tH/j36+JB
YXHCBI89/fMTmClFaul1mF07S3AbCVEXKnhYBLq3SOVQppml187fX/LLQ89HJUqTyo1OAvFGN20E
QZWaGpxHeo3yqAPTuxsV3eOQRzUfpbH7b7/Y/CBh359x8nzaz59v8ActLPD2X+WofA6DjAJbMd9z
qX0Yk/C7yvS2OOPH00RA2kA5OG8rN60bpVREmtt+f/VAaTEWrqm1SUX95iv7vVl8vnE1DS42mljA
hajHbm7cSFWGWir17moeaLrRel0M90EEfQlnDI8/RR/uExrPazMBAgQ4w4EwoiFozR7acJNnuyi4
CNapGHaF5kTeCsoiGVZuojlyuiwaB+BtXx6V6r6ol4m/lOrVIGB1Wtd4L0JX83bgXw0OitbOV51R
dSqwBB4cJUbUS+mD4yRT64FSCWSDvwzv03vp0RhsUXcUvC9Hai9+P3mM8X7lizJwCEz1qT7JoiPI
hJFhcswVpwnXQ3pE897/PsQT02YKADY2VemWiuMbq2jXpGuQEXG/6g7Zqv3mIt9O/fgqZ72cgvgY
LRhKvc/3jSoKaRAmYnsVY7g9endixrfAnTrYXYPxSMtPAe38v9+rN0gFtqfZjcicmdtovll/F/9/
bE+ZgQMpIY3ryvQm4hgIOCU1AgfGP9qursYioYi0hLphDS4GX0FefDde/vqxibslZ0tlpCvh+Z2f
3T/egehPPgkrQ3ZNBPUxCVMIYmrg2VEJp6OJ4IFF+UdrEF3590/+dUlgCZ5d5BRkiK9F5fPL1i3h
jmFXVFf8ETVuKUwRm1QLsIJJcJD+/lr/cJVnQrjBqiCjE0Rn9vnFhAa3B/g2Xqw3r6UoressiRgJ
fAT9OReguQhSCwDMYoSUFPk3heA/vDrK0xkbjgqQo+stzjBnvw+ycKyuQiZazCymJa6Rg9Jq5VIL
w8O4h+oVMQT0H5nMPf/9o3+9zERASupMLpdFzqs3K6+shoWP0aS61mm9K2uZc41osV60Ojit+tt1
iuv4eZni1WiLqSjqkZzfNrKtXqyQ+Gn1FWlFs6aR1TebQZjAnsn6IwynwJazYmTAHJvf3E5ftKBI
wPmUfMU0clGlKPLnrzjg0xhCwQQsTUdEbpV4H6CHztpr2wgwUxSeYpmR9NBgk7LYEGwUoqajhhvd
8pFgFono4i91jV7VrzVz9r9/Db+v86crQ3t/Dq9nYeFO5HH7/PaiIhEQ4/riZSwbE5zk+BF0Ze3q
eVFjcmK6TzFAclXIKNOKydeD9XMcy+CpCXHSaGqquo3Z5k6qU+4VykXWktapUhRvRfTNW/1yxyBX
tSjOJTZrk0r95p122dTrQ6ZjNizQb094nxZWUUq2J8c/gxJF2d+vzJcNdNZkz9nUaC4kSrObdQAO
ei1lvpFfR2NQkJSjW0m8NvnmGdTmDfLz9Se2gdIaujhZBV+yDXutUkhGT8JriVgtxJ4qvyjScKmD
aROUYb7XVdRq/jgxBFbLYodpPF1YQqIchlY/eaJvAe20YtebkPcMhrbt9Lg/Flqo7GKJnoIOfMxM
Ge1WkX6yAgHd0NRK7iT/hKnHocJ7s/xA2PA26JbSFJaT4WiVGt3uzIKWWIF1E0QKFQhPWwjr+QWn
5zJSQDtO4BRXhSHWdy3dUa8xu7vJcBJPti7ICkatyc9G2YzHJvymPP16coKThgwRfwzbE5vTzTdT
h3Cj2zqJrlOTRrZP9rVNUF2+NBIpt8WJll8IEX3btvGZxfxe1Bl8NqL1LjbiIZY9RxnU7okUWHuq
6ANUMoZXFWnwN7u2fNuJx1iEDElGTkMdRkDMzYNfypmPZzELr1ovgLHvO+UkNbmAJ7WRgQxwO+H0
Q01QYF1UZKSnTbuuy4AbWm1yG1NkeCYLKC2SdDtZ4T41umYTq+0qTOp6rwr+rvGk7/Ljvuy53II4
Aax528UUoN+U4EqbVUIAfnFWdFkrhZtiz2xtAe+McYoFIjExh3b59wftn16TBXKuNwxERr+v4x/7
fC9rKHTNrrrIUfMTU+R7GiRPQCI3qemxCTL3EsTA/ftrSjeZotQ3KPfYdfmNuVHKivJ53YsVpZL1
pBkuWbhUsoOuXg3Qt9LwCCTBrzAxS89aesCH1JTbFMN+gDYT/hqIsxnA0ZelE4b+wsfPM6a2iCcD
0z15JvKiHtEVQADzJ6QY8htwsDZ70we4esquouGH90fuTh30y0RdR5gl04s8HDvUPUW89sZzkyyN
0QFlhhansx4Bidhd8ZBKb33p1IzvWm2jWq4VfCD7TQI6g/rKo6Oeqg86PKGnTCcx7llRdj1GG2mB
Sqo+a6YDXmTRI/hhTKo7emtbER7aARP/JaY7Dmo2GzaxcVD1k1E9ePTv9Cc1UR0zPpFfsqguIz2z
3CXPpBroxB7HYjmaC+GFVZeBV6htPMM1ZpkpP8qJM8wVbOcIIVdS8c2y/HUXmFPtCUAVabtTo90U
w4lIpHury6yQioJyYqC56YVHH1lt3nfxN7cma/CX5ZmX40kAYjMDZ9Sb24TEv1QMS7W/tMAQ5btc
X3jTqQbYmoilrdWOltAo0J4N84dVHDy+xNy7Bg185G2tvAAnldT3oafFVZz94j0RDoG3KCdHjZ+m
doXmrc13nsgM5kEyH8axXajRk9/JdtNaC8vT3ZAxmRDZjcdEA1FFh2akjzdee+mDQy6TevvcWkik
il9yXdmAUblTfLtuQ1sC9tyUBffzk4U9PKhwOhOOhC98xINt0kkZ4BMCCXSUPrPx1SOgU3vgEmpP
U47Gctwsxw55BLM0K8fPEOWLhlBhAtfQB3PrpD40x3dJ+xUKBZbxs/U8cJiq8H0JCPkzugX+c5mn
q463PtLPrvhdGQtT74n0Vx9RxSxmNqpYs5uQN5J2L9or1oGeXny1iB47xEqJLZt3VXGJ4l8qw+NY
tugHbMwAN7x/b/l3YfWS6xcRxUzwDPbA0nelxUkXQxFCtzS6QOpZqNbGyldt8YJ8ChnzsEwU1BPc
se1K0JYg7ZBHq+XGlBfTY86eZ3vBwoLwKc5ztPZB/pCuQ7BkAi6piLvivYxTQQXBSfqV0xZ3wh1T
we5NIQXZpj8fkkJhq5XTsyI0CxUZB/0a1GvyMkfJxyYpLmPzrZcfBcvJfYdZUBosu37Zxo6v2GWw
1NuVEa2TbGVxNva2ITLG/tWqaUluZGNTjm5Uuf3sxgMLOQj76PcvD+OpqRCh44+rhyeIpczjXtr8
ZWCOiwq3D5bGI9lUhNSETmuuMBcyoK3keyvekrGayVu/efbNTTK9Gt2PiTvTxLxiUm7Ms+o2cGLW
Me4TpqIWZD9HIdho2KGHZynkn6zbV8I1RhkVbziTDTIBEQgH9ilU8oIEKr6N+i2e58nDIq43mXSn
8uaF4lcn3XXJ1RuuEcPGWgPRujOrjc6OnscPWXDIvKMirWR/FaRb1V950T5ut1GyLdv5eK9Ma9SR
2XSSsp0OQ1t1U+0y9k8Y+ZTuoSUHetPmp9FcDapbhPdVjDXwIrXnlsG/9zSz0Kdho1kQJPYI2VNt
LWdrixEpMqitzkDyO+aiOu/2n+s8bMFsc7MKDvjVrRCuy2C7QPci2JwBYIi2lNQWwCHN6I6SeI2i
pN9MJYm4alOqizr199kgh0sPpuQqmJHVZSvTF44HiwcBxVwZU/4andLYhp6iYyCYFCQ/nNZ7M8ru
YYUyvwUcmRgi6odZCJYh1mrSYFjhSacD0xWiC9MIL6QlxrYWPFmNIi0KoOOoZTt8J6ajw7kMEx29
55Sv4g5p1jd78JfSl5oIx+F8DgSXqP1WH/2x8QuFVkdSICRX2RP7M1F6y1LJlrLqQQ/voG5KHWYW
038DCFIvRHJJvzt9f/lOeAOzP3D2Ps6n75vmldZKnTFpWnLl8Kbu/eJMN2B0i0b9CGukg03Ttph7
aA5XIJLsLJ5+YRpn5lRwo//9Wsxnl093x/xOVEL1GP8A6vvdH/7jUvRTElhJ1KXXKRFffG1i7x45
ceWUuitdPmowqf/t8nR+SV3B+o7kluPfzQE8S5WknmSV1mfdN0szz3q7iY2fSmGZ51T1MU608kav
shQ9bO05nlqdqkG+V9gMt6U5oujT0wd/Zsk2cGspgTKgvhVxAPK7MbBp4X4evrlKv1Vdny8TLgOT
6pSiH03abUkdTh6564SMIYPj/uikLFh1gwgbxmu7pdSHjVMk0Gtln+OSjlo3slL/3CCx8Bk3tqQ4
uapvSatRFNuV3KoLraxzkNu+5IKuAvRDyMsK3CkemDRCjFE39aqWCn095qiugiD8SZxAvR+ldNWP
svjNp1O/3ANQC2nVIoJWsXHc5l3UYzF4uTrFVxlTxaKH4TSK0frv99nvjKbbK/jni9x8656vxTLs
EoQ0NUjccDJSN5SqAh0N/6WaOP4MX3Z1PaEVmxCRoNfWc9meSOIo4AGJlZtw4pZ6+TSY+IOImnPm
qZMtImVYTtGIzhWVrzfgXUp1dca+mWvQ/NgSCsFwrSXfrvJdKf/1KZ6b6TJdLJPoT+33CfuPZwde
sh5owSRc9AZhU24EBByKHc0B0+83QcGhRacuIL9BI4zA9n2/wlZr6gi0wJ79/fL+buHfXN45DQqx
5DzC4JTKd/zHe2ks1Rs5JgmXtkxWWqN0q7LhKgqTugF3iUlBLkZ3QpWnxgBDpFE5WWFDkYBPwvE1
ijAI5d0qMr4TMv7jGyMZGO0gj7vyJfA4K/osSqpKuJTWOAHf7i/KVMKiSpIlaxvm36x56cg+Gjy+
Q5ITdiJ9BLBgqKQgydW2IgTXPB2e/369vp6RGbtwNOZJ5nvjMH9z3qzaLowgLvnXxDMzAIvyWlfa
lZeY/W6Cuqh7FgERsQnxEIK7DaLbtAEc6jtNI/VN2A35XmFKSv6NsPbrhkjuVP/IrGB0yzET7QFf
xO83/N9AVDkV79m1qd7fG+Cf/xOoKoA/uFv/zlX5XzuAoT9+BmH1iavyH3/1P5Gf+r8wcRCGqIs8
4drstu3f6+b//G9sS/9SrFnmgNuC5DSVBfD/kVXgetKDphGOloiOG3P1/yKrKP+aVbAzCRifHeHh
8r9DVsEK9mmVRROJKgq4C04xPFvM+m/uOLI6dFmQoupB66IL+H8VlpouOLoWveVNW8BB4hgCbLB4
a6LGQndo5NTnqn7Q5aL4EYv16DRlNiE/STgGC0CrfnMMM2XQDyqIzwWhMI9MxWSHyAk2nYqujhBU
5jJN/ZHdSgnXkwK2ThM9dTevFXtpHDB7ZmDLqNiASdbq3VhPhIRI8Q/FyMZNWqMCziZ+WtoBSkt1
TNpgIEpac1GyTg1AjFPd18u+wn8Qd5DNhAKkeFFAVpryYEflaS5ZHFxjhDhk+aDa6vnANIXh0Yy1
ClJa8sZadGdm6R6h8690Ct9Cg1n3/AuWJz6qAdZ9gag9M59e6gTkVR2X19ZK9oKImVSJ0N3owySy
VuSvAdmcTpeTpTChPnN7MJbOpOrx0ijAuHlm/CGb3lbNBm9rNMK0DjVo+2Nr2XWQX32jOxD9iIgx
hEoadrBHQbTO6KzoDbUD434fpZUZ8P6LSozuSwBxG2ZDwclspoY8g3wad57WjLhZOUiLoN2ymQ3q
yxGirsEwVzhIyH5RPWk/FPqxjUswofpwLspXseHV6iR7TTogjwD4wYn1XIX5l3I9ee2ZlGSjv/Om
pnDkjD/MMHf2vUfgzzoBRwOASEakaH+l5hCM0KGqNECi5qvJwgz0+zYD7DlnatQVjm+YbK6RjMO2
TqqQ734QNdqCUrzM24EwgQrcXe1xDB1CEVAXXw9hqtXzIAaQwarOsqs4+phBqvE4v8cWt4MFloVE
oWSRivn5N8ExjAI82FldvBaRBV9SgvZXToq0V7I0X/coAI7jfOsMSn1AKcQEIu9aTkhtS9afr5YL
YYIHtwDqLF8S4HRvaHzKu3Bqn4seiWfYmsvJUtZ5Gb4VlPpQMPNroDfDsRiy19qrrp4aId2LsmvN
u41KeGRiio+GEmvqh8CtK2GWj6ZvRov6KGrzpapCIQhVBBqGUg8kBySqq86UWNLxcNIEwjaoGAGM
3ArENATLJot/kbsFBVC6A/CWrbQ0j908RHobx7DC6jEOjzmZs+BMtcTW01h7bIl12Eee0dLQiCGP
RWNylitt3ZA5tFT87FqNPGcjPTZtnE+p5rDo24TbLsw+tEIXFgmnFluVsTsWupitQkEdXS+Fe1lH
uFUsMrCjMHiddFi0gg9rLYm4tENhoK3DEqGsrQZJuieM6IwnrXE7T9Odxp8OvcY9MzASoDkCmC0x
PIbWaiPtiyEcTqEMAn2qa1oyMSd3jk++k1ucDSMfC3aPfcEWY36AppSwNsxocoleB30alM/NwILQ
jszACxFIa5n7wa8mt34y1ym3nhB+eCZqnhkZKBntMlVDMrq6UjsT/vjG9q1s9AxRIwcGWhM+F6A1
kxrBDq9YWpBiZ5wkV1J3KIoOSSSq69yMxWWnjqBkNWJ8xDr41YX9YUjjD3NIusckghrH6QN1YgmR
Lgx5a7UVpDZ4eSbovgw5OYkCiMLVM/v/WyWLP0yxA1OhkAmb6TNSz2tjTIr8ITWuWfjUHK3BCAXO
1DpW2gw4bB4id4xM4HnFqKFQhcm/JtCsODGVxWE6eOVzCzvTMc0i26ddVr0RLsPBIizpKuJY/33f
EGmBSj7mdTKTJc6qJtkW4mpcixI3GYS3cC2YyFTVMIQ8qbb/MSH6byg5/idB3HRO/ZSi3xYcuOvi
vPnxCU7+///uf1UcloyYjgDqGfwuUjz8Z8VBLUKwkkokBBq2T5Bx5V+mCU8FrZEEuu2m4sD0BHmN
qZyKnkE1/p2Kg4bCTcUxly1zzrlMMYRg4nZuqcseufFZOD0IpfSkjvK2CrK7qJJ+JmDeQI0qRFX6
Lnb2HQczw6mT/J3n5uqZ+WOLt1ea15WolvedcAin4OJNnes3BdEaPZzT8DHOJ90uUUq5uhetqWoG
Nt95N839TWuNV7Ln7qw+eyxN7GTl+Grm2g4G5f3IIoiZTgBQyGkZjz8cyzx/72LMZhFj4YXWWPdK
JF2R/zkhVoLOZ6vPy0pik9U/pN48tY2yH2hMApW6zw3hnqrw5KVIa81wXbbJuiXkrhrSlzSN5vzU
zCYwkJAdGRRsGufvFRTkRdHywDW9Su+bGeVCC40SR5u87TtCNLp8fM2zkL8zxC+CgsGkitJiySP3
RsLhVTX4w5Wk4UirlWXfgdzxlfzR7Dk/F615UvlV0uXAusjNRUAxHkm126fGYw2BzQ4gc+M7hEmC
gBJEAiLninZur/YEueG1EiZ5iyD1Q+7zSyJxVYSOiCDL4toO3ZjSvm1LDFaiC7SB91xBJY3jGvdv
I3SrLgKkZzQafeSUc0j5yN/FfGsa61E3+LE5q7vJ8qHRqlswRzxS0SASDxHVmRFTntQs36OEt24J
NMK7ACuYoQZomXwyDJOKb2Kqy8fIn556xXNG8f+Sd17JcWPbmp7KmQAU8OalH+AzmUlPuRcERZHw
3mNSPYg7sf5AqapEnSpVV0d0x719Q6USTWYC2NhYe+1lvl+4onrwosgipAC39laYxSetxsSaC4s4
KTCNMGxHAFSnb3S8FLR7dV6f4eJep3H6qZJotOj76jluWxxE08dXQBHHLJ/RE4ld0tfsoXHI6PDJ
4HEWDYtPn1nhkq0frEw5rdnyWRtjcIfGZWEIYHUU4WVM+qCot7tYpeKrX3uSCb2QetpqhapQRXbT
FgSZIzzhrL2FZxxKk/hhKtr3uaQdNHrwC3G4ibbxvMpEbmsTsGxN0++23skWlWCCsN0RnaxBOyvu
lqLageROhDpcZ6HOM03uJGsfJ5NaeDmKQjHnOIl6suSEav0eRA/CfM/kHY+snxdCAv+EsjGTxkpD
ScKIOz+23fNk5mFuSp6ZlWcJSaJdJfGG5HFlk670DKJigkk7UNYNwWS0gd5Kp2SYKR4boysls6BK
p9knIRsCTg+dwvVFpn5tkoVQxG8XG9nBS/kUNeLnmY2HOcuncS5u2A7QGj2DPRZGi1Yh9clqpKfB
omefKrP91GbNvK9E4SVP1KNRGAeCLMDzZumkWsmXVcQXUqSLdUI0eZvVYyHmoaU0t32+3ImtEGpZ
Ga7m7tqpyZeEBKAoL5/r2XyZKuFqbpUjm/WLbN0+U3J6yLX181yVz0sjEwcGZPyDQb/+Fhj5EXQp
/alt3LkmxKTQmH0tnvkhXsIuDWn7edkeqt1fiNrmYyaxfzErCvab+Gle8NMM3d+i6hQP/ceMhu96
1v8ugvTznnC30GT3KGQEqyLB8cCC/3AWpdXObdt1ImdRgjiIoZg3uRa2E8l6uThZRX2XNeVnCsAu
mjU61h2+eJwChy2/hcT/m6/1FqAFbu8PU2MXLPkuRHL5WCJE8h/IifT/unuu8sd8/DG28Pt7v6/1
MpECsvYEEX5f0b+v9bLyDi6KAu1G1qi22nkO36MLsvaObT99Sns/M6FChVP5zm3lVyQfgPfI9EpR
vqqr/2StJxzxZq0XyOxQN8GsxQX5cQZpPGhGOmXKOTukF+2xvxSuhJBacXc3wWf5uH+rXpqXOp15
Np2tDuvAUbrD0Zeuopv0cvJRyD6vH9Yw8ha/9LKrOUiPstO5/ZHE12NxAGWs0Di72s1BDYA2ebG7
+LpDv5yT0/dDUv84HXJvClVn5OvFlYPGpcfjCIE7WC4ATzlt2F70nkqf43ShuMmBTlhnc6UwDbsD
UQ1fDNRjSwckIqie4NehfkTS9Ki4kptf9kG62OMZLddD4ze+5peXMUR0W/IVdwhhkJ2Js5LfNU/5
2QjbS/loXOlBe7meyWoeVHc7FpfpYQobvwxZF3xW3nA8msf6JroWLou7/Ghd1ue9jWwIobg45KIO
iRN7wlkLDCc6mHRBGTDFwGmbdgTIgMX2Iboe1ZmOxfI4HFSPjSQfq/i9/Xzwejfy71ObVC4NnQAc
vOgFXASvaOgM3U8DHlvIJ7htwPIRkmo59L4nXken5UgaN8g9SBtc2RgQ+Kfvqz1sHmTvi9GVgi7U
P3UXvVv6iqO7cC1OhkdnWJAfpGC+ruj8JLd/W94k/hZYNyMCaAfTT27QTnDyoDySd8gDXBanClbY
AoTL7eyYHOmj8pUX6Zhfs6F9sj4PYc159C46yfcOFScu6UJn8rRjf0Jp96o+qH5Ed2keNKHol24S
smW/ia7W0+q2ruiLruIA8HL1q+xWPJVft/ctTMOJbZ0jA5ggi3Upup2nXSqX1rk/5HfNQ+W1h+WF
ckNHO5Dh5kPS6+RiCuQwC7QDbZae5OV+dlbPmlsE9GkmQGho9L8zro1Dx9HA4AfgbPwtv66OqQuW
PEhd8QNpAICO8wfhULorHWrouXrDU8rX1KSH6m15oRzG0MrsVXLMS/VWumYmAn5M/cJreU5gVtx+
HS+KB+k6/cLzwyuzG+OwBmlv60cVYGB6ld9l5+wkH4uTfq4vzNvsbPAEdCdQRcfqqF70f9P9SGjy
Lx517MyPj/pcj3Kt1610pmrCQ+Jk8Qe3cSOnD+n/tBvOoXNfXljzfYOnsjg0h81VPdFbncEV7sEu
2r1XPibXs4PMqi24gz97BKqc3H6fuqlPhYcjOzKJaTsNydMfeMJ86kBDComyp9QzPGaRA2TRob/b
N/zcM7nfsCLc4UKNj3QwOwt/6NF1iDkGS1jfaBdSSITTjYO9yzF9Bh5WGEeIjv3z9qV8mMLhgnbH
B/oKYX0E69Xely3AdnKmi1vBMRzhPR28/GwIo0+Jrx+KC/WQO5FbP5if4rN8kC7j9GQyl876FRPy
EB/k++1Wu2Uv409H8DgGbZbTcW9m3C4jH1HbKy1Q6muTV0d27ID8P9PX7UhM72V/HnygKjboRfuF
/Kvz+KmwnyqsAuE0e4UtB2TrOLiK/fUl4/2UT7j7ayPHdDIHPojLJ9HmrR3nUxaSTMGwmpdtOPiL
q/kTddS25M7eyItTn5bkFSoHXfwX8QdmnNs4j7QuHFIH+qe9n9xXbPhJBeYhnynXPW3+5I4exUbe
eGFdF47Gdztwc/BNz7xV6U4NLKaDHMiB5hpu6qJz4BVe5eCAH4QreJwctzivX+IrnfIxas04ZEaP
OPUkoXVow9qDNRyK3uKSS3Nkt7skC+8SuPI6d3ZUR7ogKe4gP+Xn/mzPduevwchS03uCTQes/RKz
IkwuVt9e3OqguZYbs4s4ZLyqDcXbNswc4974FLvkbO30I+UpPKjKQWAFEpjGlF94pmPAWTUOo00P
XCCEDR+SHJuH2P271gZ252/Tnn8smfvPf3C6ZhqeZAqSxTMYh/PGUgZdM6Aj1KUCgb0W92SnQXSu
6XAFDCVabqeEO1GxVtEUwk8F9y5nAYKmyJcpo/EehQZ/9Ur7a+VU4CRqG+RpMDGSoKyD4riG48XI
Y0jEzd8fWTae7uJ+JsUeTD5Ls02wyI89UIHMMVKdiHYzbfZFkl+4BNscAtGAKXgxkIruYB4jDFXn
m5jyHWgEAPHzeCwO+wf2IQxIHuvycgdVwKLDaFLAxx/qoyl1CaiksWF1v/4gf9zncx/Ct+B70ekO
+S2e+4GetdBiSsgcJjtQBMbF7h9OB90hY7IM7rcLgTzmTsxu4Kyu6RbuxqzMDrzrbDpk8ez2/Y6B
lZk+OhfD1Lpk0FjEFR/rxZXzbPj1Y3bP5zOugHWcCLaGGAz+xnjC8fFS/ugOXsWRz2O4mVPCdfHA
ngk+rxmsL9wWWKA8gF9E0Y7vIhjgDxT2M3fUYHPpqHWI3Tn6AV6EA18Y27n4FbfTYppafsIz66oY
PjMYuLc07/K96E3uyoOzOgJ3Zv/dPmajzQMWxD770pC2URZGwp48CDmGU2MqA0BkCdqnMv2kvE9y
aw5ScQ1laWsn2n3cyI0O++XsrhKtgxdriCXg7q3MFgaIV4APYOoRIWfwqsP20TzPx5Xh6Dlrk3uP
PxGgRH1KDv2x3SeqqwfCK5IE4FJIkJQJi4qEDyjW65y7krMX+HhCI84LPAmbKh47wSqQa30dCzaR
nDT7vtdBHjj5nL8i64CIR9NQnsaE5XRgpgyBHurhwKpMeZBnhQJElPFCuJ7DPiTs6e/HUvHy9mck
djMveZ2YEkvFzInSEB4AahAOqAJxNNkDS/Q6JaqdFRxSDxYAVrBFpliC8Yi8LgCA6+J3OA0LVu9t
H7ePyaH29NVNAsxVCOizY6nLAoP5rQZDahfMPJFVuf1iHTQAxTLPrBwgmx4KPMX7TCXvFMhHYCth
54fUo11Yhz5Mgv1xoIWfZ5fALxZ48lbckARXFxPtCGFyGJ5UzLB12m1VEYwMqcyU3i91tFEjZkQJ
4HAIKM2YQN1ZPUY04JG6AUN5o15i07jX8PrOpbuPN2Q9pl0e4v7CiaDI0KUYFqsHIdlu/Y7zqIJi
Hw8n5TVkE3ggMfXBzH2ZLyXevRt+CF24qyNPQoQtUjiriYWC5wI3WgzMs/ak8/iKN2tgssTQ9uw2
j0JQY9Zq3gN9+f3M4wgyhSvpWVwoKWVKQ4zlyOg3+xS44Ejgvzq4bSH9iW7jU83pxBxbOpie5dYu
zpwDpYo5ysC64lF5tW3i6wxffAmLta88+9O6OtJuhkRuNU+qo+B/UkPKJXSnHoIn60jCmFJ1bEeu
ZANt8IeEYcTd2Vc9TmU6JfgW4PVtyc5vk6/15T7U7VHjRAuGAevJ7xvPwiU3g+w+wsVurkoowK2b
uAr2qQ22i00/V1flDTy2cHcUkOjz0BMIQTJwfAQIAomXWZeQhKcLdiVewXOcn+MjHcQIE4d8e6z8
8pgf6TpG8/aEdnVytVy05/7cP5MXslffCnQ7d3CCRLt8KHy2VCHn4kPOdMBm+Uwwm5LTACSSnZ7Z
FdnIDOEl1UHjk6XFg8K5xc/J2FLQmeF0eEW72wWqjX+T/Y9P/fNXwYnZM1hO4+1+S+Nxg/z1vOMw
dOjopktNq2cFA47aEjbQ3fl42VPYlaCXEDnWZRMqATUruOyw6oB6aZfRvRbbA1+Id8ZDq4Nt9PQT
jphHWQ3k3MBkK6EFuuKwC7BThsV0LU+/nzAmhwEyd/3A+DJRVFeGpbMF1YUMzQE8ip0+qAcZD075
rH4179XrNGB4eG12F3M6+qf02brsLvTrMog9iihzqJA2SjroItwInuB1YRmwROJm7n6otNmaF8PM
AJjul3iKMT+O2C+VTmETBnMj+2kIczwpLeAHduv09jW+6WP1CHhiWL38lJ6oRjQchIuC2W883Lyw
Lx7VNgSUkx6sz5pmA5PvP8p3FM9qzBO+qO95MT7ffnuFfdOHGwYMiJlsMob1Yd+HWa/3zeIDez97
pLZU+Ix7ygQU+lMU9i7I/XtAIPIBVtUWJH7tUIj8iW5n92nhJkZPszv7i/eI6B5GAeIx7Q+2wTka
juFRA23rzK7ebZi7IGaBBe1uKAVwNvwXHip0xDhEshHHzW32XGwvRdcKZDr4A366CoM9vECWo5bA
oV8APFZ8Lz+Vh/TQeckl0PTlZYU9FHG43btF83xh+0WBPQMb2TRkcI6vZ2FbVIGHwg01W37r76eB
zKWboXj3tbgtLtc4UP2axW1363CCMGsRc7oJ2YieDY/ZjlmPfcAYLlE2jiX6Eq9BjiFgzeHGMXed
x8GhzRXKnQQQaXNAafN3vwEgXvzd2d4n93bcnIeXLNj92X249i0IbfScDiB0lujGET8I2CjQjkeK
JGzozKx5rwbFpsedawKPjUHCO2cjQMM7/6KuxOqTs7pY7mrXeNK7Vydc0IqPTy0hievTBcqaitz7
fh0MOtvQoPIGTnZ0N04EsUaM/O4OWjjRwMo800dEA+NvHYpgCajs5ukUgv2VLL/OcqVxAWpoHZlH
9+2B8WJRmr3+/ebn+B6dY7L2Zt4UUNjGboOFNNjjL0OQ7GbY20eZLQBGGbfgBDirfunxGAUfdUOP
PlrWFhwXmzdwwjhSfnIQj+klRP99jTMYUNlmB6K6Cxcj4yPQNYBvua9qoFHxKn6Isv1JABZG0V9s
Y/ef/+B+m8KSlmvdSGecVDzNkgoTAkus695X/BRPJ2DEGlIpDhsAboCBZzWzr2DTyfON5igWUHUs
ljrN3t3czY3D4nr3t5aDtK8LAVl8VgUkp/HiNHu7ih52cHx3sq66A/JkhzmQiHBYeKxUl7kSTvV8
1IgZ9e+L+9UDfH6I8PdmR8dii1h/AjVheezPhT9ddGHFX93FCHnpebjQD7tFHH1EkvZtG2c4fVg+
LPa1wSJUBv0D1IKr/pzd9c/7MgAVjNNHVMwFPBFKds0S0N8YF4v9NPFwk7B5NVXkMfhDvwLb7YnH
bcA6aOGW2NDwWDrQM8SqlU7mopiybyr3dQUd2YtdE0NyzSNJMhxf4kc0smO0M79i8AgsEaTbl5SN
jSXoSQYL+iTb3tUvOETm9rvT6u+LEo3q/rwDKHnN7rZHN4u/ezeQ93av2Zbfb+7uG+zhO9lr/B5D
tg8Ea2kAzt1HrvT1chKcTyrIMVPckZ5lRGV1rg/bEdRwr/O4I8RADx0WfbBnPGks+eJkpOEJENEK
eselYwZIrnjTe+Fm40FTvMVTjilbfbSGgilkYQ5W7CXN8kHGPiv1M3wlqu/xfzp/9yMtt8JD3H1s
dgtcA1wgRxuurOvmLH7IbsomTEVcvWzX0MBv3S2VEDtOiRPWOClan0zBzt3n5MzX1BmLF6it+Q8g
XZ3xgFAHZnq1i5uFIv4jSE47C/etLZtrntmZ+4hjbvMAXu0u4oj/s7t4kOFFn3aQ5lh4Iie0O4YL
Awd804EixZHRMsela3DLiOTg1DUKyFbEbXkeMz6WD7fnE4LNl/E1lRvYpD3kQFYXS1Xgz/76aQVO
8RdP688ZirzR8gICzDl6lq4QFq5twhC7v/cg3m53em7L58mnzhkn1cQ07q6l5FfXJHSIMg+ftEN6
p13XF0TVbrYnqrau5pf80vCVkDXeM48mLklyhco19KvoEF3HRyAcF82FFCjH7aUmvhnj82zoNxjc
ZlqTcQyHExto3Bi2xgfkrQI2cX4XrlcFvoZ+3V0YD9uR+J7bH1g0PcDhTBG6GE89W8zzJxZHfElX
vETamnnlIcd8kK/lT8OxPLEK4dDKrGWRDx4OR5zdaNgfrBszduenabXbA+TJi/bCuioO2HesOOFz
Im/KlXzZXxgHtt7evsHPAutbAfU/ytDc1yX//VzT+UbT/b9SKQZ9KSBJflmKcVs/Jc9d/69T+lg9
ofk+vE3RfH//9xSNIr0zaWF4BY+8ldbbf6MjciXu5fuWqRLy+Z6iUYx3wCppsZP+kIP/nqLZf4VK
u2qKFPxDayG38pOU3q+k9X7OOJKc0VRYfRpYG1nR/q3ngzqNrRa0or6Jy5dMfVhE+p5zgJEGNq+o
vLqLUdNlaQaXnRDkqKLu73Keb59hKAQ/ncFPFagJUs6K1XEGLVIkBW1RfcVG0Mzc+bwetC6nLe0m
HT+XMEsGnTJ24eurFfl/NoXfTPQPaZ42z1/Tx58fh/10nupm7VLIXdyh76e3Z/7efIOTRtvTzfjc
rbfPVCkOv93c/ZX/u7/8nku8XxtyiUzQatg/LU7rN3VDtHD+YG//LQd594gao+CN/UCF8/OPM/z1
jd9mt6DLyENS4MxcfS1i3huHv2UgBV15J0I9gbpFNbuyIzV+n9+S8Q7GG0wR0o8wKKSdo/N9fvMr
OL/0/Ug7BY4+HOmfzG95zzT+0YEA8wcNChOgGJqDkIshG73166Air3lWSSTq2shwViNy1OWRHt4h
rCxg5b2WuelxVbr0QzGXEKYE/U7WYrquStjYGX2MVBx8pLgH2PVmfImLuAy6or+WZqjlI0gcEyKC
HClioGTzTT3TSwCq+Ns6949m6C/r53+cW//janqmiLp7RvOz6f9FG8/Xx4E7/19gQlJ9LuqvYJu/
Lru/fhSKVKDk/lHo+/HHWfnHu79NTcN6B2vkWzudDLDC/L3ynt9wJFMGZAHk463hVd7tdfUol+6M
/m9p898Mr8ycpSSDsgxsLzl8859MzD2V/uPM/CPQ/1OXnSWvTdZUQhbWtZoGkU4HXSWkBHnlrfts
xRMwa9lKbE2YgSjVKT2f1HR60Zri4cmF3BzIuEGgMM300Zi6+tiJS/xeU2vtGG/Fx2zuPy9j2182
s0EotCrv9W5aHM3skPrGZ7K1pFypAYKDupkCu7AEmHuRW8ckKYzbRFkEAsTWogV1j9RHNM6nwhry
91qeqx875ObRkF5pu544+XNbFag6jCBaNqW3wRlGvipDm6Pu707SHuWi7JB+oRkuSXtizDDaK3nu
gVb12Rk4TU1Pa7KGkJIWoNprC0e+4ixXXh1qvTA/aWlF9zilgQK9bXF8mldd/xyDMjjGOWyNpqXF
vhbp81z7FWxpUbNwVEoBwAAyx7OSqWDZEEoOa8HoqFRBG2ij+MnvNj2+j6h7eW8Mkk69OkBuOc+7
owCyMaxiuszbGq0atgIbJHvabBMJfrdkrERILJEv8yhGX4D55ehGZd3pnbnNdjS0tNpVPXEI1Yov
57ii8VtSp0OkIcOpzM341KOcbdoZcwtNElNEJ0Hs6B5kMI91CYRLg/QTqGo1ZO6wFNl5ahAkXAW9
us6jrgqjdFf+LvJB9BM9H+FR1NVZHXQ5bDIxu9TNbvowwmoC1RUZt3qWWFcUTwmnKq6nh7UuClSP
NFIvSdvRflEWV1tT55fW0hLz1NX6pEZy5eqNNOmAjKPIHmJyoHOdJOexoY54yMABUiE5uMAkUJLe
G7hUc5M8UWzRc8kTyPDU/Yk9BcOg1hfloRQidkyWub6H9pF9iSlVP2vpdENZEdm5jgLl1EpNEAu0
mfcwSoJo4HYpcoqzuvbPWhmRmVGTCuiOPP8feK5/6Za+Mah/7t/+J1zQv1tAMvN/bT/vHqv4T6wm
7/ndaiL/QonwjuABwLWDzr6t54b5jmoweoWoDoLOhSD078s5jiw9h6zZEFJEWIkaq/BvVlN6R2cR
Jcq4viCfqC76Z1bzbYXcb1aTvqm36/gcxSoeYEoYXF4+An4g1xAPbTB0kRTkMULimUoNqqanVFps
Zmw34lLZdSUOyNWkXcDVjE4ToxFfCArdAGtG6LOEHVQp1ee0rGnrUxFYac2mfOziaDqgpoCojbYN
3kJfo02FqR4u6hijQawtJBN6akCzXAMykj61hUF2NJabS4zFBOzaGh5Ta17P2LjSWZco9Zs2B+ll
dPr8ZZ0H8ThWGf17uYBqTYvaBo1/BC7gexwbfQIz0iKnyUopE8grVRN+cZ3xZOJIoeFm6qiHqb29
GLX+vk3l0SnpOXWUVCTGPyOdV40z64UUsV+3AEXrFa39Kd6WPU3NByGzhrs6Ufe643Z9n1oLYkxp
sj5Tjzj6VmcQNTTpfa7EQnfkXkG4MM8ov6grzdGL5kUQpYHK3xawPOLfIDRGQ0LbmApflb6Bleb5
UZNI32tZeh8Xq7nXiI7EvQzI03IX3xaqBjofwsy8jbShLq1UhmM8F6Egg1Kxho1A7UBxYZHFxq1Z
RTQu4VWdNXlF3GTollOV9rOfGygrmObUH2lwCCtd/mgueeJJfUIATh17pxlECmMitfDpGyczQu8J
SKEuN/xx2chYzmAZW/QoF+ALNMiQoVS7s54v1CF1ceIU0SSERbycSsY7gD1qIMQj3m/m4ulzFh1W
IybCPmrktkzIRTFt1tQQQSyjyTsO21K+KWnctMt07pCBqfIbvRvg2FNTzCUW1udeGYioNCN6Qwu7
HnWr1XCKxOb9ZMzN3TRR15nEo3HR5rSs24UyRLa0UfhczKhIZEvavR/HHjjGNlPAJuhlaJVy8eHV
Lvwjr/P/TwPJFuWvDeTpsRmSx+JPbCRv+2YjTfGdjNThvqX45gj+6FnSSmkCB0YDj392vNxvW3qR
DgsaMiz4d7gGmMI/bKT4DmEZmH/siOjcpuH9n9nIfcf8x57nm42E6vczNaG3LCWf2lYIwDyhKtuj
qrqY+bHK0wMNzzO4mORTxbRRV+nTQkwAbM18apfmoE19Q+sXgtujUn+SqOvty+WTXscfVwL4Y340
5c/J2lN0Md7IHZ0Bk1S+QPm/F+T1Y7LN94OUIQBnbe4GwcZWh0Z34j6lokpJLusohi0ICahDGcUa
rMtxJkduGXlQNAiNJQZsp2alEUFYH1VYqUlV42F1+mlroBtLuy5d8WKhDhbX6Sma1s/FINFET+H6
Jt3LvW45ihSRVDNFECja7qXcVt10G0vdx6TXn5ZB/bSK6fNoJfjPI02UMuoT0xaOneiOg/mlaIUF
NRaK5aPFCMTRuMrMwu0pCayb5G7BFNu9qdv9BJJRRg6qZm9SF9J9HMONWbXuuVfm26KOqICDAs/m
3xasG3mpRtfcctGpy/q8WqQi02QAo1URKpUT3V/b6VKUkgYDT9oQdtbXBtSpzSLk0hIXtE1KwbuA
n79t1G60BKwh+Ct8Bg0etxpGAyws/NVJH27MraZ+Qr+0hFw66LkSCKKRPOQWcNTU+tRF2uxFMnUe
RndZpaLpLU1uuRv7Ym9dV8oq9SGM15wqOXG4N7Zh9tF0nMjH0EkQtMZGqeuYLqdEg/va9nkgTiUp
LDbPV2hpal8XE4m4THlKltYMsb/UiC+KAHUWwn86kaZpxGuLvkankQf01oqYlNHaVl5mFARBI7kN
1dxkXzLk+kuCxPeUrd+hjv+tLRnW469tmP2YdM//8T/fRHuk3108DUsEaQZ2LhxbqHw7ZeCbi8dv
gK/KurWbIo3ICb/5rWhcZ2O8q4iy+aWdnR7H380XReNsholE0jez9w3o/yhi83NEUtk74SVll5Jl
py0RIH3r6WmCpjA3Vkp1E3P0VwMhblgNyn2Gn3naWqFAKpBOozxbCN8n1vZZTrrYF1cwOYoC0+2H
gfuzjODbABJcRU4HMAxhWkIIYGlZBX5MDGpNNQskB3EXEYcb4Z6PFk0y44AEdj1SP7yk0aOgthM7
mGECe9WgDsHTS8pYjKjB1cbks7bCJMen+6KniNRF6qzcReu2jU7ezOp7qVxFR4hV4RNRqD61u462
DBos1QL1Gfqw3svQWpzemIRgNRC9pYtG6BAV1XXBYIuGVgztwcbduiGJ16NX5/R6vlPmVQtiTpPV
Z00YUMvqDGN6LkxoPrYkqrSWyfq8vkiKgbJelZf4tJO16p/XbrDsUhAz8W/ivD+hVr4NJG0KOwSB
A7BdeDuQ9KMXmZA0ndsaoyeVsifPMs6xBZJrb1QXovNUfpUa5JWKCbzW56pEFDS5bafcrsTYr427
iMIqw08bWvSy5dAWoz2Omt3w47TvnShP6Tbv7VY1Q7UW/gZM+jZa8/3sUZ7QZLoXLeJJb89+a/Oh
jrOes8+n1KX5hoq8PK2CX8+2/VP+WLm/HQVQhEU6gL0W8cq3R5EMXPGyKyjYWitaAjRuaRXdjOWp
MMrPmzFTiwcE9Vt4kT1s/Fz/yRSX3/oLHJWpQGWpqHF5KMkpP8VIY6Xrs0YfSEJWbek1hD5Pc7kO
rC6puDxqcqawO1AhJFpSXN+opaJrNB6KyVNTl+VJS9f6VCiqTPeBWFJalCTCSczk7EPWSvlDshZI
vXQzamD6qlGfYMbq302tffP3Zti4AKzZrroj0+nyMwEVQ7Jpa5x3yKlNC6DImZL9fEqcDTKBLWeI
PiFfQV3fBJZRF6GhpavCMyc2hlNLJuCzPqFYUqDzeaGU3R7kpodKIeRuSW9ZsBbdUdP7m7IYJqds
a3qxaLk5S7UwX830qQb0td8O21pd5VlcIQjHIv3raYGpfnt9xMPhgQKrofWR3p2fNr/aJEDmHWeE
cya1C+WuO7SpOTmxrL5Isk4Metv+5oj/ZvU4ItAeELzE6HcW8tuJWIABiKaSIzZdd7+2GWG5cZZd
pHnrsv87Geef4KNMQI62d7wRWaU9mVXk7dHqPBe7Xu3AbKPAUgza4Dc0/COQlQpoBSmUqKwlwNBr
PDwzV910efn1+L4a8TcTiK0zZomrFZlG8s+2aYyEbh3VuHVjKNO0aZZUG49ldCiMLXKiXqOEYpUp
Taw6wx7b1nJqpcXSaEbjDMQdaY/b+pM4QU+sDcRYlOF+m/LVUwnB0Rs/iK6cqGzgc2CTSlni1poJ
JfeVrrhW3/ZOXNClWC43qplNNP9KwnVZ5YgPIT7izZMV3/aZYN5PyUj1ZdTknpERJ93Y83nakqyl
PQwmOlKoZDtjR0nkokp2WiBNvHBu79OkHY9S3VChYXDrlnxbvjV//F/wr36ZxfhPGFH7dRrYSdam
e5MZ21//bY+o0JjHZEZNg7Tq95DYNydLkd/hYdGzZ0ro6lgoivzuZCnaO5QFMMJE0UioGTqP5W9x
tNdGP1XkXXhh5NL+UWfezyYfkWeOq4L5xa8hx/szaKq21EnqIzg65bR1HdTDuZWQ78vr0ZmQS7zr
tGm6geognaxGjb7MrEqJXatS92XJdPpBja6XQ6NUm4dMWubWGQRzeKw1vfnYRwYt7+0oGRToZUOD
WiYqRZVfQU//Oyn2n5ZLrgIyAVaf8UJwDlTcW7vRNcZci50gOZoEdbhLOwoge+gz2aaSGTBoXdiB
2Nn46dfm4s8OqxDrNPgfwK6fhd6spdFIM1iSs8Yr/fFI9eRE/sXyalu2YzNN57nT+78xyCREf1wC
Xi/1x2PKby91WWZBaYb9mCIVZVGj0fUXoa7Yyp9/fXHy/kk/2MLXI73K9yFTxRT92RaKXWoAsc2I
zeOls+DVcF3YyeV7jLWahPthtdSLMlkNShDHNqMAkcDjso0U5S5prF8IQq2FIITnXbdYRiKzSRTS
BXM6Uohay9IjUn+CZi8K7rQdFVZ93SgQ323yDnnh/vpiYFf8+9VIeDSkk0gC7/GVt+MmjZUqV3W2
OVkmQu9PGgo14COKKPNC2Vo8wpEVPOJqNBYk8/DACQu320dra4DOzbNGj9Y8SecoArfvd9K4YG3j
dkK3ceWJUYvWvDNJLzPxDAE9r2JUa0idRYNMnPR6nfJ+yWou54chb8ARbGPBmJhNvVBQvg/VvA+a
Fc8b9a2MpFop5NdQOmJ8+32o033Q23yNaVN7vRezMO+MNzOinE41Y4Q2GwVIEFAE9XnNoJsSoxat
+ojwaU0QYxmX1kWTAKXubVte1KWJZyfhIJKXAHcgjDJYykvepJtgz6U0mPg/AtXjkxyprdMoU7TA
4JnV7NQn3cKHl0s1OGXfLezE2kynBU1ViOgA7JERn5HUhJu7ErJ0c1mKsztCBcc2BsORSZU8HQHv
RfCYt0XzKhINiMG25fKhgnCQOrksl7uW2XibsATfr7kyfWq1RhRPiWS0/TV4f2IuQ1SUaAEP9SEB
PDH5GrSv7au2leXmzUuWUnNuWMtyuRDQim0N2jytB1O/3tbguuBc6KvF5O6HKA5QaVA0wONZl8N5
VhH0MwfNECAWdNLkmnFP/b5G1hOh4RTZoFwkI9inyyr7fTWw+ibsoey0h8vhoNGg5c4saPO9HK3d
URbTsgx4F9NENyD4OCQ1INWyT+vv2LvFCzirWH5JogWNLuyx8lyncPwgMcgKPmg+jY+U7czvG6me
6cxJudFF3JYUzGe76PaCK585gqRY/4u9M0mOW1fT9l5qXLzBHuQ0k5mpxpJluZHtCcMtGxAEe5Dc
Ui3j39j/0LcqrpRWWOFb04o4o3OOBAFE8zVvk8zT1HbXiq+GGDl9veWQovOI/w6dza3zG7Z7Per2
Y79d0oj5zC26T1zd4XaJm1/3eb1d7RgvcMtH24Wfbld/vz0CmNIMb/9TLQEZUNu5+zVGrbnJmvAw
Z3bB3HBRQHLInq0oCXubzrUXyvhdUar1pTjf+e0SRJUWLrsIycfRqPW2w/4IpGtAMpkcQc796orX
tae+RyVtARWRsuqxeDWPHS+T6/5sRtrN8dAnK2VEP0ACI82m+2VdLlowTX++Ys5yD+wwNqVcEkKf
nJZH9Syt/dfCFL1gxu6vyUeSjmbwa02CX+tTDRZqJe22bMu2gL/+hv8LwP6Dm/PR5/gNo3TZPZVC
+vW//zMAA33kIcW15bTuZsa1hWb/DMBQVyS8Ejzgm6wsJlK8gP9TpI//Qf2LIhaajPb240+qXHZA
uYyqCaCm7cf+pkh/9ix5geBh3fAl5BqbMe3Zs1SvpaAF6boHJccmvZp6t7jOy95JL+Zo8uB5aN0I
RLizwbb+LpL4NTQxpu/gbEFBwznbsHWLzqH0U/vgo/uWWHW5vDP+BJNzsrFRfvQ17v4ZNTwWNDmf
JjmrD6YHPR06wDRMtljj0YGdVO8Ekgs3yY0yx773vtMRm49rlYUPTjs0t3lWmhf8Q58dE7yX64Uu
vZTzGkpgyXnWSkA48RcP1by5/UEBLHtABNK6lW1zD1zDf2HM7XM9ipm8bZ5gg9ArRtMSU7vtkng0
z2AcMH7xKe75TZZLoCCl91oungtoG6ngt6gG6Td/XtnnRiR7wLaUNF2AIX06okESs6tyDZXEtPLa
s9vyOhT4sNutZz7YFl2evx5vKxJRf6A6RUngbDzsZXqgHi2MEi+7zie5j6Y8v8Upqbj0bNe8UJJ6
5hsiPuNQg9ikaIClPp1d18d9UcwueGnZAkCdl9eOVd0UasSktg4uvCh/++fpnZf3+IAxe3STSwOq
4J+H9MsyZ1G1yCUp3PB9P5XxVYA16wtr+NwgIThbIBRo+yLt+nRWrjVjTtjjIbSmWCklvdHLuFt1
FF3+eTK/r55gT4hN+xnZZbx6no7TyqZF5tzBsd10K/zYTk3Fay/UbnYcrVjwfJeo/F2vJV2+4IWI
+3xsrtWt/7mp14JOpiz4dGxXlapu8w7rtGnBFTBrhvdOPtnHFFvEXVbU8KJqFvqFe+Z8ZbdR0Svi
bg4pIVELfDrqKtdUAE/GcmKuU5X4YRqCOoucbD3+eWl/G4ibjLtb0Kdlr4BefTrQYIWdzkWwJoMo
cZDJka5zld2+/vtRYty2kIION1D22esgIstUVpDbhDbO8lkinRUlQZY7L5kR//axNq2/Xz1nTvQ2
0NPZTG3YZKVO1yQYQ1xFuFMP+BKo13aoxuual2RPtRZt0j/P7tcL8/i23AT9A5fcfUvK7DDcwrxH
t2U0plXWl3ICR3ZqIGtEVLR6eCaud9FbJERlfEib8WR7L22T3+brhxHfD1Aw7qbbGXk6sD8uvWXJ
HkUY4QEnlF6WUDlDQyiqQd1kvi4gMC/OcPfnCZ+FrVt9HVMlPBOIKsBrnIetQAQnQ0veTtKoWxAF
xTs4HXdlurTzvqq1Vfxtr4Lx0Mx3qRXbnP7z10jpzthtatlJ1rVOgiicvsATrXzhKJy/QAKYLGYR
qMwDNdjE3Z8uppgcznSEaF1TLMH1XIjlrlvqle6zNR/yuVhfePF+W0XGA5tLE05gFs0xfzqe1fka
ZbQ8Srw8hnffxRgx4cpZQIwdeC5e2KS/HXRGI8az6WUQqAF7ezra6M9qKOjSJD160pfdEEH3yufu
Bdmc5+aE3yMLGdDyQY/+6SgNesSBtUbwCdNGfKttrb/5ZV/3u4pkLvnLXbjNCF2v7cyhNeqefa9h
FtStqlAkk50iJGT64gZpseJqneblhQ3/7OJRz6dVRgWJbtnTaWVCrmW4snhuVjbXlOyREBGq/9tb
cpsQhwpoNVE5Pemno7h9EJuxlMj6iEm/Q6O6vFJZWb/wiZ7b5o9HOZtLqKj0ewHbTiGUfk0dY7lb
vDFP1jyDvUjP6P2fP9MvlM6T2/HXtASX7ZZoQIF4Oq3OwvCF+wt6XziY901TFm8NUIxrWSzo+5bh
L3yxe4xkb191njUmVArQ7HJHkGEyONrZJK/+/CdtI/72FxGHQUnats6v9s2j+zqXjRCLYueIflJH
y3G6VyAmxbE3db7v7PG7bTr3w5/H3E7zb2MGVC/IuChUu9vJeTTmqOpVz8oRSHG76E1gunOKK0ud
KjFaH1A1vc/Apt8M1Swu/jzws0cSThTBOaUCHoynA+ddCuRABXh8tpO3+Y2uh2Kc1n1V2OKFrOGs
dECJnw38aKizrCGq16owK3MccwPAJnfu3RF9gbwOoM966iLq7fVtW1juUXtAxP88z2fPKHXekHw3
BDpxNrgGak5NmY/alYZKJ6K3p6WP63/n0vnXKOfVkTZbwtxMQiSrN83X/gi+q46jZh80frf/Nya0
XdncCKCNNzHlxzumWo3VEjnx4dx4OtVC6M9Cjy8lCs/uyzAgTyBt3zqWT0exqMMFWcmyzUFYX8Xe
Kq7wdMse5lj4X7QT1Ffk88Epan33haV8fuQIU0gnZOecN7nzqLaNchm5MtJBR7zVzkVoF9YxQLP7
am79LgnDYj2abpLf/n5pCXkJEjkSmLKePYZrYVPPtiaG9grxdoUFclW4c/bCzffcyXs8ytnSLqI3
ttdjzGY1DnQrC2e51ukBd8xI9P7vJnT2dAwqViKipoy9z9Rflm2JDNswvlSvfO7poEeEyADpJTXL
7b8/usNEbfe6cZkQeDe8flwfvllMRObQEcNwDR+pF7bIsyv4aMCzp8P2OhuUnovyUFhV32oIGlBV
0MTuzfiSg/Rz1wflKyCtdBKJJs4+VguKY5xjnsWp67xvopuWy87MwwtP/HMToppCLxT8g+9vhMXH
K9j2ft5mAWda+jEkJttJr11A7YCBovzw5y3x7FAuPF2fxBxn6rMt0eV2lje6RD2w3nRhlKW/C2r/
F2OaDy9Ess+uHaUbh3SV4vH5vqDdsHYkBSIZPB8NkaZtDnTEXjLrfH4Ues/2hqcjiH26dlEsYbh1
GVV5uoUYA0TNq0Wb8fLPy/bSKGfh0SJ78hiLL7R0Jbd8hkZw4Wn1b40CEIVyIr48wfk+SCO7mCfu
Pt2ugrYYvrKOLIsXtsBzc0EUF4NiSoeYQp29IHJKV39VzIVMGXtvN1Pc7d5L1ZlnNhpFV15dwCZg
LMOzUXo3GMfSNE6C5yxupd1MUxF6X4AuRJpm8Quv4u+jbUUgm2TX25Bd8dmVsAa+HGVKW8knDymO
IUiilijS2NalrYO+fiGk+X0JA0zJN5YQ/N3gl4XS4wPruAUcEDt3E6tTaPEuArnWLPJ2f950z0wK
JtIWjtL43wroT7d2H42gAig7YvvTVsgfiMbD0bXLELxvIynlX++LkFI5dQqKaXgvnRfrJ9USUtDM
THRhB98pcKGLvtSzeakc8+vvfhr0hh5RBZgRFMCpY53Fng0A26XBwSFZJ9xyvuJjHLbi4GA5vlxi
3jLAkYx635MP/iJ8sOqTZ2BYKhc0UIlpZIAOzcR/uafo7RZHTXLeHmNH2rTH0ihGjJBtUqtjCj4c
xb5+oiE+TU7nnf7282xINSjh2EqDBj7PnbMOHMnQeeQLI2cWzGYwZTAL/LY4zrLW938e7fyVjRCZ
xmGOIsSGzKTh83Qz8MVW8h4gWjXdU+yHlCU/jW2O7XnGz4HIwtek/MtTxZixG0EU9mC3U0vaNuij
l33s4dpXtR8D31rj6Lox2DNSSvKsMpFjjV7nn6d4fqpoeXp+GENJpppDDensKg/iYm5jaVIKOrmg
EGGH/qcunNwXbtnfV3JD0vi/rDcpyzlnw1gRjhN6yNPEqkRbJtC9xI9FlchrBWnzOZCjY5K/nRju
lds/vPHUJM6BjVSCDbViF+3cwXQXTV8j/GT66IXl244PH+TxySKd49f74MlpB3IPnoVifWf6mi6Q
PhgXa7EvlR1a7YXAtqC7L1zwA8estbGb3C3p+BFGtEny0ZWvq05Fr7PJmwG55KtX7MQS14h96nx4
25Yy/QLmADeSzoIDxm2oP64yA8rhvINx6184Ltw3LKxTD5EeFae3jiIyD0Nl7gh0K8DbVF4+5CtO
tIAvyrduZPf3lhu3NcwWMO3XIFaa5hoTpC6Zia3yi2WcadRJx1lua9EFQFHCQr0LhtGcvLTwL23g
KPJQiDJ4mLIYsc20XW4tt/3RuFYB1WRckVFMc+e7KluQS/j1fHaWuL9uelEhiOfwrFq6y995Y6GO
woPCkvKXQH4E2eIHy1c5w47ejf4yvAW3jXdWPC01JscILKC93Vpi3oFVKJGyzqIMUVJpwuxgryrq
d8064fkE/hy5osHHrdio6BprEERIK08AzLF8JCaDYb1VvS4PIhi7vQUtCR20rrU36zUbPuU06iOE
PozcBwn/aOeBVS4Pfo8IOoTN/mbJlFfuY1nbn0Q6zR9KfCWPoEqCvQx6VFFx/RqPVp57P3x3cqf9
bFm52uVjgXCwbuC2Z+5wUebEux+GRiC4ZDnBtlJ1lmFJUhqT78GT4GSvMiqRxxRfVATtizwQD55X
mWCn49b+YLQvPprcBDBQLSdWSRM5+ktV1kA9JeomP2Ew1degabLxneVUGvhCB5hQ0+nStBixW4Vt
CiM1HxvzQ60id+76jB9MvM7FkH5x8DDn1/YUJ1fpUzCYMeM70r+iPVaaoXJuWm90UQutuuYizSq/
O7SQKkFmaABrrkqd8DqzVTkBC82n5nXLpROchAoK+/s0qqI51nErHqSHu1jnDuvmk52pB3cu7518
0cmix/6ju7hC7aDpC3iOumyQxBtWpAfnCR+t1Rnk3dKMyEOPVY5+nZPJG2O56Yx1eufvfbtCBKXr
wdhxmzWhSSh6AtZp6yIDGFMbpRHMK5YluwC+bQLgRWXYBno6FsLBlauV/oLwf7Pm6lgXMXJTGq7V
Tuq5N3vT9s3t0DPY3kDPxXMGt5QqKUN3kHvNu7vclE0hPXWvSWOotcxZKuf33jg7nCPTYK9XVnBn
9kq1S37PAzmWR9c1a3AQMT5d9yFYI042dnFRBhfAryb9Om5LCw+AAU+Xcc9yuMN+DrIe1b0hAqwX
SyH9Hfjh/kNrohZF6T62ss+1LWvvQiAVADC9zCzg1dHQv7aAKG1wLazo4p2fLXZOy7PB07qwC3om
k+jXCR96oSNgZ8PELwZyhDgiDjriEEbZYiXgVYAVFbKNwf2CXzni1LyMibHrEv3DJWruoomTdMzn
ar3L4jWqkzScavpM80Kq5bVZ+F2lGADtLQHEBwpO6jlHleOcto9aA9mmwXaoPnjg0psksi03OuS9
XD9YmYXBjeXFKCiIoszgCFdz/rpoynrdRV3dAIaz3dfBnJoiGXFgWRLt9D4KiIK2fO6shZdExshL
4WbCuooKJ/uedbx+CWilFX893HWQEWRbw4GpS4O0cJeuX00pbW/f1NH0CWtuKU5+6dBksXSffQmB
9/uJ0plNuzUH57Bry6Lk73Vk/hB2VguErjXGOtDit4ojbJ35ZICB5Xu7AAC6G2YdIge72u2wy7x2
uV6GFes6eOIN6ssC0uWhsXsIBk3mKXdGxSeakZUJ51JcCuMYzDJjjxote0A5VzaUA3m0VSFeYd68
xDCCrRE0eCzg9vr+7D7kWRsXp8Er5hVCQlqGu7Welp82YIn8cooaOR+nPAtfxbLgyZqCxkY/NZqd
O7dtFrwiurXPuWVz8XN0ZHxL6OT5F3kxBp/CcFjRwh26labXXMblhd+AXtuPuuYe0aXv/GhMMSGT
p4LmU6XqkEmZReudv2Rwb2bhDA9rPEQgGItVNhcDT8cbsIMuD4SG0b3v1spDXi4VcbofsLJ7ldK3
+W5JLRCVcIzxd2U79Kg+tmnRnBx0NlDCHkX4jU02ZEDuWts5OCtM7l3jLVMH+bPssaMY/Ko85RNW
M7kuy+CYt5ayEefR83etS+6gKFz6PBlhOQ5HJDTyMqmz2Yh9owR2kzSIMD+03d7QbvRL4tGe3fDZ
4ze64AvSyuxheXvDIe9665Pd+d5nUxVUgSelvI+lj00iK9pLeXJoMF/0wWYH6rTztqMUJJCd3bjx
Kycosyopmi790Vr+jM56YLTAIs8P8MEK4YYeJYUOFxWNYnwdOVWIJoC2qGVQueuRul/8KoJv4M1I
qOfwKJMemub7ocAGHe9MT6L96Zl2PAa+mb+uWPKp29DNx/fpKgvY+zI3n32xyldyqGwXB74NcDrU
mfphjdyNsOKHPH6jQ7MifVxYdbZzlh4fp1FhwAhheM6jnbZz3rfJavmAsYqNlyyTFMgzL6mCl1WX
LT4dei30cWSxETKVC1M0TtbYu3Ku7BWCahB+C9D/8K5boQVqpnWNL0btRSsyM/YCGU2aCtNnjlhR
7KvZGqPdKrln99Xk5T03QeaVgKodfZtPqYS4T4UhJoQosphsAjOui27BaEx3Wjl7EZtu/Oim3PSX
UyMd7Fp6E7hf0nHZTMt9t5e3ul5p2O+QMmmWA4BagwplVnntm7UNVolsX69zDFXdotDfcb0MU8qP
KBZUJ9+E09q/J6esVn1rxDBa8liP9ppBzW0zv6zfAD41Lh4NwaZFcUjnzjRk9ZaDx20o3Sro8GMU
lh4PdrO2IYTg0Ar7KhnWeSq+F1Xuyo8CZCxsv6EPDFcRAZvPSUPc5diocEEHsy66NAkG2aPqnamh
eZ26VXnl8QeE2xVfbh5efvWD+3rIDqLtGrQu8nwFh6soQ0HsazUi9oXJf/RllkLFduf2ra3AMh39
YA1ONZ2G6pjT4CxQteLfYEQm3BtFW4dHdeKD7jwuvmxfNwRCN53vlvFxUVn3yed3W4cob6yT1w6T
OVlqGHB97QhKd2oMZHRI1WzeVOXgh9ezkdZHpHw4B34mcIetVmDVB6NAm8ZHfGPnjn5ShkCFp8oR
eLJCS0tZ0Tgdq7XMruysderLUTc4ZHXdlKNTF/lN9FBpqwNArkXxZQILuELNG3j91nhasSweVeft
zUh1dG/WJXo7V0PdYttWopqRj7NMj9mcj/nec5GqgGNdO6jiulN8n7ULzj1NWAbXVmFN16Bmws36
tMw/AU32PpVlrfN3iDnJ9gQfvXydzz03VtcWw1W3GIMBCm7f8PjiCtdXRbPrk6hmV+1d6hWI4TuO
LlnvyK+Ptt9Fd/XSVz8dqRYBvLofsQ+G10bo7MGUTPxSzPeVaOqv3IjuO1U7Cyw3N+2y0+qVpdiB
ughpuK4h4h31kP/cUBb+SUl3/L5YvcZbJY8ob6bN0lwsEDPQso98mPWad39HocZGvFMO09288bF3
gXbSH6UbDuQuTUjo3i6r/DFHPGcHjYAQbCcYb/vRcnmZ9VAh8AQFvruq65ywcOo90RyxuyPaltSL
Es8pPSyKYq/BmIiUx+z6Qk4f9Ro8YGGHGHKVfQmMh1qQ2ibuh0MfJ/4y/hxaVAxMavjNaTW9dsRc
vO6i8TtcCOxhoqW8mbOaCRR9F2WSh0f3dzln/V1jZmxci8AdL/NwrCHJje0xVDlsF6IEp97zFPYw
aic0tENhHUu5WQl67aq+jtXUPpSW/3YmEcqhpxId7RqgnGK31NI/AbdGHdvu1wSyRIt0Z+giIzJm
oZ0Qj5PLTAWKoHmZ3isT2dAkIEK+ilLrci0jBNaX2Xnn24iLrLJDHHpYopsoF+3RXeL4Q0wD8jom
RoDxW6PNMtrGetcUtfVJ+bJ+i4oU9j5u57/rXDO9mSLlYvUSF59rGDokoSvcgN2My7G7fTbM4tdo
Rb7KCU5FqvIdF5Z4wLfSvFVxgIStu063fqCwOWg7gioLXHkYqHfrXF84Y6MArAzrK3cKp73pONko
eC+oxNuwhAh9NqpQ6T8UbYUzj1blR1TA5oM1yHjvmxaLl3SObgC6Fyiac7aCnZUyLS2Xt73gPYSW
5l+ZpRgucyrYu3mwX0ERvhY1pgkCo1wwqgN6kz5S5DmlvjiE7ysNbs4gF9wHmxT7QuhZnrSe3U8Y
aqOq3lXlh7pGxWUXZrZ4veZ4g3ZzdD0vaf1+09Hib4clLJewu079+MqiG/Nzmfr20kzFx1j5+a1n
W2rf+DYSMgWGJ3MVWA+57bWvli6o32EQPdyjVr6Ex8lPKzJW42LZVC3DwWYreuvkHT0pPk2km7t1
sS9pM+mHbqSsu1Z1eXDhSe2Wqe3xWMyLhbarHX8q2lLkRx+ZoH3ex4hdqy66WLMySxajEX1HMe+6
6tX6M4os70K2FSG1dIskJo1ejf05xIL5vsID+cLNBtTAi7y4KBrKEbvcKso93p53egj6O79yinc4
C/eoNY/yJp9n65K6xHyxiIa7bFp+YOzeH1U6O7ugDMeP1KOgA49ywPuyl99Sma1XmrbjqyrQX2pi
LzILT+zKxveTHlm4a6NqdPsypd8B+3WvaqvrD226qXstYcgaR3YFQradjiUhZbVPfQtbx4Cq07Ek
qd/1HJlLoFhv1riLr/0J2OveD1G+X9eaDVxL4x7ycAqThsbslV3XFnJJztVUmfTSD7W8HjGz9lPP
ulsjB6P03sc8wM5t9uM664cwb8QtEJl7LgzxQ5U+b0OYeXdCpj8Hv38YmcMX0g/d7RWKqJ/nKs43
hbMSYTZZ9m/dVQ1X1Vp0F55t7qp69Dg3XKq7pU1L0Mahdwccg7DLH8ynYirgaKxkwPOYFtBDPDIR
3iXPyfeqAQm9I9HH/VX6Kv3oeAvW3YDYI/hdY99snmRDiEuL76wXFcqV1a6Y5UCEXnRzd0JiDUk/
4jd4MrUOE5JR537KtD0f+PODbh/XVBWSEUPoZee3lYXXCrWH+9lsVtp4gLrXoaZwu0N+wPvY4BCO
u2sWul9BZKtj7sd9esQ+Gh7MOobl7ZzFNTZcVCrSHWIfJktavhbOKVwRqEdX7aA48E30zeGKlRy9
MDhB+nHRFZxmjG8EJtxkl72E3QSFNcSsya8pyZqcak8eWyreFeyhdiexacXdXOUUioOudHCDqTqc
x4vGG51LWUdm3K8Bi7ezlhnRFpNPKH1JO590EjaVuLPSIsQ0ZbVEgECit2A26i451K8wdXeVlXkP
2socvaM3ERYkge4w7CI7MDfab8WyLx0Vf++01X8Nh2G4qyBA93C0/CxLJm7tb8g0RjLhbVPeceji
lo0J1g7vgVK4PZ7A2n9fNxZXG5jKAusUC0G+XUFs2dyMlFGWvRyMbLA3R5sh6ZeqLQ9lH/Zv60kX
4S4Gj4GOuS8HtgJ9uy+Vu5TYWahOoDdmhhkjhWIIKIiZWlKHcrAbfzMsfnoz9M7mxk3TCe3IojS3
cdA4Fnd6hhKWDNvmvRhQPsUJt08f/EDOvLfdUmSJTyj2c+wkRCKtpuaLRj5IXc6YS4PzNqkrbixv
S5rRnYgQxNepBk3sSx4at14IKUdCf7Rg0rb91EwRc1ALVdN4onK046Zl9dwMpZ5dBG8Na5q5afA8
cWR0M9VVdL+2U9wdVZnKkOpOt8yJmMnFEwHt275sJ2JsAAedOWIiT6cCZYoSIflx4oosamD9CWAP
FHviOgqhW1WdrU7a7nFxTINPXqDc/BBUWSkPhjIszlATmiL7Zek26R+VDcOh4t7+ELZe+iMreXn2
S9jW91FR9Pkrl6CuTEhiHRyB4ir63tCanA6ZGGy2YJan99DjIxxIXBfqvQb7qQ5W4aXr3ifdel9N
KZVsNmBJ2hdlYX4A6aWbnUWhuN2ZTE4zIkl+x+l0F08eozSeblbdkZDFU08BqYkUKkuFXQOldCkg
Rfu+sSOyRyVG952OrDH7WZZS4iZRKbe/dCi63dRL1oxvbbTEmpOlOVKkIe1GIa99FuMYFbZpqJBg
rJxAQeYBsb0pCJJibUK9n2uUGPdeaqxrQbbyvaSBg9vTitvwzunK2kbyJxK3razLL84cI/fUohr3
2p0XLsARdYJ8l651jeWPHwy3I6pORZJ7lcWOzJXzbhpFJk7DuEx+AqTPL3dVA0J372dIgO6mjpTs
qq0dPnzS5qYZwp2T+iOvz9DM/vuBDpB807V93d6UAHtCf5+7VbUSvlV0gSPPpD/bpSL5gRSvi12q
GjvcZaoZq62gPS7vo6GysMvgrqNeGwpJnkPn+k6PlU1g3Fazt2tjF72DIRt9XAhCU6U37RIgbkdZ
FPfnHKHW/lQ3sge8DpTeBZnV9AY9qdasmDwt6MLoOzFwj+78KVijvVqVbO4W6XTOjb3UKGPE06DJ
SlQ32tTGPRQ8Q8DXpKKmZZ1SL1Picp5i3JipSgzWw0J5EF17Q3R4DDQotHqXQhqyP8wIqQSYosw0
BK7jRZTzFYXMabjre8C4B658d3ob9BF51WF0PRQPqWUWZXjSRdq178oq8BU7xzLmTbp4dvaz07ay
rnJAYc1VNAdg+7hY2u6tiScXZFqDjsFXnXsNNhiIk3qj2juFbwWngM5QfdkT5SLjUjthU+84eUV7
W1DzQ10xbvLJ0Xsbx3MUqOZmNNreD6tusLZUNKx/oqMyf5UBmdqedGymTGcvfVj5V1NTzdUl5Zkh
fl95NLy4yZS1olhbx2nYTjtyQYtSedU7ffg+nqU3v157S8T3ReVS/HEKKMvpBeqhS0Zv2PfIA5Y4
kMFhJpFWH6mfV3g75X5vqV3rlCgB7kprDeRtqEBVNSfald56cgKnkxfapVq0z6zWIoUMzBQX5JbL
HBLn1XSbUCzv+7nfiRrv7lOTa7EcbNFZ4sqkqWU1qIt5DTo9hICZ+qDa2Ywn0c4T0bbFU27dG7fI
LQnpV1vze4DHZY5laakGZe27Jdbm1KeBju9UOSzLdarjIrsOSfJxyRknXyYenYIiaZupK3GEp2Yj
L6yqG5p7ulOpewxqGUy3VehqGvHx2DbRlUwB1K67sa+j+nUzaNF+qR2aXW+Xym5VwHM3W03zz7bw
/7EU/wOt4Ed9z99Zin335f/9V/VEUvBfclyb6AN+35s/AGLV4FuAUv23UoSPUgTkAbqyYF6QUach
+z9ERe8fWDj7IEjAqUKs25Dj/60U4cb/8GNIaBH8dRrcf6tTHZ+BLYD9oQYGXWIDHcbQJ87Af36u
+kKIoaNMOpdlsgbV+rFLVfcmmt31Y6rHlJwnnfofi/CaD7VrLdUxM64Rb0Sed+gQ6tDJD8smMZWs
FD6PbW716PWlKrh1tizelrF6N5WADHdZH6zNAenj+oMtu5Ogf1gnw+SBbAigLGKa5Q090AVttfpI
YajlshUo04Ck0rP9Kis9g/MOiWWZzLKwnGMRRdizOrpHyqV0b9a6G+uLgKahlRhflfl+goVBJcTS
7Q+/9/phF6i5qa8H34fVDLLCj08WFS2XuEX5SL17qZtdooncVAfgssMND1+qL1OQsw4NX3TZj543
Dss+K+JxRe7PibAtqGklbikpt7yWoTNeeNQD5eU8lhG4clO2X+dwrHBdm+sA3jDqgtRqM1qeyQRi
/0qG00AeuPSy3Re+ndpwtCkX71MV8UQ6KpAeGgDV9Kbt2hSX6LkwpzKsIAeudRqP+3kc+2ITQKiw
eTO1c9Omff2hb2qhTs0SL59JpQS6YfS591OxcjG4kQpeecNs6mNsG0/fpN74hb7oYC5QNct51FXQ
0XzyI5EnYVnEzb63axAmZedJNKMFKtxvBoqa32NLrPfKo3y3owWUXmRZ6+Lu6BXRKw24muatJpTa
j/PQ4Oi9pNE1V36N0ZbKqGw0aREjuQUzlgylCBcsm3VAW2eWk8Lrx7Dv9q7omJdDREsE3zFV6juo
HezXroh/wK7T+FJ1mYvUSZnp79OkA+yWF2l9Jr0E5VAJvZxEN4BMrkQkb1TMdbr3asf6Fg95j/8Y
BSnsfqkO+Kd+DaKPzeQ3V6ac0OrJF5N5CHqXdX03Zk1525e2YWeOxYBtpEXHd2enjvVzWZDXRjPO
WU5+my8zVb+how+1ePHUXfgiq6YLFQUaO2/desGNg6SjuUYYjkBk89xY6o/SbscogRzcpleAQVa8
noM6tk/NKtLwRG48zrQ4c2pgrrNSAKZDPV9NtHTL+9Kb9Yh611JbHJohx9nSrqv8wnV5qbBGa/y6
vHAsSeu8M1GG3IOkyM6DXMT3YJ9qdWFqd1n/P3tn1ts4st3xrxLknQPuC5A8RJRkyYtst5deXghP
2+a+V5FFfvr86J6505bntq/vW4BcBEHP9NgUqWLVOee/ARPNZlOdWznGCI9w00mYFKmzS1uzYnjX
1iR5McwifL1pjRmDPoNkMRYBrpMqPW/JvUhWiTd2J0ieg+0MqSoMhqD8GGWU7QrtE16q7Ju6gbTm
aLsqa3w9NCgbIcVMv1FjQt54MM0rXj7j/32PyB7ZP/73f+Ia9qsD7bTuHh+q9OnVibb8yB/eRwGH
E0cFVR8CRtTJ8PP+caIFLsUa1DDMbLBy4Nj660Rb5KIwFHHORVS26PX/OtH4F7CDTGSesHiIgfoz
FeXqB8nnV5E3PywbfyIDmZgGIa3k+nQ5LJZjJdSg0oBTRIowoDrdOWYpz7O5NtmL2i7wdqLTCkJe
Yz3b2z3D6q3mlWvmgAQZ9J0tzmKM+Pa9Yd1Dx2dymPrq2mzFV1kTPABP/lAN6XSnlZ51a2LUWOG9
ocaTxsrIFmZvPVeo5VmTjbhCWEc8p1O6/ak1GgEJk6rnU5gYOnfboGHMcEoqtFi0PlYJgobQPiX5
Gq+0C6m7UsjQd6s0gi6CAe5T4SxjOSZ1NmpRCzV6ugrixNdoI6mBN9iQm7j8iqxE/76u7Vgp+nqo
M5AKKkrU0fbOxnZw27PGS/zN3ExYQJa8wysrcmgC9a4smfHHsXMounHc+3VlMp0Ag14ZYq4QZ6Mz
DhOFscwGx2FDLHDjOLsHTqqEQHfVtQTfSuXan3Bba5jqYehJ7BDBFvteKLLaxzk19BaEvhAjNGwv
jfed1QS3Vi8jfaT8d3ubeRPF8ZmTl8NKM7TyK+Yxyjsv2qY6tK2CABnDjbiEBpKH2YR+ytdLI7uw
g0zJQxE0/F4mKR5dShU4D5aMO+4Bdl1xq7v0aKfurEkLhp2RxWW8ZfuPsmAZWpWkyakhGhIMG/ws
WHemiu4MrMKdfZP5UZ9xDGHqchrkMALxRoceBSRIcfY9dqE7QOzJHO9MZ14P+sMiEhxVbqEg1siK
bHcf76NQcdGGeSOS3K3TZ3LbkOujh0XhzuXDLAeD7dmIhmHlQHq1ntjB5xUzzRJP+nECPB1TDIfC
MS+hvDSpU/Abtfm7MDMU50rhWx8yTde/MgVM401JD6zfmF1BJCY1aHQv/CF+KGwG/AyoAQdWTpoH
AO9Zkt9g0O5QGfkTBy2KK3o4fLFlHSZ65nNvTS3PfFdh+KRJ7JMduynK9SKEvexjD9YHnSLtocHY
GxfVpEz30ejbz55tle7KXI58eMJQDNA4cZzbdZMTF6fZ3jmtE7VC2nrBrnipIJJ8pJiY4cOCg9o8
rEnZwUWu+yCgBd3VPu+sFCBlzmw8zep5uu2cjrzUdMzl737akKvBF+49Jl4vA457pX9BID/dWU1t
kptmTTVRy0gK7XWkYyod2m1d5udmBeJxISdsrE7w5aAuhCNZVWcxQVli1S6lo3ypIoeXilLgugP/
hhETlSamgxf2EKMxWQpRg/7U2GrNUp/WyEEIMcyngbrV1wXpbh18Xx6I29TbGZzK3NgvNW//Uv9W
LpPSde9DmsjN8l7rlkp59gZW27wU0PpSSruAiQdXr6ivB3dOt2lVAeBnqatDMXipxkljkt417laq
AGOmYPe6uH+SQRVYGClp6kvalfknjJJS4BRlGTtcIQD0knpQsDP4Rd629TxiQZkJ7Qam68hZJiNi
TCVhqnQnTmT79naOVJ9vLfPcVOi7ESjRlgrX3wJwlit98Oz4B0X7/3tLjmLOyH9u9Xz61NFZvT6I
+YEfB7Fm/sZRx2wRuwd0lIajwyz+cRLzV2iOfcQuUGMN1Md/9ZY2x7f7YlCBBQf67kV188dJzF/R
iuKP4+EevdjjfMjqebmTn1i5qB9pKLkES8hkOI3W+jWNOgOgSKfOHlbdYsazmmFrLXP6utlM9qiT
P11X+dd6ruXO9O2ZdFVBO7VMa2L6mFE99vnYflX4yhNOp+W30QjUv2pkVn3udPClrC6Cr3YeeFdY
DphfephYz4zacJn3ou8vD/1D6+//mrklNfKvVtY1gXPdq4W1/Pc/FpZj/ob/FoJAzFl8NBiL+P/H
usJCfHFzxVeC2tuB2s2K+8tCnIOMytDUGSigeeeH/qzw7N8wlvHsP0NiEPd/oMI7psuzrJYrL0Um
kxU+yetl5dmlNhpN1K/7rrEvDK/MTlPd/LCIC3+VAFUaChTkYsdkeVnTQuL/2a0Xq45TB47Mrm2n
6IOUfJ4lExdsjSl8F2djHtnPQoPM77WaHMhuDZdOP1Nuepugc9mmg1Zsa10zdj99w3/Uyr/ya3q5
HGU7jw7RNZaary8XqVhjEqS6NaGMD9Lrc87LoFnP/mRAH3EIeTWm9B0hMnX9T5sASO1yi7inGQbe
v1i7HYleahHpU2PpXLMYivOsjQOcEjsSfIU1IIQZIJM6FiepPe0zp/8jW++fml8fTbderu5xacwX
bHwEaC1ePeBhMiCSF1w9aIGyxxFwZIDMiXmMiN+50beXYlrMNZbsD7biYxFbimK9GNAuMaCa6rDW
42bbkowQOkx139FVGC8y9Z96HO6LFh0JB0sQficazdf3VdZV1PcprN4CAGUM21qWaHa9+CY1Erfa
aFHVffP1GIgubS2DtGXA1X3hSJJ32sg6GZxkzFYZHClQkCG6p6FKSACe8vQZVZG1UkyMvqg2r8Hz
Fe4+ph9mps8Eq7PgETU1ZBOs8Pv+y4TX12ebyvmbZiTpbYRyyMKce5akuEdicUYuejvCCjExnU1i
K6YnftwxrEHUdp74ThqF7hwJgngil2QRicx5ZTCovydAwPgezZ20N8zji55/a9LSDIkZPKs6DbTQ
bfspW7dtH4M7V2505mUY6zdD4F8EmRVDEOyCexrB6Nmr46EIJXkkj6NkeLEfsx7JHNbO5V2aUFli
LF+BGHdyvksZAd1OzmTfJV1tgXpErrJD4Znk0MUGLv4Znj3fiSsy0nXpjBmp3pDZDqlLvgn9lAeq
jbU6NoQx1Bi5dvDRwoA/chTxHoqmCZC2F2tHuB4Z2+4M5U8HKHjAXFBiIOMmdEjO6GpnMvDLbl01
YvreuFX8pBOUcDHkWYtxTtcmX3CHTG/1EVfCldU57u0srFGuJdEKj346AtDabqBfjJkGxS2b5o3w
9Jgko5SGdZ6T5BLgRT8tG9OW1O8a+S1d5xOphTaTVmWkT8Ly1CIsBFZ5BHaK9B1mEJ2GdEj/aMvC
PRgWqMiqDLLgEbClv071BVfRQWdgIBZde4GmhulMDAmQULpmzu4jCdkOlE5EwWbMKswo+wxGSdPk
Nthyq5yzHO5ytDUgBpODUDXq0uxhw28GA0BLT5ny7RKS7NZx1CIjx14r3wlMYx5RMRE1o6ZZ4HNn
FBOElNFVz4Pf1ffFmE0PfdkNnzW9m+tVVc2A7OzJ8GSU0bhffKc1F4yyHmSYeYP52WuyIrQaoyi3
aS1cWKedfxIn6fC79IX1qdObfp3W8/AsRE/Hgc7GZoZZ6demNN5VXB4VUcv+SSYHG7ZBZAfhHP6y
v/6kRUNkUVvCnnpU5rjcIhhoJx9i0V0Vm6A92K7CG+lhMmvSRYBw07TfR+uMOjxsg4MTnKvykgH0
erIu/OhWTBucZ7aqL04+Xh/9a2FS/9eqKCCYn87YN9jP/3QPv6dP/9E/1PIxFU8/11MvP/lHPQUG
xP8IC/BNy1wMLP6sp/ARp5rB1YKwqT9naX9OzMzfDFwOPb5zvEocrMb/UU8ZpLWw/1NrYXG5WGR/
pJz6IRX/6TChP6Buw/4LG2Vj8cfkQj8vsZi4M3BWG/1WS+rBSRTDKE/Rl/hrDPGdUwDjdG1286yH
pmbqOB9bYrqfMdAz9gMbTBBiKFY8w7qZbuI4gD1j2iLbSeKUTsxk7nNgUDCF1CPlj4lS3BLvFGdh
n01tTXxDFz86VdzuqYXuqtl3ws7XqzNiU4QOrSrqPqcZb7tZpdpjRFXzCY6ssR0dlYU86K9wAzI8
iwXzb1+SM5e0ldXvmy6PH5RZuF+X3IhVknrFJ/btCjKlyPN9HtuoBXg7+Nyk1PECYlfSMY14pqtn
llF0AyGCeEtfOWjAmPQTB9JE1njtWA6gUi5jL4VMUQ8nvT3IJVolsbFXEQSdJErAmGVkVqJ1bDHJ
PYt6GvFTGObgwX7SZTdESJsDSiQ1NWuvj3JxkeQqPamt3rzIsLEkL6rynC+68FJ1Z6KUq/ZzlEGd
JAblKUpcaOtJocMr8HGswkqqLe5A41N2CCNIrBtwEFhcO8gaUf49b+uckwZlIkySe0RYZFWtsRYv
3fbE92c7uh2o/mIY4ZB3wPHsYZDt8DwmChMFQmR0v+mhQDmlBOd4MoJak8hQHIaaAV9YbAYbJpSy
7rR1yQHS6BcgR35ehvGcpfEh1SQyQthuUE4YVMSmKwmaRS5WBcYFIxPwk3mQmHLr0o7i0KwwGxo5
SPnArKALypO+24+tDNxwcLLaP/fnntBEzx2GaIOe0f0codHSVr3rt8O6nVXcU+P5wQPBMbOxqp08
OPO6wRHnTYEq0V+pDoRwi+VDqW8HRXQkS97kzJCWWVygQbGHT65dDiwtUlDsr46TTBtnjojUJSZ+
CD4HQe7f+tRFBxfShNzqicivPRdT109ULZWzH6Om6++hhrn30Rxkj4leWfZlWw/NNzXlVXrCdAvq
okqLOGxVEIwhZqbOlc/BSLRio5UMedoyT+760cunk4ETpwxHrxq/u52Tx2GuaymKKqCs732bIPfz
kKIlZ5Gp5jE0GqZGoXC0PjjFRWb+IjjOL9rE6OOz2Rwb2DJBXhcrSNZmuukqbZYYxMbjJV4pg9oN
DdE7Mz1hsLW8qbtuSmneOc5kklCWttPXSjL5XiMiS+qwx3ZgO0AvhTvpC+PUQG4GAU35UIedwbpt
0ynqIRAbwV2WzEy9idxN9l09jTrEuSYm3yweWwiNMfyaB90fu3GDb15MPpwHz+k0yfK23/VlmiAU
hCCCr1CMMIJJuN6u1azl822VNAmA4cRaRJ/SGvYl3CApVvpkeY+dqgi41IphisERu+ZWkjgp9g0j
rjnsJP7264QRdMm810V1aCCghVYECrgROECSpWe4yUOTl/auNsbkEteswd6WFdrzSFoZqFoV2Fof
jobJlxIZY38GzMbrn3mp/TS7jXXVmMo8DSC9x6s6brNnz0dNtB2LuphXgpRoCfsq0WFREYhdn0Ia
b5DV6p27Vr1X7kpdoled6ri697XJ/DITaoweGFOZz6ZnOl+VIQWMo86F5mdUE6zwxol6yVLxcrR7
sNxIC2Wan2ws5VrQelI7J5SOhFNqrCbCySNuL6F/Bp81NtZmNQa8Q9sEj/R97ZEGvPVbA4yzHKK2
WJVjEGC9kLUzWSjKHvAYaLHPY5iZVkUVThHUy62woWlWAwmf6RmcyNjbm21Qo/PSUhu8pUdBWInV
UEUsnxNLQp1x1ylOXNFWDF0yhwSy6gNoxjLrhqDsu3M3kuGjD+55U7sZ6At5OD4OAEAA4zes34NN
araWm4bShBboYxSe1eQaoAdFIBk1V95oWjnDp9Yp28FBZdDyTHtekhE2+YFReVHBItYrndXRdiY0
TgBvLdFWOQ/Xx+aEYrpcqxcMpXrBU4Bu2y6nTdVaAAGOReO80iv4lFiIGfzeTRIPCz482aQksu1g
I2c6WBUDPedxqU7QY6AsBWqRkTesY6SwUm7g0llgwU4SQThNrdxV+ZVmz5HPlN8OyhYOKVi1k1jE
bnRjrNpzO+ML1arK+Ib8bMpvJk+rejoNOQXrGAnmTdoGXh26idQFynRnckM9KkV3naFBlueRZXvj
LnMC/NId1ffPhVP1t5jXknkmLM9l+NY15VNSJkW8RUvci9CYi3YKa2wnvjUFyqNbqGVlFcYw7cbV
gEbEOSlp87xLM7fS5iy2TQz3M6Uz+4+bJEAYusgT+AoKUJTQ13pTnLSLP2624h3s3XVf+oPzZUCV
yPh96txZXAp6yEW6FkMLaTKouluPijxF6tNWMwLDjO3YMhPqc2ue3PI80WW8n1I2EtKtpO5saJ4h
6p3oVVrYB+TFyrya9aq0QlV0Sb5tFerH60zFhrU208H8Fi+illUBuk7kZOdn/WF0g3znj5N/Kbij
4D4mZsFnU4EAeCjIkCVFSB84oQie1QiIs/DKri5FbozTyh9155IscSgdsxRIK7JlaPIdB/C4Dv1S
jl/JpSQrsZQqPjiDNt04DdnlHsm9PaSwNIFWiwyrFMbKMKX5zUi7pFk2Hbv+Bik3/VIYIo2he+Y+
gE6mZndfanGbXkPJq26MSTedey1T3pI9R+6GecrOEdibonURkIexEXTPds1N3dd+WQWbOiuHBPRB
tA5RtNLvo7Ou8Gz9JGvGYt4iDwByEFHP/CRMeSNSnE1bGHSnsa1n3+GmuA0ZDDFk2YS1OF0NpUri
bxLa7bfMVY4VYhjJB83wFeQ7LXDA29SUvOl+sobeuY0rzWmIInYcUSIdY3C8Ksm12BLlakTnEkbg
/MnwZ5wX0glQajO3deCBfwbEo1QIJPsrfPqrK8ik3ressPV2Az5hWicSaaUFcdFsug0RF2QkjVaJ
SrxBlqZApIwyHb7JDBYWu0NfONvJD+SwS0CIrXCRRcLm1WNSjovMKr5ErG39okzKzjmxgmhO9lB3
JwfCacNR4M5eRsBEMQhu0WqXdszpgw5NZexgspBqk72l7kouCNQxP1eFyi5NEM5bv/ZhtjgRBj8b
0Y7WFPbuQBUuDI5gvaYeJnWTiZXrDx0K+sK26ObyoPusB6JpQjuREo726HjapphzN7/MnUbkl2iC
IMXLvAp2c4pA7HRCpRYiX1a4tBS6PI163X+I8OQYQjjt/rd2cVxclywa9wZnhjJf65GHagPXbAmy
TYHviibeRVJj3pJJu3+udUfdNQCXJ2Qbe8muMMvm08yrOm2tqWeJph7ws8st7GNzKDZDlOrXUTfL
S+ST/aOXpMghDT2VZrjUjiH0T91h1Vu2CBEss140HJjxtUB5xRbB0CeA6zGihna1ao691TBHsbtl
3mmfzcyWdPwKEJg+lgSDOFsA0giCOnElnLRl2QdQzi33S63l2VkN5wxiDLCzCHM4ROif8iUKr2sn
e2V5LWMLQb2YrIy+cEvq6qjzzn23Ti40I4LwWveEONJ1lzoSkVp6V1TpwUNZ5jVkdsGSEPh19Cvy
aHlfrIyx15oqd7hNZuwUdjMUnSt3kGw8E4otwI9AsvgXCvIGIh6EWT0L6n0J/FascDS2cPnBj7Ne
IWWQ9alQ0ig3IzA+RgmKjX31UwP7N0Pio4GtyYSOcFDGQ2xXBCn4R91gjcS7biukH0oVbO/57MQ3
WRUxaizQyyQlDu3hQKV6ZaWi3kHKNcd3PsHRgH/5BMh8Yffgw+jiA7X8/U8jDw7LFsEzG2VT6tEB
Bq+Nv/jUP//6Po9j6V5u1FqoRIv3HBja0Qx1LpZmZEQP5ihmmWuv7csmlIR4AmuOtbYKYPER4jMr
ngK1FK+10brWHCaEYN5iHp404a8/0dv7xpmeBhwWJqZ7GHa9vm+RkcpX2ARAzngUbA2XJpqE9Phj
yAa3jdEyGI6P5xVOy8dXyTHYGKBuos9GSrunPSFG1I7e89U9moZzFSIokH4yvMAkChu81/fiKJ/m
LfMrZgN0z2yjmPrQO7TTXTbFcf1j/vRPx/xvn5wHnwCcCtMd8JoXf6CfVozl06eLaKwoiwJemsmx
1UaPmuG9mK4Fsfx5UrL4XiFfAMbAu9YlL+H1XQEdSA4d3g0Co4ZsW+OFQbL21DHFtZpqw/gyfQ8i
Wn7l0SWZ70OBB8KAU3GclxuAr3LAwSuBDNQ/dykyNCdJhjM9ke6tPo/ldzZ9Feoa6/Sd9bjAQa8u
vey1uC0twY3Oslxe321u4xjkGNgFYM/IqZnTVDwTFcUDZjzA7iVAmhQoHHYZ73yfb1YPDxkgkZx1
kBSaq6Mr167eBO5kM0fICzCMWDkao6Ie4uWqi7P3MtGOHetNuNfAcDbfJ9TqBdp8faMmeb5lavjU
NgMuBrRnioMhK6bpzhlKyiyu711HTuLc4+0SVSdO50WHtMnTL7/eAN4sLz4H266BVNwMcF8/2vim
nlxVS3PKMBMAP/gSzbQQRkctFeptjhIBuvC7a/pvvmU4BEh04QQAXB2v6TSyyjn3R7ZB4Tj3Ze0Z
sUEOcuDAiqv0IT4JYn9GgJZ3QVy+Y9T65nt2YC+AC8ImXAwMjx+8kXVLD5yUOEN40ZnuzKBQqeb3
z3Fi08J86OkSWOEYC1YG+xGH3zehPAhPpE52ZhIW9KdnUg5ejp+g+7Xo82yNCRZL/NcXPNqVlgty
eLHVMvDlDoOjVdwEmUhMeINhjWJ9JzNnWBfv7+dHi4axsel5vKPLOBjGxpudFvOjpAlws0H30my6
IDPWs90nZN+OZoaFsHrv4DxaMD8uuFyOxYou7nizdct4qIeowRgttsxvBQ3rZzj1GyYmzlrGzIES
QKP3DPuPVgoXRfNAx2HYQMFoFo6eJQhHB5DTxAxjx8eIEUwYMJIvTFe986X9zYUcE84KLyKaDOuY
YJxMqdGYXRaHE6/FqijiCYoeGEtm5h8FpxeoePFPBMP1kIYER0SGUR8nPaUJWKmoQY643FRBeboO
lj/9eim+8BV+2suX5wdngrIC4JQK4JjPUESuk+FhlECD444M7Jp8Bp6jGC4yPFKy02j24mur7qPD
XNJqrcD7BNJXVc7RyWAXbnHRGApJ1a8/1tuHTfq6C+PXgMkNQnK08VYCu6OsTxkRz7R1kd6hCfZl
tgmWP338UovLIi0yRcKbh43HTqIw3UlCox3uPDneDaW80/nzxy9D8crZhU2q4R/fEcZTdlNh/RYK
IwP4NYqCmODFblZ0xb/x8DB2J/d3UQ+xiF6fWqmEgT1A1g/HHvltks7RwafwCdPlT7++q7evPP6x
QFBs1IGJW+XRpRiwFHmHyxuuGlG2Y9rM+60GOe/xH8l24BsxMfTV8P3XVz3qRFizlP8cDpBGWCAQ
x1/f4FDlWpSRPRmywwXIDOk1D6Mj5WVAuuMBFHv8jFwfXgNRYKHw2/KdSvlvVif2n6ZPawBvnVr5
9fVplvFyQyLN+T805pWnF+a3ulhqg9It+UC/vtu3V+NW4coYOlR4rnt0+BPs2MjAa7Fi6RZ+OWGP
whV3/8Je8PZCQH0elRWqNE5B5+jLxB3Yj4dkYtA5q5c3AeDs33oT3IUN81KO40B3/PQQ/KjUdSQ4
h4udXcp3dN8qOQBb8aePPjqXunxxh+V23pYwoxB+bBkNj67PTpd3u9TT03/n3WYhLMQ2uHHs2Euw
4Ku+1HGogFtwUt9O6jPmrY+lZVdnWSIef30/bwoHxHhENxtU/fRp9GGvL+Rg7NFlgnFHZht4uCFJ
Xb9/N39zEfyJyLii1vbfXkR45ZRiiB5h0FlVNwTl9s+8Ue9lOP/NVXDTZWtHzgg6elydlGMNa65X
OGEMVnzN+VKdtUK+19O+XdI4QRlwaamA2Cjs5e9/6v+ob9PUTkS0MmvXtNY29zacQMOmfA7yngr+
19/P314ObiQkREoR5zi9JJr6KvImRqVmPU53BRSUfTsxqiB+R20+fimEo1SSNNN4lx+tOQyLJgNo
QINhnZPUWwRpfabnNO51m/re6tcXe/NlMX6AsAuF2yLy9E2vmZdZAHEmwGY0wqlDo//b6AmL74NX
oWrEGZ/oF5P1QNTF6y9LwxdpwHgNW5BlufVMXNfN5H/4wXEVHtrCduQ45sx6fRXZZANpbjmuGjTt
406SvI6q3Cq9T9SSdvvBGCHaNaISIGDzP9bFcdWopNX7LqaH4Bl5eo8bDNwFbIU+TcYA3p658Qcz
wJbrLRbVcDjZ996UGXqW+S2QeoB3FiNlzTWHtQr8bPfhb4rrIMliNehEoR8tvojWBnMrbGwSnB6m
M71UtIN+pNrpvdC4NyuPL4pRkU99xtzI0Y9YTjhuwuVNR96ospU54Jop6lXml0H3zhJ/8Qt/VQi/
6K1hhDKhYr84Xhd9PI64+vDuFsvePQS5ukijyPy9hI1w3vQWbkYjJrGXDQ7IAIK2VayNGKeWkwkL
NYwMkxzDTgASvcPyUNfO9Al9GfwG/IcNUabYuU/yIMXgEPLqWlqYJ0V/8Ixyvk8CfKpOGHxOd64t
6uasjSRAFF7cdJ4jtijXQNpMHEXs0PwnOLvE+7wHadiBX35uo9EiASty4q+9I1SyNZcu606NXXRg
po7jEOANgeAO8pC7cW78+NCLMrKRN+nWVRub/rzuITScB/jgLi6ZcbSoc8mNhAxnIqUdFC6o7OWY
0cWdq7Commr/INLe+JZ5GuUOFmsMfT66wpasTFpyZnccrMfvDc7OvcokBpsypobtc60CeHp3Hb9p
kdEhLGcp6CKDXli6r/eCiMeBuI7jwfZrxklWoaJDFUhqyFHDt3tq5v3HbgsjdxotSFVL8hIBaUcX
JKGvYETkaNBG8v5ZIS4+KarhPcbx8UvDVdhIma8yIWNafjzAznwNtip0jxVKHkrxlDJrdrTy5tf3
cnzYcRUSUwJmj2wEjOSOtmsCZkzZJzoO4Oiuz7KecPBVX0R0ACXU3Xcajb+5JTo0nQILke8yG3r9
TeUZthd1LbWVHDXUaSXHQgxw+WMT+JCc47Yu+b//Wn7mO4YkHawr8SJK+Ouf/jVG48lTfXgon/rj
X/XqN6Ng/ePTLRTCV/+AXzCy3Gv51E2fnnpZ/PgU8VO9/Jf/6l/+x9PLb7mdmqf//s/vtUQ6yG/D
e696RUlctBL/XGx0w1N4evPf/6Aw2iaUw2XyAvMcLQ9F1j8ojM5vADaw0Bfd7cJ9Z+/+k8Lo/YZL
BfRVfhJCNy3kPyiMFr+PUmMJdfWXECVyUj4gCWFpLGfRT/s64glqipfpHl0Ulzs6QXqJni0Tmhmm
lrZoJi14dAj59EVJOY0DmzVeiiHGCmb5YJRVr4f2IsK0XvSYBXZbzQrgFF1p5OYYb1vCL9UGn3J0
xHkJbyCsYz7AGRan6D29BD80n7SLaKs6VIvNSkrhow+VWiqyMHEG3GotPYruABPyYK0gNI/Fwt9p
MKhM3cRL2Bp0V+HVJFqjTTeTIdrqu1tWnJErCMcJMUjYZ4iqIlfAs+VN6qGixd1oEkognnBdEgZi
Ucfls1V242CFAbYBm1Zi67AridHrP6moFZB3yKC01i16Q4Vhj8iV82zhssXYADsLlV/IQHX6lQ+w
+XtGhWPAP5+ABdRKqioT921RymrvVgp57yQ8dINGFmHcV+Bs4Lch3r5QVValNmXf4LNMt0Xm9pc4
dMDljzCGH1W88yoj+d5r7n0dWQcRD6uBefq5WYgTsmQwFbaesOG8bosRUmVfFfGqkhBDq9bAQEEE
AB9ZfaGZ5Xg3I9hlYtt35xR81gY/BcZFgXbOx/oc5TbPNG1QXOfYC2XxWSzEgxoPzAy3uJaeoS9e
560nQ2zUpj1mFQQfoBT75ArnPIjxCzX9cxzDNrOwMZ6EH9K70Bby5n6a24uGJ2xeaGXdno5dfzlP
iT2spwkkxBuT6zGusi0898zCyFqeKtUf5sh0tr1nY+nEwGJjQ/77Mtu1OjAktQ9g5ue6QJXJwqCR
2CW5czPyIaFexPcIOa1dh+DtujQHuKXTQEIHRUA8dt1JqdB6q8VIkMnznUBpHQ74U2BlkjCna3AZ
akV0WmRZxw/CJ81V4QY7Zvz6OTb0N0yq12ZX3jc5ZtwgWRVTfemkoStV04b+3CR3eFPVp67bBZhH
t34Cmyo504Mn1/PjdUV4convNG5q+didj1oL0dOj0tXMzRidwmQ4xBV+upvasuzbOsYDf9PoMHDX
xkh4DyYqmMWVzS51yOWw527leVG1HTp1SD1c4gK+/RVS/cNg6bh6iGCdZEFYd0m9c9zp09BiCdqk
Yj3OojoBv74zinFbxppYlVE5Xi0kAo4Mww7RwLAW0sWoHgnX3skbptJtOcmLglKafzmdJoWczyLc
Cre95P95vUdJWLvulWTmRHhSaxwsQG9cNcgExQ6r+d2oBCzkNv29U7ndYC6QPXq4ZzYhTIGHvnes
czE2ar2UnKeLbv7Mc5GnuQvJwc7VDv5wi1G5JCTCz2czgTZno+1txm7bV9gTz6V1kVG6rNxMiy56
aQchrnrOmrsKrkz00MOG0b5bb+1ePeRG8ThaBg7SojQOtk/qyc6utekcoqlxkhUQTMMp4acB8r31
SBzUZtS02Dz1SMDAUdhN0hBY3QFiEnt8EsdNJRnvbU2LIfF6rNqTCfoBL1slJTuBb7Y482P5P6zg
Ow7ynFI0Ky/LVns2NHnZJ80zkdwQaa1UA5+canGLnN5fJ4m6zT1YKgZmOYkQTJnQbZLb3ZzrTnSK
WPvL5FWF9jsprLjzuv6q8+t9ZsAxT1H2U1FHlfUdHx5q1LHyDwrDhQvTNw5pzVaYkwwBPl9rV7ab
nHZpc0jxBCXDtV7JprAvi4H0jhwzPXY0SN36IGyY6HybsSs5CSzjmbCEgBwcP19ZQ/vUjWX03CXe
tyLQNtZAskJg5eWKAAuUzSr6HA3TBWlL2l6Jcr4zK5jIehS0+2ywDuhjrDxMagrqsG/K/KGOtOoy
rnDTNHBMW3d2tcNb78rShsOUxx3EVXiz28HDxEiTBitroZYhjPMXbX+8IqYRnZWDw28+nhnZfAHR
3NrwPvFXrtI/G22bhjh5Jtq1EbfOGU19wVYTc+dZfeOJaO3POv/Q78hOysOAHFnpJ4Rn9DrWZ41z
yDks900k+rXrJv64a1q2DERMALz4x04DIVU9B0Zc96Cik3cTWclXJxq/eE7tnU8Iq6p2V5M/pYZ2
KQf78zmKwimb95C15RdcH/WVF8h91Z07814F5BgU7WXeYmqNbySuUQ5rv27v407HcQMn4RANXLBJ
zOYM6pYKZfqdnY4U7SR2LlRg2p8sPCQereGpwJrJ4q0my6bv86uUzWHKi+tAEEtgqBMR5ed0Gsla
b9rLFCBsVWD49s3p6cWD6rxIrE+u/9AIZzjHAQSybbfr5ugSGdmFXst+p03kcLh1W2xBCuvfg1he
NmggxsS4gIx3OmXFdW7uycCGRYXHKEktMVEgVkUd8L/sncly3Fi2ZX8lrCY1Qhj6CwwLgPdOZ9+I
ExhJiej7Hn9U31E/VguUMlKkIqWnnOWrsoiU0kIiQXcH7j33nL3XLrxQHs4ICDkGk9K5IIZup8lA
KS6dVy0zziCvd5kafGHxHYIdWJ/cVQ2iM9DHrhnbHS3ptVQuu0Wg3aRrioP73p7pxZgx/A4sU3aZ
2Et/YaNnURp5Q5W8lKyTRXmjas8Wfr4+1J06/oxymIl5cU5tsJbHwZXrMx/d5IjJqsyDGxplPGYK
SxE6LjJwmkZxJZjCZnuqpetMqu+rbhfR1meWx5JMKtX8xTJB1ZWIuYTkdWO1TuNhm+XdyZxZfB5n
8FMdKwq6fKc3hSusE0e9Mx7ZC+pJN8W1HcE8rmbkdN3ANsBiHBGl1ZAhFPX7Rh23rVLBqXhJa+Pc
irSLMCtWCTEqwC+5jUrqi0+GdMw0HfZ7JSuUBCSv9PZZ1i2r4n2SCs/MyEK3V6r+uZZV1ik1uugQ
ZYIZ2Y/ogkmuMFe1jzlRalaWVB1tnJOOHwx9z6ZtF5czxC091Pec6tahSv0x2uelhXUxISTSvKig
Fxs8Dvj7QkhjqL4QGg+EKKCwKS9jshkgM1E1AxBEt2zGVu1hStXgaWW7WdsYU87ARNvQDPCUkrsF
MWiJLXE/dGlCPPi4QYJxPoxh65iV4rd82CXbcDA3ZBhI6o5EiHyP3CTaBhN1qYWSvGqasyJuefbz
9qGZdG2HxhRVpCnmHIalH9WX6hBdZfW5CONi22dK5XXVfK5azUGp+4ParmrNmjwV4EfvgB5liSyS
KwMWzd0IuGpLP8tycY+gh42rDKbMq5iSC9sedwFf4gxQbocsu0aWTV6eYXTbPieeJJzIkUnqQ23D
6BzK6WjJ4XWlkXBhsN/x/O3SdFNAmWxdfShX/A+/aP6g50O4H4aGuxsrCDIPk7InZl7vWmr4FKrm
Toj4vghCysNBu/ancBVG9karYHOKZqcb6Y3KlfOawHjJRLiqWnd61HnE6oXOrJ709rKCCQSaLPXK
TgOdIVz2YgSPkYsQ+ahEMrq9gDeGmKF4FwopZsdws9LakhoxreegXfkUx1NkuPbAzRqN2xQiPE6c
1ll03AiivdDP1qUkP2gA4lGRe/5UXoOVO5EqPhDlo902cn2/fJVZp3fymFxHsfQItfJM9O2VpMiv
rdTfDmQNOTUlgWPDS2nJQqIjZEvn84C7jxigKo3X2Vidyamyl7QMhhBUaeJNHXlUrxW9uR3xBmnF
c5PyeAn8tFKcHeTU5A4wH5Vm/GSjPrZqcRZ08sqcc3jNo70GtrnJo/J2LPyT3hnbrkBaGXd2xmEk
Nwh/krXbQWAvAYPjrwzLmPhaOP+GPDoSDlbXCJN0p0b6SiDml6UurOi8mpOXBdgtY7w3xhysORRE
+F7GDeqfx7aP6kNIVsXWrxWvpKKvBgyKU7Tq2gopego9aG/n2ic6joeEe6UdAdtggAKLI/PDogNN
a3uNL2gf5JkjZSURU/DOjY7jFCEOs2VO4MenZpuX8pMqax6xiYSETJ7F6hiTcaTjQVjGHq2+J23J
w8r2JBrpxvbFDcg28K2Kk2cpckdzfDaSgy+p5DWV+FZVhcik0D434370SBtmeD8fYlt2gtkw9tKA
xtQcqa51o9xi/GMV0qiUt7iF1AqP7YM8yBubrBJVJYgNKSds1oHok+kqEtEOPynDzZxoHU4PVCqs
MquqKR7TxFzhnfUGRuWqQLDY965lpEcCqffhfF4AWBT6A4P2lda+BoW06ub8Mpp6ANsdYL2a4q/1
Rt4jPT+XcRNkOVEeBpWxP1BVBfLlrJpb/L9bnd0tCeD/Ja0nZzEzz5oWs3TXtOeEFlxXRnjWBBxW
gqeBetIjUWodmOZZEvZe3A53BRA7F/NAD7kGbAe9ffYHrZ7JPAhOcYOYyY+kV1MDKmPBlOrrGXln
MB1MZTRSLw05V3F4qdKXJLB1/ArCoMyTk4ITDolVQAIDzYrvRZcwbLH0kVocj6z/koYRNmY0+uN8
Beo2xWudl7a+ETAdkcRA2/simlh9UYY2uKrDXOeFK5H5FJZ19mjLTaYDO2+z19oHQetWpLeeEQ5k
T9f6lILoRgc+VWfhYMc7raWf5EkBaREuLKUKmbEsxYwFs0Q57znDAWQ3lMZ0Y1OrUbH6bf0kc0ak
ygstlOXCDxgiJr7f0CDEorQctYJgYM/KwkeSc3BQNnpNkJMx9Xg3ug6Wu52qyejgSpBklxZ5GxAV
1ImVXPjjWpi1nBOBB11ypYbKyTTB4eOK0OCSh/KjVtkB5rJM5syfqjM61lEClL3CAUEeEkWyp4U6
jGOgkAXsbSx7CX9Dwg1eZrUPq8nMywMuoZTqqscR6ElIuW4BcQmWbga8JyPqIRF0IJV8tr+pftCz
zizdrE59HDBa15jrpI+C42wNY+v5pHOd+MGGm0DqyuOgShrqGoJ/rzMhuGki5v438VgmN0llG7ez
7Q+vkqEQQzbLtZ1yuIM/BqFKzoYFD8zJYhgBMKONM+J8XekpBZxa6DOVOz3uGUIAgm436PEweoIF
Q7h6z3GTg3JtXvlpadzAl+pZWaYe57pSGoN0jBss7S4kMcNcN2Y+gAEh5zBZaXMOhMwwI2NwxELA
0t9gWP7CxbLATNNmKouO9L0FnDUrC0QreQNq6W9wrfYNtBVESnyttEyRKAkWFFeJm3x2GgwUTxEU
5DvlDduVviG8hq84r4XsxZgRyBcIOWz4pBS+kIgEBKx/A4It1hPJnRbz1NdZ52/1Sv9rjdD/OGu3
ibT9X3dDP/2f/519ed8+Xb7gm6Nb/9PQNAud9kdHt678iVef20/+1ifla761Q5ee5DcijoK5mzbq
MpmU6anTzfyN7udXLcV3zU/0YxqiZ/A78AEWBs/SVv9u/l22/QjGnBZKgRCQrCaQSeUFYTVh5JVB
a/NUpemIt4NcNhIMj6oRZNC9RTafi1mkwc6ksltmQqpUbVQtrwiiiue29LB0sHaKLM8+TTSjhLt4
Tu8Tlt5PVpHMNBH8pLi3QKEadOxhz5Y8yYUEbbYLitZii9eWW9uvLR1TbU3GSkXfKZkmvkkI6+5W
MQN6bUFahRpBEE0dS69J2ulZzUMaKiBb5DGMkoLsiFjl9CVFahOxFCsShTZYt4TcnZhqDnR8eGzl
ThrO0iHKQ1jcssqOmk4xqTnabDUXBtmK+i6Y6K7lzjTX9IDKCSfvk9XKVuRaoalBEs9FRFybIqQE
IoZIDNWdcMyG6iYeQJQcw65taQr5csQziBvDePLhzco3RPQYo+wmWFjpkUQG4R3hISZuF8+1hjf5
cRqbsb6lVTwqblmPGevVQNIcPbEQBRWtOPDrmSsmU5tOmO3U8NKefftxzMAV7/yx6MOzMaI9RTyO
YWpx7WmGRBDCOuAlxKob881QZyHULRk1ZVZEZesHsAPXtaZWKitfMVjcGbTXyjrIru1JiXVQgD60
fZR3DjEHqOVfIdtN7CE4AztVx1dKytit9NUsjgK4xToeaFkuOOUxgdRauIxv7vLizWqOxQcTsYGy
kCqLmDA922L6qqNXusGSeg3QL9/MkajJtsCGfOvLZfuUCzOmclzc7Hbe+hINFYzuVdqV8Y7UqTo7
E+Egsz0shngI27W2JczSLPdEiCrBtgnhC7rFrCe47Oz0ckCZ4bW6XV2WhLCn1IkFAU/NYCqXUPLb
Xav2w6rCfnerloP90MpZ+czx+lytS3EvBzEIFzPR9MtCq7MX1QpocOtaR9KOKnf1A2eNqD4fYz19
KOVRvq4Cir+c49GnOVCDsyBQRY6PXiGhpTLsoqbDn6+HSLrWyn4mP7dID1OUmq2jT0b7CMGgvExR
QDyqek1TSmUPJsOjWwy96aytrYEzeiuhy87gxx/IvJXWy+avYc3Z+QjwCcDh8GONGlVnZrzOel2s
2J8NUmPlmz5tOeZ2qnnERcK30NX6CuL0Vd/gR1ZTfXzlTFwfJmI+VrCEdJeHI0GpKHfJNRldReHa
owEBWVar5ZicgBVdkawsmwdRpNhPE3SAyb4yImEfokixCfWsh9Za9zZBMKdUVsZ4pZllmD1wH8TD
Z3Ritk3s2eDLp77P0gp4TiCZn4J4CVyIp5HeP50Pg1o7nPEa5XOaSad59BucwYytxLkttcJk8DFU
jE7mJHxNNJN+g+Sb5VVv9vYFzrb62SIaTiyzcxEiXm3Vlu8UFbc2WS0mZ0Kp54eoGc4/YPXO81Ut
94q8UpN2Lr1i0mP1ohnaEPtZrICSkQNZfRgU4itWaLWw5+KhR2mYEIAuyNEpovwpa8Kk3mMjKuKt
VOJQXKEB4hSYzWGgYZa2CbG518zKGomE6AvVhUkah8eqtFCIECbYzC2RzZWZfhFAmOML4pPKcg3u
vK7l7YwScL4GeNxKTHcqNT3UOSP93GssjVaf1vf01b7b4i6+bhnfE8L+bv7K7AwPuQ71gp3p/UbC
aQwzr+h8+kgtkvJcxHLhlWXdvvwb19GQn1lMAhbXxfvrGIMyzkLrQbHSlnguw2F6Vuqw/1q7/Etb
0EfZ6jK6NpDHMLi28VOZy59/ty3O6DZTE4HEUmdpWzhNEU66NL9qcMw4JM81Z+BJ86ufv7SPbhJt
ueqifESyiontDfby/VXTIbctPqFFy5KrbiuNGg0sYg9XupjjFaq0aMNhlFFNUdkVFXwJZqqUdfGb
osjlxxAqPEfqApZG88NbjHxFIJ5lqhHkwb0lx8GRrZYDsjXVv612IDIIoSwMSvFmXXn/Nlusm1Gh
0Kpsg9y+gZehrOdmUo4/f19/1CHQSMILiR8J8iBaofdXgWYfk9WJGMkkUddtbLUh5DP3jwxEy99+
CrBuaNgNeOcYuXzUPc0TQa+GmfuOUfsIPSflcziowfq3Xw+6F8x+DMcxIOkfNCKpacgtkY0AnSSf
4ifQOT21RBldqAnp2b//isAYci+qggk9Kp73bx6nbpPIeNl2KBgeJLlfCBBJ9Iv74G8+IZM6VNEX
+xKing+vqDQqDdjDYDskVpIez8G1TQ5JnzPoy4sGQsvP38Af1yr0BsRkIPgVy2GLQvv758ycGAHy
ENpOYjbdWq1be+VL869U9ssP/a60pqBGViwvKyIX+ahQIn7WHvRcBxNNRg8G4zA5mAtDupb6bl/k
8uefv6i/uRzHAlPDO4muFGLm+xclWguXeUMUZRpL0f1Y6dpBSm31UJM/dNIIGviFcPHHJRJaJ0Ib
Y7EocZb58CYG8xDLgPTIF7VprJGx9IQ9rnTMXjkRo5g7ap/94oo/3iVcUdE0NnyWOU18EDcHUaBx
xOeKlVpAQhbV6LBFEC0tA0v4+Zv5ty9uWTQ0CJSWaXy46w09b/oUCoJD9U1LKxmGNQrb7kYAhlsH
ShzdimbQ5l88a3/3Arn5eQrwtKFE+bDwAv4OWEE64SB96zcSkpOVWibVuinTZvPzF/jjI4A2i9Wd
Xxd9pvHhvRQBCyBFL8yGPugOEWEc1JlNv/35VT7ek8tOgleY0Ti/8SR8XHlb+A+jgFxSp334vNAu
NjYSmlU7EdmaGZK//jeuJ3Qcmfg+lgX4/TMQE/4+WTFiWlvEcHr0Otl0kT499Cwr4ApFkP3ibfzx
PqE2wOqOUZmNGzHi+wtG3Sz1AhyuowxwBNUc4r6jhiK50bGA7GswTckSH8ck/+cv9G+vy6oiL69T
h63y/rrt2Cs1EEO2gCHTb9IlNitPmUXltdG+TIrcXxP09isF7I/3DDTPxSqNep2y4GNdoEckikGI
sp02qnuQCamsPatAVbyfv7YfnwKEiaiGUSbiSxRLfMT3q3NK7fXmQHFMiZmPMQWfWYOKTWzjBfg3
rsRHQsOFi1kLsO/7K/WxXE9VTRB2ISvNJ47TNZj9udG3Br3YX9nIlh/7++0AYfxizKWu4vZc9G7v
LzaaQd3BxOFifrpR0xnIVCNehkBrNrQwfoGU/fGjQt65GFZ1pMq4Ej+sJLEoan/G0k5vpQfKP/rM
KEgK+8X797YgvX9Ny2XgycqUyXjJPryBMDbGNMwFSaf+PPheZw6MXLtJ7SbPlIrcRg9g8Z7GYAMe
JKCa9FRlNCuOJoXEQBNrPBiu6od6hoo3l8UvbqS/fROWkgIROtxp48NPZ3DS9BuNVy1KsyJXqpPX
k+mPv3gTfnwUke0LXJ/URtyXH91KVjn4odVlpD0jQj6SLVBcBLKWeIrVlNeTaKuHiATY31Txs+0u
NTMsXxPGI6/v/c00SMLveszXUD56axMaEwkAdhr+YnVblud3Hy/aZy6CS5AnTIU1/f4qIkUWJo2N
6ZAzVL8YEWRrJ0qZT7oRavvKq9GqSaewijP9iMVJM3/x1v7wyCga/1jUathp0Sp/+AAF8gDSAUqu
zzzh2AUzbQu9VsbtmE8JBMAWDNtvrghcj0cUVTRFNLroDw8pwKAyClnmnQqgUn6r++QwOuwdgb4j
+mOwf7E//nCHKlgVOfgsjmGu+xFIrpaIRXVhGhgAEM/bPrMUUqt/e5NarsKKShEPUUP5qMMmlQWz
bKgZwMSSZq3lhbIxEh2gWaEqLkKl8nMFeu8Xn92Ph1mF9QBwN7JTg8vbH/f+ufVx6zAMTGy0RxDT
HiJTucttcbLC5sbI+medTDJdALcpzO5XV1+qz/e3LvgXuBdIegGdah8fkLad20GZUoN5lFGvJEIN
d2EQd0B7jPHCrGijiaqNL6umGzZQxZpt55JUpX/++e304fOlflSgoCz4Dc7zSyH0/gGKlSInPwMO
RixIc0Ek3Lr0wn9lPP+7q+B2ZSHQwEBgwXp/Fag301xG6F0N/DVuVIUlGq5E+cVb+mExWIxdpJIs
FQAlKv72D4tBlKtEmkNEdG30MyhjgQ49tZDEU8JutXp6wic+xOsmrAxtNXRTOj/9/L1cHvbvPtHl
+nADlpKHcpyz4rIOf9eSMUgMtsK5bMEiBdIVOwcyD0woo7qWarTLv3ci5WpIy2XqSAz9WMA+HgBM
WmRBPppk9C1ssoS3HpVhEoNbMsVgxd7PX9tbnfj+xekMfXha0KqRdaV/WOlGZfZr8AG9K2uWVLAe
kPY6OGbdiGHTozxs9zAFbdVrlNqcbtBrq2gYcjrzqFlTSN16bc8xrCgmI+ZTTbSc8PQey6kn1EC5
6c0iIwpDRKJMLpN8QBszhUoHG5eB0eOUqrW8ihOF8DXTV4BMOS2Vc/Hgx7Ief/0U//9Q8H+QGfbd
h/4D7/lU/JE95f+z+SN9yllFvroulki1t6/7Ohsk8VORDTpVVBNLf2c5v3xNz4D2jJOTFQQEAdUG
3ui/ZoOa8ienD3iohE1YS4uGB/fbrJA/ogUBuwEqFs8tpfvvDAvF237/3V2qUgbwM3FsZHPkdtU/
tBjSfugklZhwF5XiLia6r9ZOQVk8F6WKSldNWRSiC8qA28639jQn92LuzkoglnpyUAgJRhErfxIl
sH3JbJxQG78EzCumLDjqLgaN2SssGO4w7Vv1kVS+yQVpFTg96EI37tunPlLdSnaaBLH33DTH3EDq
GpC2rerVk6pvVHUbX9vxOVKwuvQG3ZnKtW+tCLEu9oRV1M3GsPaVdXGOPR4BOcoVNwyPY+h0m0pf
wXccgpXfuqqC2NCR2jWQSacRKIIYYCDcdMZyJetowC7s5BKBWFRc+fEhIqwBIpbvLWPQhN7ERk1O
iItsfZdep9exR5LkuR+8VreafFWdGWSnQUWWHS1hP56P6TpdG/eSD6TdyR6taVNe0zvJEudGUly5
cCtkltGXULnKr1H43lTpqZDuGDvAOSVFlMEdsH2wX8Ccy7MqhvBvbWYI2dIIjDvCtDLAXZu9XToe
yaXfmt0lgEDww1WHIUVx0jyFpl04yqYhslF1x9DtHqYX6VF6nF7kt9/lt9+XX8On9vXrr+GT+tK+
qi//+Kd/jZ+YCm/0l/5VfzFYk5xhgbuZ06lv1v60tjcVcVm4DXQbsSOyLq0jmXSflqRKIOxZy7T+
1OJTRdSP8EhwUx/SJx2QIjHdyc3ghVejvCPTnGmqo7jFLpxX+F8GAEM1NtZzqNGKsR5Cr2dwV5wT
LTvO53gwNPWS7yWUDb8uprPi3Kq3guHKzLQO4wO/5MY6lFZQ9j6NrtXb9CkcOIrzvuKr+T25Hl1I
2WSC2Y8kkJ079Yq/Zz0V+gopqnjcZPU2Lhn4nRsl8s5ppRHgDTVQuOa4Ri84XfA6QzRBiGxaD2PD
4Og300X47Mtru7nIkPrn+1Hd5gdf88pt2CFabHrHTK8C6SVozjPzqO7Sbh1s+PIivBvHq1F7NPL9
hSmvY+mBWzXQWeR14aImhlfMBsJE0JqK9SgFXhAKJ1uEt/0uSWACExJ7qBHna+NFSNZsv5FnvJle
Ja1yXnBhrAVW0LMxBP2Jsp2kWVK7zjT/rDyioxrXaN3ao3X5aNCWtRVPD12bNIh9GOK04/l2J/Wm
kS4a0hCypaVfe7F8wSRweA1votOZt/asdG+9rqvRK6TT8HQmESXn0IS13VwnW2KNlweaXq+7zUkm
XZVx5MrWjugq0xvpnIQ9vqMKVTtYNdNqRPW/+FXUY5K9+tG9FapOQsK5dBxcHfsOUsOGubguaxsV
xThJcw55jmgF8aVEuVtHsidmaWuHhxTblRI9I/9C072v42PSHnME5GVytDm7+kxO+dnsdlVeyE9U
shFj0DsyFCsiUF8TAC1QcTIS+wTlyNVMxYAV1yMqt7RYYM5VfR838jb/jPse6waBID1IZdRbre0q
3FLQRz6fI2PgR+MTjZ1xhxhZY+rjKuIx8aGziC/2IN238To1tmkJ9/QAO5ujGXTLm1C51y2DV7rJ
5XWS3+XynZyuyv4wnawnNabrHCKDloDk7If0oC2+A2vFKd3J1116IU83KAD0ct0Hx+5M3A+sh4pT
XGaX6BH5F6QlgXr8n/y8O2vO3v4z/+3rn8gsr4jGc2deFjTkSl//NRq3+VKcgXlthh0L43yY7yeU
ugFwZHmZ2XkWUkLHuqj0k+G7yvTMba9FnjQiO82YTJ+MidQQ9V6SV4HuRR3PVEXqL4YpCVFHKuOm
IclZuhK15AbBLoDdofNTCNLm49aBeYMJG+fXtCfgPCx3tXGbrfxhRSRBQuc4njsEp775gIsPepDD
CJh3Nad7hmp2EaUGvDfPluNzZQ8J62yrLuxegsjsTYEjgIRhx7fLh3Qw16mXo04TJep5x34yj/Fz
R55O0pAOeBbCeQ/uCrZHkgvsfEvFKAQW8PV8ApWOYBA97Kg+5LXuQUhFYyYx0x1XERT0DNWCpc4E
Y6sXLbLwDJWFVD3Rplrle4OHNmrvdWNclTrC/tZYq2JexYW/TofyNTBSt4xZYumoxITr4W3wEvXW
V5JnNvZPEG5tDkQjbubIRfXj1Z18Ad955XeoBZE1zjPgWCbyQe8GtuZYhPF0urJrcnMlpeVhESAb
EyGiUuplRb0ahtchOFrNfSING4BVyRIpuo7tC0kjfzpU9MhhsO3pU3QZGbm+kjBqjNFMx97Go6s0
SMnt82y8VoLRwQu6SlR9JeeVR/XB/KAMMmfoSVmliSuNj4bSn4gOPiL1PBfpeEeSzGc114+Bfh7m
/0aV+p8mStOhnlKQ/WtZ2jUuFOkzoJk6emn/+Nz9sSmoRb8vRb99i7+KUWaYyxxce+trfytECSRh
BENbn14CvdnvC1HtT2YzuB2BMGBhZzj/z0JUJcqe9jgxbouV93cUa0tV/f05kCKUJQ1cC0pxOCOA
29+fAzFqYs2D6ONWPnzwKjN1LKUxEbzkVPVWuka/f5yFcg8R+qLWqcODbjUV4oyOrL4q2uZgZOY2
KwAnzNm5JJn7otdP9DIO1pDcRWV4ksP5FqQBWdyV2Kf0B/q62SrA8e1cfZ7kYF+TJVLoCYD6hFAk
PTM+Z0zASMrIAEO/mhYyTafJhk2aIqQv4vhZJIn5pez7ZtFLqcrtCEJgYxhVfoJOaex7SxArHCva
bgwXyntqdndtUhkO2RLjozz5KKXxVrjk2lqXBFY9J81TkECaCGqMo2Fp4uaJRiyPRFNNdZPtA3vo
17khwnNiW8KtHjfoBEhsouJsA2uHDCx160XEirn0OpCN4gUkMLD2oFU8clr0Uxt3xhq5Tt559ZsI
NqwQvSe5ZWxBk99XGWvh1Nlke+nsZ5mVYko0ajQqcnlRA/An0zhz/LhKNqKrr0swhNh7mvDFSP1V
XfB3ONfuk6wJLu2s3LVVQfHL2spYwfWLZGP32YqU+t1AMIAvh/sJ94pIDmT3Hqw431kamSsZovJ2
VxA55ss5LYDCsYz5FEXkGUxUXLEf3k1Bz18oTqHOnmPXJL2kZfNsBGKdq90FH/2nsZzhIQeuQng7
asLZrpxIJzQl3TQURJK4Fpm9kGFdM8fQyWvSEffEtnlUQqnHKtVdwKXNP5VYlykce9GSNoZ67qXR
ZsOLDepURS+bnaLmyZ22aIrS3D9lZbIDlVyvx1x+HIn3u13cHujY5e3ox/F5lZxpUrE3/PiL3h9w
D6152NYiRvchqZAFoXxc9wiJuIFf6qRJLyhwjG3TRfu4N9wEZx46717ycEwlrtZP60TBCYLn8zP3
geTOAn8JP1ayVgHdHrI0PU99gV5O5ezTVMZxrNVsp+kT0i4Z25SoGgaSbXCuz3PuBEmIOcEeHmh6
C/dtOfqt3sB/2qqrMGQBpMsi9K8X3osvcBq+/PGl/WNTc/j/8sdNlz9/v+7+85t80wgbf9KxhZqx
qHCWFj9H+q/Lr0GHYKHqsAbSARPwGP/qA6jmn0uLHvWVYGpGO/mffYDlj8CPkSLFwEBB9mD+zhL8
oREIAM5kCr9sDEyYmPt/aAQqasZzYnS6J2Q8mR1GyaEIH2Itec66sN5AHB/XafULDY/yof33dlWU
WPqbRgSvwIer8h8iE2+O4Sklpt7WEgYNhHQfT1G27/XoNNUF5aOpbeIsvQgMKKagj1E/1uFtzHLr
saHgLsrjb5iy/xdu2p/2q/7Xc/fHWddQOP2zVfXtPuXr/rpPmUNRB8BNQ1n1lun6130qy7BW6Ue9
8V5turXftOyq8eeCUGIg8TbaWOqBf/Srlj/i20BxYS/isUL2/hulwltH+Lt2FbfMArhkNgd8m7a4
4Fn5vmMsYe4ZJOTRXkVkp0bGFa0cH6udNnM+U5WVQVbQajDCaxtnizSbw7ZHbIdAOlkDtUuIvVam
7RiYu3zmTm8M6xu48b/1vWP/tMbcdE/tl+wpfXfbLF/y9YaRLOtPNiv0Qm/tQ2QhfCZf7xjJJnh6
gWmjJTLoWGJi+euWUQR9TGi3gOwWZdObgu8fdggNhoyFAIP5B1YViLC/c8swnXpXXXIIWuSeaDrQ
bS3yH+tDIz4ZsqTHq4OZtBojEicxbhZGm3hY3i7kyCLlSYGyncTBqxUr+Y3MMXTd9tLl6IttHGPu
UsOyWetjzsirU6edT/bWTk3EwB5KL9FPwg2QBKTUU8AxtVBQUMxj7k16uQzOh8cijhLoLDhPc6M7
WhFHKEMSBmpy+TKx+oc8W6T//vBEahDy7aQPXgUhYqtqmmDhDtUr2PV0FcRgLFrNZLMvE+ge6XUu
JGPNqIoxRtNN46q2GmAHYafmTqO1DDkVWNDbvOmCdTvIN0icFEeLhIarzrLuW7uSKV4CnRyytKav
APg9eZnasj1OyqSt+WPzTO3H6bKMy2B2tCZOt1jHG49IN910B7+YacFFJ5q/p5H38swamnytR+W+
J0xrg9NB9WK/dk0Jn4ijDWVz6AwpEk4eVgX6iNp4hHmmeZj+5bNYqU9lrNwy5oBfQm29mXMpeLUN
iV5RadunxezrdlOpYxmJ1U9WsninC6rvJEvKpcKTtkMCfSAJhocgi870BiehDtXidsogt9Nq3yLZ
Cc7ysMs4/FrqU1GDl/GAENCSGA28dkNb4NOfMWUOSd/sjTH9JA/m9NmgXDriyzd3jWJOD0UlNc9q
UT3J85TrTlLCmnSEVtEAVuux3yQYJlCxoRXEjJYNguyjOtoN+BzOGedrTmUU1V6AhHAA/FQ3LWlj
bmni/lviWJtSTWHD4BO3EqXz+rioDxaehc9BbXVOXpvJZyC3UcxBpu/US+J9NekMGXzcblswec4A
0yc7+kMrxSv4bsl+JisPHf3o9zVtzzT1OB/6LkFDVb4lWcYv730rTfD3T2p+FQZpynlmBJ8gD2Km
fSja4xxAM+ny7gqN4rgy+h4l+GL7gNZuuTSn780hPdnW6EwS/dWsTO/R5RdeNpV3jW83HoPEa6nS
9esk1RIcA2FeOkoFRsnrmskHwRMKHEAlkrbqgajr4gzlqLVt675dGXnX3I/SEBHKFgkYS3Fceokt
zddmk/h7yAc0RANzupd9IqHGIWuv46HNjxlJYjdykdmbWBI5GUqjYR3UGgRMF1v9WhiVepUUdXo+
okZ4YBvRntOugIojg+0hv2uKi3N1YqNxiYiK1stQ7r7IzPGiy1Xy0Sa1wldgxf1Atwkj1aaX5GJb
Gs1lXY+vso88ZxoKxRWtLeCYdKk3A8byZlLE9qBMIicMMwp0/4GcGQ+xmbyVBmIBBd1KQ092JkFu
26rOvnTjMLpsuhgZe3mdxXR6sjztPI3oORBWiu2iRR1vyLglVJgJgajVVY7Np1umqT6Ri2rcfAZ6
1X5pw7pcd5GtENqi64kv9QeIFqF0mzSEPUfHOpBSyISlnkR4uYOhmeNpBbHIiJgfkh1kF14zlN0d
2rXD7Jvai1YnyefWT80Ho8jNC78BllBVeFTq9mKeJQPLV2vRq+LILVlzSlw6DqByrlXOVJopLuPI
eGlbovPikTxH1S83edjbq1RX8CEFYX/XsKefcunKrBoiy4iSLj2d9fGsq8hqSvM4PtpWEn6K7dY/
h4vaQ7XIgrOuy9NqhWnNX5PbZJ6yjoHpqpG0tVH8X/bOLEdyJO2uW+kNsMB5eBEgp9PH8JiHjHgh
IjIjSSNpnGkcfmhBWoc2psPKUnVmo7uFAvSgH9JrRSEz0p00+4Z7z12uplFc9TFTgYHWcprKD3O2
juig043qaAaHeghNMYljHLcPU1IY6G/0O2eZznFdAs6p+wVUSZOzXkFAquVNfqqa14YFi7DQWiTE
Sp5LMEm3WF2xrae1ugky1j6atLJn6enMn/E2ddiacK3URsb6qe9bZ6fTzCFXmzzmkJ4n94ZRVSIC
YrRd2uVr4dh3EyJg5rzWqI41Mc3bUqTWd+U5TPAGopkHNd+tZ2ZImX9ZkF8cKHPOfF9WyDK4OopS
TBunwcgXkw366CI/9RBu3PiFVh7KSZ++sQEsdmPXubcBuJLT1IuHzg7m0Gvn6tFyCX2uBoQOte7o
jCO8MYKKnxykAunE8wvSB3I9M+VefyharcJYNOEdnpovuuYX577JvAh16jfOqd2EI5CNH29cNbUk
vgEVMMFiNstDbwTPTlLRyZfpjuogB+pRvCTrvquynWRruf0cYu5tbxNz4nmcpn51MG/aNr5yRDK/
MXUVzDmRp1hxoe/cZdzDsSi31dTvSWUsolQG401vyLA18ye7AF/alAq6RNNMO9/O/V3HXfno9clT
bDdMn7LO3+Jpe1Dj8mVRY/7AtKfZxvaoWJ448sA6Pg2BwqW7QceIQw1CdpdNKkGb7Q1RVtdME67x
JsjIaEz/HGQ1xAAxzVjPyvmc0g4emEW1YQx8jqfC5x86zkSUoXSNxMyk39MZiZVKJ7ddu/P1oeVI
mUvUEizIYuM6B1QVMSFUu9zO4o3vqfZsooYLCVxDaACIbu7z+BEPPPAGm9hI8qeE0prmPp2Gjo2F
25lOZp8sWDEMvK0Up8UGcEYNTsMjxetZK5J8r1m+Mrdmnvo9ZKu6vJmD6oYYtZ1JiZEX5TNHN0ld
rilYhPQG02ANNXDLjMOOzUNfKvvF6E1nP3bpgZDTi+k1d1WZkVAKQsmqCNu1APHXMAOqnNOGVNGy
TdgzSeLjxDEhpHVTEW4PKarcYW0ktvyFa/UdMUdECjwjvACrKxb2Wx+8zSr+pNZyo1nvrzt8jJyM
6dkN5mOZimiqXET77dehTtJLooLpgVCxW0rRe6GMdJfC+j5oeUVQPdw4iihuO3eLkZuwRQ9in+UT
ottUqfFAqBp+0rVOS7MBJ1jsPDljnW6duJm3STUED6OJfNAcg08nGMrLYJB9qSb769QtcldNXnuH
wkVxicQEmdZ5doXgGAjcZrDVCK8omGeBO6ig8I7qARlAj4gMqP+lbRNz2PYwK/Jru2N2e8nJA4oz
OBJT5h01tgOsh0U8a0d7TjP1kgejCL7Oczebf0ht/1Kr8/8iONNb59UMqlf5JF8LkOd/2z/9x330
EN0/R9v/9reXz67/bMu/rWzNX9qpf/pH/jmzx9SnUy/qWBcwSTCX+tFeIS1ZubLr5Igmx4WT+md3
ZVm/MfgnnwG1NWMi2uY/G3JYm3iMKA7wlPw+UrL/SnfFbOiX7uqf/uI/d+RtP1gtUCcjTMARb1rH
OSSEv0SiqpeD6IVNiKtK95WjLk6h3WW2emYzRTQMKyjHzk66BSupHUp6EAcUInnO6GyHoLsm8rd4
8/0pDpUG300i84WJkZh75vgvVsv7JIqMrFyDybzfzvaNngciysRChGnySnZruZthTFxpRcz+byLi
u5D30FWw3+E2vxv6OQ89VdnH2igA+PXcwfNYbscgIJ68DQTLQ1W1zX1rsghIJ3jhYhDTfubs2RSe
AQYQziNvMtHJbFKlb+8CVb7kWVrf2oJC2PFRfpJI8VjZ1nvaiutSuvfUumrj6Bx50BRpOdPryvKu
l0o894G4yzTjCuXjJRXmHkv6Qh5xN1w5iKxJvLbGrZ/VS+iY4K5aL9jb+kC51+kXq5YUnVlMBE9m
hPZkXslhuZoXiktqakpyResw6vpnlxbvXexeJ+lEjJavafxcy7HGUoRQ8zMG7/wjDIxh5VYnV2XN
SpJDOkQFfbZqsCFxGTzkcXGsAv9mMJNlL/tq+my75jvjgQ7SabIKUrnfjGLbkYU8ltDV4ukY59jk
zS2O1wxh8YZVD4RI74Yw1u/D3KLGrQGruqXEW+219Y27YMgZCtbRWQbMy4KkJsHF9N3RnPWZQHbN
vi5bJCLI6No9lD1vM8BIITJmOlSd4T2MxodXzhkcsk6cyE99SBNzYZtQSriudBbbie94qJbshXiU
J5l6e2IB+JQHF7hOOVW3ID2rq74dx9tlBSkobdROS9m9dl0a7GXNE+cVX1VJGCMWXMiyZhzZjvJO
7CtIj4Klcu6MGRC4Xu41NT11MGJCzMg+cec1UhYTBE+mb+j1DoEnb/Kse0SkFzFy5t6Dc9d+x/q9
E+tiwiIcl5gyOnwrHMo0UjXtQ1IfK6RA7fzWzMYmHxrUF27YzeVdXxr7FsG+khDFEzMs9VfFYifI
6NxaGWkEq8On28RsZJvM4eUIbie/2HvtrZ5O+7E/ZcQ9B9f5QMypi/PLgpvlXCBIRrEPVUrTjBsS
A8wN0LqIQUlYKrVvn/76zuBfQkbW2+lPKPP/HSBljt1/vSj4r8XHe/krSJn//8fRbhq/6Y7H4U7g
kbX6VZio/jjajeA38m6YXGE3BQyHf+zPox32Mmc91YCJSxQP1s9He/Ab21NOfcrnVTXIj/7CrHUd
i/00ajXXvKJVxQ7ne3Xz/qOQvRka0YBhANCUpQqJaV80G09lWlQByys3P30otz/+2J+t5rg3/vGv
Y8OBP5stiMtHgT2An/+kBW4c+ttkztOQzHVq1aAXHzqsngasz1BdfM0e+t3olzigKmmOHyiB/GRT
JCYIzWx2LQiEBfWoGJzsZiJXjYFZ2g3BNoAecWcPeEO3xEMLfPZWIM+d3csqlGU9HtWgl2UoAgd1
9cQo80tOKjNweIAaExtOs53DhJhXWhUzk89O2nKGGCxp73K3rW6DEdF7Z0ExYnAnPNQ/PYnQWw01
xpc2rhGziEEDR0QkbBB2dsZMKBZ17Wz0tjQDGJ+x+RZYmteE8+ylzx2+HDSCRgGidCrlBCjN0Va1
ktZbcstiSfMAxtbqOmmL6oUkFXmuxjq7T0qvzQ6ZNdsqLEB1DLygzRCHuoLiQoPYNLdKoRuOjH42
1Gfm5Y3L2HPp3wCqOzdpnK6iTe6BL343AL5QLWFqK2ZqxNK0lM2zPhqTOGidhJC4IE6/8/K+lNty
NmuyAGqteTXtIH4RwVRUW/b88KidUu/GTaIvXEGWPo5vti661Upn+C/mrCZrM8NO/ZAkz4y7yp65
LgcwhogjmSercEoC427UEmkd7N7pHLRdxnCXjZZLss84yB56gvBpoT1b6ftxcgcom2Prn3lqa30t
CYJHxs7pSgHmWMb4XmPnczXPfUsnjH8b2Zv2uyaJrA1XWnMSufmctkAD5+Z2Hnv1kbUj6OohWKjL
KzFMDuSMTjUbOP/mk6077YL1YAJz0TRLugfnRL52NY7zU1/Db+bfb8PqBG2vblScFjCdlETHGKeV
s2UYSJ8LUm7aWwizP8mSrsrIZnCGtmf0iiu/BS4Wmq3P5C/TGNzOxaw/lgnEm62eti1aIgJN9YOh
tx2qnEINX+xxvarMOTXpBrhKzKhgRv3GZT81NP6u1W3aimFrmDCehfvGxM/Z0MwG8ijnzi6OLsTr
NOQx0T78DGbG1tS0rl+fOgq7rgeuyl8dAy7L/ZmEiYm6aZ03a80Ds1wOB4tsynJnwGYtoGjglgxj
r0R81TXjBJI0AMzSNDnpebVDJHykFguyd6OJztzo9YocGoy8kxs9cMfvwZCRAT76BW8zv8ajY00j
WleR0vEiSrGBa2tznYajPgda6MmiN3ZmMA6PSGUIQuHoAoACswmaogNTAWTQ5F/LibCPKF2c5htk
ngF8aGwwP/GboJqj1hP9e01mHghInTFEBAi3eBvnntWkOdRxu42F8JLIXhLrc7Qc2V+yGtrkbqrb
rtovqSGcE6NJFHzItsbInMq23Dmi6YHRrRrCQUndujDzwtlcAUSmjGzTgcl4tyC+tN3CfVtcrWVZ
lbUmemZvfvZEpz8SqF7eJ6CBYJDgub11AgD1pJ7DYd46ueXJ7f/B6/fn2/e//Gdb7LP1/jcXdfkN
jsrnz7tR/v8fF7Xxm+fj0qCZwrLGNtP4swcz6LNotLgnsWqw/lxNSX8sRdeLGhgBdzvpYBaGt78v
7/mRjQFv/YO46WB0/aWLOvh1wYWm3yWFjGfeW61gOmCMX69OMyi11d2RbeK40j8EDPhbe6oYyFNI
h4uOwaXjujjGSA+flFf05LY32lPc1FeNpaO4LjRUh8zW+H8ywHdUeKO/sdUknqeWC0Wwv4sw6vkI
4FlRZJP6KvX2bYGKuVXafBfzhAJWlEU0DQHscrPKj4W7MNnvSlDPid2+tYZ4ayb/tR6pj8vKOoPQ
ftLd1NqV/Zzu46Y9G75kMDiVT7VrDGSxZJ8xl2BTge4jbGGrF6N8aWaloq6ZvZNpVv3eMvs5MqTh
RZnW+ZvemPqvtqbf86vIi8pLWK5jGwUj3Q5zcgZ99WzeJIsvdtLACFDy4oU0jdy9o0swk1YBah37
c98a2m5OhjICGrqwO2sB11fWNzCCaEhxCm1yR+4haKvHrKjvraT+Fufai61ik09aON+1yTj5k0gf
47y1DxzCh6Ci1Eda1pBiXi8sZfw/Irb//zDmf5di8u/f6V4kw7v22Wub9/Zj+PbL0OVPzYPmGr+t
ln/LZXm86h9X/cKPQnz9ETISRDYWtR+MovXl+l8EP+83nJB0ti46hLUU//sLbri/4Y6ER2LwZ/3w
9vyFSvwfTDqswUnA4e2mI1gpgSSZ/fqCD2ZdEo0KZa5Q0nsQDG9P/YwjIFyBbR9WHdBQOiqPd6Nu
DJdy8eVMATg3bCdV6h3NCQiaM7XxcQaC/gKGqQtIVJj6ciN6ffnITezreMsHNNcTZP2fPvJ/Utr/
7oL/eyPBb88gm4YFMz5ew/XI+/W31/Ql1ufKwfMxOPP7OFnmQ+46s76ZApryNAjaZ0Oh9a9YmzCE
kebWFcNu1kks3uAFtY8g8hDnaximqnBETQReUMutpyQ1ItaIHoFa/nw79Nb4xWoNwM3NYmm3HF/L
jjXrErmAPmmqpVZ+WYit0G+SogTbq5f+fOdmALhitHzHYG4Lrn65HhTMhhpGAjp2xH//Wfza5Pz4
KFA9kDnL54HAhlbw5ybHYLyLxrma2GWhlK97zBzDpAP0IpLqh/KOC5g0oH/ysa/eyX/81FePPCwJ
7geEO7/+VaKSttHLfNpSSLS4nWr91GkxvoFA+Ruviz1cLeXd7/+8v3QI/cvO/dfSQX0yGWw//3Z5
r7u/7Yby23tPPtF/htikfzvs3Yj/8d+Lqh06HFw/lxLmn3qZdf7KobAeJuaaorVKqn+cNab1m7HS
PwEV/S4DXM+TP44ax+VHJgNbk6b+D6/gH2oZx2BUgIUXNyCTBB6pvySwWkP2fnlwPF7SFVaGW5G1
Daebw2/x8zNKY0YnCwVga8RU8ZFoi2BnTI23JyTFOyRdTe6d6+G7GwzMBpp/dIrkRo2NWG1Rywps
FN6+tMu3Rl/cjREslATobcKMnUSwTAUjMBNNDf8Qpnb6Hb6c+SD9qngg/sKLitHGd6jaEwoBhx27
Nmw6vfWiScvwatCc4lZIupNftntXElkb+6h2U+ItrNjttvxfLkR2iOuAIqYwKLJlR2NJP+z3Na4W
zxg2qefIu2lJkIbJ+rW2O8jiGUazocvBZHY3ZbE8O/log0JI9SvDXBiVaXAJ9REYqO71O7+p671r
Yb9nYtydJWEWIRKVZIdyGfNWk4xnKeZvY1r6UeWV0MMnQIPFeDHZ/uKeAqtqJ6ti2WirU5mU1tFK
wZaWnZUf3EDCGLPMBFlMs8KdC+2Qx504mJXQmOalw3nKBxhxuZemLC3LYV+NMcYpYKMcI6DxQ9U2
2bPhx81GX8blESynCwyoJnQ1HaotIZnTETkUfhq1XLHgH773A3KLQCz3JREEttvD65YGzaJvXEFi
dsKpMq/YhsynTMZ5x2ygwR02en2kcv+zqU1ZQEpVgLcr6JBBWk5PYOq/EXrTnnuvq3ZB27qnpY7r
Q7wE74623JQdbhTLzs2dKtFTEALaYPjAsaxNaDRGhykJpavFhKK9nSyVXzSvYnwQHCZOZx4DqwiO
c1P18NozL0SnRarRMhwtgugwdw0gSSsxkpaCHzNhWhU2vTiL1ngLUnxxtSaIL8ACaOAE4huU2wUY
6iPRPv1t5gftm6EXSyiSpjikYxOfSVRZ/a5xOm5mH39d775nhr21sR/Ohna16gRsEJZ5jq+V6M+d
U3dXI2KlxnCv6PVXHP2LizeGh43vgigmezlkLY6BrsQ86eBRkimMcPaWMrEPigHfjSwF8+LWWA6x
JaECOkV5wwwW42E1sGHZ4OYNeD3t7rmfCgedBREMp0KMzVmQivOkmKYXC6MGXi1chnYZ8umf27bF
sQR4neiNDCsRm5SWO7mrSdBobP/QlcK/gQhqfc00KgPNIiGtS4YuYtFQ72wdN8MmXTNbKlPrrwx9
sk6d09jNJsBPEFUGvbFk5SD7ES9sDlPbLjPjxJIS54SlxCWLLfcOEikmXuhi38Z8vg5kHw1Zt6+E
VW2J/gH87xNeqjsZK1jEJfAzF/lkV0aF0zNpv/R1kt3Kum5wU4HsHfNahLFKW/C/w4TwasCOOgzs
yxenn255uK+8zhweFmisuEiJ5YyCLvtixh2OtlUxlQ2nAvM+QrI5Rh2oVdg6fRynmFSdE5FlALuX
kYTIcdynCTv1Ai1pmKqsP1neu+c23lmpRj+sMa+hObcT69mh55lCvbDziH7fDgbR9YG7aHewihnK
KbbF2BrLMB0nbBPCfXLT+XXpUrbvpr8PchkfE4VrqmRlA1fgnhGRwviA308GDglhjvR2M0Xivsym
5Ep0yLxyPw5OTRwzL3ETw7mu6li7N+Hfh7hH4tsK+4tncjg4WI994WrXWRp8ryH9y5odghL5m9MC
s1kUDSPnx0X3RqwHHvxNUhFYEfiI/siH4snVp5JFvyJznfSI6ipzyv6QTqIMVSOvMySToIu75jol
h+DJ8JSPuwXP6UTfiUOtXtlZXh01rVXvLaszrhbT8fY69w3pPznAWSX7gXoIpBcRs3ZkZ1YAW4MR
i4AYWEHKbRXW6rh7RwXOal1GeWrckLfwOs8D/uHlMeeeSFrvNNWwD0o3NAIV2XDx4TOvDo8wo8lF
GuGHGFc2g9t9wMQAc+Txa4urGODzYJvXxeTfJoE4Ab/ZoLHjrazuCAFrtgj1WlKFsmRbG0y1BoWZ
px9epdBuevUy2umDUwRhkc2Mm0GkVjNap8LHpArQkVIXBbuHKxtFl63RmXI4hfNgf9Oz+pgZHyrz
L7MJ/9VJ+2XiPcM466WWfhNUlXVVLwXDH+wzFQbood/Okxxh8lbFcXbH4LFO/G+VxD7d685TXE/j
3mkCxS/LcJqAFJOtpdOos4ILB7eJzU2vp995wvwDwVK5uXWaWlwzZpYMrUgOint7Ri/UT/S0WR1v
s7yNbxgxYovt+M27ydkQ0WWcZzSfJM25Fra/MTkUfS4uZjMXeBV9GuR0xr7tjY1/X1d+8q65ufHs
+oK7Cj1Qv7dbKfRNLD1xmSwjJ9sjbi4LHoUvfWYdpn62PhAG4obvMvejzX8XuaY8OcFIzWBNmheB
FHAOmsuAf5PrY3CsW20+NAjAHhm/Btezp9c3XZdxWqQ5RgKQLuU+r2XDM7f+N5f0paodJbpL99ii
Q0qwIKTubZ45X0ytm4/SdQgG8NUphYbzis7G3lYJU3Co4byc9BTI/TAbdbrY5j0I/mWZiM3xidTD
dD/Iq9ToxNvI0b+rLP+hIqUmhOj5EZdJjxQYF69kVwpTcTGOiV+jyaoCsDauKz/QWJI3IbS3CrHm
hq8oaSikHP3YiIKgqdbx71M5eNewIIl76RYXlbu4jv30VcZmf8QC9VqiTyomfKAJhtBN285OOM65
/jhm+O77PChQfJYljjLSIaSsnJDtScCXnjYXbVSW2BRiiY/LMPrQFPQg0mqutHqVRguG45h3U4Yi
Zb/AkZXtfiSihDeqvskCwlf6PNEx+g+ji60IKzViv03m1O2BpUvx4gYOAxSkjOwhE29+FyquXstA
tDu79qdTDB2q2PqQoEOWrQiBrC45DIHDTNny7/LeS3f44fCPOl0aUXYtR/LuxH4wRvksDZPM457b
S43Sj4Rq423X1BKoQLEV+okSryWtRGt4BAlBG23novVMguCjPOE7gKziPDSVfGtS9VDkyK50b9f3
6rboyFlM3fg2MWLkgX4PzcW2061hSFzteK6XJXdeft8QzGJmoFZlX/0mceFaD+UJHL26rTr/xp0r
Erxyx89DKfqPbInH66UzNJLYWPlETo3KqUiTWzbU+YunoV22ZGXcuLUE7c1cncqZfCHCa6tHghzX
pErsZ8LRm02lPFQTakZRB9InD50AsyCGtm2v4ulbzu723PjazlpsJJrMp8l0l18TCz+kifDLCeqd
l48gLgBWQeRz3REhpEukGw+pU9f3Hpn2do70GXe2O1gp1YAdoRwNRWmfzMz/IqbpZXRqVAv6NcFA
FHdTstddxeBdJ8nSn+10kwzBfk4rdSC15zlznYgsTUggzXA3Dgt1m0RyLYKTMetbH47ldlRC7Zdl
uPdrN8qdYteNGtv5rzqQGyKIgaDPxYZfpn2Tmv82VPExLWq+eb96Ur787s/mjqz1FLk5wunRv7Zq
NGdLp11KxdbF70/sXqO0SqKlrB7gq3JdGG5YLwY0P/M+GRP5qcbCRT7oTadmGJyrOickaUnd7Nxp
uMG7cSbDyre3mUBnRl4IRVPiUSR5aXfREpdFve7eeIn+qnXcv5M0cebbyMsrzjp+JVEcmGy+sNJs
Np3BKUaoInepqE45bES5wEUpnfm2YH0jpuJI2mVU6vD/8rRLtnk2Fxev960DigDjti5Fdii9Or+d
cKQPyXitjc6VxQ7t1cBy+dYTNJpMjDaycTL3xMQjuhElflbDSu6lHPX3kfnHbsmzIMr04dNirROV
kxeDG0iGrdEODGNib7yZ82AmZQ36RbA41o2U9rXlD3cTYTkbKPLGuycK6ANDkX5m7EvQ9+rZR7l0
1xM6xmPj8eoo9YJpq3wKjHo32tnWLdO9UabhGjXDpZBsWMWOoZfX07X0mm8uQRKsctr+uly4SS2d
IVGZYydtHReKSkW9paog1Gt4IY3lXeaq8KFD1AQhOmZM/GZZfcZD522XeTYvgZU8dWZ7FjEEGjF0
Hzg8+pMcCisyCPLZCyO/mH2WvAcZgDWmaF2GDt5u4zAmlI1AKle+k4jcnR3Vip3ylyi3xBhRepqk
rxQpknJvN3qSLSXXnjzMTIA7p7oQxDY+oFK8c/2aTL8SDSQupTRJvzCQv7htj/g3ER9I9onKSkQ0
asFBQ9/E9YYpWccJyu7HvviKeoHjSJxTKynxn/TuVpe6u5my4iruqNyCplz2tjI4/jLfeonbSd8S
O+a+Y1HpX1vb2Fp4X5iQbTMVeHTwfVSxoU1r51myEg1pgw72aB0KB53/0AYHAPfmHhi/ClnhQV3x
q7M9Jk9sPbXTxAjNLMSHa8dlpEs/37uqfldEZcWD8+k7+Xs/oiuqJ8t7FLmp7xyHMrqrOYpiYAT2
gEvYEHK60l12l01e3DLIv4nRnm7M3joY2ruS2kZqaueMtnsQZn2apHbrlG7xDjAViqCZFUffHqlm
Nd6/JHFcssVUfhCjYz0igIOG67T+zrX6c8sOM9nAiAub2tBDNjZfB9EeLa+RZ1PXs2t7gfkRePkQ
ZuXgn0ezfQhy2honXhGfXv3mj3Fw8JXvHnCJw0vo1w1FZnC2BsutpUl8JqUXKbu+kJKptvx7TpZo
ngmNQKyjqfbAdAOXuqCpOy+JS2tFjV9u1WI3OLUnumekw/7GJ83o1Er7CZxU8eR1Rkf5ZWrHnmjN
F7vwyivsQ6AaOwSkvSf7u36YG/Tx5HZEa1LKKo2jQy0MyB2lNNNbUQM5aQxRbceUkqN3SnVVcc1/
BrPMDnMPjsLVxXwlHfep8cr6gEtdfsSV0T7mmmtGzSLKz1ZaLrbMudx5kw16xoyJkrAkYtV4kFvL
tGLOHCvfVW6ZfyGXLnitLTm8EyuAdE44n5k5QPzxi55xkNfstAy8DiuyZJdK1vgqxULRkRW1R1Pb
IYRO65O+Qm9iXCPRIhfG1Gmt7RvNnUJnhtC5iQutvuerUduuCMCRxCIN9dmdVDiw32K+q7wHe8ia
Teba5DJnlXXfW55ot602yQMpObRS5Frzzcwtum1nuLVUU9/SjftXsLzxwAS9d560dA4LUkXD3Edi
MGeTsWkmeFRDVS1bLa2TCKb5vCs8Vxx9oRG34RviEhdmTJ6gl18yU2xnafQh6TTdCZ4xyr9Wk+pL
o/ga+gltsq1X+nHWnQdRNHsx8LQkqlc7PyE4i3Keo7Wc7PGM++TGbEm2dhS8t6j3Mrgg+ozDv26W
8cP2mnpPCVNCZtTTg9ca2f2QLl8sXV6ScWiu9aL2I6vKeTITD7VX1RtgIlv0kUbG9Q+jj3BOYsxL
evypKx6mYvqoc20JA9kkD0UH/SiZcSNvgyR+NTQTUYwWM0Mw6a3Xnr7Z16kmI1lWMzPCjhHMFI/e
9YxCD/148moKP6bc9pCT0+BcAs3rN4mjWUh6Kjxd8VB0h8TtFSdUzedmi1db1v1GxPpH7Mys4fl4
ztSbKZiaRbz3eODSeH7VSJ8O4hjEl6PktlHEhOIJOmnlagrtvJU5pQybnipZTrP0vYMiyOLFzzWE
AvZk+IT7aPZ0bMYiAXJF1AqYg0Rsjc5IiLNjctEr3T+41VC8WIORHkohDT4xYzm3PNznuE/FTZ7Y
073IUuvFL3RwVfjUOOZiDuYGLyDntM5IMilFpDl13G3q2Lwa9UXxFC7ztUO2ED1dmd5VVSNP+gJR
3k4wraQBu1TKs8zmheg/mdKA6ics44S81WSLq8Fj0sazm1naXm9M42aWoDgRqjSlv7Msci2qaYof
67L6XlGmbeOBOoF8oBzXRJA6+3YxUZnPRNQxVByp1Trt2Bo0vh6aYh97ANl9pkYe+tTFdTQHBo0k
y1R9rMQ+Lx0xhqJHYgsMdRe3LgJUstUykLGN7lFv54Udol0UvAb19FBAUbhCsWTuBlSIx8UkrpsM
2+LVzbqo6K3l0JZpe5YjaUiUvtCwMDikXvGIr4p+qRaMT+oR0oVTUHhOnnWJ3cY6m3bM9Tl1+gk7
0XQhC3e+qYBLAB/zzb1JJPY2MxOGn3Z7GLSln3G2ezsn9viCpXoH8PwNVMMreYFUuCUkN715NQpL
O9SBy9s0kTvdrFzFTRd3hMaooQmLvHDRsKZvk7mijqG6iW28nBJMb8ohc5O7eDHu2MAfp6ZbdlWO
jKtsAvJJDb+i0mvuAgGJru9vGre86Et9Q8on7lEdcUmDyM1m1BKQ88q5VQ+RK4dnHml6x9SBfUa+
eRzoX2jMTkQR4NFythw3al/5ovrODAPPkvZQSi+hbm2Sb7HLF+EX7q5McY8hNDE3I0f4Cwu7U6/s
e91BHFPa+feUdPWImXv5LNPaQ+OEQtRdUD031gSfKYt38Zjfl3GiIuxN44uLh+a6Nxu9CLMCmoSS
ydY10teaccpY2/eaX27II6207KxrfJBBEXyH8b9jNhJqRJ6H+uCChku7M/kHLW09oja3N9wVFCRP
VtuGi+9c+SlOrSAbUAYM88O8GH00J/MXu3XSLZ3Fd6PtYJro8V7UiKaK2cQzMvr7kXH0QWRlc57q
UkMzC2/EI/B9BuFysAb8mgI49TkPvFfPHeNvJlPOMV6eSPdpHhO3gCIlCgsLleyAiCH3JeKY1X7u
cZfMwtg1zhxW1L+QYpSwb9sYGSD1tIDSammEjF51g563DG8BydEGaxV20F7c6GLhyGmxG3bogPRq
hxdlHlCT54iOVD4YzarqSuWH65eofSq5BmcM1WARPGYlvstfvnjrQFolUyiUWPaxhaM2KvGfxOHS
FPU3tw/s6wr/X36K/ex/UncmS3IjZ5d9Isgc7oAD2EYAMWTknEwyyQ2MI+bRMT99nyj9pr9IlVim
XnWbTFpUiYxMBAD/hnvPzUdku5n/0Z6UAXvGQPPrEvSBH3ayz74Meb3cSJPMKOztdGV4jUCwRej5
fgU+vXe25dNAPtGOe+WD8JqR/FPecDe+pZ5x0+2ok9JbXhnM2vBd3wpaEyzJwA0dUqiOhH0KntUh
uE8SU73MdZFe8GcFw84KSBWz0liEUwxXTlkO25saDNRhbFbvMbBp89AapxfRDvmx1bk+o5ANcfYj
+CRS5AlA/4UclU9tChor9pFTINDZtco7rt63weFRWuyGWdj6HaNs9YHAeiQtxol3lkUxrsbaO7QD
fDG9Em0frJK1z2YF+63nfRakrb9fsQcdES9+mgP3abCn/Ly1ZFAn65w8B6jmXTZcWLh5DVn1RngZ
2vtd3A7eIWZLJq9Wqj6Y8+PmmqgABtgXTnkzFXR6dmKjccynkLAIlCtxmR8XyZ6jrJhw5+S9hG7e
PdudZuaWPtmLCL5CGFo+m9XK77ON8w/amTuRWJc3sGJ55OQ8kKY71fH4VI3rY+XmvDbUtVgp9P2K
gj1ympmneG7KmVpOHlW2pWeT5K/0N6/cpHLfQ0polPh4FbF7AOhGfzv3dfBUp7P6wdCr4ytzbRGK
jieIuM0yGq2K2yJ2+3c+WV1nLAvfED8yMsKpUOxmlZ8aLBBRGQu5W7yWxGP3u7NxGnfWqB6uNlxH
ZzjIW8EAOt5IxcY6T8w7Ms1PTN0J2AIGzr1dkFRHNbIz0qpDPYK7tQubNGLC1Rttln3qbHo/wuzs
reEcm5hdEa71Ha97YoynaoraJQUCunn50Zq3rEJN5OvHoZohssXVeCAFJ/nIFPwPCwSAiMXTbwEq
IN4xIv4xFqXFIV5Zb6JfY84TjvN1Z3tZ/Vx0Y/nG2q0O4bWXtMj1nVmyH1tL2FtpfbXbxo0UWuWP
oswxucfjsW3qbz53N8f6TubWbuv0uZQZ25Oibsg8Zlt/P2xdcKT1f0cYF8kWPaUPxrdvHH9llLXx
vsIiUPpxfZcrd70wfcfyL0z/4uhC3l2/wcHDSOf2iozornwWAqcxGd8O4E7GknMZE5aLv3pvsYjH
eLY9VHlbH1tjrunBOos22EpGo2RuquLr5HiveqnJugdEahWnRLmMs1N4WEMJkaur+vc+26Go4GJT
MufdQQUxu9nOevQcFNo8EE71IJdqotXOTm5lVriWCh5d78+fzCy8F1sN4v2c5xrDXge4mAbhua4I
wFgK3HeMznMUsdBcWTWmz90KD8xmRfWE4Wm8NUPjhc0UnLqmCQ71ktj7MhMW056tLd8ZCsWwAiYW
ohyxzv4Q5C8DcbkH7rtx2Cki5kgSd9ZD5VVtyHtPhTj9i0uiO/SulvzKaSmPXT5zvvcsM3d+y/gj
aOLj0GUv4Jz1RVXuwdJ9cdumSILx/lHPluZ9sl2nb7INje6+S3s4E9/HWV8Rpt2n/t0gDCi+hvrF
Be3ZWmETg+505ecR3njUEydb5Yl9T/5y8xVYBEIXT5V7vDCACT16wQGd8Jmbsb73iZ29oHPvgUyi
Hq2S55gf/Ca5KnuASnBTmlKGgt0x7WXtXALEphzS+Z4hzYehq3laIfLtHTXcNYvl3HS6m09ts0Jt
HOp3tIUwD2f5zhqsDL1u81jbpon8jPVAEhh379FNAbdgW5VuWMp7TNlKxcx2K8hsOaUsR0z8B+Tv
qx5lNuxqrARPmoDiXWvV4kiU1sdCW9+sMUFFzt/GZhPWY553GETrvtuYo0uHHXG33Dkde1y9zu+H
cfw+QDjYNTU9uilpCZrmzU+WlWOfSawslXlMtyvfNb0BqBENJo4mQzx3xch433TyXZdW+3rIL12n
kRSB/9+eki3HEqXLJtpkr/a5aMO0mG87Y2c7wnm5k3vsuUMF88Mf49AjwmRXDOwjeoT5k6XMeZhK
erPxKZh0cZOZ5jabuvuk09ldRhIDW9EK/xNZftZhRl+ECsF5nViWnJLZyh/irrZC1PuMbq2iZypa
K/9mWJgpB7RHS7Z+rFhZJDyhZ67Qgz87gAVIWKYpUdfMBji219Wfw5LmNJvYOdpYUr+t+UA7vSTD
cxFsLTXrhK8/bxYmpjDBACs0HnQKO1922eZ9chkIXmyD2ZVshoOBarFwyzDYVvs0o/rwm9558Zs0
Z3u9tCdnwEc7J3V98dMxv+8ye6BCMuRuWiLfE2dq70TH7BeDQXJqK/uxq4P+MgKFDlOoGmGQlTDP
GnT+oVc7AxzLwjkFuf44X191GMwSiOwjCwvNvpHYvOrskDoeoYFNLrHX39iwQeAFMKAs/I8GWz4/
FZTTMZ8iDBVj1GW8ZQtwFHcz4BTSF09J2n8z0uOKrPth6Y75UD57ekQeR35Xu0/l+k51POIZ615b
t2Hcvtl8QdkGzDYv7/AzyH1rv5Ut82S/e7FcpigZNDVlGfozpr+D3pi854dZMl3t5HFo4BYTmzUs
PuaGaWrQXc0feFxvZjG8bP7YQbKWZ/ALDNSmSKwTjOQ6ynmO6q7AXj8cF2AwPP4sg8s0qocC6Ful
mCRwjpmWt/Q2op6v5LlFk5tZON4w/0melNxnOZgI7k9wMMp2ow5rY73xk6dDd9yAaaQBwFpfnWkH
GC9YNylYMvbPFbN9FoRoAW0KzfPWOPYDabED90zVZK+NtyDRt4YsKkvyKhmUPiJi949FUS736RBH
EuLAKXfZDjFW4hoK8brNoKmbpX5MrAwY4ejzunL89EGOHUmSAS4CtDdrKIdRnHTMLKpgrHhnz/KT
52UIQxq7OPNsOMVtllTdo0LMsB+yPIYvOFL5N5xmwpgvi3atI6/Gh63OZGixFOXcdl4Hn8UJ4R/l
G6cFIoG62fZ0MsEx7YuPjWEn2HZpGZWi3ULPiO8+MfAPmdfKfbaYkeYRL7pDgjsja09/2KqRB7hk
r8csvVvFUTctyZgeLbj6qGhRmqY+BrLH4cLrDlqtpYgpHzuwDgye9wWvxcht7FPsdaGjMQTYfvaN
viXqweF4ag1OSWZu7NbrIr9YAOJmxMHQduaSUWVcQHhOzRtZvWeVSTbTc0iGCR2U3wbIQmkd++Kx
ya7vxfz72gVEkoLDnHTKqzbbUIGrO0JFmUFREOFifEGF4h5lJ+uNmnq6Q3t6cAWT/UY+e7ZlP0H7
4QSY/Oei9N8sp5j35cJUNh6pMGzWNTn5TbQ8wSPfhPXQ0ih8VLah0SYixD+OUIUumWMyeT8z77lu
YVjKE7mO4qv9oWjrWCFibzpNkzBkuq7OucjFfnRTJv9LkDXXBfArm/CLSVjiS5tjLVfrGKWln9wG
VvkSkER8GWO320OeolcaMaDkcWZRxaSML8pLQoffYIoVuX7US/bgZd3zZmXvW2s6LiY5kgH7mDne
s8wqBcQ4tTBLYa5J7OAlkQA6kmHSkZ0HFRu2dLvUTofOSfB97YAFiR9oTvNpZ1te/8Fu0ioSdqqC
PTmS+Wttc5Ydp5RwElgWwRjcVz5T761T94JFH0Nq76nB50Q+8aFqgRfnNqdeIPgS59zdmogSNMh3
qSsYQnvwBuDqyiA9+riVocjIbtPvAuJ7oIeb9NxPiXhdMtA4sLi1G4R8OI+z28T+M5HwPOlCtwd3
2BpgU1VyQyWJ9CxQ1xmW4L002XbyHdwDcr3Y3+HGDclahlDuFWU4QW2JvOtg00ZjsG9WCiLLme5d
4wGZF3hBkUJCQOJRrS0RNkH8UrRAMAbyoHG7yeTspUl/lwI9jDyixpgj5R/QxqUhyccfkI/REqhx
Ozd9lTytJUezz9aBYJUIcdd3YbpwI+4Y0rcPMhrd/67alNrpYGojX+doWU0rjpXtvlub9FHwGlqG
GbQMNrw07m/asrkXi3zwiub1Ov88GM9uztBng72aRXnAc0+q3EjQsmmy4HVdlj70Fuu+LyQvBc2I
YWSTxwK9f0ZmxjoTRD3jdnTKycFJtgcfh/Omr6thrEwh3K9n21ojxqIeWpvyXVEjVwDE+gJlaWNL
7IH4tkhglQq+KIx7t+cMZ2BWkcJ+35ohPVppMFoYs5c0TJv1S2Utedh6a7Dv3BGqSMpkLR+628mj
Xq27rYgSgwZx9tbmmXqSNOZRjJw+tXVrVzzdpfzjkZqSQ+t08gBzA4IWzAuc0Sy2BJNmHz41oI8O
o/SEsE8yqW8tUKTd5ARX4guKJ3sUe48UypAYanlYs+WGuqS7tC2hAwSKDLdcEW+XqbL6mIyp3Htb
69/WGRVf185vrVbzKXcEoNvYYB9LwIaPUG2ObOv8+8x03yeWCbu6TeYIwXb2aE24wVzez5jXRGSC
+GtVj9R0KcJtZFsnawrmQzVdK9crNIUBTXwbiPkTi1dzQtPJ8elZKrTUFIR1LZLTvGlm89ucPI7M
Y8McKkJYjOxb4sYR94jpAJTJdnmHedq+4bNeM5W54Zau1kOx+sS2MEWKHzcLe7mb837oCVY5aG8q
3lHpk5rB6BgAsAoe+zTrn4j1LjnYKYXoPpwvSS/mC2Eh213QLsm212OZRYEfu2dHt5RGwVgec3sc
Wf1X+ZMqXXkRgZzvWlSaGOzQt+BOW70h9DU8GiZfcH5MMXybK7elf85j/507yUfKyM0n7GEqwBpl
A0tSkbAbecPOuAxRgbCtDMu1FKHFUph1BTtQmMBIw6eetI1V9TUB4DLtPrWxv1r7ElHwDzl1Li81
pFwo9Fc0fK3roORNISFcjDIN9VFr7vohnbLDsF5VHyU3qb/LGpU8FrLZnlpZM5bxHU0x1uDmTDEe
AtIDb6NR0yqZUchkWyWAiOUa7WrfRa1qPbw5PBm4Lr+27joc3S0FNUbiAb7LjKrNSXNzcnUSjpv/
KOsSaAv9CqGNwdOobZhwfiwuTs9+LHKyelLnwplJAyx99CAW870wKOA5KfmubYLyIZ0ph9apuJ2d
oH2yJzke8nL83HTOg2PR4eTXnJIKp91NVVQWLF/W1FUDdEgmjM1Sh78Z+uDHodnsO3uAVmM1zS72
7UdoySt8NTyINZwDn9G7N73hf9jHwRipYDmYYboIvp0s7z43QfIh71lhpyQkMAm4jXVwXsYyEpK5
HrVh1ObkFpEgZBWHkdPR7FBdJTddMk57b3EzmpzVumwm6cJ8SJ0jVRAZKeWsLknu8pkoeK87o+mT
NOuhbQRG6W32Dna6UGknlEABO8CbaUnc5y5lAbpr0tj+bLx8RNfQxtP7DY7a3Qxk7PNQgGBL1yHQ
YQ9mKeqVGPcDxS2owgwSE6bQ4Y0C7An+H34SdCD+yUoMWDw6F0wYsLN3NA3fdZUVEQPu50Y50PLc
9SGV4nvjSjbR1lnk063ImwM36X1HhJLBx5X1zq3V9C9x7X6BDMoRjcGWGiRQziH1Y+uw5Fb7qiW7
4R0absDymdnLruiR6lY5DFk3aqeFQxuRvZbh6C+l/7nsPRYDarjip7dafe6tvvq4DFR2aZLhMu0l
2RVQ6c5qrt1Iynp5bGr7AWrTOIcBE8hbPTN63tHcJx/T7XqXlo1+X8w4joulLs9MTBpqUEU9zJno
zcNDlQr5WhUlhX2aIfbpxvTipYHDcsGOD8qy5EfGrM+CXdCNV/J40CBY36rRtVA+Z03wWrXcJkWz
Vjey9fPT4gKzjiu1vcENYezBzvg7CormzqnW/F2GXJa1hGWda9lxPVr78+TKr21A9etndf4g4/rj
WI7OHe0KID0p4xMS6v5pRfxzNKhYvmh6hPPYdt2DEK3ziLpeXiTGmVvDxX3grczuArIgE2y+yaKv
57OXF8WXoQ9QBKPMCBY75ztgyqfWfryt5ZbeV9ZaRUnVh6tO8qjv7eBEfIb4QD7vF3ADw4VcIhuR
HaruhQt+n7trELqL81QNSTGfiq5Un5LaLKGXNekLz+ueLWlNZ6nFGXU0CSLzj9qdz9uQDJeViGtU
JVO+wttq+ylyneX7XKMAy8r1arteD0089qE7rt8sD+6gydrmCXIAkv5iyDix7PLJm1Zmi8K3D3FT
kpcBJVy/ENKQ0Am7el+KxoTSKz4g1XQ/DU5RrGFr8tAM/vjN4wVHtiECZFppHi+G/AypzGa3x8yT
8r6dKVxtlX9pEotFwuz4Nzo1302ZxcOJARTIKGv0XujAZGTrZDo0OVcny9pP+cSKcbZIUYLpKcIW
1mVjEWIcMB7aA1g9SwtaOvMg5wI1jNfx9dlf8+2jlyLIZHkcGCYt9QvsT44CU+r1ZGYc8uAKbqvr
msNf6voVz5JD7AOmgY2cONpupCceybv8CNP3RkO7mWT1ntEpQ+CtFvLAZA8p1riiHFEkIIZQKrfD
bASq+yotvdPQuIxfFmXqCLVYdSKazWWhbrOd8jaPUAvGZHLQZ1uNl6GT6Kza2BlPWrjxxS465+gN
VnHOaGSZftj42ioH2os9TocuyC8uNpt7DKI+84kWsusM36UGbd4KxjpugdNc56n/GG8DOILBs448
ERsrqC1+J0tKjtoPhhuC6fSJcqE8bZuf72cP0bWg4PqMBhAlpGTW6zFVp+6D9NKhl4rcPuUUTOwP
U6wTzKkBat6ZKSPvbZF8YmZCYaR78VKxvN8nVgIQQmvzXJrgJlAkPkHpu2u89Gu2ASJkGZnfsgwl
UqaYVQT4Eswp85Bur7xen/xs2qIWWcR+WgoY/PN7kqW/LGNSIJPrRthKwXIagGZEy+bah8as70iR
XN8vqfWAApuBtBe8jhmo2LwBEXM14sXUBuDhr+LhLjhDx7+vS+cFjJRBz2TqkBPQ7CdMQMzW3Vew
lMmxrmMRTV3zLDmmn2ZTmGNlOXFkpyI/KUs3cBiQQoUF7pdXWbdPqA3cfc4EEdXsdQO7Mo0V+UoS
vSruWSFEc1c677o/bo66dp8Vqo1dZkAhNSmVmpRMoIKcSeNu8H2496uZQ9GTbSRoX7Neg/uAlWPb
Yjij4cxO1Nq8dvTmv8eJ5XCWdYzzGqs7dXPm7wNd1GgNoe6kluWe3B4iTjpwT/oJ9gIUtwMQKK9X
9Vf0M94pK5yPSWVomZriTliZuB9HEr3SzoFRVcr1WHH2HAKBxaJxqWiQhdCWDyPvGyS4i+qKMCFD
gLuUHlcbsUtzu32cZacejI/SXiUrq3trWMb3yMbnUz+1yy2lV89Gzfq6Tel1NkQmEzf1Q2s6ap01
r5grXWutpFqOwabmW23y9Z8Gzv/K1fdbq/9Pzr7/6P+7ft7/Y+QehT/zPxMBdmOZfO5/9vFd/8Q/
mQDS/4eGSat4NP+w3f0v0F/Kf1x9l1D7r2h7F6vfv3x8jgMrW0sblx3UH/cPo/H/+PgcfHzK1fwp
8CY++J7/ysdHwuDPNj5wAC73tCL0EgSc4O/72cbnzFk8kx2JtjhJ8odJXXX+FjX8nrh7caR8QifV
FrHHygF383fGPLhfCjUS55QJ2nTtd9pmde4SfedksdmvaKnqkIrdJopDDtub7Vg4Q9y+waBBlork
cOMfe/ticWVDTbj0aPLLmLGLohPgbE6cIYz/WKWkQGCeRsv1rJ29SJ0wY2/YhNeyRC6uggRdks2X
Q822vM/TNQbbuvGx7L0L4Gxt64mz55beuititiwFe64iadH2FR3q8Ln+MFXVAY/jg1TVQ+oOb9YW
75bZv7NcVtYMvYPKoC8uDtcFtIsnTCZLhHs/StvlFNcYGIx94v+HsD9XU1QuV+m9TwOH7k4NjwsB
tV9c+b4PwNrtRCrvcgabSNj3YEIinJonplyfYQTfx9Yc1n5+abuAZetCUaWbnZUP0WbzJ0dvRjHc
RobwQ3uhDwJQyyyCOQf/E6HR6vtd6ot5onDijzhbGDOmanvSr0f1hp3ksNbVue+cejlUrGkVDpzB
305LxqFTpu4n2S3Bx5JDGpZYzq6xAZrqhk1D+6stP/nAhDJ5s7sGXTDBC9b3Wa6syW0m23dTT6fJ
i4dd5SKkzZZK9dhT7DSjZ2jbijlYMIniNcNWdp8TcMqyJFHO7crxfhzq1ruUBTZFSb4qPq2pJwBQ
p9nzoJHak8iTrGR3zRgEeJExjdD51B56e+7RnFZU3mFmVAb0pOXkxyqUXZCcMNrguGSjPlRPQo/r
gfWEOMwrZbHol5d56kr2CZCgf4gsKHi5T/GpsOuEtaUVe5ErnfrHms7VhTufszER2b5wWRH6qCHP
g9eYE8RBWo2aUJt1qFHKE6/eMRWpioeERVGUxO3XxBlnpvTx+ANOkESm43gHE1dIugK7Wv0bb2kW
bFZLg30BP15GnTTME/V5EzffBpq4t3Qe2g+o+Mb6NPdxAqV9VgG9fz4jzW8MX3Cg7f4bbU3/ftmC
8gMyCJLhsGK5jwsDObPbgOd/YuZoPvRr5X5Zaz56h3Z5pc7KTX3rqpzpP6QdmVzlTC562nx12V/U
wVdFScE9lkrmXUE12fsKRC5MqjI1X0yyjf4+XZMZjmLcyyZCMgcOrqRaggLSBvOtUwz5HC2LKL4b
x0PZy+ikv8XSF4s95lx+9UmsK1VQi6/gtimd6jtbm/mrp3qR3ttV1vRfimssLQY4Ux87TIUIqD2r
HY+pj4vy4PXMLU+oSNCvEggOm53/xv1lMat64+bhd+TtxNibeGtWKItDZkjGMU4jME9Vc1tWY56d
kQZpc24Gr/Dv7Lpy97W7FfZTOfaYp+KCFR1gZMtHE+iZmfE8yxWLeiVJMKXleOSO8zJU19yfHu1n
Sl8S49OggGOPKCwnWlDFxHiFqc6vW2sqXcaB+JpGe2K2WBMkx2U0Cq1Vja3IhFUaMLqrlzlJ7xOb
xzrkUnWk2hmjTrnitruBbU0Z5jRE/dGCZSIiCu7aPmtY1ces8Hw4h8pa5sM4U/8juxyVPhC2hDQ+
ZbzWRnhZ4uUDA4T5IbM9x0apXq1LyBtWN1Hg9EKd/A1paWjPLMAuYB6Cr/C/YCGasUVRCe+MRR+7
X4hPc2mzRM2JU2j2iMWC7rYLjD+c2zEe7H0AfTuFfBl4b0GD/+aUTisiv372Y3PounKyz1IQr7GT
cdpBvw5qF+qi71rIulYmZTcWsOT5tkpgdUcxBhlABMYfHxeK/vu1WYnxW9t+SKKSPV5z0vOMFHch
WcQ69OR7L5Fvx62M5KRi+6h4bq+dkCglzoxkRicE5aO9XYYh+47IojdsVU27PngagPutN0k7BevS
5meMhwuJjAA1QIslre9EzAy1e0BWQaWY98U8nGd66894h6bbuCO2bieDcrypklIrEhMVqkz+4GQz
QDJoz7eFkQ5zUTqRmKOTLZ0YyEwcevoowLxiJFW72HAcVnpZ8ZpZhfOpJ7wGjHEyiTIUoK1Z5dT4
+FQ+6cu4tAjHZqvQt7NxyzwUcYq/mUMdFb5lj8R/4tmk5U4k0VM7NlAo213erWYfcO7wT3BYtWG3
eAPBpf4sSZdKe/+qE1cTOsRAmU/r6OEJDNp4ngnpxZa39/O48EImK5CHYwfFHQw8+qxwUSkTAx1r
Vshe03kYy8qt+VaZbvoyKmZQKPRGzR1rYvc2o3f+broEh9dEjDwB5vUUj6HDfMrY8qUL+MttAtaS
UOSpeClcNbLCL8vqNJaBSySEKldyB+b5g4OyAY7ysKB7JdU2NPksv7iMsCo2h/PV5D3bGeKqxFzK
CckDqqi4Lo9VU2XZkYgb62kl2wijRtIkH13vfeJCGEwrZ/xWLf1a0hk7yyvHk6LfTBCB7nydBF8d
5KEObcOwPqyrNVT7dJwlniW7j1l0ww/YAV5n18UF1i9e68DDbwZU23J2hxHCyNx+9WvfQCQFQ6aO
gHExRc4iVtaOvZE4pwjIN6yoFaMy1JHeHk8dOAQgtJoK2lc/3HhW3zDCMvq1OuJh5azcPBocj0TT
ZtVYMcmqm3n1CdupWKb49g9G6wzYVDsxzaDxL3AmbA34/RYR+0CQWseIdisa77kxiJ53wVYYaNT1
qHfePPL1DZ2eEGA0gi9JaclpJAIKFSXhp8LeJp/JK8tn1Xcd/PSyRLfSwE2DFeBtMXeTFyBgQKTD
AlJW177Y1EsHRGCznZupVQjC0RwkGn91MR/W1iOtkgPaWsJZNd1TyuYOLfiYp594ZoNvm9lI93Q3
Hcc70in7maYRKATvw3nKD8yql2fwsPXTkCkcR4HLqDbYcFRFrLRp6hfhx2u0cVzeIByg9kCQYrOg
rVo8FnGTEwnsVbjlMKabzYk2wQBpF5hNfkEtyeSK/wWTh+va24M2Rg0aBG7m/F9Eo/3HZunPvdL/
d5w1jyCv/9xWRZyUvxBRr3/gX12VtAUNi9CuEp62/4VEBZbqeQ5gA/71P7Mo/9VVuXBP/WvrBG3N
l/wZ+Ej/01W53j9cyEz8KykhMon/Li7dvpLU/heqA26f1RruLp4fstwckNw/N1WbRJjRZ7kd1qOQ
F28zb22izdGyN/d22NbgJrOr+kLQZnD0bQphRYUG0torSaZJN48RJoPGm7pGf/mnS/gXtJ8rOOiX
Hww0leQHw6QYSP+XH8zDoZ7PpSN43bfdpR5G3MzScBzW6IL2LjEMf0My+vcrgawTHj5dlO2itqUv
/jMlBhxEn5kFiZnXXjNcer+/6ZU1vP/9r/VLEyuUcCVXnerA96QHifaXT2FojP6698NMjeJ2iTeF
0qjLEDaCp3it4YG/JmMnH1u85n/DT7Ih9/10SZUAq0f4lAuL9vqb/vIbxr7qJiauSaQ2XXxKsC7j
5AUi4zguENSeJE3w13o+BDrnPDB+jUuB8KVjBY/pvvSMfhhU7X/8/QX5NTOPK6L5luntOSfAAl95
g3++7hw2pPjGCeXnoizsdK536uwGh0RtEV/eQtt5zhdqQPQxF/CU1wRzLCtaT+JDURfcgHbwZI1Y
cDlkPew+f/PjXb+QP9+Hf/x4WgE34kmxpf3LF+Zvnr8R2RCHLPz8Az5zlJW5039emnE5eWthf3Cq
a6+oM4YQtp0P7P1cAICLbi4tiO/L73+eXx8LfhwXjjH1BIcAGLJfrpbeKLVS06fsbn0exBzXfNSy
q4m8VlhvqRusD7//wL+6a5j98BLyAUJCY/7lriHcoswz3E1RwC74sC34QndEDYmXvl/ZGJLcsk9q
QpY7vgIGgGa4XxmxRI202xuL9v5VzMv2N9/KzygwjOtCcytLDRSFN4O60u3+fM8sBk6LLFH4xp72
nvohvgqH4aw4SbzgZprM3uur4G8u/a8vCKZi9KFkuwHIdAQvzJ8/VI6tGoOYFIvGi1HbKFaAm1s2
f3O9/+JTnOt7z4YyJ2Bz/gJUq7UFqr+Ii2gpDBdUDzmrmFFVz7//Wv/tCoLoZC2ITsWD9and67//
E5y6znhNFHnOJFtju25k6pxrUnHQviAfOW4jLWNuVfrx95/6byguniDe58wDGRfCCvsVFwe5J3A7
kcGdqDYrPlmpa/1w7Ctlt1mZdFUziiusISWpPLPVg3mL64Yhfb/Nct4zIEcob3E2olMiKvelIIiN
JAZFJBnGSlLBjCuRePTO2j73HtaNnYfn4znPXQLAJebuHOTPU+cqw+Z08IRPfReb22RTpB+QJoz9
vq1EfMfytVmOI7/M0YhcNvdcRiBFQCyWaKhVe8DLBFymx+rwh3p4pI9I7eE9wzZ9L6xqrg/g/5ob
7pMc7wbBaWZfOCnesyIrmhn6rle+GD8r2SbYQO3Deh7bCfn8pOunZaoRUmg839ir8H1B7JlK7O4u
XthAreX7JZBZDDTbsqbQztOrV0sA00a6OXtfLBYKfYh2GAPs2J1Ni4KJwWn3vnQAS2VVX5vw99/p
X91JvI6UzUvSs3k5/XwnldjJZcxcGNZEhfw7K+MjA2Qd6e5qot3K6R6JWx39/kOvD/hPb+XrfQRR
jaEwf5evfnkNzjEkKDClblipXiNzrrB61eyF8VXo//Zdw7sPKROfZPMfht0//34sgwtKp4CP4qm4
2CtqmThNiz3SDueG+3w9aG2V+9//fn9xUbVtQ+hkc0+07nXg/ufHs0wSMBdboQE5BcNdsS4PMc5B
tJtQm4VHfaIH4GK//8y/uKYayAeFIJWgTQzvz5/ZOKz8ktXhF80ysj/4wvctMUUHxdz29PuP+rdT
zObtrShBtOITKYR+/iiTO2BARrDhRjMc4NTqzwKJFb6rYLuzq2r5m8+7Ftm/3i8+O1LNEe5QV7u/
3C8l6plmxHwZVnqgwKn84Ie/zeWXLN2yd2NRyTfHr0lRFw2MMoZi3fYsYm9B7kYr70Eb85ujZuoL
bi7vxSPTPLKRnBqmjqktgrt/f3n+4pvweTeiSvI1V+nX5AAc4O1sXf0gNTrz23HMKgz+DCR1iz7g
v/8o6tEruFnzVv4Ddfqnc2DCjQVfIfFCO63Q8PkEVOWW5e/Jrfu7L+GvvgOPoTRdEA5I5fxS0YPi
MihMkRebzY1vx40RMyJe0eIlzlj5D2V+YTs1/c1X/xfXMnChXAu4qohFxfW8/dMvyDwvY0W8eUgf
ixqBigO4ANHQbkzAhvz+Wv77XU0HoUgLcdghK9+/cij/9FHpsnnlevUcYHiAoYKPF84A087/w92Z
JUeOZFl2RUhRzMCvweaZpHHyH4iTTmKeFFBMO6p11Mb6WGRLVYZHdaTUb/96MGg0DKpP37v3XCtF
qUZYSn76+8+7/+l/XgSBR1muZTq6zXYqfnuow9jMCt9hGl05jb1utak7+uyw/+YJ+Z++FQmGDP7u
q7vzx1juX75Vk3Ra7VvEFSQOs3uswWoDI0GdCU+uApL3vH/zefzKv34vVgaH5Y/7dU/t+PN1zDPf
5xxWimXn4EYBRjPi3y91qwfbCV0AGkBl0q5uJ4gK7djM0UINd7tC2OpTv/DohT66IdzDVUsgSL4c
AVDdKiDiJNhq6M6DIUd0wOSIMkIUMzOVKO1fqNobYmSmOv9MwmraYBMZvlv6+5cIw4CxblzFzp2b
8aDW1cDeumg9O4pWTOiS8zgX8seYCsoWzbWKa8VIi2xdu83fG6IVoUaJ6O5EEFJ9xWQh4jqpI7hX
g2kMUCkov+hwVnS14jltDhzSxCduuXEMuPXFcwv94Tnjbn8DygnPoYGenGJkRkLvSWSv9zC9ElVI
49L29lqdcClbjNWHXVlduPfdnAYkRJ/peg+rRWfq0Oxat1mCaHEqYnm2NEkPFH6Uy8Amm3MOf13i
HkyV4dX3x2j8MrCz3QVkoGKcumsKuOi1ceOw0L9C/IJpluWDHh1hzjBLI+pt/CCdFdUaaFULT4cD
DW/RD2X3GiN0rdfdbHKOQ8NX5OsswVIe4Nads00yujal04h6DYm0ZEEi4LX4RBShPeKsRxBeNSF/
CLkQXEIlJzT+eGv4F0pC+7OAb/rtGOQaLqYsidQa/2v0iE40rJHNDfVFOlr9QunWYQANEwRtaE5K
D2dFgwCyKTR0XwMQhQjNp5GOQWTp2M5SBiXQPFCAY7A1S+Ee85lx2U45Xvec04On/UqfmJEmKug9
QYgm9LYZ0iExp42/aUZnOADDIj+j0C2mLxC+sNj4CcDdBY7u8MAdHHWcAiSs4oO9O6vgFzBI5d7y
g4QR43YANanOgGo6FfiadG+pADO6TKrM806DV1Q7TNrxL6My/GyDkQ3OWTc40yoDa7RLzLJsgh4w
/kPvzMaND8LjPrayehnGcn7kuU4Qy5Du+QXN01ebDH9LuTAKNjnGHGFzcWTi5qu/X7x+h/LeqymH
XB/Po3vgWb8vlsmIqk8nSnvZxMImttKplmzBxkk52rCi7EBbJ4Zh6YaDpDVh7f7+0/96quXjiYT3
dDpzuE9/FxOUht40BsLXJXZ6SG/Iy8HPEL659CZmeUVnky5r1REFCk7dupVEHVuVezG44cxX1XCs
kcb/m0rzr1sVr7PDsZYqhUrM/m2r6rTCG7QCYgCIvpGuDH4kzWvI/oj9/J9ca5qs/zNL+y99Py4/
Zdf9y/t4odzfSww/q0y4lB3eTcMZUCT205KM4PKIcsI6gJxpf8a2C8gnpTOvS8R8HECqYPIwGDRO
GAcugJ5DD653/fc35q9FAvlMd6i6TTFCfX/fG/5lt0lyZ2j1lHBaIZHiCzX44EodjIaVh3s4zJzy
Rev64d88jH90cf68lVrsN3woaxYE/N83uTmtBaaYgXlo2EfnOmHBpw1Y70pFiA8zIrWeTfYWR8vc
K7Eq7g4dJ8kuIQFAPzRUa29/fxVM+y5m+dMfRMOYiA7clCaDQO/387kuxxHJPxk+JAGrvUXajr3O
HI6F4CtCILFinBIy9VylwBGkHEeMmsdngffc3Ec8w796YJYsFnPp7sZMx69Q/OF1NmfbEiBLqS8D
Yt9lvePIzFpX+uG4Z2joE8Wnw10IavzRL+DhxNZwsoHcNb3pQRy2utwaKXltQGwwq2FRhElKFB6L
ZDBMtvNKZB6gUmbmekuYCwwlXiaVnHPDAILEsBKmMFQtPFK0zZzPuhxZZLqiGcadCYGS2Y0th2cP
SQ8sauueDVvD5trp3Ic3szZhLaHwQJgqm8Kb+OGkLT6bqCKgp5iU8Pb5NII2WiSap+Ond4n0qaw1
GfHGxTbr9pkIXdzLOkE9F8W6awbAGXXML+kk5mUyOvLWurQSVgqft74dPEObl50tTsBinfLas6bg
YAXVgiAuFvlLoyIMpSMJYJtuhOq2xw6AsLBhEg/ZOOlgR4yoB+zAVA0qm6qzf6WVh9eTfTEvvpjY
iO6GX1WYzzP4GhLd8f0wCJxkKhDa167as3G3u3kIm/PY1k5/bNzUt5A1hTPEqnwk7jEdukYCIsSA
SxB4L/UHA7DTWosts1kqiUAWD4Unk8BG8lwHVd7GF/y8PlIVtA83EY0Al52YgQN3M3Ka5aQks6sq
qfVmaQiYB2tpivYzDsPhgY06+nR5iNDFEq39QdF7nx375GYtKguLBlJVNsoyFu0750lF8yqVRHnH
VdKEO28a8NE47dDTqysyOgWkomFSzVpECEMTd2iIoUAgsp/yTTdVHhQT0C+3qhlcHOgyH9d1klR4
vl1TqYVowyxbddqoxHoueUxRVmbgX2Krdy9wTTxMijYBMAsJ0ojMTKNrX6gaWoFiyWcKW8mkmJZg
WVx9LfOkeO7MCtwTs2Ob8k7r6y/kqlW8ra1aDYSr6YYK0GbgiEF4kctNgyTpmM4SaJogbtE4+uX9
c1wUPFv4VmAabaC5E0s5pJ0a2TAupXno4XTO3chIvw3Fc6wD0VjTIdc+nOHucysRWECxm1s7gzqR
xW+RPQ5brfC9aJWEPvA7fPPm21xOzruCk0ZgmAodchgzhgnLqZWUhR3OIzLWak+7x7CJCQLfVI4/
BmgV9GSgYL3NGra7ICIj4k5Ks6pNI8d7ZRPhjaw05FOQRQG5Cd9qFMVqK55V20VtgIWg2Y+zlX7Z
bqs9RK2Au1znSf9BRiq6VaK+xHvW+NoN95MLnVFTGhJ3cwBgQZvmiVcdjcng9Pl7lnrOW2/46gaD
OPvG2tmfZFTjT9fQN4wLssnmZ8Ovo4+8c9HV4QVTRZAin4GXJmO0QLxnqsBfznQWbYXuUT/XI+g/
DtadZPA9It8JwwlFzeCOub+4D5pWhhUhNADGrSe8lrl+QSlEHHiTwEnFg52YP3pgksxJs2bae/1Q
81rYUWrsNA2+2Up1iMVBMSXeZzvauLyGrMOA4+aktq1nTpbXcGyGt7EoUZgbTuk9Z/ht922D0HVp
5Pg12M/n6KT3YQpnOHP1CcQGuWAM/lsAAXoGIpK5zGTaxMsX6MfI/DHKHcx9kSBYcRH3wYpMzgVQ
AeKh8a3Q+vNyT19JB0H7stSd8KGuq+pFj8F1AgO2khmjR9/+worBeuaRv3bpWSUjWvolhpuOC6uC
RqZ4sLUxEy9Dp/lkjvNWSjS4iJux5VvxiwgN2A3+LLFnVGM9QTlnzrwcRMb4KvKqLCNoqSudJWrz
cdrMJAh8m1OTOduhUtordxpHVIWCseYSDJTZNsITnI29nmSLHhfjm+KMsKibKMVJ48EtWOQFwNOV
nynnuQ8JhYIcUeW/En0WhIbDonvtmO4/NIJBAzLksjw2BMKYqBZni4Q3ZRG228G1JWLO6jS5GswS
gLT0qvEjcowKCR9181uoN/OHjLWw38ZVyS7aIS6FhGKQVTtaTcWMCW2mQMymTS6qyn45oKFGWdHd
qzNwRvpbITtowHFp3hUgRtHjywuTwQo0lHp0gAuGB//sEP6vNMz/nw7bqYv/38P222f8n//RqD+L
mF3+l3+O23XvH969M0w/iy4M5BSK6P+bQGr8gx4QM3WWs3/ml/33uF0ntpQsG/pSJI+DqPT+a9xu
ef+w6WkL1yI85D79Mv83CaR0OX8v8g36Ish0+EV8DmPm37tgUQZsxbkTDmQFQxu/Uosocov74Dkt
tXbXTD4ywJT+vaTCCqRyf/LCeNeEXKBVrvmk8XofwsoeEkZy0cixv7baY19TL5GZdporuzzbln9w
i7REuAzexCkJFFKxWNhttZupiqzerCGfj4dctts61m04vavUTnOAMKzA1UkjxyGNq5NvFz+cQnwS
yAEiQ363mn9yW3MvavcxNvq1srCvv8T+VzUeev+lm8XWDsHG7cs0OeqsfBjE2xTGUGPlgWCaG4KS
RlzYmPanX3/w1yGAPkFKpfECCggQxLXzR16gbOWxFiVMLfpyN2Uo5BR81ejQwv90Lfjb89Ocn7Dn
0a8A9mhrn2kGm8GZd4M/nz0fPH1TbDX/NtARYTZxSeX7XKIY5S2u2Q1nVoEo3kdjdYJ5IZ1k4zof
4K8n9RIVNROlxYBRwr+D3M9Gtyf3Jeg8ot9a+0uLtFvZKoP4AjI0rOukhQB22puMfno2Z6UwiPKn
sAL+a6RbvRnXE2dcRmtXuEMrOzaWnhSn2Kq3s4hQzvkQu11aH5otP8Mx2rdmD9UGTfM0DkdXDJcY
UQ8j322fJB+ZXI/Zz6rO7hTqIpgoREqyPyB0JFH9gN936/ca6+LF6lLwoUPR7Zhkpg8RHxtTqWbm
3uyvEuEXDSQaDkE9XHMSkkn1JPYYdqgoUVn78Y5clWOf6ZRPWhTYoXykWRW4+hWn4ip2zSUSpGvk
9E/Sy9QCU9WmNQGb1GilFtjg3scqqhauMz1ElXcwkQIu3ARioDevRTf7wYi3pR7EY2tzkecse6Pc
6wKD86U169+6+CLnCXpS1Z+m9EW0xSbqMee7qLT615oj9A6YZpDaGYN4Sr5mMp5bKDx4lFCk3Wkt
Lm2Und+RS96VMBuaNOjbClb5yXTUd+qO59aHPiThDHbVJiT1xM6AZslljwOy9YoDEGWiPg5T/MQO
C/anWyr756TyZxmBtACNljPZskV/BcVPGKsHu0kFnqmvnDYJaMPE+ry29Py1M9RTmJTg3Mlvwc88
Td3Zn27VTEWY2A+tWwd6ne9yS9sO5gDmWXyShPmOvuEzlW/oUFt6PCEwGL+QAGNeXJIgevw9RQly
zH0iNKdYjH6MJJrH0Om3XhY+hH3xHUc2dwVlMcAjXecpV+xl9lnNfffTNeSnT0pP/MfN6KAoAltK
UE+CTLpPMZu9N6Xv7IWvvsdLotnmd+uLL90QMG+93l/lwNWYghM6mh4MDXSahGgfFVd0Gisxeg8j
qs11Yc91MCNaXuvD+OSm0TtpxABAmsy9aJNJhTd7u5j4wT8s4MvJ06L1GOcXRqXoeXv5PPEeyZG1
QeRb4JzAlt7nepXYNmHG5RYAWcsi8pR0n3o4zZwfZ5jb82Ks4w/dI68DH4VBnU1jDt4NxlTA2Boz
OhFa8yVX9vjIOjosdXc66iWvNUO/X4PwVmQ2QQHEC5q7zVMVa8fEIqyNBd3aNNOzKuEBWUbP9Mel
ZihQ0lfWU4Ycwp2ZXVldS/M5B30uwvYJ1wCy2MnA3l5emjrbzLiKS2f09l5OB9mJaqJwpFusKl1z
1nPMq+mqIaWaTH5kRnuoPH8FAf4CIoO44+zoVdZ0swvxKvOJQIf0gGjzrJdtEFoHpUXzsu6Try7W
HjkqWvcAiC8ZEnczUmTTKE/jLVhAjli5l+6lVRBqY4/XHgfuu9n5NDmdGIT/ZJO6194dbL0Ef+ZA
7XMJcaYVGx7DYZbnpGkoy/sI3KuVH107hPPWTeBla5oN566x4EOR17DIsIR7CQpxYWo9kCks5KI2
n11MXbsUhOydX+Y8adKGn0LELuu3OIVTGL51qmwZp5LTST01rG06/A8wAlIUeBHRN0UyHiKLUWzU
Wuioc1TvxAg2qzzCjFqwwC6xsIbsiinBvPp8cqW/bmbOaZPmLTUVbyJTC1jWPm0xKFhZkjFQIrKn
iCbnSnJUJmK7rnY6xLWFUf2qu+hJ19DRk6OznozHFhTAMbQ6IIUSjqlkxbpKF9O/g866PIOp69Zm
TM5yrNEmmHMLtM3kUufetTyst0Z5dgcIIcPcN+QSzYDFnJtmj/VuTF3WR87dwUjJfN/+IuOHVQqx
jD0SDAa4o1ndjRv8IFzkmqNRE+IVyDJsHqW1chR1fzxl7x3JFoDF6ZS5fvya4xSZhHmMxlrtrImc
xWwqTxZe5s+O/vGi1oZ0H9Krho9newGTino5YfpYWA3lvwK5vRmayllz3SkLHOOjgGaGM0DngXWa
fI3792pbGm5AksoDq9bAcNVFh3Pn/tvQt+HxkMWlLI2fpp6PG7vmzEYy0LZovBujj4stvCEwK7s5
KkGh4L6gmPM3cwSlS6Yj5iSYIUaKdxSYYnLw7AF2QOtN24K6a9NyqwOtOU3jRkD/TebvqEsgOWuc
QnNHvs5l+at3oocMwQnRxwWrgZGfcBg+m0kLMHI6EQr2MGvu2jTLbWermyFJJLfYUcL5c3SzHxWZ
AOSMbSSXPUnyDSycDfYFsgvWoXVkrMN0/l4z2SDSbKKOJGwxJFn6gLolJFYm3s+FB3xQqk0OiaaZ
mlNlkwszFpfIV0E+XJrW3palRsJRDR3SWWk9zq+Qwq3F76BlvBrYKM5ceyqIJ81KfRAwpftehW1/
mHtSoO54zwYUS88xVtNAJRX4T+Cx0V/LCunTAxBWuHNpw2+yyBjXkqiIZRfjqCYIAKTRqmtmQV7Y
4Ocra25JkUHWZG8jlzkRVMUk5aStE8ZUm+6BItn5yLQ7plKE1YEBTxbEUSc2VY1XFhErOyOqF2It
QNwvMagBlIqI2jNIoGRc1UGQbA09aGc2JiwY86GPLe1Rj/10o4YZCmac6cdeVukPznDNYwXPasXk
liqpJbnlqQmrkl4wvGs836lpBWUz9hcbh/quqW2xTYmVeJUWWjNg/3cnOGkbwaSV5bYW9XRL50k/
Sd9W+9bq7O9Cj6uggr334Avtpw1Ji2quSbuz1yEbGqPqDmrjXHlOaQasFejLG81osTP56ne0O8Aj
RZGS9pG9y3W33pJIyuEWJH4wk1jDyhebSwe7RTDoQ7GXGJOzwG3Mac36YZpbepnbMXeife8nb0bb
jhazTWG/gsVPgrmH8Ne6Kr36zki3gY6QSUAPMRyLtPbCZ6dX/o7QpZmbCjMtAnjOylcOgU74+6HM
CA+YU998Ncm3eytM3DimOcDKKoqZUhER5c+ZHsdCa3Qo+pYLGYx8B3UaSy19o5nl7UbdZpBnDAWd
rTKv+19zXlvbsdc40cbdD9vpBAsiiQuuBmfBqLzHxLc3JO8gecfrJh1v3UiIFEID6dGXmDjGAl4F
qXBmpJ3QdJ09Ob5YAFuGaTgbdDF5lLCvHCjf2yVtFiZekzZjggx/mNawzpHt0o8oj9gDjn7MDjh5
+U6o6uYNxbOZz+u0w1FvESxiVTf21b3Zeit4+d1yZLa5on/zrikd/oKmr+lL1atGVDNwqvZq4JkN
AHsE7j0fy2e9hNkYnnKjOtV6vPMZhGiETufZUK98J3oBfo1ILLy0aMAoAAWurCqO96kH5jMzemii
GlQigu9e50EYK9UbXHxYbZnhffijg0fSZt7kTEmyTyervhlGI/BKztZtzhO8m44LgWXg5IdhBcRR
qgOYS+XznM/+I0Z/ZLHR7AVd7uwL1NeKAPd1GKJCbCSOkzrjwfciLKWIhOoVfpt95Fpro/YfJ/1H
BUHBrLHU9HIT0kBhR1m5qOusEr6hk45i4Rs1QLxxM2L2Q+3SLe/8GNDItNoQ5EY0ri0sWmdf73+p
FrwCfbZyGedCrnMGeoFuC6J/qi65s4j5wpwBhuwgZtUvx76iMwJheamoQ9kntAJRd7QnSvwcaS0S
cqGudTxgfXJtb5P76KKTNt7UEOFtUMf4ZBzArSGEjBWZwYyGAZ2Ua3YH95T1NvWVEQFlTUzzVUiW
hDZ2mD/rWeusrULY55y+FJy4nFhGM+lXup5DcSe54MBRjpeAZNBijV8mXWNYs7aebcZ7LcnL51HT
/BWErfiaG3kadLHpvpq5mjaOkHLTMYrBTjqP/uvdTXt16GE+pygqn1xbGVth991a0XxOAg8b0Kth
owGJ+yY95aUGWzrX4gBRrWWgJWDsJ9Kh2ekiKV4HzI+kbJbFz5EwlY+e+mLfzUrbC3SG7Vo1evfs
9666KKAKey328h9OlJFE2md9v7FKSVPW9gv/7A8YNDvbAGMm0+hRVwkbUU+/E+tXmBQ3ZU7mj5k0
iQwik6szcDeacAm7fNyqNAvhE5TuzZbAtgB4j+fMrsVh1hOOYC4PpuMW+lNoNHfZnySGyIrIGJNu
c8aRCPcGJBRLfZrDzliCAnaOLPrzYbZg7/HkyPK1Ix2Qh2aCtiHkncxgx2+48BAwmvHUvpKR1Rlr
FJzGCw2EcSej1FqheoYnZ0OwBuS6G6ME8J7fSeNx1End5Byr7KWB0ZJL07Mxe3D2aNbGLznkoxV4
+ujq4+T8VqhJiHGMwJrgn5lhQIRujPCVWDkI+Ia+npXLyRAj5wRVPWJP8DMPtUnPMKUqV2XTgrAY
ymPMU5v4404f0wDrDUNr5l4ZKRELq3NuhSav7LPtAmu2ZN5G9JmynkQRc4TJwiUe4GSrjxoN3EYj
MLGc9V94WGHxE/PVEMMDCyMtviaVdOc+T3dJCAK65IC+UjbUvVDzVpmfvZHulG8MYsSIs1mlJmu2
myUPqd36i9iDflFn72VFxp02GW+yKM71XemiNBHdPAvjEAgSWg4l3LvCRWVbl3N/yJHRFvH3TK/k
bkjtlXhVcbgD77UaLCJnjfbuGDBmBJBhuOxycz9C+VwkxKYRAjccKyNf95kL24IDmFkT5IdJl/Pj
g+dmDv849NAxlb+c+gdnfoYRuJgAkhLOi2k2A/gX30TS0Rwwqwp767yD1r61geqg9NFxGHd6fTLq
r864zHj8BwYkuNiKM10Plwa6YzOTIxtSG+hkuA2UEW/p+4cEorPR5LxDzKBaEX2lerlOC/erHpP8
uSw0kNdQmdwGCbJfhNZWN1qqbIPzFIioCyepHZfyl2YyKDNVqAGr69ZZNP4kzPjKIsca383Mrupf
E3MCUb+F2jwFDu0SYieHANESHkmYrAHIJo8FIbM3DqhwCgR8sY6mvTBfWaFF4Uzq1wclZ3UQmQOb
H41zC0BrJQEDw+cuevAjNAntkHsnGV56RzNfR2n6jknzEmX1J9i9YZko9kyw+WS9aHDYyTCxNuw6
HmqKMlvJClx4HNNEaabahGpUgBDhFQoKoyI/eNYZU7QeSwtGbL29IQk5hgosJaGwLxJDnV97Pwl2
ZXhQklWni+xERJEP0kcxjsMkj4xTwgMpcBqm/ikKQfuqosu2TcpMlMAQe9WaNe0Wf/oIc3FEWO+c
WbOHFQykg4UuB9VB5a9KH4Ytnd6A8KajoA+0ciIr/QnhmIfQaarXuRq/MQDb6/l+8BQyT1cM4s4M
ifZ+hBV+Sn+CCxBHK3KOqtVKGme6flGl45/GwRwvWStdcmNQDsfTgaDRlUqUwa5kfwuAMSQZ+CeH
5wDH05Mv6+rFHGZ3ZeX0b5mg34FZRM+NPRAXERMj3QFWOGp0nJ5Mk2sTNZh4OhwRMps3ThI9FCUl
vdkbLxNnbUb7/plgZK5XWcyClgx8ghZFRdFnPC3RMxqNfONjaDw4xH4tuhLO/VytyZKTKxmPVz0v
7FtBezHxcM5EJAoFVh67Gzhb7tqoJhBhpZtDQ628By3OPhuYgcZs7flLXtgTT3e9U+F6P/E/09ci
NoDDC3sjNvDd3Rxo6GgliZsQK1urrrDHaS/ayNq8LNkwPkODXHbkO1jewafiacpx+sFmpVPbg2+j
FXRUGcFNviFSRkSTvPaJXl8oDeDKtQfn/l70g4UAZUgfMpJz9m0Yfel9TGyqM386NkxYRvMemT1Y
dpGiPWimZJGUo1pHuawekB5m1B5wUhdEynoI2mZjX9u1fZxyP7pUmpFsWx23fzIg1hNTWQWNZQZs
XNfcQRGW1M4LErfNMKHfNdy6vrLxbMqGUGadkfClsxnXlqzBrp1edKd4wnHKemX+6uv5j12JOxJO
DZQMAOmgxzNYBc2zDVN4G1msqFO3FgyhitRYdqp5MZ0fiUUnOhqFeYnVLgqrpWs8wM0C1/tTow8H
j9q+w5q9Zq/LmbBTqVtPjI+zjdfN/Q1aZAUcd1SXFPjUSq+ynUTucbJjNd2T0d6V11AYJvKloSVG
m52Fl4kYRyZigBb3PKm6gVNqoGo+pmLMSLniPyojzg4xHMlSXHrDHvepBiJCZi6cIzC18DcYM66E
U1loZ3khUofAj06bcgoVmrJYDDI/3AldOw0RokQTNJxHrGPyTNFLfpxE0iDB3tt2t0pnDsS0XV9R
9LcnSK9E7+JVD9pG6YsMN41kzSU1AzSE5RHTw2nfLLayoylSQ9Rv37KGHEyE3PahrFq1DBNlbUsL
jizJY/1z1bXtie2SMOl+Yh9M628i/5ZjlTXoyUTMoGRO146hoGzmsWbvGVsykbBdsW674tOI3EPW
lMfRiUAsquxNkplw6JUj91k27IoiqrepKNyFCkljI2o4XzKzADmuWv3LE3m3GQx1JK+RGWrBW2K2
zb5P8m6lT9OqN0yupfzw9RD8kxYyloTldhwIj0VHQ77vkMp14VkERUkj2hNW/qkw3N3SkEDA0l72
kbUHD0nYWamtewU/N4v8IVCpYpMsO6Evx6xoPxrP/pnVjR9kfm/eam+48RhcVeEky9qMvqh+jCPu
6b05OPZhtLVD1MNbEhEtYB9lxgprS0TJEa4ErFK8JeAklDbsotosA2PmAFkV5gmKzNVwCfGMwK2o
iZaDVQC1jFLiBQxYAhBCsFRnjG7jo5EOe6sgfFMzkO16lLYk13KUHVOTpcpeFUW6z9rBX5jpKVZ7
t9i62a3MTgxTLxxTEacRQTKBn7FRk67vQXfYgQKAqO4CH7qxLDj90jNc46g8WSK+9Jb+oDT6mXfe
aidnMtNs/2K6uMbnYRzXfv6l4dsuePArUeGfHossqJJ2a4ruOnbpk32n4iPvu+iy2cuhmgJYemeV
MTZqBNlDCSt9kqBXTLooSPmBi0s05SJzsNQjiuE9M6dl7v4A4fVNqb11SQ1CdYwaZ/Ke/CY9llNy
6UL1qyRP5Oi1RBglmLjB9dgkUWrRAU0rND13fu0iG3dQXbFxn0kCfPAj4Gsjy9YMb8KctmVH0OTs
txtn9PeD3/pLLj+RnwPpIs300HvigpOXTC7y73gxwXymxbApshYXeg7GULZP3NYFhVJB4jhFUhv6
1ym7v8BYHHudN66Q2cWqZjj3mGK5m1FEQ4zkS7BEIWLTGBEDBsyFIQwawHm1i2z/1WXbXBDHd3Yl
qafR1bn353XtFUO+sxIT3KYqRYJg8vKrtJpBe/BK4ZgPYdi69o6eyhs+w4eq57uMo48Aj2FUtGlm
Df3xqG0K238HurFQPNODCYyjU796lGVuI5bShuxy9v1iHTnxGj/nqQnhAuEryzk11or3Xn/PDbxe
hfMxxCG8RbFyarIuS/QR+m2SJ6fUTtao9syDA09oW4WQKEnCAwwXknXKNKUETIJCCNQW9NqesGkR
/FwZHvlvDe03h6NyLuYnn8HurUEg8gTuOA3QFOs3sxoAA7V2FAIlJrucGCnejpJAcdsneTCCvbbH
fjMscec8pJw/6FBbIBgb5Mf6rO2iSouwxnpfPvFIgc7wFkXTDAi3Ivs07ScycGHqOlkBNR9cUl+n
XkCsqL2v4ZLsmiJd+r26oJymogKTSB2Yg12ttIdMyb2WRw8yBVbkWZdYy7M96L8NiUeElPvdwTA8
8icsbViPQJayOr5MMtvpESHEdT66K9p3LtHHLTmTd+JQIcZDQQ/xOa2abyFoqU4I8lFS8wHa4D+5
rICIlzuaXBD5Njj66oNmdHCVoQ/28yO5sqifi+Khb630ISbfFyqixncCCdidDV8jowTSeNZdZvB3
MXnHGtFR3fTZIVYW9mNZhVtVEJyMvpy6nIlwDnm1NTawXx49WYPfgE2R/QJRvaas33ZexsrC0rVL
Ugjnqt8IvL4J7bYmaphyw8BDq1PBjCprjIlovsiwd6sDVKhlbN2crL2YLOdR3JwTQ1uOBAy45lDf
75r1jgy8XaGmgvOvMgP1qgP52ok4ywzY2PAWKb4dkOR14tygSAWZfLHyaY048xxb0TqSO+KV8vFo
u/HGij6h/Z4V8KOGakCbkFQC5bHzb3z87LZwwDJ/hTr+zbkjUrrP2FoLs35Dg/cznLSrGO7aAnMZ
9XFAwDW4NEJnu2OekV6W/CzjPKg5bqYsw8S2pbCpOvIYMWUucofQDpAwIAiXFPS4D5M9mphl7WKw
aOyESD4MVkzx6dxllu7ewdBiNxNURaxS7YjHNHejJxm1zRUFDh88N0TzSM3fIOUwAsMkvUv4ZH2U
iidaU6xDgWwHfcWkHhNCQ2vhnrkpvEMG8P+uJeCrTvF0qmvV7kOT4N+ut+tVVZTWC7BgDm9jy1Kf
Ikxd+tLCTgtj0EpLHWYKb7BdTx2N2zz6boGS7ETGEg3Vu3pVeocUehA4PWXq1Y9jHjrBnKcXMJje
IkvSu+na8qb96GKST432ij0zu40U9dig8yWRAQzy7LfGD7duQQyz1J7dDg0QrdR33CUrSC9MvQi8
XVSGemiF5bFZvTAwrzYVuZJAK4lSLjgmlIkWOMBbFvSmwz387GZJkMinAf2fYd0LGN8dWULfeCE4
YtyDfWVOW5CTvHIeYUkSF0Nftx7ti4/ln5mkSVobb0uLKuv/cHdmuZErWbadSiH/ecG+ASrrg6T3
7nJXr9APoZZ933MQbxyvxpETe4uKm1WS4qb04jeRSOEG1LiTbmY0O2fvtXGMM5e8O1Z5gHB5S01Y
cRGZ2J1GGxDJ/WCXIrOlR/pIF0OVc7BuSnM+9lhZzDw9VX2znizlzE/UY6kZ94KsQbYUtpHS7CeE
kZGGah9aQ8xHOQlrP45OQIQN9oX+JfHJ21Rp7lSerjOdnye4GqB1S4Ql9dHettTgEkLMKRUD1xSo
SueK4vQD/UYAYw1hxp4HhTM02kctfq0kYirgDDGipBolCSVeQiJrIPjGa4O0ktvJo81HtmZIBbo0
/mMc2JySHmMHQnCmKu25CVkJ4bS3Uob4vrXiyC784qX1gkdFzNle6yQVD3K2UjJh7flaY/cBJnMB
VJMK3mvyt6BpKSJpOR1tfweT9oaN4ZkiCRE7hPBE5hn7zfFMxW48ehr5NGm6jxQep7liMvsqnxrB
vCZLqYuy3vX6cbQzJLLrvORCsYLfFZOxMoNuK6nD3FD07CKzXDEvklWhcWTxmvuxSI+RV/PsN4NL
MYDVWZaIejvvolUmB5bUPUkgG9CdxyaLlj61Cvwer7IqiEtftq7CHO1EXS4bgfAOTAPAjcsVwB9l
bYzZuGzSQVlMkWwBCFd5XCfq2cBOsUmVU5fWGz1KiUCs/Qc8hKYt6sK91I4YfmrpNZLwjGXRW9eb
IjJQLHDrR1SsZ7LoHwVC0fW6uZOF+ph11VIwxgvDerTaJdboM9qFhWM08ULTEdslABcT0hoazj6x
2K2BErxotEPh+MxxMJHY+Y4851dIh4QGtVpTYiFLBhO7gwj8YmwvTWODZn6NteR8SC/lGLRgo89S
ACixk6hViNZJlBq9eONbw64ENbEIelmzh0Cj70L8B3SUZFFK3jGa88YiiarVNOW0kTjZUlFmcys2
NQplMvMi6EEOysedbiVk+EYI6v1UfxamdI/041JryU2dIGrlbafYItW6piZ/SYjGZTBQN+94pjmS
35DPM25Rlj77VUO6u3RBa801IvNAjWPLcXWkH0Zfk/OlnetVTshuCqKlHEkhyldgGFYtmDN6QZUE
Rh2SBwpmCuwImxlydCDZhgFVyrt9a4rPatTCtleuy4KgZCPdjVb3QgbJsyB4K7H1CMNERuDIbfXU
mNE54E1qUW118cbTJ8opLHqUVkSZkLMlpfiL2oiO3quIW2OhGi91bF5XQ3yGRW+ueKXyWZWU+4bI
0KCfRCcF21Z0VupYOetoO+W7PKAESbwT9acouWOTuxHL6iFpgzsyoRT6EAQZ99LN2JWvGY1cW6aA
R/lbuBKZ2hIFqNU0vkxaDdEgZ5X05Rk7rj9QPoYKEIIRhmlx4lm8lc3xZJJgzAZjNasyjERa0tTv
EagHiMNbomVNPlFtlPdRlh4p2RlOEIOutfpiL6Qol4JYyJ1AGl+B9jPl2ak2PVirRKQzm9SFCxl5
X9XFDCFjv1/LzUhrA0+v0VLBy0fi3MpOtHUUMgzlYUswENRBlcot2hRpWejWUcIouffiIHC4RxgC
9cTJZeFxahoEUcFVKxgrIlP5i10ULJTYDHZhMHL7CrpivqzkjEdpl9F4cCrMEk5TQX3xmKs8HvAi
oO1ZVSC4HE8OX7XIuhxhm7tJJFO3S1eW3903euua6j4raMGMFTc6iELX6Kr7rBr2KueEYFnA27PV
AkmGrt2g6ndpkmpUOepuMXZEro1Z8CBU0TXI82AHkU52YznRHhVBfNWzijVVeuh7zlnQ3YlVjvYh
Rg66Ef7ckHpsavlHLpKMQ+c0akAKMxdQE5WscHeThUyiT9hEEfi0R3yNkCHcqKZ84uPaCRZSNFpK
pyhR3QLIWgH+y0nQPOAKtMfg2NYHKyBm5SY0ItVtdH0D/3DrT9W6LLsLM0mKjVgwtTTJu9IaHXFE
iwhmlBA1Wv1WV4Y7LSqhPgwyHupGvJwKYgGtdCcN3RkuyitcZiuLoBEjqJYqFTG7T3Vh1RBgIfjK
Dy8/rwS0boU1LfGminQi6WelwUVJbZqSnK0G1rmErrHxh1si3e7LKVBWTR9d1gKRhggOPeNFYdsA
KW7bayTfst8nakvoV0W8GbUCtQJd1zg5zNOC/IEkmBxYTS19Pau9CKkH9ORpuCNg1lCkyVFENnaU
JVz75TBSM2rSUN4S3CduzT7eBwaSMFNcXAdQvI/a3GFHjObH52WgB1dhGXgXYDErBgPxxfIIsRDT
9bROW0V4iY2EDJSgyy4n5I+vSmDyhJEx45CC/pr2YXAWplpPdBaJw7Rax+YWx2d/hooWWb4pkuM3
tdEOeJ25GUkeWppBVu/HOU4x1eLgkSAL2LIC51bFw0ZEEJy4TD2xWguGif6fnugdoMkHz0LLokUP
RkkvSW7yml4L/iRbMOQFcsBi3wVTdUhwVJ0ZSipupLq7AZKE18SjCrpQhOzGKGKN5rjcKluJ8CYa
mvFz5QNPz9Ar+MJygvQ5tLobEKsA/vR2BFa/FvWbOkRhKoVZOR+iTgasJ1fIWN9gZBRXZaQL53NG
iK48ECBRgl4wYLGIBzDppzku0G/BpVCAWFNHEqBEVumihHu4DrvmVIbGRRWY4UVP0hs2M/RS5Dps
K4TS7oDdxzaS9izXpTtSbHa5/BQRgRN2nEDozGDH6Rv68VG8ikek6vSocLXdmeKhh67f9XtJ95cG
PRdfP+VGt6Ypbpds7AzpRejpLQbCOmoFd1TKe3D/aP6pId8wbx3qwdaMEb0njWtcgkbmH7WAQgQ0
Jhkw0wNhRXhfkZxqeq47Hg12dovGNjZmX0J05kezN40m7ugjGJTD28rymvn0UrKq+O5EyDYwXz7o
DDmWcMpNTgwsfGTTq/ImT9NTOTsyzLBdKOQp38XoG5dKzsYaBuXQJ4E7TPltkK26Itzl4XgezcWk
AUPuohfMejPWFifcYU6d6y6T1tp7nQnVvcEUM5nhsJGnyF9A0UWPTSIGjNTAOnmiYN5QGQyWymSx
7y/w5Vm9uOyyuQ+Abi0uYqSgqmK4eFMXIKbZs1QEx5Ymj9Zk0A07SfB0aMHBj6dlN0i3AE13dYM2
N9NW4egjVo6sZ0tmiaS8IvwwJKzDI567Q6QTE2wK007I+xXuDvKKscQLYUyCTTR07LNkHFA4l5GG
ec8BnHzMQ7BEre5AXsfeaF7CGoAwdSl5rWrj5LRD8sAjl6nTo37Lh7uMIK88Q+Jq8kinVQ4A0iJW
BCeZS9zvkxE9VQX5d5T6Dr3B/r/lHxqSURsY5nkCAJW4AsALXpJELCS9uQiVIjhDSWezNmMtxPsE
BZZUYsu/GhufcE5TMV7SqsCGRL2NILNiS/v/UIXiDR3uwGnVpEdxraUYnZMaaiTOmZ+W3N9yWfx7
kuJNHKf/2mXxj/+TvNT/sfzHf1f5P/4bb0XWhM24ef773+Zf++m0EPQ/SGuCcmFiVbVMzBP/dFoI
xh+k69EIsFTLmCEmeDCynOSkv/9NhyTP0w7ng6nJoobF9X+cFrrEt1QR3A1cGKg+2m/h4oHLvzfQ
4q/AQI1lAyuvQUMWXBDff2ckxsscSGqbqQ4utJrwP0vaqJV/5ZnEPXYdOa9WFdYLuZ0QDRQCyYE4
Ds6IipS3YRSjW6561yz04NIXifKceDqZvdHs2c7G56B7v+FiKX/1brkvhgSB0aJfPH//3bvtzYLG
gJApzuBJ9Q3AV0ooRV6ZV4WScybO1YJCQGRtZLlADd2zB7mAHpoOdmNEiDFCaAILmCTpMgoUc02y
scKZM2nYpFogSG0tnFoW5pGn8IDGTSzT5iwq8XIXIw5DW1aj6TzQKV21+UTJ0vR4nKnWHLsSeSmw
DEH2nmvy2pHeDdZL43nDRUCEW4TBTYhPkszGJUwMSlBZ5SX3FglB4Tfe+DeM1P8aoufPk//LOugw
BAcqbu2Pd6jpEyxdgBocPzc43lv1Pog5uXQSGZPrgIINMUuhQZXO7JVN6MupaIPJ6y+KwsgprmYh
wjx+gGbbGEiLTC9kHDR4LZG4a6k7Ymv85h0zXj+PwNlLxJvVFGiLfLYf3zEEtNqsofk5FaK3yybz
UKwRB/VE3DQb3gq/+VYkgvs61Oaigom/hTAf/1X18kZxSlwAFdqZ6kBmlU8V2y+xQPaKON5gW25u
PPbJ5Pjw1KxpQ9bBBR7NAXZY2w7Q0kaIsWM3Fo7GYs/uRxmi+ymK9Ypdb4KXX5bQG2tNT0WTARM8
twAhOwevv5bZYp9xVBqbEeLtMBTnU980Cw+geekYAl4czG/BlUEJ+g5AGtYKPUgv2OgWD63IZSDl
oOE5WUWLA9YPSC5OeUwFHBvXo2TWz3VSYFgdABM7bZ5WI1nOtOJJnxBOvWUUxzwd4aLADQ7P361f
p58j5T+yFrZKmDX1z4WKrc6IUnNet94GkEaBRxf53zzRWHneTzGBgO+KB7Tk9EoZ4pzHmWETYwSC
lwhymg0+etZFD+LbhiFmLnDlWkujbdWLqIdH5wiCjnGZfGS16k6cFQykSIh9rkoiHCY7ga155FCO
VVJXGpobZu9HB2sseOiWE9T1RS8V46H1cgxXWdXbFVGsko04t4PEQRYikfZ7WHSwnDWiq/glECwO
/dpkAWsseUAk3GKGyjGvo8BAsF37wSGrEuQ2vh5Hl5xbFNMevLFyFBHgtV3Dh465qHFE39cL496g
JScVKvt7SMJsZAMFh7mI4iCuZY5JflofjJaUl6WcyMXZJOAzhrMQbPO+Z5cVUtOGzp2o5T5I+QGH
/otyCmX9CCd0AB6btWia4nO5LTlj4QVZorn1lxnRnLc6BnhU/bmGn8YE6ELClbATcx8zr6QVRwKy
oh/IyeeDpJJcyJNFA/mbz/4vZqKFdlwHKkFzWf60uoL1iHVRamSH2HFkSCDc9rFi6WclgJLVhFoY
pEdSP+ZTIH6DaPrE2fg56iyekdAOwfXK4sy7eLewp4g1PTTZslPLRY6Qohh+RGxrdhXJiDUHg7km
V640IqOYeOwBLSw/ctgGB4EkhoVVMFT6Wsy+QVnK89rzaTLoEmoN5gFXrnxGjUiDmg9mMsK+70MF
4L7RraKirmyPuir1on5aKjitsCdxLswk3ACG4CfXfu41gA/Y1+m4ulYoG2fIuCIilTR0yiCeT78x
GUhLyACIWxZH8ZqC59cfpiH/xXvnncM+hrQuKsqniTy2bwUHS3I8FPF7PYtGok4keczWXixdZl7Q
1E4UVdadmKQ4hiMi3eICMUAazdYULegK2+hbg24gXRe+pql4VGOpRBxAVZNMcTk8G8WShET4MIHb
I2ygT5b1WEQkCc9GONVnYNJLF5p8sdC4j7eJZoyOZNGv6HNa/HZYiMUur8bxmdpKhQxvmPod7Q5q
tP1x0itUsqJuhFcyBSg++Niqjinz+kcvSVPkhFExHOiD8KBP24GYM9Uj+JYw2DRDyTSrFlQWK3wF
vrQT9JEuN001c2fBFY1QbBbhEtDatK5iVipVqcc7uaEqnHgRPuVQkqlAy0HXUUSZlAs1pmJjVNoA
0WTU9wD+r0s9xSeGiMaVxlp3vbfnRjcGVA6+/iT/6pluMMV0WYRCyu7nkxe2jdQshgEkwfSggyS3
krqGkwSBJEs6LD9G7WhTjV6Ox+iujKZyKYnYWGN/Ium1bSlmpOLD2EjRMiiRRFSpivQcoZhd0N35
hkqmzO/l04wx8AdDEzZkTdTeRuW7iVz7ZEJgouXx0aXxbVkq5k4g2k4BErXMIl1fMpoUInVzadEG
tPjQQPwou7jfWgicVvIU0gUQZ/2RMHdZ0ZRtyNEqEdOaFPvJVZbMQL1GuQMT0bAEGHlSdVEEkbCw
UAL9gDwYnTWwplap0SKKEUrhuw9jpgt9uEBV03kw4nWT2DNrssL3312gQJvbhMPCBUqxDMFMIh45
n/pbeWisfZXGBpIjKl+i6pKC01lDuND1jjffolPwW/1Z5LH23VyXflmneFNQznmQKqAwSQf9+KYK
M/VIe6ajLRHgcFKNrFsIRC46ktFtYoDka/Rk6JHMO0BvCzb82wFi0DdIoo+ObZZwFQ0QvHUVUBTL
jf5pvQnDqBlKAINOUfRPCOP0dWeRkZHK/vTNsqz8xeVCZVI4BcgcqTi4fLzcAaeekIgJJhl/SOit
GNYNF8b+2zAYQ2hO78OJHTeiS604UeOp7wGh+DfQ9PwKfjY6xU5D1oMrHomrYSXSI929tUVmZGiT
Q4eyeBpp6U9pMs2YMKQaOaiDaJWyZh5kfZbuKLVKCDylP6SSefWQJQbdbETpRHfSFjEXqhJ9Qzx+
Qxp/GnkmJkrIyuAudWiuH6+aQ1wnUhYDHsKux6VulKK60bN9j0n1mk4SvkXf6C8qkLgbqi4R6t1e
PeadaqRu7Zf8uBZVh1TmFdzMzMbLMhFCcmBHSXgk+qfGxFfsxLbKr2b8LZmjRUcMMkai6oESmnnD
vkFbdoKPe0VKYjbbWkcqiUTqLRJvKB5WGRL1IRUktgdhf1TSqXjuK0F4Fq00/OETg3iX9LG5UwTZ
eOwblV11YWnaPi7lORwrR8BJSxhZXR1QUpoagt3TzGjBg5g/UrlL7opBIjnGyq85pXXSCnFDvlKl
iFcSvYUW1HL4c0j/Vlnj3xMeMQcY/Ouyxip8pEfUPFTvSxrzr/xZ0tD+QJbIKQEsA7ln0tsE/EmP
EPgWe2iJsaCjXBRBMv1PUUPR/yAxgEUKSjwEUGOukfyZ1jB/iyOrjiAItpglqdLv4CMkfou58G6u
oIqFQyzO71DXmATivDl6t0p7kx9EpMW80ugONtOmuEovpLv5nE/QDcYkV188x9t0i7xjL63ntuCq
X8VrY2ftxhdt3z2TeXSqz7KrZCMck+fomXihdXKFd9t46m8Iji8f6oXoAF1wyoW1lp1i46/Zh+6m
Tfc8o41kG2rQFs3HebnVH4KT+hquaZLv5QeLdPlkLcFUuamumn29FZbUJI6NmyzxCDnJBs3CebHv
F955tFGWRGw68iI5jYvynLZrToPpKl2EaxXx/TI75uf9dc9RFsHU+bQ3V8O+vSEC80I4Kk/yVnUw
O6yavb6Kz7RlucKCsI4X4tZYBo7+Gp3yLe/yTNkZa+8mpcNrW0/mK3VfH50Wsuw1GTEqnU/dTmrX
3JZb8k9x7FZHa6mtxWt/OJbbwjo9todwm/Jn/bPgNG6t43jDLdxzDa/yIlsCWbTDLayzBYLUo2Eb
drEE/XBF9XnFG3Rq54qO3CJdFHtxq+wDt3PEJXWkK2+bLQHkO7Sb7HTVv2TesmoXwZ22zrfS0lpy
QF+3Bw89FqvHzrs31vFKBXjhDuf0axvN9pY0LGr8W9CoXFLlM34+OJSJDSpJ2iHWJKN9gz7byZZs
H3lfpG7Cr3LMH83lmKEvc8ip0+6mfboOz4tduYqRsmzKtebqTsR1EUnBbYk2wYbw8nW+8nf0gK7q
e+EsPZgnXuEWEises0WwYTNKRtwSducKt/iFsi5rO3omCVa4jXfdsV+ZryOh6nZ3a13QXbhVds1l
dTRp0CDb7eCiYhqgY2gLa/EsXEoLEn9XPN6X7YO5HbdN5rgWvq2ddBQuGZ+EtgXZMUSftJTs/MDv
u2QU2f5S39FIEVFj2OEKVdIPos7s8pyDemkHxAiecdPSzNHdYQ2UC2WidDV4S6jzAqmKhBzuuyVq
2tROHzV3cMtV4DaR4x9OqWOrTn4RLTnhL4118rxsrnCL6Tdy5nK+J9HH3N5zrAO7uvAc9H8LeUEX
2uBdlPfpYdply+YI8Y5NPs1d5hvDSHSGzYCpHgUtFXs8jfMx3a7apaTftbNjpnnlOWKP1mvi7TTM
5ZozKOtBOTT26aleGsgiF8mOpC4H4K3biI5y3Z2Pl9p1ytE+w5tIU8XR0N+OoN4chMRuYA/XCSFj
zrrKyRByRtkBuyQm5CG7+KXsAVMhtKSOev52xhyNa/FpUIE+MXbFhbdSK3t8KLfTbSZSg9zCJHQl
Tlhb7ym/ak8DiRzZQsezMGzLDYhl4yHZhkftqnylPrDGdu6dGaxLzXLcZnt1hUdefNGuy4Vcu/Wx
vSzcDNOOsqyP8D5spNXTQbvBDevQpnUR7sYsR0v64JlBdYkCFtsT8gMEFc2HYSsBYCynx9MYH/Tp
SqXJ3q2Uq2rLFLb1a1F28Il0+Tm8OQMgCMAU07CjQ35Sn038BQti64n825YhuouNkRySh/BS2Ogr
5HgZ/tjV8Epry6GRf4vOw8KabcfnwoJJvQmoqqKPUx64v+JdXbmyektaL7jDl6K6RaNC0N+qAEUI
gWdaq/pCNg9Kssgee4F8v7WBpSUk+XPHabn+QZnMThf9RemYtDlcPdgpmC2mBVwtRgQ+Y3yjJI3M
JME4v0fuKcH26fGPPXlhslSWymVLlzU4EYPVdFt5Ed+gIpZ+qDs0sNl1mW7S2/Y2nEC00CNaF5w+
6eusxENl6s69oa9QCNc3NPF1/aaJCfy9neVpawQYYoMwcFGT5Ubb6w7DljataNbRWrYeuNfjJRJc
c91f9pfGDWPKyRjdZ82FSOpkYVMxq7bNeexeGhtJcygsoCA3l2P/HJh73zr3Bbe/rW/FcxGH2XI2
ywrLyG5WSLrWCqlj18LJvKjXz0ibgeeK7swTPgjqg0FWceu0dyUePzrfS7LFDpJ/Aan+SCVt0Ozs
3miv2xQcIMINWQcXCBZneIqccQXtI7WNTegilnNpmC7GBRJlxzhEGO7s4Iq/c5c4wXmA6y0nnJCc
PlcIttWiLQ40tvTH1ObPutGiw2YXbFg36AlynrtVQvwWq1LHW4oPnLRS+GCHPlUJcHZAhRidK9wk
up3+sMhha6DrHsI7MbuTjlVzL/kbgupaf1+/Kg3au+JJq66toxbvCOez9qq4cssFnfwjwIxucK67
xaJ/SuuFHmEddiJgR7Z660/P3UFK4KcVskvudbAoDvjMWNwdhv1gsLCSmOuft8sGxN7Y4cNDUHni
iYX77GmWCZnZjQr5HwXxreAG/YGTeHwJuxFBi4XvEFGBHW3bDRF1TvloXphn1FBCtzmU2JbgBT/y
pTkk23HvHTUndctHyEwbXooPFcHRItkjdabGJKyLjc7TRb0PNu1jUdr9rn1UTv1a3aFn6Mk20+34
lO8RPJZ3vXaS1rrbuvKSa4UWgThnWPEfHPhFShwzt5gtNhybNWOVknjYUt1ZawTixKuy2ETh1pto
awB4uO1pHjy3GyIUYEsYwiJLtx4ylGGZG6ttsGWQMZq7AxwcrM3tOnQfzHUw2FK+xM/e61uvOYn5
lgbt0LjPInox9SdA/re25Vc5MPL0P+ffecqx+YZ+0PzXf3741+olP3tIX+rPP/Thd+r/evs2OGD3
oXn48A/2A3TzztuXarx4qdvk59//8yf/f7/5Z0/waixe/v63p7zNmvmv+SjfPuyt2Z9+sR3nLWQv
9cv4+Vf+3I7L7KstKi6cu/GBK4ZB4fbP7bhMi3EOLmNjTYIER3Ne6M8eo2r9wRFaB4zPflv70GPk
W8gsRRqWFD/nLJrf2o1/Pq0bqmGgd5RklbaUDsn6416cJkMD8t9nhFSBtdMFL74RyjY6M3Ih2EHa
VNwm1AzH84vmYIl1PQsyOjvXQuObCsWneAuNSzU4dfCFW0LHU/l0Kmi8FI0lkg8ez3GO9Cq899BM
7pVR7F5HPEm5bcrBvTlqAZVOmB12yzFoVWm9/6OpBY2NI3LocwAg6rrpgEuyNZbCC7zP0zdn/Y94
57c3infeIoVMpmNMbOvHW9bptUIQJLes7NpoKUSCssJoQ06OA6mtdFLTK76pqXw+Mc33xtQ5gMkc
7SgivTWK352Y6PuYnSfTUiHOsk2nYG2IeXApSKKAVHXM8YqMiovw4C6MgTfm1LNtFmEFJS2qXpTe
CNCAMq36WKt+1hR/a7r/m57CmQpfTPvqH//36eXDnOfnf855meRDer3oCWR8QxJZGv+c8pL1Bx+g
ykeIcoCMPouj8T9nPEmKKhnzNFgUogzfzub/PICrfxArx5F+bv5QZ5Z+i98ofawCUxylx81R3zRk
XTMAQn7qJPVJF2aCrgn4ZsZ8S8jbdLTEMlgLg9Us5Klqz1Rim8+BZ6PxI7gFeVaurd/drNPPw/77
TubHEsDP90CO5LwyAnH/pVA76GGvkFBDTlarSut8EsszQxIqwvFU8+cI/ZeY+Hk6/m+14edLcV+5
WlZSnarDx+k6EImgdaIlUOCFew+nEVkP6AMk8l9f0hv18sMLWSzLKos2HxYg9s+Fz7jxzN4UuaZ8
8LQF+t9hTWYAfdqk6fQz6DR4EcGN4cIpsznKVBxRUW7I5BifNG2MDkTRaVeenyF9VvSqYB9NW/kq
HpFHrfsuowlf9g1yBj+XMIs1XlfTzTU66NGiMJOwx37evyHYLn4Moawt8sIAjjQkklIv/LLpn41M
NxbwAXwCgKO5ZxKYRkgi9Dho5LKaLZ4uydeLXYUvb1pWAs0mp+0h9qCnnwp1S8+z/i7Q8ZdPB60I
D0fo1HwVqRt/+nQUOSHRVfShMA1PejlAgumEePv1R/Np/TRk5iGz0dSIY0GwY6rzu3i3fmJr6+VQ
iH3H8GtpLfhqvxu9QeUUCeETn2m1kARtRMAg5NHa8nHXE0jB/rNK6bZJpAenCh2exiyQvnYMpm+G
jv5piGLMI1p1Tt2hf2QQHvDx7VUyuTpJwdubalx4Ra3PXk1B7JZlSUJWkETC1dc3RP68BvCKyE8I
xOGGsL/Q5u+/uyFDOoCZwU0FIq4Lr6U0NsGbi1O69vOkfPJjFXF1pnbprSFDk7MVs2sfTbpg4UKK
Qg3jWI/yAweal4LISDneJ5U6e0XQ+j+YHrHrKLJjDo7sGALLFosCJ8fXl/AX94zyoch2QeE5bCif
pnU7ZRE5LxkDR0yvpwoLY6iCbWob9VDI1vPXL/Z5ueJ2WTyC2ZFRIqUB/2n8CHRoEvJeBAKeFe8A
gVFdpVkyHjPBU/ZfvxTV1I/r1fxatPch/6qKTIP50z4oyDxUj63gIYMGTb1IkwL//4y6xxNHXse6
NKGO2JAM8ICP2HUxCFTWCZWEaSBkLiTNFhNfRKCrC9A+4GfH17U1GCc9MgKNGkOpwJhoulhzRZUo
IFe0SNz2U9FsHXABEB9oSZCQ3oddd8q1osIEo8C1xP8tN4KDvkMc2eh0pWDnfiafGlX3LGz3sn7e
T6P2OGgYFQHHCMU2z+jx2alfs1A1ek5X2A8DIHkMEliw9Dv7n2ePf7nUf5IEzPOc1qZBEgjiu3kf
+elzik2LFBxa00jOc2yzklykMNTlgUKHOXTadUbw9J2P/1ayCXvQqd6RgbYokV0cK2uMnhEaox4K
W6V6hNzh3dUQ0E86uuaTgbcAlW/UxyQJBI11U+Vh3Ng4lOKHrwfAp43wz4tgBBDsYkLO1fV5ML6b
m01SxV2Cv9nJAbqlACSzjrYMqAUg5oRmZIToITeWzVWjlY0LZW+wEw0weKWXHti1DAYywDIdYZbZ
XpM7ohBDyWPHTZuZZfH1m51v6Ptn3nzDkTEQ70ccmkFP+eN79Uz4DjTz8JHHCjBStIeOVhvR4utX
mQ8hH19F5ojElpvNNs/Vz7q5glAL3ytzHy0HZlPii4a9VIaBgtEiB3YT91giFJ+Mu8zUq9PXr/3L
dml+eNAaYd9FoqmKiuvjJdbVSGZm8mYVC8bHkjOJqwUFXjgt8K9RACUZW3JF4vELvA+XNMEDJE5o
7Tfv49f1jncAfZkVm5OH9daAfDcqjBLtfoue0RaCCepNHZV72nGkRo0Z6GkRYr7z9YX/1QuigOW8
M4fqsSv9eN3DBE4ZcRXqbmI53GzM9XWjlwTMDzXKvMZIr75+vV+HkjyTzWmUE5tm0ej8+HoNwwYK
CEiCPikxUkk4bGu2c789YHkVtoGapiNSZcPx8VWSwbKqpOeqgspS13UvVi4BT8Y329u/vBZ91gBz
Qmfkzmv8uw+rNzMSWCyuBf3Q6GhCXLqCyEv9/h1DyKEx72g6k1z68VVSjyW6U0OSy0oiEVQ0egut
8b8LufqrazFMQ2UFR74qSp8+F80nOtsEv+IYxezy1holWfdNO1x8fTG/znEEEpxH5FlZrWhvS/u7
WybKQ6jpgPlg9vX9MlcGZVnwo6sY6c6GaT3eWJFKVyXOlG9Wl7cr+Li8cKQylDdlHV8+n64LIEol
iSMcRkr+OHjv/KopMVPjeM0W+WTRhICK5UwzpaNVn+rEumIT5BHLEebfTLp5vfz0VhSEdizfHBup
ynxaTzXkD2GgtgB7irZ48Et0wqMCaN1Sx+GbosLbUP/4WhxWOIlyrwkPYyP4cfhAUKoGUU09igqT
dcNst4AxRNAiHE4OqgoaKewNyEOiuNWqGCuPmUTePoVzQeaH3wY3RdMb3jHlr1wMaouQW9Q4Vi5T
IKgJoT0tzKNxCqGKWEodZbbajR2VUykGfF23A+V58FodNWM15z4mkaWvarFS1iqBJf430/7X+6oy
qFRI8cZ8SPtcsxkqsIyjJ2N+6dhWZz7hR4LftOtJ0dNvZuWv6ybbB0VnbL5F7iqf1k1OC8mgSrSh
hbQQXzCIN3uh8WO3ka1XaLzNN3ueX69MQxSHOYCzg8XY+TRiiDdIFeTNQN5GDIER4kwq2E0k0VyV
ROOb2/hJyzTvTbgozus8g5EymW8Py3ezNO0MD7XdjI+Xq8kuRIO0QLMutlNBHKM3ZeKyTxTjJk1M
+aKt50hcBQpPLGnx5neXC3zwRKxRHkWViqTg4+BVOjPsVOLaaUqMxa3s9zXJi4SiwNSB2kxt0JtA
I4jaAkuz9s0W/ddbPq/rOJxY2//izBqPKvG+RIzbMPxVchw419dhVTqBQE/068v8vPgilDBVYm1n
nQRS119OOR7k3lqIaL9E7RP6McH1DNn/Zgi9PcrfrwQcNBCIsbhzCMWj8HZ8fvepRrGWkyNIvloB
qgLtOIL71egplIi6cYBLqCskCK8xZJHeI+gZEKUWkMAIEHWQAJlHpgWmvwn0mi5vDCO+qLJyXzax
Be+mHzrjnMWAtk+mkYmO7ksIbzvoc749VVOfn/y2jFEdgBD6znDx+YPiujjiUjxF0oJq/pepaOiF
VKJQdCLiKc4A7uFBI0h33yla/s09/PWDQtJCOZ/DuyQyPz498QFzAoYH8ANDIG3WM3EVCgwxA18P
h18OOAx2QOskVvEons8In2b7GFDDaRNsaBpO6B9YEKLIpuwkRBz3oC91kZaajggj57KpAYxxhhRY
CgLioe7SumkpICsknNjI5GRsynD5gR4EYUN0lNqnGl5OsFJu0XoV6SEgxf8fZWe2HKeSbuEnIoJ5
uK0qqjRbo2X5hrAsmzEhIRkSnv58+NxslRSq6Ivu6Ii9W0CR5PD/a30LAV6d9rjUFiheJ5a6Dxtr
noXCA0UD9OyWx6t6/wmj2gaoisgZ4kfxaJEP8UtNq6hlzoMLF4ZgDO/TvtdS5I8JwNkr35bOiVL+
x7fGB8YyS642pxcOju9vYRBVMFaJI7dTMlb7PIE3TFJpemJF+OQqbAN5Ql7beqGjfVo69kUxNeT/
Wi1nFmnb3vmYjKeiz/8Vsd5/xYg88aQRhc0Wmt7Q+4fJ+ibPoST1WxHopEMnNOFU7IOye3BHV78E
kxq/YV5Q9zLI9U1dlPpJat+ZDp2MZLlhYwboPaQDtEaDmdOZGkOQ7mMlzb/tiKEYvEjl78uK0Jd9
V4ziZ9KNyJsyaN8zaCMPiMsa0/lEzwrq8kz05A1YNqStY9cm13lm9c9NVaPinJK5UlvCe/T1UnZu
uM31jNpYTQSqFQqbxrmnTVKBkrodX4V0lt9Vo4l3taAYrVbWqH6qUsKtrFQEzYkv7MMK5zqujzKN
kG0aY5FlHw0JSDgcfCwNsA/2yzNxxNFfANWIdNskfBxyp9x1tmp0HOURhm1BAaXmlIHrfFgGeepm
1lf2/pWue4iApX09f35QymWWiJai9shQtu8BYm/JUcFuy158PnWldbP3/kpU0tZWI98Bx8xjGTug
ulGkBtwr0ku84QqfGhhYv/aozGJBC0BpZ2Nab7vAredY2oNf7PwB1u6tOaT249ezHP2Mo5thHrVx
T7Ip5aH9412GVsQ0zoENsG/CswBzmI4F42XCmO2n+fBXBZ7ShA14FfnBZm5f0r6wqHiRxRqyBJn5
d/ofLmxLaQwn1v6P44N7c9YSHfsglObR0awlLOTlrVHCKdFA1vbWnCexLsLhL1zdpjrP26giRbI0
m2i/rLGZkBzDfohdKzEu5QRm58Sb+/8d3tGrY2Lht2LYejbLw/vvfhDwntIUXMliF4oOTkI0/aaO
QI7uNbSZPOYEEd45dYLyyGWxeCn6ui83ZRkYLyKfzad+aOxnt/aLB1HOXUw6efVUDSuWLTKG6dky
lX6kTpU8Jp4rSvCOpBDYVQZmjx01D6Rdx3h0E2Wkt40q5wrLh+H/I5UCzfHID7i2Kfz/LHPL+Csc
mClbKJ1QmKMwSb6TkIn6ypZkvCqrj2BG6pBwEGYsPD3hAloKlAj0pDDKAliO7JfoekSieF2l2BcJ
zREITDaOFQABnvEnt9vpYSl6N4ldM13szdR6GLwdZpUf5PCmCxqsrP7Zesw21KUt9KCDWVHttv0u
GPdWO3u/W1TnTGAhvvtdQTnR39feDCCwbCIAHH0TanOrPNFPV3o0q/w8FLP3k+Tdaa3LZQhQ6GAw
T6W+OQLwJYNxM9rTRI7kCGv9AE4sLM6KNoIaoMeyi8AVUy/YQfGMnlRdz8YBgpu8H5yme0rwTaIm
oz+Hagw7JayVZChvSp333x0WEbkbIe7+waLX/wwB7lwRq5FN29Qcwmzni6X+bWofMqCYBeikFKUG
E1Xjkz1btN0lWLdIQ29vjD8A+lqkqnm9fKejzRB2xtSwz5Vn0/0o8bIkG1tVYb7vMfAZhKFNwWvj
LRqeVhLdeeT+THE4M/NTIR6GX73F+IE2VyyA4qB6/RJeLWdSCZblugbzuRzAcfc3FJTqH9nkF8+t
bMphS2gsjlE50LPbo5ggqtTyjQaOmENZGZwO8JcedpS4bjpByJrWNlAXmGtjupkHqOCRaMlMWGqH
3YMJVre7GdAwQLMsK9zAxkwsCTmIWCE2RdhC4uwSxaOa/hJZsd2Q4r1rnIiVRagh+ION2KAa3tiT
oBRbAqYjQ9mH8uBSfP8WOHNAi44wxuAwhrXv41Y1SD7x2g4Q30x3ADFWYdGoG73c2gRm70I8rUpn
xJ2Ic0boqFt/vHqJmx7oyq7wzCWA8ZsDpnCR+ANBILgUdWcZ6L0WSf8Ip3+kYyOK7EfTyT7YTssy
/hRJ1YWwkDSMyMEPEpgXnJiuEkCFT6PdA2YbRnM24M5Ispmi0h3UthUlElDwJfUQ43kuoCrAzFnt
bxbVjlH7UXdJrVs+wQnFNGLBfuWbXGx5V0GYh0w15/MfPYbgZqUC3I6VdnwsRd0phFZs9bkdUb/0
RICAC9eBukrDkLwzi1CVcyv3gpcqzYYfWoYOmkH2YCadjKLnw7Z61KLBEpWPgzn77mU5+z1kToLr
rsZJgsmtSvaiuMuYe8lWdmeaFspEhWnpQb9gz4Q7Fshxvs21a8qNGXSDeyFlZYNywUrXX5opYSfk
Dw+ot3W4xtyPZQ1DJkya80ka5OHwBUfOZVRHJG5xBB7ZYHecv3ekR0SH3ijBegtdkeykfA1AOmud
sdvRRiCGr9J0SODgRjOn70FYu5ykqENkpRai7kJO8zYM5+xNp+2SxnWYqL3ht8GFX0ODtB0KhmS9
JPKVsxWqNADC7m2VjhICuM/cvS1hgf1OV3rZ1pEGaVDg7qnKWHRnrqcKu+9cjtrZMk0UUQyWotZ0
OusiIfklyCAAZX2CtDIchTwzTZE/9b0NzMWrBS2eIHFKgqSVMZUbJ+qRYeOOWugpixxR8ozR1t65
fQn3xY06DCEEJjj0luWg3vLIBMdk25PTbZQgVeVMtyVq09bx6vtgaec/xP2g8Az63vnh9jMSGRKn
WTwmlUfFVmk7EjGZHwoIaLeMOyEIkWNmDOqBpOF8LHcreHK5rcMuex2CKpyuvIhF76wPTQUfs5/o
8eQRR9dNwSmZ1NLBbFCUs+yC/iVSaYE+8KBtg4MsiNo0QptHh8qayXIzwsNYDO3DYhYeBjzrmkoU
rppkvAw62JStMG8EJjEjSF8NGbwKSFN1SseogP0p+NyRhwJldY2NKIfHOg/g79aP4ciYoT+JVPRb
3sqXyi3POTUSi1b+MfNib5PH5o3mNqTNjFn5JvFN2pbE+YXQ8wRjOfTAUEILOwSZ/1C04lmxuIOl
uiRRrnhoYDxM83jp+dUrSKyN1zXXi/XSDI9lKvBz/7Z6JPlWcO7yF9Sc76s+i3Ph7FlZA6hgYbnL
XWBqg/LBCTgdEMGexyAZJXF+plDBAIRSuZaJ+W3AyAXt2MqG+6QO2HtTotBn9BrIUTL5d+ENBKZn
gYtVprhNk4DcyxZfY6AehxFVOoYuaxDNdTJVTLsZbykI7lxdnfeGu/CERCl33TP7jUdIUNQXCZ7+
adZBd2bOEODn5aefeXGrYO/b2BPC7h461hMIIzJSxnlT9vZ9KNO7wg/OvfIpTLHgi243kJC8Eax0
l4yyPpbT37JNkWfhWRBI10TaP1kyvXYzcmIKPS0HZ8nOlXZCupPTA+Hwh2k0LIJ4gvPOdJ4SVfyy
unrb9jizqlEe6sneJ2u6NIeZfWA5PzQhOlZG7S2jO2M25oMN6CWCTL6VoUf9moQhHtMnL9A+9Mi2
HOT7GQbqnTGmBQkVS9xCruU2bn3hwbOcno32h4OJMTWK30VfvamEBpdW9bVd6Ks1VzjCZR1G4ltS
aSK4DOu8SC3nZ5jz4jUYSceY9IWVIe9P5ssJsTw5h7vJNt8aBlDcVssbAdETPfrJm79Nqfdc8T1t
Vhrx4ptn6eC19xNKQVKN2calfOtTbIbNm2uVZzNEMEoCB69tPXyjBBDKvnuxDdUQn1LeVnl3RhQa
TILU3BIn8cqH/60JIa03sOvjIWCKaxt9P3RAXBPYrkDKEe/nBonYG0t0bJJ00G3Hpr6eemledWay
pgC04XPG0HHPzcm7RkZxFs7qzEywFADNvipHmsxBeNV6LhxOkns2lWPc+AVuBRSEtFFzfZawjzlk
qnzj2IuvSHR/Cls8TqH1EnQAHpT6NY4+GmElocGeT6nmtOX1LskWddMkV6Xw9HcfZP1PG3XIm7Ar
ILcAKGaYWuxBIKOS/GZsKngLd1EocWRDR3TYQ7LBina9mtt7Qi7b6Bxar92ssM852OKJs0AtdI3K
N5mqcrJN7X75USyC4Ei4sHm9GxMJjaHLRkheIXrGeG4pnlXOurYoGys7HHHX/xNNCfEgTtFM45Zg
TPPQFym5lIs0rJ2rrBxY5RqGIPgqsk2G3ibYDoR/99uI2eBV09N+NUnBdjc98S9rPM1IYCtSGIJV
8NDiiAV8R6zGZDvtyMlCtBezCYEhNpeut8CO1nDXjbAkcpantn6R5VnftXam711/GgvyRTIK/0A7
O9K9qjLBdaMWfCdtF4ZvGWyXn707wsXSTtPeBSMf166tyjDfdmFJblbfGySQSWeGKUldCEONxqCT
OAuoWjkXbBvLrAc+mgcLuWZNUjbtVlUVJRC3a1vQmSwu9yE+pIV1EJClEal4KfPJ2tSlA6pgQPCO
9GcC7721XM02xNNW91sqFysCUdr+fUTYDKFYro/oHdgrk6WcmxJA8igtaJeTnEjB9UPr75y4hNNP
dgeoLm2r0UXGEwXDzpkcr2AZAVbCr1gST5hR9Bov22BBDjZbo3PvVKg9blom2BJR9qCCmLZUSixF
RyCgY05KbEZj8P4Wdcvra9ohfXZHdKobL6hIDI0MS8Z+2XfAmcFwNLNCIYvuiVwiLxlaHntRJqZT
WxXXQShY2v2CNHGM6MGSbZsiJR9sQksLtC1oBWMnkup2oYlJ8IC2lqeqQBC1Q3eRfCdcpn71jNwm
AtWrrV/gRiL+52ACJ6Ysfl3OjoVbY1wE2zKnQhyUt2tjL6uHqNiz2RzTi6YV0bwLBzIEGaEtugQK
uOYVtZA+PKPkQdJQ6kf5fTlZgD3aqnkOSjneABzg4eHn8SvThzTWavI0hRvVmCG2GNtYRXILrSmv
qdmdE71m/2TyBvoKzpaVPRxGtm+uN0QR7P4Q10CbyPS8EGP+I9W1g8GhyIMR6qqPlE7bzvBqumlz
a3aFw4ftVuTw2IX4PpUVWXtFtXZ30drAh6gSvsZNldbhjyJCqINJmYzbbVXL6Vw5VrXukExieXs/
x+1EIQvTIvHqd0aqcKRQEaNvm/tD8S3xyY8DXzH7zpm3dCORnCIEoNzV0yvnDOKiQwdm5l6OZXNt
BW3WbhxhZK+S/8MPv3TwE5ttaOM7oNVOKV6Q0F20CuMglP+ov7WSqv61RBXNvnEw7F+NnzTXyJAG
OBqjQT3NYOP922DjfAfXfuFkQEBWeBBQzCvOS8BPtmw7JdEVhf2PEcNRbN8vgxVsOtesHBI1wWiB
TxktFcsFL/dZKpEv3jqu7OQumJbhN8UZs9+Fwoke/HSqb/mz40tlNRzlS+RID1nENndHxMCAM0e1
/V+rrZP7tinUS9/5VhrPap2bCooGHIKkm/kbKkVQ4Iqpz866Dgj4PjXnVBIR5LKj9ZOStkYU5ZQ9
gMnMcjflroHS3F76Ig4jK3+20qx6TiLkr4RFaf7ZLIGYi8oX3zoDoB1ff8WG0gCr3G5qSgU4EsWy
wmt7MV2RHLZmvsyh7W3HniP7Fn0438vINuA8TDnUcJRYJew06c23KTBzPF6e2T030m16am5VYG59
fyBchGxgd6vBEoZAchkAxB9p/DulLfwDSSOXBelKUNKBpCLRqoHQcEqlv+GF15VJ7g8frjX8zvVI
zkmNrKWCY8LOUZnEjZH5bAwQjJOCD7xzCHrkSQr9G7s5c38IDomdbamH7+xoDRVbgH3ggC6eZlWB
H3w7z3X6mJq+emqAdbOApWJyYyoWjAliJ1m4I029Y0e0StDvCa8DFTFZUG8ZcyQO+kJLb9NN5aww
EHiZdfCa0LyweiRGO60CDDHk44WKbNkovc2CucHWBu+LLlRfwmFUo8dZREUNxIbFNXqiTqDuxxWh
Se1OZiOWKrcwUijGbfDS1j4McpTQ0DWYz+z9KDvzZfC75Y89j/I1SRNXnS+6Da77iVTKjTOlyd2c
5ZF9qOaufzDYSbTbSuUMMWCcRKUUUNbbA4fotcIFoeiPVQ0WgyFrc2jriurTxkH381oxcZE8VTUz
GEfdRjkG/0ERXd8P/QFqN9muk1oGFYdk3mLdGsjt3iQG3GwWr7q4oxzgmhczS1fHp5wu6tAGBE+X
yk2/9dS8gQqa5IltsnSEI42rpQJL2bJ+kTmWprdeJxkMvqImuimjnPCfYl4GezMYgJ7htFvVD9EP
3ptlssiwPg02e2ZHsoIblLE1lI/l4C5+87MoI+HEgYbJO1fG0hJHMJe/qT/611DG+5tG+Yypkj2x
T6Gxm35BV22vxzSiyISc8J8ewDXE/yitYYmhZQTMArHQ2oM+arTZxWI1SZEDpVR1gfNw0tccjk9o
Iz50bLgIDvnQtWlWAExZ//l/GqLWGNFFrjmdcvTM467ih4IHl53oYX+QJbt8AUQDeDQa8ARgD3p/
Gdtwso5SjwSImcrr2fIDVgLlPpOwZRLmhQ9aEoH6zakpa1Nrr2OjEo/2oKkTsDu+AOjh7WalOOq5
bKq+LsJ/6J3+uzfASuizMf0fV5V13QAZZztMojblK7vusr3XJPd1WOj46ysdIXRWtSayOtSIoR3i
mwAb8v5nQCFR2B0OI6aPCVDHrLrgb0RW+NYTTYF4ZGx23rrBawq/3/uBE21JoUhfwM5AbUExjfMy
6M0rlTpzPOiyvgh7k3pXQdGh6ezk6cTtrvX0d/V2bpdjLUpyB1k5Tdj3t6vphRMgP5LN52aYz4uW
LmkQqb3ulH0+5KCDM9gdu4IJ58Ln5mM2E8NFbhJHL4hzK9m+3FOiSjnYOOZ1qIBbQzNxMwT7IUhn
bbUnOq2fjGZU5YweHw0jfYKjpjG7Qkj/MzocFyDXH+JKotdMWv3/fhUbO5tDVzeyETAfDWbT6YQs
coUntU/yKwq7/Q6Lwrj/+tf/2AGnjU+5bTWu0BXDtPb+1+fgETUBDj7iO+C/ytCO9uiJuzePwBU6
IFl0XWvM2EsHSjmRjX/d6rX2LkhwxgpFUCWErDHFMWlBlzf7ICTrGOIsRb/soiKv6qB06D24/kyM
H5vX3de3//Gr4u5BQCLlQLtCU+/93ecN5ODaJIJoytk78L4MypWoA5WHefXrSx3rkNavisMfIDYT
0RNYpveXklNlTf2Ey0MuTbBvcoK2U1i3eB58rJA4or++3CeNMSyMaKxwFqEWhQ3z/nqDaXCYt/TK
Tk/Gm4LFOW5ct43RFXTnSHNgXAyLeT8FkPcolTU7JyDDlx61uP36Tj55cOQROEoCUIno9Y++T9Oa
hQ6oVYM7H/o/RqESzC1TvfepsVF2r/0T0o+P7xTv5AplpNhD8/RYnawT08u6mfNTNHT1N99V9Q/h
j8HV5JbFiXXps0uxWqxT8/pqj1UmoZFRV5goTFPGblwYaPiFy4Q6OEkr0Slm1MdpgwMtP6PphyBA
ebj3L5RTknYcFiZsMJilyDJyd5lgGfj6bf1TVx5NpzjbGKEsARGyuaN5oymnIiycHOWM7hOP5EUv
eQ6RmSWkzdULRqrSsQbSoHytbq1lyLGqeghDNhVdWDiMpTbYA8qxvbEXauXE/gn/mz2H/uOoCljd
fiIWWN24a74vo0mM29e3/8kbwfZlIxfg3SOlPPqRDAmO3B0zifQB7JmttXGT11Z9lViD//3rS30c
1/x5HLIOOwa8AfbRpqQdk86aw0VsJbHWZ6TDLeeGJeR569CPLB1ZnJirPrvev90W0zrrnH/0Yoqk
SeTAGRBC6+wdpiEFJEA3NIYYFX7LSf4oT8xYHxdWj2WD7jqbLoRB7tEMMvbWFFiKdapCm80pgMTn
wg7b66CzgkOpSspqQwr9xQoX6qZ1WZ3q7X8UwvkIddD1eet+BIfv0ebS5QTeI4YVW7+vxVtWWNEl
EOaI0nBLWMguncvJQAarOzKI6tJ866LUVVekDuEGdvgMIZ+mqZ5jYcjw2QfrrumsdIqipwhoiYRm
kxicG2dSU7LCpUWQdFX2O8gzdAIqr8kMaEJX+ee0O0na8ea2fCHexIC0kpezvi7zhDI13XqXEmsu
O03OUQ8yKYgKM9gNpTRytOC6v876APIm5L7gwRoWBFyo4HxAf3Ntm5fsfdcDKoolb9PbJjVCxA7p
92GI7L/LlFBQLzL3WeVtPm6SoVB/FXl5r3DcigGq+qJBpZZruKXohP8H5yYxu5ET6nbncgiOnseu
b1BF2j228WiFBe90PSRE/fpT/tLbdftC9aO/TTkUmjtW+f57NvQUZeemkEiFKfkRGa8Qh10tJDiA
Z06JVqJuSDNxl9ReD3SkcqsfXV4iQ206LyiobXHkPpuoLhMTQbfCIGFw7M+VDKM3N+ia+3RGAhZL
kr1edIHen8i9pbb2JoGRkKMD1Sb4IokFSxNOk5s5pPVNRohsn03LnZ5sd2VvuE1Bz7EdfauF/mpx
eJ5QykC90eQjbipDVbyOOrdu3KpGEzLDqU93SMZJXCftsn4oqYdR96NIecXTFX9zOVIH7GcxGrEa
3PyvMYgWoKIGV0pSRvZYpM5CqOgUppf5SMxdKTvaqQSM0nDpIatCpyca99VSwbLNe298/Hq6+Tj9
+7bLAmqZaH7xHR99ja2280jkxKl5nlYxrX079ie8Y19f5d/0/n76Z6/INg6RFBciDOz9KpNGo0DN
QU9XzG23U4Zf/pr5fbqNoLF4znE8j3vCJWJN3t62bvNuNyL8RWEpG5IBu+CyCOHp92y1tpJGar6x
VGpeYYFDGtFFctcLYoc4qMtdSyrsToyUS75+hE/mSU5xTFlsfEIwhUc/lExq6fKVia3Ia+/GmYp0
V9ttd5E6AGdSh6Hz9fU++BUw5eC34oqMVC77j9f7n9PplDYmEeNs5cC63C9n3o9qLw7J2fKX+BTS
JcSJV/TJCs31GAC4c0LmnfBoIWgKAEv2UMvt7uf5/Z/78/PDJt6eTZvd3bQ5scH5OOjeX+poOaV7
Jsxu5FJaPWsA7FQCTz3NJ6/r3dOst/CfX29OmUXN9Wku9497HuVwOPx9uLw78SCfjOv1SdC2YuYP
WdWOVFnNZKYIbrlMG6snfdVu59vxzLus9iR3bput2ukDapNzGv3kgNySG/fy9Sj5uDHh2vjLOYtx
Cx88c5RmOszdwGRcCpFQtcfwnG9J7rt+CU8868eX9v+XcBggnM6Oje8yGRyja2F9z62dPivE2Gz6
o//V6MBm1OQ/HOeJVwg5gL9/b3ZLgFsIa4Z9Yl49tmnt3c9uQT+zBCj39W/3UZrMtWAhMt7xvVFR
ODpkLv6k3dlrIarP/nBBwC4s3JF2RosEpaL1ZKY/4TJPuwInyL6o7WzY5bb0T4C3P3uFWONJ1CZJ
nAP88V1Ig54BL5KCu9XHNBunc9Ifv0ddZp44wnz2BmkHMEooqnmcm97/tpjGisYHCL8tjHw6R6YM
lVEvzqmJaz15Hc31FmOSOgQ4HBwkRxMJQp/QHoOV176IcTiQOwinaM6iHi2PYwxxY0TWY9OXqcXp
XpgvIKjDByFk9pClrn1Fv2ehvOAFCqVStQpTPPpqwKISeLlp0/b/e0kDZgT+PdKVgO1Ex9gAVdA+
Q4e0lgEVdeXV3xk0sj3x43/2q6BMDSzsNLztYyvLYEbKmmkr0aYfCf/y6+Auc0YQlpZfPHWMTwep
g1YnBtcnrxx7Iq+D0wsnl2OLInFwRlQ5lDjJXvfOozaQOwJuxYln++xLWos1EU5SKqr+8dqRWxUN
OicttwXwY9hVmujtbeq2BWcy4auIcoTM7DhxUoGrrFnQGIdFNV5GcjbVic/6k+/JxkSMVimK2N0e
H2jIEVJQjtAyc1gudqFNERkS8HwI7S7bfT2DfHIpioNYCdlXUtT8Vyz5zyLjIDLVVmYBdlRBsCdh
DpJfbxJRwBbw6yt99gujR2aEUuPDQWkdbaCw6I4e+33mKmfhsL6MCLOwSctvBjWfu2J0U3Kesu6u
7Bb/HJ05fUajjm6+vot/h8+jT3st/HEIZq6iHnJ0F9LXKG5Czh+6L321AdgEApEwWOTjCfGBRpj9
7XTmxGlamgfDnvI7Pi33TYeaSAaq0PwXGUyqEVh/m8o97xa8nxbSE8Coo8MKhiZEE9wW0FouSECI
R3PV94m2+K5nMlK/fpxPPkknxEEBQ3xdwoOjp0msFk+wNTM+Gmf+Tp8jfKBnSTof5e/YMqfoCQBC
duI3/GTM4Eq2QtTYLHAfHLBV0yM5nlh0AG+g2xis4koNLUK6MDNPnHQ5VH+cimmi0HogVwjf0vHu
ntZzmQnQ7HD30NdsPGuEjJcRUw4apkJuZo4NHXXlmojbEH2Xj3m5RLGZOu1dnakIgYCzm6PBuOqG
OmfznoN53tWQ/x8Xf1Ulen2FqnNYVb1xW0yVgmFIbWNrJo3jXaRgHH7ZZWP9kgD8XxtcOiI2+tm+
GVG5kz5de9AivYSOI2YyJeB6WA2ExUxr8TQTPsu2RsL+3uAnNm4JyZ2IGh2i6gY/q//DKOvgsikl
ANElMfVN2S7o9cewtW6Qh6f9zh1tI9sGfSv/DP7QEJkm7AaB9RwoQmVdQ1Ybktb9x6H3rGeyUeQP
B7l4u/pi5XxvBCG0W/KGbEKQRWtc9JOkJUnHoLiIomzmtE7D974yU9/drAlECQqeqRs31D8N71tT
AhGJU7e3AfV5KUITnDsXdOeQYbbp3F6TAZS3O5Q4MtnNc6j4msJpijD+m9z1WngJscI4BlzbRKDt
iwTKqS3LLtI9P6pp2Xh2ClXRRPUNyhPx5bcw9bx0o2YF7T9S03wz+HPp7GdjRJxelX5LXE2VFt+7
RKTzjqZ098tvBNQMYn/KIg4qTGIbv6r5q1GtF3uHLb27QjAVGrtqIS5xA+O+J1HF6OF8G5XLyZbR
JTH6uhLaY6j7pT8sXYqwEHH70uwsugUXUySSeSdlOD7BX0FsZdAna3eEtcjzyksCcSX0CKJK0Bfe
lFRW36gRLAuJHGZe7crez67HIfeB1+Icu67aaLYPCmkWEjhtIopGkhr+yai08G55tKtAmraMXZLw
GKu6VB7CRVBxMcULE7zkZDRIGVyp3Xg2y/CNSpEmRN6eO5tEG2Q43iBnY4eWXHtxaEzLi9QpWUW9
OU75LqcthHgA9LsPTDZHQmvrNUeDEhZVjMmL0m9mPzsMYpesb4yR3YzYxqaLGTemX/1mRqHC1jZl
bWyWaf2pSTscicHM017E5BlouV+wU0LRlKptzxIsZSFKbLWmS7RRu+yFP7mQ3upm9M8WXFmUa5Ql
HUZ+hnidgShormWNc7mMhtvvWrOcf3adlYwXni37YWuUfhWQ/LD2hkh6knKzOFGGkbmtXYpMXRUR
2Z6R6neYR90RIYBkQ96EQ41mMkJXXZyVIpmQt0gjgEnZ5UF9vkjSXuOUz3eOiy6cHtKgSQkjG6lw
b/Iun65Ay/vPIwvWrwxbTReXLJIIsUTUkt6DtsqKjdQfnG/RUMLSyollxDyRp295b9aPU1OyDQ+U
5TVXrpqYKDtzYLAUPmWeOBzdARF3lySv7jz331VQEkzMxxT8adl34HYbVTnFNdrUq8nKG/NlDGm9
EhVAaw9HQRK9IGRMUPSMxa2HwObJcLR9n4mJE7cJTW9Vk9b11girBaGF11sXxSA6Jy5NP32bMdM/
oYtovn+9OH2yc2Orjj0Kvy518+MsBw+nrQe+P9+i0g+3FdunG2GY5dvXV3E+Xoa/jaOIciCnIexn
788Efkju0tJzGXA/8bLrIaZW1845KJCds6v37XV0Yx2M+/IMHvUeMNA+OpBmEltxs/diDCab+no+
Ixx8Z55YJz9pm7+/s/XO/7O56mQwEBvDnZXwyqvdH5Bo8R+0LJuHcp/vMPSc2A180tp6f8F15f7P
BRsaDlO+XlBsXu835y/b+O7u61/749r//gpHGw5SMdEMaq5gBHB126sUsBVhPl9f5LM3SivH8Vfw
H+vB0WNYvdPTK2K1lrQg46AdmVCc6JRD7pNH4azEPpsKVUS38+hRCoVMLoMJtC2Nqjv3es/c+4UW
t0o2ze7rB/rYMADvZ64dbdODgnB8bC29Gl09PBeEsw3SorSjri1Hv3mdksW/EKPGTAIcQT22RpcC
1C1S49TQsD/so/AA4tHkeOPB6vr3Ff1naKAzpE+mpmo7jl1h3uNGFHKrBotId472CZYfI81uJ4Qm
L0bm+BfGiAX/ELlpG0u8Whwt0yU/9YF88qLpDv7DqfLr4KM8Gq9ZOHSEnVXoqZT7NKMxQWbFb3jp
NzW8diVc9/c0VJKAxWFkm+anVhURTzsh5BpMR/zyMnP+4RKPNm/nOat/ff3aPmmzwL5cC4qcQNeq
w1FhA3/yHFgjonqr9Ir6ip4H2kylLNxj9YxOGgVt7qHeDhPI4e2s+jdPJyHgcWl4PWJtVf5qRZjf
jqNaVu03uVlsGXuJT9xalkNll47AMuthWgvaFgS6EZFa4odJCEpfkmi0a4dWqhOj8QO4iy4p+hU6
gR51Uh8L9vufvV6WdMAriW21LGnnl33pXNeEh791czcR3i1ksh2FDUzbdWb5u1bMrpAFpftgZNrv
UXg5OnaIwTLOPasc7jOfijLB7fAAtzUGCTf++j18cnQMuEsailB9Qgbx0YRA5awddESHr1pVM+D8
lofQEcO2DeryQY0DuQiwsX4v5ZL/zDgq73EY2eLErPTZXWAXoTxgA81kwTlqug0S/E4KP4YSwRQZ
l2zekTtN45J/rxz2Xtsyquafum9W2Ldc9BQLajC/1FKXryd+j3XcvT/Echzi5MX51WLhO2apjBU8
v5KG39brenicsm82NnzUy9R29UXhSBDwYWvGZZ3Pt32R6ScGBM4cqzS+BXWS7CYqIDHt2/mMkxQM
eivxDzS13eueTv2J0bZOo8f3Co8QbRYTLQyFo2/cBAZGzYxvCEVAuh/aRIDcMZw9CIB0S4aiOvHj
fDKnRCBXKBRFNAZ57e8H9zhMRSASXW192kI3CHblWdvP+uzEK/jgQ/fReK8lNygkiDOPm9xLm4qo
SPNqm+cVDZ9EK9AEVuoZ6Fa1saQoHRWRT4Hf4yOrzLGeCYbN+5d0Mf0T0+jHX5h0PoYDGkMQEXRb
3j/xElSkf4fU5fr/4+y8luNm0jR9KxN9jl4ACbsxMwcox6IXSZGSThAyFLz3uPp9kt27q0JVVK32
74i/Wy2JCSTSfOY1nYuyslY4mAi006s5m+IakGb0+fy7n4A2kQEDKtOoPUACW4pyul1OK1HQCstr
p/G3pLZ0J9tEUX/HzoC9TVa71k9LlLlO4tjWjyaUhd8o3dcwuqyOLrEtCuMOwYcBI3dfIP8xgxTl
ZC0k+QrgTvU9SOsAjezJ/lEPljpuOli+F6vnxxEA74EMihRYQ7dmuaErvy4EJlXJyu5d5T1t0FHg
mtY+VTE1gipMjTuCzgqWg9HjUWLGe9+xBxzZ4Ld6yqRkj7OWTleINFEamn37QuHzxHnD1UPFjM/K
QkZt6/C7TnHt6kFIY7NJCuCpwg8VXDuKYGy5cWzxO5qU5qnphuC1phwJAL5WdGxQ6+KSM9yJedIp
vkpUHgpGBDGHD9LoahOPk05Je3TNK1zoLUhYrXFD5f0SmvPE3QQyD9QsOsiAs47QWbqIJsgnyDM2
c2xt1dFpr/PZSp9NO4meNURlOo/tH+y4DToPV7rmIRVmcNNoVnll41S+B4+b3ydu63pJVBV7RcGd
USPvSi40CY7PYApg1KRpv6gECct+cBuCTmiRv1xNYlC/irFp4RGq7U0RI6RlN0oIqbYv9yBWjUsq
wcdVP4aWqA+H2IDuzyIs6VRf1LPAabm0637iIEcZZ5uA94QDN6YFHWQnGh9aNYhu/BhTe6+zK/dH
H/fDZ1ftG3XTg6bGql7Jm9sckx/sRprMxqCpnwBfYG+niQuXwPGhDLzNpuxKIwg7x+URZTf9PIec
lCuROOktVYxgbWn19P/xSRwL1CLVYUQVlp03tyJF73p4SU5Q9M8J7o0oQWrWr5Go5bFtqpFk2G8w
4CEcvyDQc0IKxOEmxl2Tr0I5fQlCswC8p8rgJCufLtGViRDQTWPF/aqFh/UbaGG8Gd3CH7fQkaeH
1AUMh923qD5DYbB2Udb4n6pkri/Vh089Fn13YUhzeHbwMvMIdLemO4c3EbWS2Fhn0H+eCywJPTtx
8ZMN9fiHUZuQfjKdQ6zOtZcuUZNxgzyTvferrISNFzSXsPEnDhTq/8hBousHMHkZ9ysj2MokhKcz
x938nFF/2VAnNHGZpM92/rI6MRRJJN0NlHIQV182raxJE0iz+M2qcBGhqJFswPI3Su6KwbqEd/gw
GT8MdSTEDgPDjwMBiPHhORn6XeNjjtquxjI1pgdogtnGpZWIuZcWlPewwbHMScIS4pZStGA+asuH
QNq44i2Ja+ozBZYJLxUAQs2L1C58FE4RAK+y+c21YSuS/Ycz6zUGldPbrAsEr11iHRNeTqba907f
CmvbAk35Bp5Ve0NlpXlLoWe+aor2U3dL9RXKnfqttpprOnzpdu6rpN/Mbh8hXpLPiIX4STVgcNvU
wa6I7Ubd+lErPjVuo2IpVKhgidqK9e+1IoJ6BP8ImRUlBa29UsqezlyvZCGeMqXrv2sDBMldkrqj
ht8TRT4PkX20boo8w80nGJDcoK6W4l422Yn57gJ/fY38WsdeB5uPH4PF7HnxMOLRk0f9/GZOIyoI
WgZFyyvUSCFcaK0KqN8gxt+pznGyM4C0TBBLrfRFBJZ1KYs/PnbpkqE7JGVMP/wzDz8vbHfoWQbF
UKbT35M7G2ujdodtmZj6FbolAZTGsblwpn20xRaLisSdBo9UbZOtycNRk2Hs5qYmDHEn2HQm8K9b
E5b84xyrFnXZ0bbWDUROQHhKfzXQ21rTy+x2qcj0T7XqzltAY8Y+gKNFOqdW7i1+uOaFCPQDqrx4
SOnUQGNYYgAIDRcPWQ6qHoUSa2fGhbam1tfna4el/t4NZUluXBlmuwlHVTxNUGFeJqeIdACaroI0
iTqaOGSN5oiiH7vA9Qq3gmpsuLOMBht1yL0OlwICMah6d0LrYxvEPJ6ga81EygI9aYeYEmZ+NG6M
qovcK8hpwZMdJ/kvOKBTtHIiV/yKZnI1b06S+KGeLP9n0+Zdtw1ca3pAwaW65ibE50j3hfLetvBZ
Lt3acvcv5kiWKKXSnwwbluGcMP1M6Wg1rGzkCja26iZryrXxJgfY8S0K7P4etLADJJPGjCB0fyiI
MW/T3hp3c6aHq0QraJ+cPx1PLGm6a8DPpUYUyOBFiAmgMXB8q8K2fla6dYXo3i/KQNq6zgLfi2m2
0dUKL+F1j45kG+gG4AoqP6C2jeXp7ze4/FbokKzqVMn2vh031/D0iGZK+1LkehxOMpajo9mnglqg
1LFYmNywtFVMHNycHB2pjT8q1S8aF9pL5IfxN8XoiCfNAGF4eqzDM6hZfCYoV5t3oT5rv2pd+23V
HQqEk5hfzMqe3hGPbD/FtTO/nf8SC/N6yEXgKgBCYdiDdjaxnfxUfxToSAJauymrcoWzrWPv5qCt
sEkc8NrYGlo1RXdaDKFkXWol/oHEf/6A4ME40OZ0upBSKVKO86qgwj95XRx1xUPWl+JCSvIhdXiw
hnlIuvf07128xFnHhw+ZszH4egLS82Qk30fKVb8nMwOf62a6/2abM6K89mhNP4Myjl/7WUXwCCo3
wU4Oet5YBRq0vVVqpxWQWG3Igr3alzAghg7hxD06lETy7kcK2cIG2fF+aJcERglqGIWZpF+jg+SU
G92QzoSOAnpx54piNi6Eq8eFdBtXHGq1UmIOju+SVGbYbW4PCTCaps+MfR9r9F1EZWyd0O6pt6TO
GkHAftNRKFqFHbVLFxot/DuazReWhdyBixmHr015GusRYssliavlEhUpvFeGyb46NEM93Wx2oa5c
B1Gg7fR+3IJV2dsTepjVnNFWSy+dXB+n9/EzWKCLTMOgeLjI/3yOz6Kx5TPozXA/BCAGEUbWra9W
YDi+1wR4hgMfIYiwVRpOARIxg6rhkALq4VHCS9ZNmM/7IfftqyYI1TvXoA/pd2p4Ww9mt41yv0JU
Zxx3aSUwO/Ep7dFQU6HxJ+nGKox6y+4ONllVQ6pv2mrr5OghFGqLXHnh6DdOXbev5yf++JDSgUQi
XUTSC8RfXRRV4hiBysY1CWwa13+Z1bHftEVnb9GWrZ7+figmVvIKASWCkDncVCjZJHUbwabrjIGG
c2qN27KFBw6EvbhQtvpASx1+ShIw4I9sYYwQ+JqHY7W2MgVVFXOX5jO6uNUwEbNBYUmpQ6y1JEQN
tnBz6u3ILXk9ec4aAveIOQ9lHbzqpfDTOHmqXakxF7f1TS3Tbj8XKRTyoajedAHWP3L4nE6gGY9Z
mCkPFL+1x8C18V6Jo/LKqPpgOyZZlyLFkKt7YU04meImcltNRXkJP3JUpqPxgnKqYGpBI9P4OHxf
bSonGyX/bJXYk/Wuhnmar1FfUh4THzzJlru6V3bp2HQwjimiRVckyMhWBvSHkZAag+AXgUllrJhT
7WpsuyDEDtQ0y/U4GOpVqTmwDKrBDjMESFLzVW9L8fP86ji6onkD/IC4w9h+VEQWVzQhYT2Hc4Kw
T9xH91rnjw9lZw97d9YTsJYuRZI5unTsnByU2ikbQPJLloLE+HC0kYGxErjSoX0kjcuRE0REDO0/
68ucjPOL0ToX3ePkx1gsTkpdKpA3OFbIiC5ul6hA95A6H6RDkRRX2B9oV2VNTO+BWHGv/cQoVjP/
IsFQ0CGcpJ7NoIYIXHRaDXkhxmD4/NwflS2Ye1YHBSVA/wRJi0NAGAhQDin6nmbEWBWt/p0EjV7Y
lCeCFB3Bd/na3DTH3lJmEJW5a6DCMSLs/4ykKO7Cqh871jqm33U9hQOQhWxspn4bFnOIDm0fDqB3
umr8TEDR5Bv0brpwo3QlAJk5cCbfo5wIgJBsFERFGJYUXM5PzTG4nzIOIb/lQoaweP7FuqTWkCR0
LsGIT7Vz20RZ8HnSq3QFmTPct25jrv0kM+4LhNUeJwPQJDoy461V980Wqanp6/nHOXFcU/ah7E+R
8sP+6HCfd3M0DAi5ZSst6uKvVpwhDB5Y/jc1cAmpzo91XJjl1bkN+VL0z+gCyEj/j1BtQkqAvcGh
Erj+uAkj6xpu3ZZq9YBmBcasyhR9ZVki7eSgIJGluwvjn9gnugVU3uBYkz58i6kXaQI8FPGZVTXF
2XNsVuHGQIUG6De3YjnHw9tEc/sBB5huozWlsZujvEYkK9NfmsGcLgSFJzYJuQMIDP7FNllWWJS6
r7RchJgka6ByAksxr0zU1S9tEjmpi8OBuFdq/9Iyxk9rcZLbxhzqIUbAq5iUF8Mjp3nSJ73+orkB
zUdNaTN7q7YK8i6UDjDuHtQGP3uRpPwxg8ssydUgpqCcpdXm/Pc4MQHc25juOPSIieEXnyPsHBUc
LZ8jMCkutoiv3lhJZe7Pj3JihTMG84sAAejgJVsYfs5kGxEmPpOD8tPcR1jhpTFgbEQRLuztUy8E
aIfMzMA3AHTw4fp2CpcOscuxh0+Ce0MGDqzVgVz3fP6NTg3jwMRwKW1AplzOG/4TqLa18JGKGZys
0xjuDco0l7y2TswbxU8K5SwaCZVd5FVFWOgO1rDFKtaCHAU4tdkIxcAlWrFn7cJWOEb8gCckw+eu
YCCAHotIuTYR/Anpn4N2GkgPFNRWs1rLH/IMGdO00FAGnMW8dvLCvtMFXopJkSuY1hruAx1FZd2p
PeFw7bafRoBflyoQJ6YChDsPSBeb1t3yOtNKMAvwtHK0QGsfh3BAp+/6HFg/JELDuZt8YsZ9DHX5
voyFUWzaNO+f+En0N20WnI+Ak5o1nmOPKKcInRvLqwEgX8KqnFgXEJUlIh3shRQVP1x+RRBRMwR2
uKJmUe87HS7+LC5d7ceVcRpMDukdYtSU7PlRh6Pg5eICEe1qbLpqpP3RkqVuOeN9jUMgqNooWttI
ed3HRRPeF2jlpms0zsOvSOW+zZoi1hY17EtnnNxYizMOc0khhQmwVLaWBj95X9SgWQ10kwp7+FQa
rZSgq5LfaDjPW2OYuitARBslzt4xR+g3xuiWu4Gy0IUD7ZhIB/eA7FeuErCjR2m+2voKmFCV8uIA
s5Nm0m93qIodclXphvZW/FhTHX7Kg7lFlRdt0rifJjDxw6/E0T/pAxo9Tt0bv2u1QmMEbMzGqop5
P7YhUimlbV+4D+WXOpw1aN9IDVHm5z9s8cMvidSta5Y5H1FRgMG2TeHcoafq3qRixAcJbtlOSQfn
QsPnxKAI77PToU3gsWIsFulc5n1jdigvNf7MoY8M1h1qPO2uGotpVflKvi7oEK7On5jHxWBMeVkg
2NuwfaG8LiLkPrQS3eiaajXWWfM1ZBE9F4DkvjjlYNyj9ogsGgpw7nfLChGYpdqia6vcRPgKdrKf
vlphG/5oUHi5B0WgS8yZPX3t9Nx6u/CcJ2ZHolNA3YDXIUiSv/9HhFQBg6his6xWRg/2mYMeW79U
M+Yvjl4HGXeWnv0ojXh61JRgfJsQopPUcyNz1n7ZmpsIqL5+VRRZFm9qotfr2o+TdxQZM/SN4hFh
5/PPK6dtsYJY7SB6CB2pby0f1y6mqhxyHjdKRb2OVQjRKXSurRJm4vOQN+Kb3UaoSYcg0c6PfHwk
o8dhYasumcV4QS4mKoVCJkmRsqegDoSQQXgftFQ5OlC1F271U0Mh5SIbYSTCkPUOvwnq3tQFBVWc
Hpr7BiFF1yuduPcm9G0vvNWJz88lg8QKUapEiix6FiFGh4Gi0rOwC+RBAa8Xzo9Z6MG14qoTSsAo
YYMFF7V6yRXjxDuyLSQDjsCFGupiOpH0ShE8VBFu0epqEzS9u86NPPFcow8uxGPH4EAbEBhgFGB0
ADsJlQ7n08ljED6IdwNBT3JnVYLIfs9riHrS8xSF22QUJNA6/ER3O9q+OWxszqb5qkwtFPUVBSFM
j4gO21kYRQr6thldSitzwmCFKl6t7wOsDZHbDrpq4wZ65a8V9FO/lVac114PtN7FJYHo+8IZc+Lb
0SqWvG3ptcZ6OXytsnJBUWR+uUpGM3wlIu1uJAH11sSM8Al0ibrO5jj+dH4bHF/5hEtgfUn6yWnA
yh4O6gRU9vBrQcKlKvxNSUXUE/Gg/n14xjB0BIAUQwJDcuhwmFHDXb7RXFjb0aRDYZisT9Y4w06H
rEI3kibtHnFNWIZGWV2XqlmxYGOshGURGEVJJIoIrbwpavydNuiUoM/PgtwWh8eQAaSKQhWwF6ln
sNihTmqQvpQq1B78Db5ZaQghAWmi9WSh6+q1qRXuzg94Il6FRqtKBTlyIr74osCh4MAx4XJQr/TQ
UXuUoS13jaeD6SLZo83uKg4HCAYh7rKqZwTC3nZaV81o6VVpisKobwde3qT2t1DNkofIbzoEK7v0
Qin2RKjGMpNAcGQepI7AYl449oO+VbBVzYpKbFCZs7a6CrYiRnHkG9FyGEOtrR0sn43q2kzHYVs3
WDAiMh88AXS1bmhNXwLBHYvB0S/jS/GViPRIfxdHTabkGvrDOsI9mPuU8Ccd+2dShvHX0Czn9yKh
Ibx1KdH4m6SEhLLpi657pnCVFVvfd3BQSGmloB6BbuWbUrfiF5D3xlg7zaypq3EGS6zRgPh54YMf
R5jEldQNWGf4tQFVONwBQwXITa1VBcGUHreRvklpMk3muNerKdkA9zWgNYbjVqut4b5y7dZc92op
fiGJbF0orh2f1fLcBE/2ESHQoDt8lBJJXmJwxCiboPwOyVe7cTvxcxir9m9p/+x2BgGVAyIUdro8
fP4IRpTQjjJsQxmoHvyVpiUxXV/6Fuen9vgII+UDUA0vGldFYsLDURrdj8OqJRlKmpBF0efOZizQ
fz4/yvGk4TJEswDeIWuPm/xwFL0v0ISwtGQVhUW9koDJLUqYwXWjm7/Oj3T8PvQHLMHhIG3LiYoO
R6rIm6X0PNawSZ7fuIZJTR8nhM35UU6cQACqDeqIMgoirF2c/C12VEKrfPi4Q+LeReU4vAcARdZ1
g2zTwNJ8C9I29uDk4prczf0q1bp+jfpqtQrymo4n6jo3aRChC5909oU7/ni2AXVpRLJomKD4smwC
0VfQfD9NIZ8a1S8/SXUEMBvxFDtJ++3CPBxvTDQwpPodjT6wy8uNKVD/4QhJFA9pwpbtN2uJF2t6
cw34M94M8Yg7vcKdtgINq699K2xeOmA6r4TO+l+rLNDpg3wO6ERDJw/c2OGnj3MSw4FGEdddhM+d
Oo97Sw+SS9nucW+G6NAlDQfaL/2UF2s5ULoJvBFCjLleJ59dggAvcujPIL0MiMVQYyoUSOYnbd/9
EmSXa2Qw+h/n5/34C4OMhnxDJ4y+Ngo/h68KjRm+I1cWfAcr2oYTySLFjQ6N/urSrJ64xnhHMiJu
MmgXDHo4Fg5+nLkZHoZOWGAHZBaprNZHaavd9IWZI9YbmubvtJjtyJNBzN00cT2vfNUAPGXgTItf
l9rTDpkbJ7YvhH2nno5pkFHzB1J/+dHzSfiD1mQZVZeO8KtHkXGnw/19aUFbviDrXl/Haq9Gq0DA
XnLSKNih0/3k5A4UkolEYh8IRAsuPNbxKQQGGIw9DQZCInbG4ZxhPJGGSptk2K90Kdg2I9tbyHH/
7VUExhpYM0h2/i0XxOEo2hi3Ku2tfEVfSvlRplFxQyt9pt1vqheKcEcvxFCSEykPcUrmyxdC/8oo
cwdAijtgydfHItiRtf91BZfmBDhYS8pIoPi4lHrKfQWrwgExdxgK5RWIK7S7a8den988cnMcxKvE
61LZhUXDDj4qfEepPY8+2rer1MnHz1USic8CTbJXWzTqHhy05QWWWl+NyLOjcTkXf//VDGEZtKD4
ZDLbPPxqkd+7RW6RYwFWkcVWN9+VTodBTIGR0/k3PUqKAIOQyfLZpDUmkdPhUFQMslBp0OHQ9QLh
qszLdQ2LquuQSFm0lxRRASYdzyzJF8RE/iFEWoKBnIFD3qnwBCE3xzdi6BDdW1FNU4Gg5Prgrsxk
xENizETwYHUZJnYT6O7vaU2FzHMKYfyKAkCBu9AMhu9zK6YbesjdrkIOVV9lmqWDnc9yrpigNCfI
//S/ZyA67gyhWk8Bdc6B1j0BfbBaGCSVaj5jKdEZHuQDgFrURXHfCrWpfgl9vTVXRjAgOuG3A0p3
dj1M2bVh6+A0cw68FWxs1NjUQMGIuR16DR5zayTROrQK/b5RXD9GC6Rvbjr0kpDAz0PnPQun/soq
x1TB7CieEcMHVwpZurfqe6nrFKNqOGC46NadCFd08pXvsR0NN26IIw5E+EiwHoIAy+xusJVvBSqJ
b4Ht6zSx6+lLZzfiVxAXyrdSjcwcSR8zLLxOT2yXc7dT7nHIVfBXN4YSxUAikuq2l2o367JvUfgk
nkGSL1FnZHzAusTKflbDaDcaCPDsssAKZ6/SSzQgnaKE7I+HnLpWGt39luE3wAtCFvtSYnpreGqn
YmalTLC4HtrQ4FDQ0EkEjJeN2CJ16WRZm86s8JpK4xkdZ5Rr+UwjTunxlm5q+bXPikxH9LyZkelq
4/GlTSvdWNuICnzGhyHL153bYlgC+ra2vQIserWG9ELLwdQmxIsaaNulN0xl9zpjb/iCGjrd5bis
2nybskoCgIDlWGxcPBSL67lEugiV3jyjH9ChL4tHAcX1dY/ydu+xyixzja4y3SlchHC5GvMSYTmS
R31cW5Kutk7sOf0Vz83IJkLXXveC0dG+Cg3IiRe4Ji5DQKi6187NZhVtwZ6ojtJv4mBkNhS/gEd0
47OrdtVrYpgGmD5gUKwQsr5bCvSqtmq1BlR1RMASgogS/aPaIrm4ykO7lmR5ByGObApLaXmeICLB
fgq9wB/szyh8xMVKhK5zX851fyuYTX6cHUhTOdEb82aG44gnbjUPQMlTaVLAQrQl1i7B0KwosNag
LsuRd/7gOT5iuZg0TUbhsnS3vJkMQABzlxLsahWEmBV93HDrAhO8raLI+DSP5vR5SEuESnAb9DIq
Kxci4GNYotRdkvQyqkGaTG8OT74GqSe37CnXZShaQGdz8zX7NttX1uCAw5ittZ7E/Q6xX7ESDq5h
kJcp3jhAszQgKh5xfLThiOqfzk/MiXuUEqiA//gvvfBFYACQaaZLbyC7rpbOQ5Gn43PTqO6F6T+O
inh9cgDKRpJYAjDz8PUpxOiZGsbZShlofQzz1jdcTJHVFzMwt3ZuvoIluo2dGVVITF8nA1hGFagP
ddZfqF0dBapgq6GOAwWH2aIRNB8+iKaXTjvosJh8Mfk/XEwh1nkxNzeVhb/R304tW4H+Aq4CBOjU
hQ6HGoxqSIk/pXNBae9Kkfq/y8b+a+sC2nuyuUQNFYIKq+twFMOdTLuho4RzZptsByMwXqKoCS7k
/iemDWiN1HCzKXHRTVyMYo3kuCX1mdrvE7w66nmLvZlUPbUvZHDHCxKQluzcgeQ5gYepBR1yG2Pu
lemwKZLInrZ+CST3/Lc5ht3wRbDFpDmIuqCE2x++UGc2YRNH+Le7aJDglpRTt1nNajI7m87P/dIr
qrGrEGbBl8BT4ml4q4Q1FKvRHGIpNF91+050aX9ho5x4e3YJeEAqOpxTyw5KE1apUfcDEiN1bm0g
JTqbREP558LbH8dF3DpERVRHKZIeLRqd5mGkF9L8aYiwNBjD5BldGaj2bVltaeSa9xQL3U/aKLDh
zk0ocrrShnhPlOajraXxZ+YG9zTq9e6LSF3Lo9A+/P1UWOSzGsgc9EgI9w+/kD+PcR0nNJPcAKsT
VW2Jwl3YMuen4sSE89M/SrfEpSRJh6MketVgzknl1k41LOXcbrhX01S7sNxObB8gRrgq8Y8svi42
qdklVj/EWikNb2rUccDamVlUXaW+kV/6tkcVEMnRlx8X4ARAxyMfAL8ouM8rsgm7Vx9DnGNe49md
PneRGV7peLo/dp2WfAr8IMLCQrfejD4xX6qebPn81H6kuod5DU9C1QtcgHRvWX7BsET124/A41lo
i0XXkz+rX8Kka3+Qi0SgvuDMN95QDblzgyqYeNWGKg6veyua0lXmtMazT6fms5YUGADmSad6qV50
+6m1x3CTotb5E0FWMKU6Rd6b1J3KZjvPg/oraQdsUYlbqarHZZb9dvyh1tdFUFBQjIzZ+nz+PY8/
Lo0WwI10GjRJ414soTa2xlIDbLhCajZec7Ub6BbH+hcNxsiFoY7zJ3jpaKGSPIFeQoHkcLWalJCh
tLQMJUSkX9eqPjteGRfGvSNonF3Z/BfY8MGsLnmKnBgZpgmNVao81A+WAGCrribkgTAXGvWhfc1j
xK8x12i2wq7ENz1Mxq3hV8nr+Zk9PqYon+HowHfkvFI/Wod/VJyRw25YQQiiOnMDcNQfTPMNRS/z
rvGjmVAiuURGPpbJk1Kz6H9SwKDryWc9nOCEnEdNDZgUSaJVz5kzY5KswfMU2ypwOrGfAhHU+LQJ
5SnUXSiDTlKmz7abd1iStWn4GA0+2U5RKqh6aeBInxNkvdcCM9EGsAFKsns6P9XPosnrp5DbhTag
GUZfcWxykf3Ejeuxgf6Mz2NOIwk7LKXzRKfE6aYMiiS5Hf3EUjzsICu4W11ZQwlzlExbWwZgmjVp
mPFbsacmv4rxgzY8ol00ZKsao9JoTqYvtVLboYQ2+t3VGBAmeDnJeve3px2YCra9LJxId6hlsFeb
mJJiYIg32dw0txT6O+gKGCgbMBXW51fIEeKAkoUj0ap8NPQHXHm8/7FCAqhWjhr1HTVtO71LdIhh
UqOrvsKbpLoi4w6gUNj6vV8kqAOeH/vo6mBsTnOiB+p99K0XawW+lxLAqEQ+BUbYNQgEOHi6K/6V
OfyPn+P/DN6Lx3+dl81//ye//llgXBMFYbv45X/fRT9xBS1+t/8p/9r/+WOHf+m/H8r3/Lmt39/b
u+/l8k8e/EV+/r/HX39vvx/8gqJB1E6fuvd6enpvurT9GIQnlX/y//U3/+P946e8TOX7f/0Dc5m8
lT8twKXnH//+rf2v//oH0fEfEy5//r9/8/57xt9b1cX3Nno/+hvv35uWv+z+k8If8F3UbCi0stT+
8R/D+8fviH9ykcuoAUABX0YWmXJKAuF//cOw/mmCprFAHKCgwv/k/GyK7uO39H9K6DilIg4AZNbB
xf7vNz/4Rv/3m/1H3mWPRZS3DT+YZffHzcdJRXGSH2TREpaasItwWUWakBZlFK7CMgeM0EzxOtCb
/sLi/8B/LIeh4SeYAlRYyawOV3866NhN+Wiu4k/QPVl6o75Wlqqo3HJV/eSPRfdZp55105lFqXp5
m/ej16suNqCxg3s92pK2+hY23Fs4vvYOuf0kzb4tPVVuzNzKXsJkSrObxIRKjeeDat67Q0+XmCK7
gh9yN8bFRui9M3gIeipfM1/Tnoc0grGWYCu4mwYbvFKYte5zVECHovVtqmv8KOObKkFEZ2U0ifPA
sYpC0h8r5d/f48/5X1wccv5JNEF0E3SQFy1VZeiH5CYwUSpiPs6HqN/as/Ns5J8D8/v5geSFu/gC
BwMtvsAcck8MDQOh5fg2lRi6po5nCVQ3B7EhSvMgtly3KJadH3Z5G7OsZeQODtehkX8E7QyiqOtF
rsIZmwiveggfGyr8GC77tr81cHyH3dbaF867IzafHJX+gdQUkUXVpcR9RYznu8PoIxPZuVIIINok
qQ3NZMr0xwr8Q+41tkUSmujzmiZusRsno1ynbJYL6aix7HmhSwQwFmkl0gO4HkvARZPleNdmo+K1
VgGLCNaGeUd5VB+9SIyV8NB2pG46gYW+d4JgGNdGk2Z3VRSb0VXQpy5m5W2n3sIYaoHj+vX0FhWD
/2RUSfdJ6Qp3ui5rDYPKPpE2rwYM4mlnIA9ebqvaAq0Yz5O4a/j/70x0JW/s0LceR0X0g5cJXOu4
eG3zhzxt1K2aaRpKwrVhTdiTxtNTGfSUKGGPZ3CYoeNvqXo1lEz7FIEe12zib+SianXhsJAr8Y+V
CvlJSJgAjkJoHEvzwcOzguo4lr9Th3U9xX1In1b1OvnK9KMc9Uv6IR8X/HIstHaI2sh3TAiuh2Nl
sFutgOwaeRsNyQy3dayV03TtrcA/6TFucbGCfKCsGltX75VEKTewCepPcN7nqxrh55TYTuluTREW
OE/XCKaKOF6PiUEH+/xGWhwUH7NCjYbaFMtIpxxw+KQOdlIJvqPBasqVYZfFbtKjmIObHwdm+QQ7
dig250c8NTnUH2FCynogTZBF2NCF+My0U4/eI3vsyUxt593Xs7z/NpV1kHsUwhAPr9QwvYIt7arI
x+IftBKIrn5ppUbPqlf8aV/NUZJ5A2xsE63ZrP8c0W8EkR71jb47/8SLy0zOkTQCQdwJsweOnQW0
YJ76NvYNviab46kSqNN5wszZ7OeHOTrTJFYLeADtSWSkKNYefoqpR/AtncGTzAaiH/jitBv0fZ8r
ZW4fU51QtSzH9sLxfURB4t3YEzSS8VuQahSL729S71X0LlM8FUAldBB/muOd6VaS51B05VejnObZ
Gxo7EIAMx7TfNZgIcqdYIn45//4nphlqsiRJy1I1LdTD9zemXhpcFoonUN1ZjbjEbsNojrbnRzkq
RMs3lkAr2CK6QPB1kUJmZgoW0yzB18y9uk+tpNgkCbzxVSh8O/GiwDC+9cOY7n0dZDHSUFDT+iQL
f1L9i+6L1MEbroPKAEkZIdrzD3dyCojcwE1Qq6e7ezgFU4H3WygwdarSsF2bWAzuCXGCvx9FVvyo
Q0NplZfZ4ShlUGMM5NaKF8Ra+2gXQ+bRZxJv599lmZkwzxKJw65BxYbu6mKb27CLtHlknjURZlvF
apIdsKbsyq/EfD9aSXAljA4Hy8z2/5UxHCQMfwY/i5hE7lfiTjJYiqiSxbfYrzpm0CYqxOi4o82K
PFURJpHHelM+xcbkrhFXKe4QSVG+2JN0yhzK4BIM9QiNJB8BKhLdeVn74TkOp7gJKrUzHHnZDJFY
IZCVrusYBGSUWPGT0g0phNQ22DWdQGjMLusb6CDdVaJZ43pO7fZaSwdu1gA58xYg36Uiq9xJi+uJ
HcYz0vagKbxseKNNjWhi5ASI79baQ2JZ3acACJhssc79rZNqZX1h151aDNyD8mAjiDq6ZsZ8jEQu
NEBgDhK1Fb3MGwP18R85HH+QdKJZR7jU3UE3nL6cX4YnTlX0bog0qFHJ6tRiMbgolGZmQQdcoIC6
TmsMSDU4VWuM7OoIjJ0FTBhlmwtn2YlRWYAUbSgYcaoumxJodtd9OqLSVKlZ5KlDFXwd+qzSNrUY
QBaYsEupJPXzJfuRo/oNHxVUAcUiPJxxVRCLE6SGzzF0VoXq/DQbzjqmwdheWVZeXQd54ZvQKtVS
2dAS1a5R/Bf9tcg65ffUStfxIYM3cFX1qvo7AoUYXGED5GirIMFLdtXRVaUl6k7zD1SDZv3K7arG
R/MEKBK1Y6NKQab687DVUsd5cQIj6z2cZZvuSjM6c9o3egZAYMzmJl81wqqLmwZfdHM7FRTgOfHd
aV3hTfFZd0aB+6Wio0MVpp2LJ0ZBD7zLY6vzWrtD/3J00xDI+5i4tTeNnYmqYzZcsos5osjImbQl
eZx9LAkIi+tIuEramerMFnb19sYPhmEDi7oXRLJFCGQp71ZxlqhrrOqGW8wSixt3GtV7142NqylB
MdCZunIfQ965r1pVf+jFQIJ5fnGfuC8k4wyIB+1LsM2Lk3zSzaDJe4D+uppbv2jSDOgqVP2FjtSJ
8xTYJjeF5NIDs10EJoZbjxNfn8ArLEk1YBagfTZYwOzwnY7Wjl9MtzDwhLV2MGdcRYmtXkj3Tr4n
6BxwtwiF4qh0eJy2Q9JF/4u981qyE2m37Qsd/oM3t5i1Vnknqap0Q8g13iUkJDz9HuiPE7vLhCp0
f6LvultiAUma75tzzHWl8OeWmvFkmOsYlTAtPxDnvLcz5SiFJxipKnPVa8sCB7hG59xMOaF33INd
Lx3NfgmUJrWbw+pIWBpr0wdnna2bR8cUxcEfVHFrjltw1hcV+RbNKtoveOuRwOtw0AIjt7NwLT/s
p7ydT/nICQejtoh7nl3TyweyBnpVTBWLK2kXrBHYpmFF6+Vj3y3Z9bYGBoXa8lFNuvvB2vqmb4he
kG3qvnHnypQeXy3r9MaCoMvJmcW24pxqM3NuWvRTZ/qaOadgA1vrFbP7j6sB/8CsOiL2K5dr0Uky
zdt8+Mgh9HZk8HPokrGK7dvz3z/3X/XP1VhTk1AcNo2aI+KmQ1XRrKiS/vydvRHp73cNZ3CfXKnp
Mr2+fN75aPaLt5CFqnJzSqxqIRpNrIDGjGE2jw05m7cLB34i2nU6t6JcSLkj9jTGI9fZhxpfdwLN
i5zVsXSaJVJl/t30Nu9IvqNNNdv2P/hk3x52+b2/j5503RBDv1r1lqpoummiPLAs3Xcb72kf1ro2
RYWjqumDh/N2raO8S3OCMWGi837dGckauyNtnWezgZq4kZuoCxwV1udh1d3PRbebmImS+P7BG9mf
+Ms9DM3+fTJAxQBT9s0Oq6HsJhQGBHLMP3v0Xg40SpidzUpvo3qt4Myg9TIijSPVnr9mt6E1+jP4
M1XgSnHc/gNB5nuPnBM0xU7KC3wdr1be1uoUIjG2F6qDd5gNiiKU1i+iC5dCpR/sp94bkITCo6wA
9QNDwn31GVq5S10g4KGbrWbdy0Vhj7NKNbDbCPQ8qE6dqYET3oFEyykrUszaTUPXihw5fxIRXSdV
kwhmF0fP3XL1RBoORDmcQVN5EwzEih4w1JM6tDpubpz+/O7embzg/1KCoThCA+E1dqLRMpAikt/u
zcZyB7quPHX+Cq4PHMaxE3Z9ZaayhIJg2h/ZHt4uZcwVlDl+l8x5cK+WstLYBFUJukHSR1samWzB
vkxlMxGpq82Fdkdi+ngpysxxfunWsn1Ss1GK+M+3/84JlB+BQJ8WJucj1pqXk8nqVKnqZxwe0m6L
T/R8HaotmYc3wfnsj2I8zZvPUUG3poQApfmpR99NGq6xlp+HZVRR6UAMP6U9AKw//7J3no5D7hAl
MugxqLReDapi7fXazTIizDJje5YLnd3D2JnGVTFr43Zc+kBkiSqG+SwNVqs46zlc9J///BvemdB3
nwSVa5rgb40pq5ZCCfWKjMq1PYQMEJIO1uyj88g7H6tr7j1k9EfePgxfvoLWJx3Hh0MaLl6Q9aFD
3z1im+k1oda56oPdy7sX41RKxQFzIsGAry7WuMFEl5EWZDd3sEpL/xtp208L1vgvf/3wKHDy1LDd
s0YHr15gBdvaMbL9y4KEdpYjmyWZpy4+KD6/sfWzGgLbxUBH2ZC23+vTjVcX82oD2mUn7hah6LeF
SOt5tM6Kohu/ukAmzTOSh4J4rY16lwCXfZhp2U9zkRLL6VR/86VBPQ2/9z9NkZEcpbuFjPjLrD33
zixgAUGAe/j7h0O9AxU7vxiN1T76/7VVoKro+CvpxGGNWDQppmANsWnYH0xu+8t8tS5RJaReiEYS
oZjzamdWNwNlj4yraLTEo3H3WhbmaHy2uty7ZB87frASmPtS/vqCFM14DXsQIfL5l7c15JU2shnW
Qs4BbdirQXs0TSJFrG2Ux0yoLCyIMbikH1hFWQ36cAK7VYYF0dZxXxXbmVzQLjuV35zc0c8Ogy/M
MOB4fNZp1qUdTMC9y2kUH2y23/nOXaQiSCEZq8iDXw1Vc+uU0XupFnYcljiWiuKkrfrfShD3kUqX
lDVmd6Pgi3/5cPJJaNKpOdsicXTOxebkKLPFlPx5ZL33gTuY9cCqUrt9s6BtJCzbC0hQggfSIBbK
xd7fB9aOKmiIxPz7i4Fs2pELdPiILH95S2pz9EbUqxb25BleFiSHn3UjtSS7y4IPNvvvvSM+cah3
TCgsDK/eEdAjtEmI4sPN8aGdG2I8q6fGvvvzDb2zf0TfghYV58fv5szLG6oIEBRYbBnAhTdFbPXF
odumPGrHezVC2ZuLvwUt4YpD8wc3FuHEb5D8yys6+GV7tIvg+TjQhpWt+htn0tQHI/ztqEAmBBgG
qe3vQ+ur+cYw8EWsIyvZLKFZ6pqXkhq4GV5ieHl2/PMzfPum9jwomiq7wpsV5tUkIEtAXhrSimiX
OsdIYoYwQ+j9wdz2zq6TCh5BddRXGez4A14+uGqFwtCle97KPGo/BITJEFNOdk6W6XKSpV2EY1mL
e73KyuulyYcLp4Q1Q7kZa0hGEFNVusi5hfxRLW3woNBLXNnmVn4Z9Tb9SHL9zuNH4klTHvvp3uB4
tdWr584qmoBhNRI0EQ7wPfGUTEtAOzY1n//8+N8OYaoFsNxAirEjR+z38rnYTkpNxKBCMuoebuiW
Tt+quU3UWkLtS5/IHgp/mZzwz5d9Zyf58rqv7hFPhlQd0MyIxMA0cYT1rex7yKkw0WPPb5xPNT3R
YwmUGRvD5N4Ec/WtqYIN2wQWkMM84Y1dq6X79uffxTrHDb9clPhhe2uJEwrSh9du3MZdaSkHIHpd
PR/6u3HdNO2z3m91fQ63xSkftnYmB8TMMuMfAj8LEYkidREPkkPU3zn93EKhE5p+3brgMA9lLqFU
UMX1H2jzufaJF197xyLLzC+lI1agBp4SdKtnsHHsjAMnCVAFrlGnb4YZsi3JrdDv01KLfGjibKHH
QFTnM3wyJ6adBSwe5SBuEmfbjDKeVGVxOFhc/dfodM69DDhXRduyyDuKVKUZtplof8ydUYwXk3T2
XEWntytCMyzlRPzKldzIheF9WXtUPFlr98bt1JmEq6AIWR8tFztiEgiDFOMs3XBgE0jYX1A7HNYI
MT3Un2qrlh/KJMwL/49Ugj8YOJeIWyaX5JhpZc+EleAOlcryS+g1upJRTcMK012XY5KJKvXCdU5L
mehSsq3Su3F9dNgs3KeGbMNFedZwtHJ7ypiUOruPptEyV8Ric3C3GNj9knzoOisaZ/b8hr+AXfV7
DtOhPs3QibvWtJ49cjJ/jmNfm7FyZvs8S+cOPJkzz8e2b0m1NfTeC6kRCrYeZFEi2Run7cdgyf7R
xd5TlMIijrtPTTwviqOgyY41FItFTLbRWF5zcNoSJKpZislGWCDsIDSM1L/H4EotFS93vxwLP7fJ
QQC6bh1zUdT3DSbnpxGhxpNamztrkOWZKFxhJH7aiF/DaBo/qnnoHtNA225B33UVprfJ+ekvCtks
dO9yuO7pKDRxa2JUjWxt7sbz1OLoGDWm29Agz7LpkzFLbwprbzS+tIQMse63HmPHK/tARRD+e4MU
rKW6SN3ZQekD3LIOhYGdjtDQZb1zjVT7pgt3Rath+NrjVKz+j7IXNv45P8sfrHbveq9qxJuup4vt
Rna1eF/X1vcEAJduu/Xc9ggKHtn+Mrlbm+hF0TwNQw3EtUrLdo48P5uMkJGeoU933PQBJ6dpks6S
GZcLsQZ1WCp9up7Xov5elc1yXdve9L0Sa1eeeYtRng34AMOtVS7j0zDGh64scyMcRFE4IfXYlQnd
UsYFriXhJY4rTWKEra7PD66hdDfJAx0svYsSpINtkyJdJ0A5b0kLLtBBLkOffrPVpgEoJupkjbKN
UPSI8dcACunzo4LC5YaBtzkPzqxlExRBT1BN9RYowbbyRX0sZTn/bMcSxcgwGrgNex0QW2e0lEEo
dPVf6qZsu7geRvzfGo3K79Ijn5A8yELIqIc6vUVjA77gSDgukTX9ArQmUQiwm4tCH8jFGALUrydt
dqr9O1wJ2BBjV4SNsVoXa0pnfReLzf9Uhtd+MiTnTfx/ziIjED3LOXp4z4s3M1/wHC5N8asLjIXI
FF1Ln9w26y5b/M4LUqk0+Kp37fxkoxNnitgoeIdUtzABUVvDJV1w3HMiPZDNjVY3nR1plCE/6Wih
n+ReppDggkaEEm1HCsZk1nmckz/8RR8Wgnfn3BlvNsNZcVZujvnszXl6WzBrA8ceC3lPQWC7C9as
xmeJTGQNi2Gz1iMSBVZsXEL2fD74dtHzyoVBnqDRBjft2NU/ptHI53gptyVx+hIDX1Zoy90mCuf7
MNfjjb7gLAl7e9a/L4OsvZ07VOlUxnfo88hKRVJtUf0jhaM/rqVuEnlsj9kdai4iO7XCGV1CcBaH
R9z7+hZ23ebasUlf5n6BxNxHhppVGcE58M4h7k0itgcbo6ScUjd27HlYLlJNNirWy6L+lFnL4B+p
ctmfDHNi1nOHqrzX/SH/zpGNInqa2v43tEzVY7HK6cE2Z7WdoJSaGBs9Spu7Z356hPyc/p5+GmZ1
Jgrhkf4dwiInl9G3tPSfDivdI4Y/q3pwra1+YvIO/EsdxB65SH3f/ZjctMpPZDcMaBGXFcz+5Naf
/Rro+iHlM1W3blaQ+riicDNvjLltxwP58VAMBt0CoInTG/xdqeiChKhJmktCTsUlgYL+5ZIpDXpd
NiCKF4aN1XdrdzS21pTwPpFo4TMsOml+ox7ckiNZLtlFKqqxOZelCYs/hTMZl0FhXE81ts9wcqzR
OJmEXDBVWGl1M0qkYjFKIjRhpCTZU5hTmywRDzF1xhgsvCtJfIYbIjxWdFe1FZszSH8IqooO0kMz
DOk9fdDU4qbhmxxyfzK6xBNW/nnxN2EeU9Q7ogTMVnOb59nCt7Zqgn4mUxrISOkXPZHXEuhV3DH6
1lPmb9r16AZ5HmWydb8PuddM/DdzuDF6fn5iyDw/OVNOSc1nxBCop4xhCrdcbMtRh7VyX0HgKQ5M
AwU7CK8FkdQM1lyHc+2lPzIm2C8bB/eftuZBo+0wsdN2dBfzdnLNroxsIpfNhGVpcMOW7hJx9kGN
qG6cHA0Zy+Zs/rFZbP/J9Pa70VwWjpC+hXerDINerNLTmn/dDjlYhtQj0BmnrBb3utbdZKsdFFGh
nEk/kgy5ZCdpzMHTbPqyOCsHoa58hgDJw3ndBdd1azRxY05NQD7TLhganda+wfG6ktuM+XIJM/Rv
ZDT1+uaGVbVJMHmG4zd4ZqchPQy2VpShl1P0BHnm1/IyLbzgpyO85Zkqpk2Ydpl6D4G/lTP54mWN
P3MYCE+1nNpE6RCMjOjZhv9kOIv1bVU1a2XOPk+Dg650AtU95RhhqflMtakMzD52g9K8dkcZ3Gjl
NN33aZ5fuxBMb/Lc8NbzFujwJ3O1YFo0lqHuRSuCLFRzaUOOmNExRuU6rl/Z8Pl92EMwKeNUX1gk
dKOoZly2aoWB5MzjXbbW5nNFAjiz1LZWdlxJ17uuyROIAlsudLNzPcauEPxTjq72TZr0NPVtzR20
j0RtRQaLJgzNNmsPZsEm6WBZq0HArliIozE1xC04J8yDR296uHdHXZWxM5lzds/3kcMJm7K0izqH
mSisMs1/XtYqr88Jt2jri5pcwBk6plzLC/gAAp1KrdeCsIO6rM4qeBNXEtyTEfXeIJ1IYxMxhCbq
AnHlwIUi8mBoqiYZnJoorkEO7XQ0tVX6R89si/5c+WVlUgcsRXbQUt0pj8EsbERPcp0ISZfqcy20
8oEgnYAMHPoJJHuPmu2EHmCcz3oHg5lYF2cmS8qoIIoPU5BViXLKao3lHFSPKKKwYKdBp39xGi/7
5HSqMc9NXErnnfKMLXaqnpz5KkAFPjFUboVX5QLVqV+eCEBbynOftM2rljIZbSoQOXWIYkO28QIs
dgpn5dUyGd3R2yVoQ4BiptjUqa18tmhWoBjXq6N5l5XSjSbxaiLoLuuOHN6QzZRkv5JrQRYtxGPd
G423+IeOffHPeZ4y77CpOqvJj3HM9mRKBx1z2/n5P7NXpvw2didXZGbo105qbvvFETLE+eKbP1gu
1Rc+JkeRRLfWd521ONRG+ua2N/I8PevNVDzrfdDeoM2u0qTRl+HYLXOFboGINBmOvTGrKGM3nwiZ
0UWnH4BVxJbTHDm9vjaXYpNalmx6aoiknxSphG5XjrG9sAsI9dUxt0M9rt54EG5T4e5Ck+bwhcmK
KQkvhiSeYGX336etigRVONcJK1kz7dtLvn1BKz9cOyjXrVO+rVgZIa1XzV215FWf+HqdzlA/52EI
U2MAU4GMwV7Bca/8+f+TbaKCJoiap3PYTYXsCoEoTTMZTHRcRvODCuc7LWdKGpCjdkcBspbXPuKq
xts2mwtrwOr0qJCnnzK3OdutOUIp30h5Dr5DwXnRv49CivNcn8fzulfpL9dV+d9XdYA06p5N03GX
hO7NrX9VkUm90FvRiIymppkfe60af3lVm+Kot8l0+OAc/d4pevdr0wjBpP5a3uFYKdtpa+LGOYqF
QMvHeBnL8Z9WM52Qtrf5wbn9HdkaqVu7Jgyh1C7RfVUuBchjVr1NGcl2aRNz0mtZKLUtIC+uVj/T
nMQt12mZAo1m+Fxpfn8zrIGdSMecIdZv2NvzNOiHsNbIYKngD9kfPJH3Ci0g0fZyLnIUeCwvnz4S
Tb1zR2BiK6k1CKhyDqSBKnvIH752S9aPHsm2Wz8YgW8blihGgdBCbfkvJublVb2M1ZEviqtanbzQ
lAGyoJpKEIcQzg+jhzWv8C25RUOnPqJbvb02g3/XqXo6kU60L15e2yQaoPJbri22cj3vqsU/kSU0
Po9m+41tcHqrGooDo6b9tcXCAUuMvoMOGU1t+oIvL6wKjUSkxWEjoy3ynPNOc27p6ZBsFD3zsF3r
J5rh5QdPen9/L+tGSF9R4NCaRZiKDfzlRTVhBPW2/dYAl9Y5JhZOBhubn84p8kv+w4cRCG+rhEws
RDTRjkYpQZXl1QX1QqqhRwo5al136CaMhplNauym2GOyprmpEXvKZqX0OX/bHEgGzjRIOfP7QB/a
w4ZI99xQEm2SXQR5tJg2u+K/nQaQRFN1pRRPuRrP+svfuJSz3+emytiE9G64VBTI9e4yL62DPhg/
/3yt/a2+egEMsn2g7zrCN3HUi6bXjWo9JFBz110SFCa0U2lrATHfOfyuaArs7FFuSssoHoFUCSFA
QCj88494a7ShfIP/gwYmKUYcJ171ONDWOW62S0rMdJ2a887cXD8SeWE/NIZY7rVhML6qdN7quGXZ
AWxqmWys8Fb4PzVNDz6iAb9TZ/UxSdIqIH0WMfPvOLN/TfqF5Wv9b8vCXAozGerNxgLEBqPfKv+u
yTuK2k3eH7Nu8MNyIBCpltZwGGQ6n0RZzs8z9b9E9mMa//lBvf1c9t9FywkRFI6W1xprYarAWidG
Rlk3daw2JA0eucdJlvnaqd6Gj/SGbycjJK30GXaqx662evVeJm3WBwYivfJ28R9X2lNhMU1jxe5h
PxJkK7vrsqK8aBGm97c8BE4iKH1wBjAi9tbh/jD+9RJcWZZWn65IW5dVHAWkbWj7JIX89SNl5PHB
YYrBKvlGWee65WbsUsPc3uxPFRLqW0GE34HYivHMr931IwfO2xlob+MB/KAFRhXnde+goi6haQ5L
mhxEduOATorbsvUie0Jk9ud7e+dSmIQtHJ67hw3L/ssnODemMCYI1oiA5BZv07iHCVMR3IZUfdCQ
ekcjwBUYLOxvfyPd9t/yr7eVeXjN5lxnkVZ5c+HKtn/EyFP39BJbuPpzppYwJSH2sgk0/bRs5j/m
XHQxoko96icKxtIDFWULRJWD1LaEEk16cKWNuZwS7XJOpMRHFON3H49pwathocUc8WprNwcK7WfG
10SxqvxFx2i+MLrFOMCB2s7+/Cbezig0o3nXpJUx1XnsJF8+nhl/XAXtLo9oTuvNjYAE4UMVG9TP
MidKHnvaXD+TsFpCS1Q2tDTYW/n8bYA0MCViE0MT+Q0qsNiiZWHe9XmQBac//8bfgogXawEyCQCT
YNXYgGLXevUbrUkf01rf8mijHbg+ZoUC9bVg3wiimnK1ijNtXuuja7T5cpyUCWMDAdGIRLjy0liR
0KWwpbuCVgVT/GHohw6XH+SYhe1kh3iczo92DZbVFIe5GiZSj+y0MEMTQ1IfKjA0y3njWOJKNsVY
kSKSqWTM9FydaTLV6TlolVqvR2VK84MP5XcT/dWtYw7ae948AeiKr+aaNG04rnYpuy62dcdFGzQV
17pffaX2YHXx5ksSBSgYelVcrXbdH1hT98w97IxXGHvUClerI+WYdGjvYZReaX2t6S88WEW5/iB2
mWphGdhbF7kTrz5k9yW/lk1nUmIgGRhClCrykW5ikT/8+aXuM/TrG2Me3TGL/AN6+uW4G0hvqNhv
5pGmc9AjoNSLerEuH2gh3x4k9qQ8oJQgEHx2kbvP/N9fP0/KLwyy36JSpv1l2chAHcd2HXPyEGxx
LDZf2z6vIm2pbRdtcxJ+CS6hkH0Xzz0dzSgnWl2LMzXhxKbSkZrJ7Kty+0DJ9PZpYHpDIEufEpgI
qZQvf6ZLbdtQtPEiOjfqmMmR9hYHvORvnzkfOtOgj6tr/5JeDSZqIk7Jx0oRKfcyiuAIBqJ5I8Pw
g1G7P9SX7xZVyM532xHn+4Hl5d1o/HtzBD8bLX2fx0TNGSGYEJWszdR2xzJTAMyFQdzYqOzxXDhF
5Rz+fKdv9gfYBHieWLIRP5Ew9Wp0LXo7W8PGL7DNTjuMNrkMHk6zS7qz2UwJbyJYWTOCo0lf8PbP
l94f4uubD3YKBlfF5/zaIgBuX0jSvOmnLsMWLThPrvYMgHsmHeMOakgT/fl67wyd/RQKIwXIEMfz
Vw875StHTkuxZeor/UzV9s8Vj/0Hb/S3ku7lXe2mbU5Cuzdz35G/fKUpJ+GpXmeAfW7jPFa+wF2e
B3tlX7BryJNyrLIqHskXmRGMypYUdqyja48SbKG2hACjs+abrhjlD8026im0aSBeeNLu5InOQv2I
mkR9T7VcMg90I1X10Vy2e/Rr5nXteZN3MJfCIxx966wxpO7sfYX1E2iJrIgwjze+KZePR4OHPuhj
Q7XN8Tp50609jAWAnTo9/lbTHoiYLdNffm0N8wnXjJsdmkVZQUIfNsXFi0q4jisNUUA82WQUJRSe
GzsOqiyzDyz0CvQkK9WjmeKrjkXfm3ecSZbuU0f5Z71QZrWhMlfzNCTIrhXHlFHVRtj2E9FS1ZyN
TxtyLCPOwZSquMxzDKaFS93+OFVbwI5is7obTUu9CQglOQTxyMdylyG0sgionfofAfaX9JSbWGGe
e1rNZ47XT0SL5/km/jtb/H/eCbwTZqz/+/+oIm94J6cO2cRr3gl/4r+8E9P8D4cOiFGI/n2OYv/i
nbj/wSHIv+dkwukYusn/8k78/1BNgKCE/RQ0PAWF/+WdOP/xqG1Q2sBIYzI1Gn/DOyH/5tUEtJuJ
QSbtTIr9SmAuX36qHcVZ2QYBQU6+9pX9tDHUDzmZTidapc7JMvfEvanRD/5IR9JMr2cn109eA0m1
9HLrALvZiSqqz3FZNZ9Tmm4H+OXU1rwSUfKy6GHadtaBNXBJKL1aV71lTid8St92WuatV3r9ubuB
JJ26zg+d2n0m8fvn7B0bmX4To1knXe/LC2gO2y2VkIGae2pFpmjzC7PQtKQvRoNGpq+Cc7bI2a3K
Omrbk2MegSWdTT1eFyTOt44WfC3XlrZuvyE+VJeaoapQMyftmLtwDFJpaIdZ06wr5e7sW20QtIzb
rYtTPyX1uE6bY66P1b1yM7aHMij9TxkH6ETnGJkMnH6+qNlPT5ZT2kZsjQXVfYEu2IxRCOufes1s
sAF22qfeR94FUWpoWWyy+bEa2SPXBezgsGBHe/KlIEfa97I6VIPUt7PeC7RPkv9jf5z9tNDByK1E
6pOjJ63aUrp+iDgvCo2YaWCYRh4ZOp+4lzHjrGuxNHE2OrYKtbztngAEH1uv05Kcqe4rQba0ViDh
jkhabG0M3dmrHuxstiHEdht6HOnTEVn1MgsSjRuFSJ8W2iUy4jFM57pZycUriiSdeHV24dIkR+lA
FUoaJBqGvW8APJOe+Thjd8RSuIJNrYb1pPr6h7Vav7p6Q2uyuUkNrPEfyuWU+nNNDhGCjeFq2bYL
o78zshN27waKBDyxbqhpzVVTSx9OQoL3crk+rUY+Xig2td80qV+A5wg3iAOgv0fruA0IcPzVfliz
rj0bZ+fHMJCHpmnPytvOTC/93lXZTSW2Y6v0U2M09yLwuIF64q1SF7iVEPt+jblrh6LbxL77aCI3
y214w7riPGDEJAP0qEXmC7P066M0muCWtSD2USEoRyRregpYii6z3mqOvqENceuI77i2Tltr6d9U
oNlsN3ORURE28a8Us96esWEKaCjSng5raa5fsIbx11l6pR3IpawvUTCKRK+Gu3GokSMsvf9pHcbm
Tq2It9sZ7YExL9oJzvR8HQjsAWwGLCqEHvJUN18vqhZRk8qOiFbNMzqtWVKahZ7U4OE+07UmesGZ
ikvZU6YQg56euWOdnZlp7T/NWmddLXOH/KWU/RzpU/+ZQKZnD9IyAYKsc9HEmhPK2fVighS0aCDb
rLTLp35pOkyog3EMSsuPGxsRGRbnzzOnwms6lBlRhzQFq72z1XG2CpXlFJfeMP9Ya6AS4Sr4XWm5
5pFcdaaKUZ/9qLNRp3KQC6eC2MKg1vOo6AydFMPOvaIFkd1vY68unZHDOr7Y9pKIb/cZA9EDUhSP
AJHyocjbc6239DCjthJZAVlW1jTn98suTsMo0p6xWYCwGxzhEKL1mNYwrUwO+1eblRexpTz3wpfL
cNXsmvXgoRNNkCArGWGuItewiS/cSk6HGpaQajb1g+Nn3U066JdSX9wjtUx1Zm2ed19gzwr3afq8
Z+5nDNpZ4lSNdzVMYx0WLvNspqFZqJJlgUg5+ydIxFeBURwHvz0C7WeGcOczv7Wu0onvbVx+4Fix
kCZjV0b0ETYSrRIGlTluvfzS6e9yzZZhMIpkk0GVECLiRcqv3MtUODF94l+DTy2T2zmfV9FEQbsQ
c57XPWxtOrn66N43fVPcBe3mgMuu6AsT7HNQrgWrWmEMqvtquYWXWZ6A+vSfHF2QbKdiYAJFlCOh
Q+XyhWzaLRQ0aSvHOW/nOtla43k1dKYK37vgGGVHekdOEJ6q4Iw2vE6Nzi0+5Y2q07Bt9elscBp6
xVgB2tJPEJz0kU5jC+C/b6+xOXufVdvy1/uFlmDd4R2QoBd1csx5/u2VOS4F4rk6PdnO5kbW+hMq
FAIL2TdHPjp1KqztcZ6lyergAKVbB/noBE08W93sIIQZFwZxMN+WAkFBJjOM4VOflPNUJNPmRGJe
1Hme0n706gYdWd+EyDavV5rwk5VptwY6gNt0gKzfE5PaQLvy0/yiMjp+mF7F3ljcamn/vFiqoJua
r4lrDsWTkyGCs4uGm2T2iTxERaaHxsaUDB5rnOYbVxsRuaxDzGE9oWttXVMdtiB7WdtVUBrqy5wN
06mutzN/Kaujk5dIFaQu49zs5Tkl8sSodRqvl6s/umEJF1OEud8bx3QNzDAfxi7sWYKhyJ/2+npY
Nv3TPK5mqE39A4Fa/nnLuQLRFesmZo70bBHFeOxkkzKHiwWge3sHiiahoDWdZ1Z7bLqxPpHqpp9P
EAA+TcY10O0lltuMKKomaDO3Sz3p8FhfjuXz5iPTXPXU88Kym+5BjzinFDVPLCYNMFqVxwxC4+QN
enArKzyGwPPINrN9G3RrSQ82M4OD3rIljrgF9+guSzrA7tVF6GhZyZ9G2GD5DScFeQUIqr0BIP/Z
Kouj5U7JYBP5AcqR0Pv8Jsian8L0YoJcWDfy9EfNs0DwMz0j2uL/LdWCbRG8l7sV6dOgzct95rPw
paXuRC5iyeMW5Opy0ns6l7M7fCXYaIZlvok0AU+1FUnJdEPppjg1W2ZF+dIjvesYTSqTB6b1x2WY
DutkHNdCu9j68lJVT1nDglk+BVN97To13c4xsVV3dMqSjy237ql9QTN4VN360JbOXVZ9DxpUMUFN
MhSgfqHFRnUVpGTAWmdVJ59MyeI6j/E8dTc4qE5DM2PCgR+XD8pPAP8zL1rTPWYS/XxoqaYbNPcK
0mvdMnu08SgCpXfvhzmfTvlCn8MX1m1HxZLE10SbLT2ZSEBIiv5oLcGhc+tzu3haB+cg9UAc4fh/
q1R9o49mXPfmAyeop17Pzx1bXo+TfSO64XZiwGxLgfZLBF08YiJKcOOJJF26BTO8c6axbSUVcS3i
dEazD2Yku67z7LT1yHloFUa6v2c1NO1Xv0ISnRf+V61azGQcGS7+xPIwd0BZBr41FVY6Gl9Wsi6c
qzFN0H86yJpc87RU7ZGg7edt6BHokPkRpSq9HTytONlua8RSS0lHUPYDLg40u/oqE88qhvte8He5
w/8wd15JcmPrtZ6KJoAOePMKIH1mmSzPF0SRLMKbDbuBEemOQxO7H7pb5zZL9zR13k6EQopQNMmq
TGDv33xrrSb+lirtlyQZs42uF9zYbW6drKGudt5AzIZTzQFGxBERycmlnJWPxHMurTXxcIFeG6L9
PifehRh6lstJ6PXJNl89Z4Vhboy07QJj/bEc0b5SsPF3qEHciDBdrU0UmcyvhdbzPWZj+cqDVrIN
b16KfLoZXPtbNagPJW3MDYu2D6qz5lgjkno1WuO+VHt+KkiqKUl8W3kwS+3eJVhtG+tjdKt101Uk
2pWp6K7lMOjqef0Qje1gyWo38w/tVTWu3zHWyh5Q88pDmn0MoKJ66W7ZolWXpaDqQbMRDCbMlGom
5cUdc5z1m8a7LYsc94KlFFfeqTu3LL4DAG9qE5VqrZTqYZxzuQGMAA4adcMMW5apZyPqJkSsprUR
anyquy5ffBjih15xExVJ2Tw/wes5X5HHuEFST/k5QmgZrjN2X8yYLdnC7cNkJFWd0fcQaswEGCAY
BdRvW/lenqIEtO1bdV7mTZQjokji5IBAsDnXda7f0CkNm77O34YoujKFTN+iNjk73PR9M3qbpKEK
t5NCnErS67fcyC1oDD+jVjMArafBfIdW1vflxLqHVA/lULsQi74G/O1nq4bPySZxwnT7USEhQPi4
cJQn3SvGU0pcGDqe1Re8tYZjPTXtg0yW7naMoB8ZvJaPygyQbDui7P245ONgqeoduC3FCeF2vE2Z
LGE3qXgbg9SxgRAY74vbpPG2j/U66DjTd8tk1sFYZgR5dO7ox1Ndh0ylhyPBQgWzcv0dJxvv+8z7
MUKVZdeqYHaZCcLcpdOr/qQmb4mbG5gvxdqBvXt1LOuBIObYGdpD28bak9TsJUSGXPOQeu03PRrF
Nu/mU4VJVOFXueY9tcw/NqOnAKCrvXPE+iUJa7ecN667zL5TjnMw8FM9Q4zBeU/Ccm5lwpGkT5qz
z53O3A/2VPojFtHK3tW1CFx9fplmqYWx0wAVYpE33GZeA8uZy7cEs+EqFMgsUJyJWVzwDohu2xyE
rS2ceTdzUm76Rlku+dB5obY0Yjd3i/GFcZC+Hex+OmorFBi4JicxMSa4cLQxgGUO+DjaU9gzZdoO
VSeOnecpR2+kK8bB48nRcvVlGnUtsLCdf14ot59RHrPxWBCtcrqXO81lVA0VNwR1gtBAhSxcCCAR
6ikSQxdqVQVA50TdpcCAM5Sosm6FpyPVc7L2x2j0UyC8XL+0Rr9LteoqvZeiShTd78tnh23Xu5aU
pDw6QuEmj/S9roBkL5X45lWduZvm2Gv8aI4mv0G3tnNUaZwzkr2wV9XMO5j8N+Jfrad61FqwU5DJ
nvfsZdZXztqyq3MEhLmLkqYlTUmxLnkiHrPWWvUWpnVg51rytJZvfcnzFbUynImoO9rFUPh6RylP
YKt70tc3Et+d51xr8vvBUCUIQq6FMEN3RgyYBOcYTkZZnWvHkhe6c3knRs3b9EP1OlrEnY5QUudm
zHvEFaRgtEU8nRxWOudsirJxU+ZWhLHqksEdzstNARbOPUut32GlsOMGWRLUFe6omzeT1kav7lCL
/WhB0aVjZG29mitHnRxn79AYBo6TaP5kE4yLfvGoaPwu0UgS0cg6/UCOg31vxN68F85Y7uqZajes
xGK96sKb7zFP1a8UatZXw237G6kO6UARaEy3gjOdkygxvysVwgijXBPLGrERbI3uS/tbIjBcaO4w
O/sWIzcrBZmY16TuA9feG331deZOP5YLjnNe3ZR7z+nE1mNMTtk5EQLiCUu5x+jd8mNmrM9wd2mo
iLj6xhOJ05ELkFHCvp6VIQ1NJVuuGeFNr3zw2UkaTv5hRqbEBai1dm7uFY94b3CwZnDYQl0edaxi
sMSI5HNSat5rNfX0LZMu3uSYVoc5MrIvrQk5uniRxrEz4ieFSVhZ7+dBC/MaQ/lxEMX3mjTbNOhZ
cHYcS9qSB+0wD+pGSQBG/Mg1CLhffUB90477U58Ysb6xXUXVdj2JqnlgSlO5Sopa+jr0Ra+mGSs5
9X8xvMV4WFR+osr6WtlVfZfzO+6KmrIxwA8tP8+GOSE2qYR2i55LPaRGCS86u6JMaM4T7aLLxnix
06y8kYUuqR40RsV+UZhJG1RTND0MspqW0OCfTDa1sG/UVCuelUYzD6WmLNey6+hMNadoDq3h1l4o
E+zBkgkSwCe83rkzl9z6iIaEjSAlMZeYCwU+dbnNgNzKnBO54Omu1vFKDYRI3JBGVP+KzSXZVTJS
tjm5LnvOpWZjCcUIZ21xaBZqWqYMP6vJqfuj2gyEETDREPnJRp6nBLTw3tfYW+5KQqqe6pzeoqxE
d9LbiJENrZXPNec5IVlIsR0krt2GqZjpqrVi6XZ65L4TTXUYB4/wp6EmSID82MBkEHBMBmzWjaJu
LnGTyQMmR0eZ0TBlyqlKjMe21QJTIDXA0m7b044McRfdY7Pb7M1VQSuqugsIkKRzXxCDem0bzu6y
a81LUyI4TwtuyEi/57c46Fb/atoOMhJzkw1uEg62OLhthdHk+hi8iokkXkfblR5RshGGqanr99NN
TOl6nV2nCy0sFCyiHHBvwdGFa50U3yyw0oIrZkorPUScUW5atiWqfM4L+x7vylAvpy3SqkdTLTep
iEZWQ/up+Mg7LrTRnHw7ta/W0tWPdIbjTpXuDzQfaJRUmtvRtdCdDUbKaGQUy8lObPvokWURpFm2
ddX42xQnH4Y2z2czzffWbE0B9AUhajpim9Qsnple5H7DYNHHQTTxPXfeWTKtdpbrnRAL0Csm1sk1
rG9ut9Z0Y5qQM+56VPAqZACtp8mdcJ8nixGQpvkx6xTfDo5pV27gjdPMMtCQDO4dgEQYEuYdOhPL
xAREN4rbcj3wLBhyqLVsDt1KM33bps5TLffdaPIwzfQt071N6cG0ucSjyZY45loXgWyicMhptGPr
arGVyRihlBMRaWn3XZfO7eJqF3K2IOa9pwrwM1BA4q4tLeCWB/QdExfDX5/HGtkY/9x8U8czvYmL
+kKdeSoqNlrGR4fXsD5vyUdDScZin1dJbgqDnDBbfTCteuPita131kl68RfH3QtMIhYBaOR4j4uy
zsbckzYhRQEAwKTOb53mtLgj6H3iPkWNdRWKFhMixka0V24N3dgNtXxXk/wSZ/zGvS5pBeyNOcsv
5HH41A1bWThc7uVNFp3bJJF+l0bHqWivVKo3ucmQuC7sbFNF7ptIrSlc5vVMj69jNaD/SYkwQMx4
mOc68dEbh+mEkEc3Fwh9ZVdlrNByCEffo4Xx61aYB2795wzHqIjJYzhKnBZw3ZVLGBf6QaPvp0cM
a9UigwZVFCsrakZLLoy4TYOnkVjv0TkyqkFe3TocPy1++0qV7/u4P9qEGjI4xPOvb4gkU9hUWmMw
u/V+ciqEpOV+Nu6YPFL2T3Lb1NwmETq1earQgfHRMAPrj0VOfwtw6/dQrkExVXLfzo2PUQwTLAiP
gOHf3eQW2y7vedegCfrRA3tgzsag7DDG2J8p03Ux1B1pAWFsv0+TS6PXRlzm3ncHoNPIQI2L/KNp
Iwb25tJfVHSX9203j6GTNBytYsxxzCIPEiWRGdamnu6bCMgMp67Gpw96L/SB1ybh6a6Vi11y4BWS
2LxxDNGuRrAWbEaPiRAhsPJb2z5rLqJ8z7tlax+I1Ns6Av3rOORbgMJV4maQvJKevdQN6xGTyMmM
QuyivElDtPjSaB+wDe8U55PfaaLdKJ17l1dGdIgteSKLlRdeDMtJsh91IvWu7MUlsxi5csh/rVR5
SwdyKKfppZPtWZ1fPL27VgKSjgmTs5k6SgKMF16yNNsltCl2w5fSAIMUUXtMh54LVypPin4hu4md
Bmy/OpywuPTdEqQLgyddxTm2PM95dVBSd0+2cXxq+e+m4YCEBiesuzKet/W4U9qzyZyKIsg8umRe
RsUTcwc/j57EdDPanCjO8qDpA5P+fpt6u5G5aNOj4Z0J5mPIIlUniEr3wkrFT4ZTJl44inxqDkRA
rDVQeDjtNaUileYUzjbC5sW4s60nd+gCTX+z5q9598S6hWaPdpD7oOPcrRd5agmPdJpt5752qsJ+
XQOc6PfqWiz01U2vMHODmckrzjT6yRepdFrg1sVpUQfHb1JPPnbmjByNwJCNzrYmKHT3cWRtvq2k
fjWdYb6IrqUP0dHkLP2HKZ1jiQ2wqQ+3BS3e1kOwfDQbdg3UL6GSuNqpjqbHpuluBDGNrUjXp7ri
K0u8kqaRqMXEqZeziThuMYg7yQZnn6i0oSys0Wq499li2htbmaeG34H+brbjk64NXyrLgGNX2sG5
GCWKTuLL9m5vzWfGWWZxj9D7gyuI6YdDJWMmwxmUEAVlvp7k/ezeRlkvdyhbAOBzBh8cv2w0XqM4
HokBWbr7SX1ylOqGsAG/QAsadIlh36aEuhxI4mCEOzyYOdNhm7ZGCK4OuWjhEsWvfW/OZ2eyttTW
7OvwoGpmn52ogx9Ufdb1u6XlptV3eZrPxO1IbwsVMm006TwiJwldzzipmXrbNM9TOzLhLh9zxfG7
sQ8JiXHRyWnHKTO3U8mGrVp+H5rqc3xMJ+TRVuFGW0bh2R7RGv4cw9JcTFXaBwS9l1S1GOY2YaIm
14ZBLmMWyBKv8u5LpNz0Mpbkz1KKKUzcVQPVTFQyU/JQj9SrbFnN2XN0aKKZIWfFJY5OmW4N+2Kc
Y/qQSCAEq9t7zXNeszROD11HgIPWpihe4Q+PqZMHCZ9CwPrfueAKcCjTGq3aVhhkWULTfa35Y76l
F+pOGfMomGGkpM9nrO0rZqs7zZtstH5eu6/tlAKIh9BJa3+JAcwNW3mzqA1zT0n2FA/9Zk2y8dkf
FIH0RrkVLsURejOVwsId+puYovlxXgNFEf1QhzrlVWbeO2LDnaaPSLzddIfv3ctcKDeMEp5IgNmj
WNprjXu/kK4Y9urAxMobme5bxyVx7w3KuqFjVwu/7Ce9kW5K0T+VghwQ0I/AWHqT4W9KXinOMBet
6/WNZU7jBq3sj4QS2l8yt90vdf41mSMqRIv7asypq0Bz3rG9chZx78AdMXLgdVLnC27bTy6dosL4
fZcaVE0xjlNbennE58I6lFCFQdaYSdA24iHCMhhWy12KY0eW887rkm+FyyovWd1puAlj9QHrtEO1
sIaviVAN1JmnjcRQYih4uqM6VOP8rDhA0/QC7BBKpUqO9pgdGbFF26ke590okA9jA1cEsWns6mUJ
Ervlv5mB9exhOqS1UIKlWNSnuHQ1X072DY65VDd24wVrh4K8GtV9hZvEyK41SN115SbuuWlTn0iw
NMA5196JavpocH70B5vE0Cg3tO3SxVnQkru0iWervckL4zbNpp6YSJ7ZtnfLQ9825TEWBudNI4cw
GlrSkTrD2dta/yVKlmbLwEIPpzZKQqUrt1LRHnj57tqUUQ1zLGLDIIo2YunZ7S5MwiI1l692QflI
2u5Ep9aK01So2Xe7NXGwFUl7XMjqRXI5mEzwZn2bYtyFoE+1NukypIjPkukgpNUdFNsl5bYq86DO
27W8yzSMG7IhWPVDoSFlh7YO2kFNGb4OaSU2bUxWmUxflJKaDk5+p40wB7oxFYHdEkHQu81rzMro
TqfdCF2GUVdXmtWGsVEW6KJQwgmL7YuxmOwr6pEkqWz1YPKyh3loH2cneisGVdma7eKdKQ0xZulZ
facI60ikXMlD1b7UNMCp27YnBZeWAyq57An3VvfcDY11aAfm2TBgTJhn9U5fd8lLU9zWtl7tUq+v
v/dIAvdSb9WzLmLv6zx1ykudV/I1VasFR6ZhZu4ZM/0vxRdNqWxaneWmsZPbOdGvCnYXDGX5Adx6
qR+kMCaGn2wsIEz9SgqE1pr3PW+MMPHGauPorQgYQ1P8pLkHokDJUFKLI4zPzOJgFjhiOPpkX+PU
1MPSaZ5sj3om013oAjMaN510l31cefNjL3HbcrG7fUK5eik1Nf3CEoWAbQSfvoaquLT5DMmc2I1p
2hwc7CMDsghRoUKyRPi7+gaCToZQuKyUxga8sDwk/ayFrTGlhzrJtlBd+Tr1utRR0d5inPIeWV2x
AX3gROsWvQumhLIBSUQXek179NTzHKvvPdODRNG2CqBob1TrbIq3BxJf4hAyGIbPCvahU7thVxdF
vUetb/xBhP5L9NXf5kj9lD/1T3Op/g3TpuCc/o6+engnyelD2f/X/yn+6z+rj7+mTv3+J/+gsBTz
N0yzrDUOQzWRCKEU/O/YKUUzf7McHQKK+Aa0BehD/sFhKc5vxB/aeHd5uAL9SW91fwRPKaYKpLXq
Ot0VjyWI9L8Jsbs/SMg/wsD+/7lTn/IsMGEC91ojyUAMyCXCjfZnCmtBDYf1bXJU82SkK3FqVUck
tESi2reVNpZPTKmb+mu8mn5RtipGO37FCUOvATccLGR+Id36pF3FnxkDOnyy+KWBzIBiV83BX2QQ
uq3POcU1HU7iSPw1xEDhOWYNZCGjQ8zPv7EOdFkw1WSYcOl2yOu6vWSgrRRh6mC2hUOAvei2HwHU
/ELL+klnZWMet8LGyGrxu4Zh/RwEEHtl4TmjMRDpnelyCZpyEPox752k2OEJPxK+VyWtmWQUoBgA
LLSQhSvuEK1T8bGoURywothVf/Vz/cwR4xzFw8WrjC7PxbQfRu/Tp2YIo1Ls9NiuKVYzIujBhDTL
vcHuNmIqFGxWWltf6HtJPq/Es5wMczxwQaSOi0oui5CLGZMyL46feIwKQ9Oeu+yx1ArnRRtzSNGQ
OypNTLgCa+ho2rUZVPX39+dfOkoe65L/+ZxF9787Q376r3Yf9ZoK133+q/4NDxro7787aI7v1X9c
3uePn6Pw1j/z5xHj/LZ6KOueY3hrXLar83T8kWyneL+hldHgPJG6AcfZ6+v9Z7Sdo/2mId9ELsgp
owKBc9r9ecI46m+IEdCoOJrr/EvHyycem3k27neIYld7ZxWrvc8C6dTEJRnweglLoDLsPes5PmSj
Zm4728n3SRE5zDDQMY2blqbuRsTWkJ5wgg9ZgIEQF3tFSVNKsQg0FZMUC2OupJ+wCFMYT+NP53jp
y2gpNuRW6kxfCi1JnW3SR3LxZaay9ZOaWqC41+NhBXjG3h/qRfXZvdNaq6n8oZ0EKympFTQO2Bd5
A9v73cLBJEi6bKr3bOkXB0OpbHigzQx7ZwaZz9NOfWILFJdc+F55QgW6tKGRKPO2WwRbcGZKxLmV
bZccJ9vKvrG6YZ9od2XAsREfG2lKRkt2MzxjWI8JSRILsevAQ+EqVK3YVV7/6FVpWWxdktGEFMne
jEDZK4Uokk2mQXUs3PvvOtOxGX7GxZZOdPq7bLL+SwVQsK8nU/hWX5b7f/0l/dv7/t/xBbNhj/85
R335wIJ5+OkG19Y/8efr5dq/kcmICy5v1norrUz0n68Xt+ZvCFxR1tsWuieu5H+8Xob+Gy8ejgBo
1XBi4Hb/x+u13vu8jaQNIpgySKFw/pUb/OejH4dkxrDosMnfAcuGC/gkyWmNUUsrggIu8C0pNFCt
z0TUkEunf1PaiHuwUAzHPPXIYpUtxWW2PP/lw/qzpPhretCnS5GfgN8btfWqMWVOwbHx8+WDo2oB
GduM57oTQqc3bm0PmJcq4TBbXoKhCnJj6y5qW9kpfpZJ2zwWaFuAAWIN/JSdQldGaOR/8XOt4pn/
pwXh50J8DMqu4j6BMPp//Fy6alg99mHaWZ/6ogtdJgjo0/CVHAPaf6YgSba0Nno4w+y2eSm9JMQm
C2arYK+Q3ZGpl0+4FSWKc7TqbtA2v/j5OLF/+vmIGwBVQTa5ygU5UT59c7mx5gYbVnNObVrDUK1V
Yz4ZjeLeKVItmx8yx6TrpOWG1W1HdJ6TL02ncr/ihDO0YexZ7ZXtuDueYiyMMDexRi+9m6oxtX4h
FfpUJFrI2tfKgoeWkHB7DQ/9+RvW6pmdoNQ1JoaykAdcLpqIeYPLBgvffoYaiV1WH8SID/d53mJz
AwbSWXthyv5XXtrrP/WXL5U7ZK2nsb/lQlm1oOvr8Jf6kIjUSBa2Np3occc+EFrZFZdpWgzLX/Ih
a95SW/RJ/Ivvaq2CP/2r3K5rnDXeIsgpPvmVguMrNuPT/lSjSB6BA1vsNS24czVAfWOJx8Vq2bwr
lZlKVpkl//9Zydzx+vePzM8aKr4HNPKIJnhckMdRf34q1o25KZJENDA1LdnOTAWa2sRyRnhV8is9
8qeHc/2n1q6Fb5s3hzifTw9nWZnV2FXQPDgz6cpRGKM9HEwGBmBk7D7qX1Swq9jjrx+wxXnIO7Bq
VThOOBp//lqxC7Hd2NTlMc9wYgqbPz5CLbGNU+l0Sgn5S9gSUe619SsD8v/xT6O3RugHdUXjYfB/
fv6nFdssDG8Gb7GVVdSI19YU4uqig16nJD3slAxvVpj8QflTufRPc9c+f8bksFBi8Zuvohow2E9P
lUIETNcaVXNkV6ypgehL3vQ/jqPEJgRj9/dPD5LsT0ciQva1FlvF2rQLKlXZz79rl2LyUysNoYS1
MtebWOnmH71BYCOJUtgYsPmKavbLXklgoZfZm6wYzVOJrZu1iRox3xpOjx99bnqHuZmLkD0QM5W0
dnHFS/XNpFdT0PbS9pu2H4+FWRovLGqmvVAV+zphVx9ImsqNwSxWWlHyMEbO1AAdeREkzlakMs3N
o6osslc+xqJA0NuK4Qeuve3XZujGbaxoxSExFuuGx+FrOTTKzlLz/qLJxg0aMO/A0yMNIwesfH1d
6O6J6WC/cxfPfVSk5d6mtUeuR4y9smxqZ6smDb5REjuKlAoOYUFVQKMrOgm5WvpEiBSR6w6C+nks
8209WNkRwiLeVVH5NDX5cj8SSbCxsaMNR22IdlhC2XuC4ZL3Zuh/OP3C6mEycxFg48jocPq9DO7z
nedJMxBWO3o7PgaDltFsbhjeEb+uZNoqFVohbfi5yVKb50ibyo1uy5yZY1O1720+YPs3W862sqL6
MRadu7peVSHXs/bVnfSZpaRo583MDvliWvldR6V/D9GDEMjuYSSrJL+OuDP+GDP8uFziMaoj3YXr
4xc1VfeGwbbE4SfBly6e1S7AM5ddM4i38cWKtJi5ruqJM45vFj6SZFtaSdTvwM683WA3D1lZGcc6
sSU0pMCcsxZRkGCvibS9Q29oY5OjnPS4W84ZOufHCH/ht2ysiijkeMhukTnYD5obGbdKnIzPpakx
sMPKaSOGXDkJ2yRFISX9JGA3qZFmz0yZEbQgvaYo+9pvc1rl0Bvn7FsuLXZGXdGRs+WoccbeUiE7
pHwQscLDdUMRvqKI0fzN0horkGBhfgEKd1CqWJ5Gz3Re0bKk0k/aMtsnijLE4NxOv6/V9pnRefHd
mC3t0LgdpBVWUHg7FuPNytzii5ptVcIlgkEVl2EGNuJLtaqn2VzScPH4hkZzQd2FBR4UT5NvWYDl
6Pi7MWCuvFzMqCYyzNTGDd0+AqzGSh6cVjuzeynYkdTfbXSgPhjAQWvm8kGzkhfoSbblUIBbh6ki
holSfdNSdzdapRH08dAwMBwwpkuH26gep53O5hCUMs+YYspxk+p5HmgExfLUme60Xe3VgmnMlpup
dxAg61mz18umvquMuXuwl6i8SVnr3aVRPJ+z2GA6LeRwUhpbGYLOGS0jWKZ2EDidaLyXjT6OiEqc
MmLLORfod3AulB9Gk+pWQIonjIomiwt7yyw/uclUFK9JHhXKWzrOJRo9z50sqCXPyZJL4zVV9l2L
Mu2H4JvTn9Eztddqriw7xH6/72+wnLbtF5jYNHpuG65zzEeXNEuPIx1x/sOtGZIHkBSd/UCIlfq9
dYuSQWo2tMvdaLqx3Omp26khiJ6GE/3vhRnzFca5EBf9yE4nMfmpSGk3NnJSczUNFDkhp3I79t/b
WSFemhozoarrhkEWWy+r9eQwdUWEcmgu+RtGQ2Hhq8xpfkk09FHBKJvBPceVupjozas0P1ozH0HF
dkDW7ZkO1RxvHE5i09wIbG8pm7WWc+V5SIgk9suIzCf2hIO3QCeVMdw956gd1A6dIJKbwsovwqvF
cmeqghtWV6Yl+lhm3o9L2eQmrSSF47EBDX1i5O3UeORoLeWxbcfcSriTRNarFBqfTedyduD/VPTH
Ra8bIw6NCDzCwt3HGDuW3nJm3RNtDa13xmtZIus6DondLHd9JV37sQQAKzaa4eHMF/B0jpYvJrfB
HcgDBgF156avPqqlIDZP6GAt4KZw5wfVG0keDUrFTSd7u6h8Q8nGqVIYKuhgu7rAsurGFlLVuILz
832f8Z6bcYJWCiGy8kKTX+QxWHtpeM5qOD5ydnHKqwE5J5PKlztgZrpl9sd2nyCyEX/OZHRRCVQu
eFM4ijzHUGqBW9YrhAqq890rM5zs/Rp7UlSBCKpnZeNkHTJSi5iWbQ2A7WShOZr5sLNsEg19xUjc
+mwhW4qPnnRM89mT7tR+lNXE16K4aoPcgTIvW30J+F9yR/uZuey46j7NznpV5cOXfppwZPZFrRKv
y/UU1eaHCQ9PjoaxRFbPRp2uKP5B9dE2OAwTrnfgkDS7awyBoAVVRdm+r5MmTp+aXu9YyWE5zyeV
aMKI3ioc4jmyoqFMo6vQNXU2/c4WoOr+RFNFNFgBVpz9SClb4M4TvGXY8ZUEENVYyaLGoShFFDNk
j4rwkheH3NyNksJKFK4nxp3scnGAl44g4URk3vSGJb8QEB09afPoHdH32MGUaqywCs1+pix/ER27
ZX69ajtV9EC+Z7AWrgtoPxicYotedY7Axur+zhvkuxjZcxctWV04ZroXpUf8MxGXTE3QdAcbqPBB
ZVDMmKfhbpEmUKrp1PyTUr2Hus5Cr/Oc25RBb+Clnh3iiGsRTy80gCkG87icOQM7wbHe5orlHWdd
wTbSi2HObPZ+oBUSZ+1R7YsrijtSw5RlQJ9EKyrhtLPimLgI+/3BEvXFsYiYOXiLqR70ZYz2aZlr
e0MbcSooUVekyfSszWXq+LYXdwjhGEuppWmdRtnORzOzxAlejzVYbxYnMgBYtPd81klTg6NUVWN9
1eNmRYawuiRedfGxHKgOPWP1+3rRkJEa9XxoF5A2TME/zKVsr4zgKjgdZwjrJRrwjK6Ta53x13Va
7DxBnGpuAHLXnFu1IrJwRjRwm02tR5VgkDWOclgDIO81bDmVYXxaIP0BCfsaPfQ4GjgxG+zD1E3b
T9oPL1JckGzTeEbiiSVqUeFk0jUKPlxYoafbIUVS5tNbtWKDS6gFRq3P1pYIqtJ9M1EFZDc4Qme4
/3D40nVaXUYJ2CVAgcD7OkoxF2wNDStQ0kJ5gIlMMTQPKZf1MY5T/Ss5qtEJRyn9oMsCj4PRi8ed
gX7Y85m4zvu8j2eFXamXDX42tsNRxv30UvdwY73VUlDx27vXHssM7nwmmo9VmdWg4PGov6S64RKy
niHDwwL92qeRcUjWxj6En+sOKl67ZEG1XbpZchbf+LpY5la1m8bezOPUR8hO8ug7Ru/eM/G3wg3s
oUGkMCiIqzH+punzWzKaqhUFQo4wZP2evxhiUIwMPkMESgNeUk6vbdl6x0eiPTy/MQzurRGULAn0
tAUPNAewnTlt2y+jm+YPWiGj1ap6WF4MI14NmpsiQ2uPb9qN2yvgyxrpkVNQtHV2sXJe+6Przt1T
T8N/z4FeQH6qRXaL8q7Y98PUhFKqBWPRaZzSTZwBoPpKgQ+xOav2sPXKWV5iw467feYl08TnOysl
IqIcdDWas+IE5aJstGSR7+XoOBsWsdrDiJAhGI0Fi+7cirddKy0kPnG9hQlNH/OqeNfqnMyLFFo/
qGmxXvhohRXOS9OFep1qTqiC9OASnsy7OOmqk6Bv2hn2EIfCIOdh5ToTBMzUh3ciVacnm+FyxXEc
TU/SqPqjm4n8nAN8XpqqvChi7r8hhosudiHcWx212RZLI2tv1hHOzcbktGjkYqAxFzUPMi898PKs
PS9qxiPW6R09ldor+8Yu21urXpR3l0ZFArQuyzdeVr0MVcOu3goC5/4ve2eyHLeSZul3qT2uAQ7H
tKhNRCBGkuIkkuIGRlEi5hlwB/D09SHu7a7M21Zdlr3rtl6kZabJJA4BuP/DOd/5cGSlD0jOf4mK
ApMfZ/TH0FhspGk20nL8VkF2lCntWNkRa7MDfvy79TP3bGCTInMhtQ5ZXyyHebU99KCzblEYdaHl
ND/HAVomth8n3xngi59cumDia8vkSE/ehNXs/HYmI9lZfXnBEkP0FSD+B5NA0eeBHuBsUsXi7wn0
3aBjuV38Gsqxi4UyVZn3hpuhvzMyxaljDMkB54HYeLLxTo6pmkMpeye0ytTckbeII1K2RORaguqn
b7ftREwpcSD81RyPXq0j3pEWv67UmblvZEwufSXN7ZASpan8/hhFLvgg5uCBvQf4xffCN7T3Cfba
LWb+2dn40TMcPKFSBjN5a5iPFdD23QwwjYFpjng3iIf2MEFb/py1/N5IFG5EHsRnZ1VfU2U9uoXt
fdFj1U+KPvIuo/PoQ2R7eRVqHw1nJCmQdwQ6N9+w1Fbe7cw6DZWoiP0LLmLSJ9D7+c6IEHlwbLgH
mP7TyjGeiRQK/AO4CfzLgO0ABTb+EL1T+1gEBgcLkQ5u+ciyRbyhk8HcmjYuuM04pymzrPzFnwp7
x+Kx22FHdggXcjSzsaBAiSN+jFo18PjJAYAqr+6rptXneQkIGu88i+wNhD4RdcJThC0R9UVZ7VIS
iwAK2P5r65Lo0duFgcyGHJnBEkc8/QwBzQKwGhT32xGG2x77h3dpE8k3oZryk6MMDWZiTK/1qp7d
YkcoTkvFeT0PVEFwAVwjLHw13U2dN9/wbhcbW8nghq2He8aD+pPWOHtgyRpsJ6MVD5UceNa5oY5T
Jdx9bMYUZTwnCQOINj+V9ZSFsyjSJzxS6g4usdkclTkLnJZe+S5bo3lr2ra9k9Art1ZTtscibY0P
Bqcc4ktREYwqWE75wsBvw2aZpA07sr46LYnU8LwibLBfhAVzrBBdHPY1Kwd7w5GDorhpOBlDSTYF
D2MCOSqvXxPofPciX0XRro0ezkZCzKrIRDZsYHaFlncyK90fm0b9SmWOmlO1vVvD/0qRR3s5vAwv
k6jCIY5skAQh0R6nsQ2phj8c/tmS7PIUTLxp3VuoDc/RetfCnewvtmz922k1/zDrsx96nM0YpEpP
HNFcXcoqlsi+FhTcdDWs8qfMsg8DmRRT6FAAPiWZj//YttIPAP28gOlifiUMNKjsI9pVPTUxdgEz
esLoZt7VrhJiy6rFuqmkGPZd2hAGQ6qXiz/K9EJCn/UhlsZJmQjf4sIg9LXpsYD2g7XIDS368JuU
UWftJgEFTKrGxkK6yyIz973PTfGxMIvpNx75BGz6XX5hfu/tO0rWkF/A70IGr02cG9u8lMGjXKwm
tBALbuaoLI6WblHFtnl/0G2Xnciyh8AdT9O86XprvjEKNB3U0Y7zaop2eJiUpxiJOA7fgnehpXW+
G8QXf7h9X+2ZAJcynOwOAbfhNT/KWM/3fjs7amMYpTMBNlhjkhg3klsw5MV7sRS6/zHPvOVUR4Ha
W1W+xtZ0tfwMynj6zWUJX4kP9qZXRrazyUyAM6Fn7LoyxREO6ZtoJMPTnJhixC5s+7HesTXN0wsj
oyi+YYEf7fqcydFPU8eNdwRyU4472i7nVTjcYEVudxp3F34w5JSbzHKH9mbkwR6H18m1lG5Bk0qs
qi0+JcuHzG7vprRPponScNK3sE6s10yJYEME5GvHTXtrdnn5m1kJJUcD2VDe54PVTnW0E36d183W
tfnezuraw3SoHd27Km/pJRMCLeWBCczgbtxlQjoKWTmbLq1I+VOBhLW6bUF3tZtlRgW1n3s4BgZ1
o7O0vGGm15E10dUm4jJsPwseNCXVM5EM8rYYEI3dNroz3fexskV+u2g9o593C9/beak5VIcKBSRv
4EJGiwJeUjBETNI2DzCS8YE/zoJcK5LIzDLjM+Ebo0dIG4KfDs21febgjqZPg8jgYdhEkdNG3zus
TPbeYhHQ730d++XvNCC36dFbzIKhXoP5w9zmLgriwzKWXXLxl3jJLmj3lXdvGyBHtqApUQYzG4BX
OW+lhZGTSj/2Ww7DqTS9+OTP6ZgdV47SXeEAjbtfMqx/70tdIlMuo4XmcZzt3sNIIXrPPw+ZIaZv
wu5p/HPW/+LSNqCHOFuLxMD7MfeAdnZNG2P49IPILu/1YjTmvvZkzxQkp5Y+wfUk2MdfpX4hucge
viFOGnYbKoqnVwJKyL/ZkrjS1yFbiUiCmRnEcKA0ZViAOdUkVj0FUgvnoiMEYSOduTybjBdwBkK4
zG/xR9TZl5F2DU0QXJ/hBI2iRdk5AnDJNsyYh/lrsfyOBDYvXnz3C31whn1sGnueJ8tK1pVZXfOL
t3Hw9fsoUK56BKMGqIlp58Jmz41kn94Uidlm+JptvnblUdq+cRhn4p5aKOuokK32QdSF9ZEj+HYg
ltCtdfTwdjeFaUxrzJvTsJCJ1lrGdOewTQe1DnZxM0cbG7fvVwsNTj3rPLD56Arlm/wXoMz1YXFm
6ZDx4lg1xVPp4dhcGtylG+Dvk/PcY+tjPDzNPmEHC+kOxL94ct9FGYcU4ZuL/QA/Bdp2GzWi2lMm
zxlUBVE5G2LsluqeQGh+zqSvyRvcLCKDK1MAkHuLMm+YseTE2kmo49iSYX3FFsQVqIObhVLXCAmY
tOUtrF7kAlz8oFET2eMxICaTBWlUujSDsx/sSb8ohz2WSH5qhh3BhVRC3ECyUOvkLI/5MF1fWBVM
JiqCfWrjYWY5llXRTpM0Bei7baitOPimFtyK5G9JT3k+NR87t3Ov/cU/O7hUkhMVj1JL+OdWVF4/
1s6eOutJFCOJ8K3y8MFBijHb7ZwbarkxSI3FQ1M2g9rPY+mLMFiUru503/YIOiGTX3i4jOBuXEW6
C1+xe5SZlTcfQW8Z8Dw8Nz8wyM6aM62mmC8sxkZvn3VQW454ZUrzMcnruSIxTjvLDv6uyu7axXUC
xgpWX90isg12Tl82yDIo9qlhq8ANbmiM8Aj4SIbLsGF+nJ2JOEkZ7sqgeyW2q4Je6rk8tYxphoCg
9aXuP2WWw/azpGp/zqOj7uOSj+g4C6vrf5HeKHOK0pqPmzSTct7ZEEVfIbzwvtVYDqZbscTNL5uP
+oMZUW4fhwDWxt6dAh9WMFmUGCg5GCLAO7Sa3Ps09ceiWh8NUO7zzz9fzqGzeEZ9swvao4n+Jck3
Hbya5VgpqyDRwxUMBkuUNP1ZZKWj9wWForsfOiaJLIWaiviUrM8ulsL7vUltXLwYEOJpPruzANoM
F79uL5lRgXqhFCWAatMndUZfOZDtpqwdhlPmj27tIXbhwfX23hDk4zaujeyi5qCNT55pNV9eb+rk
y67hXTB5FmsgoiUxnR1aAybbmaVIWb7J1Wq7S0XLFi/vypzBKRQbVnPbxeaHuxeI+ft948kiP4il
jA9adCLe9YUa/GVTxnlbHJzBq+fzmo7Deyw4cbOvjNkObtAgd/NbR/lZPe9QeU5ksYqSybrhNG61
b7Jgfmnnar5B1shSnEVEx/kJxp3Ta8or6u6s02taU+C55Rlek4lrVKYYXza40ET0knqJ0x7wqfuG
xaCcSptzuoz0t4Lor/RbAPe23vuwcbk5hyG1DxNBnu0ucaYR21DRA4ncAEsy8CbmKSLgc1/6hrfT
JlkyC9gv52glxZCdaDeC71LWmC55g5t5h0oRL2eVEUm2wxnT/jRVSts99Knl7C1GYm9d60d6J/Os
ENs/74g/V6VTSQ5PWKeZ9QRTtY5v+SU59QOoNeyAHcvU4aUhisS9+/PE9FqRW99VZ9bZHrVW6oD9
swQOXUPaIKuNfuSDCxDDyiOWNWs9gc0qOYqFVOaT4KM8NQpGD8A3e+jR4YsIKCU3HqePW3TuYaYO
+57Lzpc7syr6H43lmSpUuG7hEnh1o8WwTabRpVLmQzap2WJMS8fKG3gsrDmiJsYJXzf3WrK+YPI5
TMbBrNKJDCYmnxEJYfHovxeO7xS3kgi+T8YMBEv2xiDlLuNaVM9URI6CEkqi530klK2evXhseX2n
mnSeDHrWTVHF5vKIg5o/dJEW4TQJeJLSU2R0ifzMKnc2V7Q2l+TFXpa5/c19UgAc4ldWInRjfr0Q
7IV8oDlo8pDMoyP7dSBsjEI6uLJ1H0EEAiTeup8EO2Kw82EL1Dd+5yAAXo8pkocME209vIpJkHy0
swIWCvpStUD71Mbxaw1DpcTAH7qKm/69KxWezki7q4iH5UDAigCYoCJ1krE59XDnJZV66rtCNQ80
E3N6YB/r+DcEFJENkWUCfVoTldkPQhQtuI05dv11hj2x5ThWJQaeO+ZPJZTSSgw2Tg6nY9jeZaw9
/qqRHHO0qbrmmJDTPs2rFZRmmt7AW1yWC2boXP2y0pkTgCCxxAAqQFHZvHeOGMCxmlrhacqMZnry
G2AiuzQeec4qv+JDM7PAwQOeeU1zBNwXd0TYTDjAFpOa5mgWdD1HtXjGC4um/qi1iYGd3IIqu4mU
s9pfYkwwE9IdI/7teew+P+hZjeotJk3mp2eIrP00Z7Lp13DRxCUbU7fJRA3AzjIxiQgoRfwzUL1O
3nQwtdGHA25APUeMN4MvFixTe5yHJFKnbs5S0suNHDy2TlhFXOwqt/PbPqaQDwE49ObTzDyLYN31
F3sEEmkMN8RlttVdhBaj2S/lIPJXLPcRB31eKPyzpDLB3tuD2BWS9SFF168kSV3lk7lW+7D+5paV
YpH1dFS9lcT8Xst7u0XyxH5yCdRh5lvWKWbwPFsemoi19KVOB7f/WVYjAO2tjDX2soUt1Hjp0GPW
xw6NnbUuWdLlZukGIe4aJuUVtkrcZjNocNqziHidepjfaqdoU6YjlaNvsVxV8lFZXI7HsrM4m1s6
9PwWE5u7nJWCGRKHjTn4mDqNNWH6lPZRHdyTzSa9O38ZIjxGmoqFYL4SgAVv/WAb84WeYSQN1mIm
8uo5RhqEjIFL4JREoJq92I7a6ZgVFjGMgd04MHrp1pA/Ny7CEk2F0XyzDTVYwS3kwhRjdlpQ6I7h
wpdNq/9G7PY3FeDaviPl9z3pSIHcV/5NruNQU3eQIabVdOraT4Ocg/61ymSTf0yJw9IusNi4k97K
J/QWFAHXz1Vc8v/F289z8/vf/+2zHquhmx9/x2Rs/6PXw5Kodv5rbenN72Goq79Bete/8hek1/9D
rLoyfB4ou1BK87n+qS0V5h+BZzmA5z1TWPDh+ET/Um47/h+mb60aMDRDoFktVD59PQ7Jv/+b4/zh
elgB0IBLkiQs9N7/gjnkz/yq/5RleaYE7CKpdvkP7TUYyH/WC+WTN1een3k723GqrzIYgh/osOi5
ufIOhc3BlrP6qzZjPPk/IoBZY+jP43Rrtn0r91ZQyBe3WwhxMyyjwwmduTGzObtZDtlCDbDteKIn
iBRc16FVc/BtalmAMyI1qP4R4Q4ZwwzdNBCJafQsoClKtGFJMDIabCeaxw1EzpqBDDCqiz3krt6u
gWzP/NYGTjLOyM9J1p1xKB1Jt74wMIK2CaZTbw26qGLrA7Fgf+mkLQVLm1r7PJEm67QpYqXP3Ch7
swtuSbAsq0u/R1bThLadIDa0lWF/FOlEKCl5vxJLai078yh0bpwpGWYwoZo2Ooiqrx6p9pniq4QA
106PXrF0D5GTg7Y3MXZNBGmKgpTx2h8RcYxVvrFHM8AKXc53jpgBpuD8hcQ6T04STmOTnAJAXyUY
NR9gZeUo1pdkxgb7FrDEWweyO4F6VTUfRPR2dJ05E2cgeSbkMDSywCsTRWxUiFLE+9Whb4mxdCcS
YlOTOrfe6DJfJhRZchdW3fjF4ZG+xJIvgxXSdxnX9p7hbTNAHsQemtpAs0Hk8DmDkvp9Zkxuk1+q
l1eVgkjZVGxOJ5RD/VJytVrjsGWQGL8MbNOR4pZ10B66tVPG+uZ2HSu0Wg9n8LlQNOWCuyCskBZD
1cgJxt5G5BmfNINJGgGVWb/GMbDP6GVLfwPbCBylUjlgvoLsp0Mr+HH4eG2uMijFk7NvFjWeZ6IE
G/CoI974PEqpQSxRqmgHrQE4R9UNTXdU9WgBMGT0spmQ0kDCEig+0ct5odXQC25m1twBSOp+vBmV
DQSJI4PvQXktZuyRzNiftuFU9B1ZzTPDNvinJOYDMZUcmKOMKIqxamLQibbDGPEodXPK6liMVcVO
1cCJmqR9+7Cmp75m1mKiAEG88UszA6NQTT33e1lmbhKi9TEbPioChEK6XcoH1pZvAzPBfCNjOmIu
4vWjr4kVxcoZjCxRp3o0XuXc5u5RFWP8Re6Eng+VHkukM9QF+bdpVbNsamC/8IKnZj4krS5JF4+E
jctUdMlLtMRBv4J1ow7CJkORTYaE8KXBkJrCqgETuh3m3mq2RsfEcZuU+MT2Rg79ZouYy8aBkekB
lmahM7iyujM2bhsM70y07dcIZ2m0s5kHJ9sGwEV/a/u5yjaWnXslAXmkbp/r0qvkKY5BHJ0I1Siz
PSMcuUaNT85wKDJUEt+IwhoJySFL09r2/cJnboHdBdDURSxSuyKAkDqnHkNUoCK+ezB8nCjbBmFe
tWVwvkznyUqiZw9P58zMttZMnJtUPfidX1vn1JD4Oqdukvppaqib39PKlvBljAI/LiD9qdm13dK/
dTwIcgPIj6UXBjYF22dehzq03XOGYtHNcFVtmp4P6FuaJ070EGvByDqJjB6T+cAq7YaJm42NXcHr
uMvtIP0ayGhkNJMHlNkVcZx8tmlu9wflLuYLToHAh43XIH/rJ2/Ya3wNYucRixj/lAxp36FJx7/U
ONi/uqQ0Sa2vRqlv0lGRUoM8ynyBZQI0pOEcCTvXwoOPdjZ/BQHIkskBEBlsmIvEr14peibIdB9e
iNBgeK3KiNnAKDtJaPI0wYeIp8oCj+tkPlufWkC2htLmxg9iLkOUx00Vln27UONaRJ13EGITRHh6
ZCrpO4vY2Ow/nomwRvgwmnRgBMog4MO9qzo69cKMzgPJ5faGL9u/trLof9o6H6IQLGfvbYZV6Eoa
J7uYbT+wXdswqvMJ8J1ArgM4dWv0BQu56t1YEN1umIb3Rd+GZCrNIpt1iuIUP0VuEtihoy3OqzSC
1sXjlCuT1qn1Qj9Q65axaUpGCskUpPx+XD1gnJT+G7NsbR0M7OM/OxNAHIdH5pq7TuBfPCdLNCxH
Rr5dAJ6xGT5XoSve+KFdng0rip4Z07HGLH3/h4GncQOaL1sOYEPd8xJ1+idkzvgyIqO2N1D0I3oz
obaweurnTvrDre778ov+kjUiiKf5OBjJwPnJl/hsMgdnAQYDEqMt0+My0YUSmLYXbjJNrzVtWmCY
7xzfnrvxeETfEJdY+hk9qP/IBHZ49VvWTFuVTuM98qVOh/kS6dc8NZjLRhKD4ZYPyDl4JZ8LPNOZ
bd8coQ+azWSuoZe6LrsPBv4jOOtZiB02NaaM1qAOkmDZp3ospnhXqryOwsQpiERp0d5B1TPN4AcL
xcQLZRAlH3k/EttdNxnCLdabNV1g5IOvVg2Gjg3H0fLFz6M6Qs3xvh7mTIHwjSozA2tDABOg9Kqb
viVdMq+0a2taF0JBQ/ZSR4DGtrYi5osptnf4hgatD/xbQC7/B5bH/9IT/U9+xv/rPFdr9Mr/pi5O
h/Hjf6mL+St/1cXuH8wH2AF4uA8Ee36k8/9ZFzseLlwsy8J0TYc/+R91sfsHdarEMIcTyvH8f6yL
bcIwCJmg/TT5A/65f6EsFmvV+49VMXMMCmNXWBhC+Bb+nnsmI6fg2HWaHXLMJtg1cMLqjcnS88Pw
4yHf1TA+XylD1HM3Te8FqWBbcwGFsl/SpbBCVmnA2XLMeRfVw2wOFxKYOcVrwzdCIrCHKhzTVgX3
VYwa+TJNljHvut6d/hvjlu39s59kLe/5EbBcuKTWiLV//Ofy3u9xUC1Gp3auZi94XOI2GVHLww84
t7rDa0nmWvorRdJx8Uqz/Z1y27vbuNU9pyHjEtZwXrq+bM7SsmEQTfx9KLv0npULouOFN5moGcsm
xRrd1KMZD3T8FjbV9DQ5s5+vFBhBshZyuPhoeC4TjV4MqwLZNNeYZB2TEDy3dfEWjdo86xJxLRlo
Guiz3WVa3AexLl/gPU4eO1cSwLfJ0rI2RClZfDboMlWoY28qdgl8USSAROHCBVkXN5tsEr4NRsbN
nJBoxhLM/azYUpSGbbUbxeqSQMHcmFkBdnFzn8AiLbZBk8N7QNzsA1uKI91ucj7kG65Z/8H1WbkA
irWhu2RWCpJPwfeFKVq6Vn9EvWfo/YjO8wbw2cymw6mi5mD1gnvOBZ34y0+99twugXNh7VAiHibb
4ISlq/uRgYWQ5GTENr8kkjy7jZ9Y5B2i51qOLdKuH86ih3tER/a4LyaRqh33hmKw4XGlQPKieEHK
YLiQ1dGEIpNc3bEGanD4UJGVfStThfZfQdP/FQ1dN8DY0/ZXy93U80MU+hnerDK2hZ2I37EASIzs
qktDpK7Z3SrYFt9qxnM3rXY1mRdFzRug+Y6hbHZEE3oZ6ms20AvZkLGtHwn/Hdio9uVMOAvr4G9m
CRpkY2nWDBvCl4QNTzp1bvzesSzikWsWF345lvHe6qTzUgHW+UyvR7F7PZaz6xFNBc5xbV2P7uR6
jLvXIx3dMMd7sJ70y/XQN64XwHK9DIzrxTBdLwlUAdwX16sjuF4j5vVK4UnkeimuV41UOvkAgsMF
RBRe8GN2B66lQhKzC25uva5i+MLwXDNHPgmuM3G92Bg5ccl5E1CPjR0VXH5UHVyESFa5FHE3Fyee
P65Kvd6axvUCLa6XKSJq/UpvzhXblf54H1wvXmZKwyvid//RskHbPduiz96y63Wd+pNG4KKQGbFu
gheOX2QUKDPJ3jjN10sfhGrzZayVwHgtCpa1PkDX7/sH9qvFV+XMwy0ddv3sUlJwx1JcqGuhUfAS
X8y1+ijXOsS5liSxT3VSUaYM14JlAWP0PK9VzJqnAkt2rW2KxmyCUzAiLef9XssfcS2F+mtZ5HmV
xaaLcotRf+u/BeOogLVfyylwVpRWwbXMImHKW3koFF/ZtRCznAhIFWBzzw7za7E2Mzsmvv5axMUW
9Vx/Le3UWuX5fxZ8BnrIsL8WgmbXURRC6aBATEwRrWi8tXBEDAVavVvrSeHk/atTxRSZ9lpvxqpq
8wPreMrQ0ZYD4XsEYPYEelnieWAAy1r9WsBWLPh5TTSqJyC1dIR5JGp2oxNJhVj74ofatojvsfh6
OaOItUxOJ53VobqWz5nBQ7NbEFK95hytrAZFKuG6RKBYtwDlYTAOBP3YF3DwZdizijjH/H9aezfK
Xwm0xYjusghC0jO1qzAf8uhjEgwoGqyRVMqt1ftVdQmYWBM25AxRtkFPyspvSlE0bGvbRrDcuVMP
YdK1Uus+po6O90mZMuvBVlbWe7SBGdKLUUlvP+QI9/bMXOI7YEHtcDQ6GfEb8rTnE1eas50IukJ/
CNrHZ9/uJfIKUhV/iTGQU2iqQqkblwO9/OWmCfgo3nEXvGY0QIDFPhej5RbBcgYFgLy0z1ySzliE
zxeaJZIStG9OH7mfW7fpNDTMBiItPxmTQvbkqYYlBcyTei5lDI5ubxBPQeoOF90W8/dktslOyBH1
PNR97X9j0SkeRDT1X/R54qdWFfu8HAOuveHtJU4m6nuvgJiUo4OBhcLrP0SD24UFBzcKYZ3E37LS
46ogCLwCOcfTtcnXLPQbvxn6Dxr9nG5pDEix8G0aOyhdDRD7dPCG76n06K3QmznpFgOBMx8jwAkm
/1Q6tmw41PDeJkgsgWOhgNggFEknYgac/DPBZzztKuWPGZaAHgG7zwDnOUVAO27YFynUIGhD4q3k
/bh3Qa8Bm48Nl6RYPUM7Io1qtDdUNCrZxDxiO0/rnlEN8utloxwsZDcYToN73Q3DM2qUBBj1oKN7
1IcWWXB2wgLQaqvur1jrf2mm/P9qdczM9r+ujp/Qmn+049/Hxvydv8pj8YfjOp5F9emRX2muPs8/
y2NrLZxtWiEWAZw6sJr/Z3ksgz9cC/c0c2GBg086/KW/xsbSI9sNNyhjYxscEeShf6U+5i/+vbAU
/DPQcfgazLRRb61//g8u7b6fc8i4q8uro8L7sZ7XDBgDE+G/oVb8dQO5AlUopWC67Wyn+OWjYtss
QLM9NUJcRQzV4fBbodpo8+Brr6TteWVus0lqfzAmRFewErlZvkwvIP95lcB1Ow3zvnIlePdTU8K8
heqtFVLqeSV9F0ODfEDmLNQ8tTxC6NrByohvSn8xjnDZp9DrVPUpVoI4yiT1ghUHTujKF4+awbhp
MpwHCBXhjzueLo/CZIQ9o4o9SzDlnfmCLAou7zvooj25Zp86q+6D/D6RL82KOoeT1obOij9fuDNc
NqC/mhWNjjxp+qavvPSOKcmdt0LU41mJRyKdlwcsb+5bdaWtM8ohHGhFsJeZdh+yInaRTYGdzUzS
B3DLD+fG9reeE2hGQ4xpzTHzj5iDeNObwt0DkHNDgI0t20onegtWZSimHYueedeXk4Y275v7csbK
Djlmuavgyo9eg6ERoHrB1ncFz5PloS/lCqNHfzgw8AFQPyLuPiCyQ1/kfFq5M+6wd0z3lQeqUK14
e5JkLIYDpGHUoO99u7Hgla00fJjkD2imXgTTle20MvPHsudHWDn62AJ6/Jmw9RsLtH6JdcLsoMj7
/Nirtn+DPufZcGDzQ5noILsM0wHFVXUzCRj+CMXiV71y/UGwdNvW7d3vWQr034yde2OgITBaz76p
wbIdohSbp8ZV2mz8NTtgJkQgyho2s3NpH7mDjbNYswbszq4/CI+C8DvHWyfrHtCGiltNe4B3ZPhq
rukFRTNa38o10qBy6+F24vsKKbn6nVst5mWZ1hSEWg7Fo79GI0xKQRPN4+qg1uCEeY1QUMM0vKBe
1YT78YtT4PRe7X75jrBNrZd+jNkHx3rD/buH66HhH9cMTBnAlu2q59Pt2pR1XC1iEvpMGI3Yu2gY
3xtbA5pJ5mCXdI15uySEQ9gIe9kbtiKUa3REVvstHkv2AwB3MPPujGz6UYlpPqI3IKq0QimzYbHN
qnaYX03+ynaZUlLUShtKYm+bkkSkAVVRakENXuMtumCC8T1QUL9UEjl13qEjqNZIDNof4k0m4Z3H
NTDDaBaGjmkafS+veRoZyRqClQ8+K8I28J3VqGJQKbRrFAeEke4URalpIbPzq3NXNNYJP5q9ZyL+
Q3t4ZaoBbna5hnwUpH1MgYOl2VwjQHh6PoLMyMGHTeM5WYNC7J7IEJIa+625xoj0zVIdEjnxv8w6
3k+L+w4pM2MfvEaQUGHRWqG025eqJS5ljSrhJuZa9VryS5bFxQGGXOR5wSG20WvQCfjM7qlMU3U2
1xiUZA1EoVdTF8ciJCW65qVoK3h2kQldaJ1WGiuxKtU1YcVdw1ZGLYwNhktxZGAvPwiJpKyxSTEL
plWbsEa2OAmUd1+sWUWpEGFcyBux1Lfg5NIfwvUfkQj+MNIeu9oaB+NJo7lJ1ogYHA9Py0xoTEN6
DFB4ppproEzBK039OlFHajXuUBPRyq0RNN0aRmMYmggGqB+7+BpVs4bWmLH0fso1yGbqp9QkItJ7
qhiZkv5E4k1EdQnKHsNay0V0Q8Cb5J0YUELqNS6nRjB+ml3zPrayn6k4SqIhw9kTe2OU77FxdN2S
fK21OGQdsJ+a9qdEnVDv6Vdv5mSEJ9WWREVWRmo8Mm1evtk+7G3dECVlaMzHAfxFTFwbE9z3Dspq
EyYI3faq0d2pK0TPEEG/GsQ9hqaJqB725YoDxzm3sDOIMyonSX6TZ+wQFkNdsUR1Gl0HZ/xQiWOw
9E/ST7/NFsZN1D4ihEpd3mFaV/d6TONXMyIXZhTGOzNvYNCx498Tim5DBK2QNEVvleOdWlA1AMNF
cNYyOLLnPZsIVZ68JdtbCRZSQ3snb0AiFhvmxQv4X9Ecz01oxtBxY0Yl+1gb58kOvuwsu3fwdIfk
HkcAruIPM2CijwvRustSYpSkm7ZwNilbu87HZqQA9xK5ViO7g1UtEsYoLoWfkZuYKZHWOTT0PZ/+
3Hx1Iv+RNPi5JULiZ0I94r1ZwPwcJv0b4hcCeM9KjoR5FkjMDAckSwogtKFvNtiO0WrIC94FP6zZ
hxabkbNqSgHq1lzlp8z32n285C0V83g7zdgcPfZPnW098JLtLTfROda1PEEqe2f5efZtLHIA8aSH
hDXKqtO8aFaolNzMgxW5mJOio967Ddp3ZtrJV6Ai9d2xIB0XUuuDhwjwrtbFe92Du8dL4p3cXtsn
0q6+iBwEwJUEXUNQQ+0/5U0ktxWkxy26zvhi+L1x6Aevx5vhkSodGbhtyEORd3EwNvf+mt3AMI8I
HkZRj2ykzQOrNPc8oji5ZUTj7ls0NAzHi/pCtMcMfpyGFp0WE5guM76bKqF3r7Xez3PGbTcs6UhU
WyqX70GcZrQQftP/lv68pJtghrzUUc5vPe4J2k3H23gI0M5BBQe/YHX4ki3jeJ+tJpd0mPWvqrFr
VPCGjC9M0OPbMst94AzEl2p145EBtpele3RG0ySE1mxx387NHvfBTmbJE0hI+SvXkl8sV/apMO3y
RtmDCseeji4ywfWz1y1IYixcNzRtI/o2Eb1zbCmydiT4+Kwf/fi9NxZKPf8kSHeYEAi5IB/JL9m7
rbk3bfjJjQPClcY7T8dTm4GkDLLLSNrxtkXutNF4qfewsG+dRm9RaYOdUOjtDRrXnY0HKs3H4obg
B7lvSYfKx+lMTEvzMCvXI5HDBfdbajrZeP5k+3OKmJcsPf3tNN9D+kkxQANbww2aEe4R/2CbziJo
qm/h8f4He2eyHLuxZdl/qbnL0DmaQU0QCETPYM9LTmDkbdD3jvbrc4WULzMls/eqNMs0S5mkgURe
BiPg7sfP2XvtOxABKw745aQkOQE1D/JukN2bnq+XEXuyVXPptrWuJx2g26BlQkugPj0aQQiQRrEz
esIT6nbjaMW+FNahWNbqxqgIWs/7nujkQCQZDzFrJMQQzAncDd4ucWNSxKevVnxghE5S1qg+X1yO
MsRfyOI6b3nEY/LoRh2Xf97JudfNkNHoORvylzHuUH8X9bObuCY/i6orrk8uKIZdWl0hUnQ4geSu
j5fMX+qy22Q9qHG1aGVQxeOPTjemwJyYImmiolddYPAmSzV2qMEZ1JUHNMXf6xGrqo0feriUlN5+
ZRKJJjSibSFE02Y+mW3mj4r3OSoUXhiHjSZxOB8LLE1YLDDsetG6WTBuW7H+DAF9rzOuClbuE9co
UT+SaT7NiQJGuZT2dnKSV2XR/NGGD7Oqn+j6/iAc51eUt9tJg9iB3cRvxm7XAQdHQwDi3pTpQxRN
pGI0ZXkWSKBDc6T4HUZMsIsiHksrj1ZshMlA8C7d8HTbT7/HOvSmb+fSffL4vLkRjAxvzTyMx7cE
BYLf6Hr7ui5xOCbpXYxtwKcPi7iUbnltFi9VTWQjvZZXpH/HG0hgZk9dZInRiMxHkCoH9AD1USez
8SrWeCK3na1TjHScv4Qyn8e1whWb6OlZsJrRxB2bno9pHvY4o58bidlTVyjlSsSzc1Zkd5WsOvKb
KrlfkhhtLE+e963hiu73pTB+FXhHPnD6+jNROaQjH6n4bwMIUiPB1/iMPgiHb+5yHkXuF3NCEKYF
d562X8IJ4HQ/R3rPIQpWGh0tTzpwpdBsnXVLYjMkx7SCn479K1C2/sVvdyyEuJSjsgNcW+NVG3P3
RblI9rlzaHdOJyMKo9XdtsLukAQMbdAhSvUJq+vfdNJkN4433sJZ9DBZi3o3qlachKS5jNCwhGoR
2y9uTpeZ4qWBa+LUW9U8LubMy4YrotxA3qyumeGnBmDwTH1iQAI65CJ5YCaDm+PsTnT/sD7alnFX
R+mxSUFs+HGVHnuY8MuYvS8dCZSZkgZOw/FIfAW7ExODMJ/irZrcuxQh56m3iINL6IpcqEtsHFwT
hj1zDll3l8UZPnJttENrXi+9F3HoaZaJvLQg8RzXx2Fo3XuOAUgBa3RSk6pJp27nNwv+D2X09LMa
MvyvpID7loqOKD4o9jsx+VM8jpT9aP/qxLygHcGPjmebm6TNcm4s1kn6rRiZiK9lH/ul3UXXUVP2
t35hjAMll/1NWP0WcexXkabkCJkxvxfu1tCzcVczVLaK8rXScrZzz/416t6TUeePnIhBlaY0uIRz
cKEg4RGwtZfi1lMcQHhslmJZCGopOXgZ2CL15HU2HgKhSa0PuFEAXmPVBmSP5DXBZp9nNkWES4Ct
lq7Gd+ZVu4qbPHqOYjNVEs11dKzyugjw2ZDk4jbxNpZN+Qb/dIuJRT/2EtddPjScxC6ba+a8Gnqc
boj3PqKu2rSFd04M0kHQDc0YjcB9OuQP75BnPY4LippVygs+McyjA2Y6kdj+UkgGHZGDFu3WzWYM
felq3D9janxXxvBKcXRFEhTdO+v6YMj0RNfvHWGvhQOECqiURuC6UURlkum7RNfeSDZwGRlgkIhd
XBhth6087+rX2lsHf04S7WJCKfQpeosdZWdDdEq5HHsTkFJqDQuXOgKisKkNPwjLIw6JZUo2JJZZ
97BUIvt263hepAPw22GMT/rYyrAsaxbnsypXY9fZ1ohbrCAyGeNG9E2so/m2kv4HzI4QV1Kapk2c
oOnO4qFmGhPjE09K79B1a/NiDKyxqOzBH7vgqGI2cIpMfOQolrIFtpdXyrdSFJMVDl76LckUjQH8
MJRqmoEP3tGW5c5uTcJUtMJ+hp38fZj78kAQbnlsa0BAOayeYFwojyuBrM2NDWIRSQo5i9SyDtWg
8PCp2nkw8I+QTFFrB3a99BnwTxZyyxN33rpw8jrKgX2K7QuyiFERbKOJzynK1cOgwH8pS8lfouTe
l4O/IZSY/BP4ItVeiwsIIVKuIBVYpHQ+iWhJx1nbK23NDyzG8cqCQg+NgMX17UZnOEEzO4K/FAms
uvSQt3ZTtY8TdISPobfB3K+d3MvEyHjKevGI4G09uVwHNkbPvR6el9yapTVztkQuTuZI27lZLwJV
pwWuICeDatKsyYOH3GU3dcjvPNw/J5KuZozYvf3FxMM56UPPACDDcUGsikPuST/yQ9eehTiaZrEd
2pVjfK6skixnFxW5L9xm5jM25nDyzC5sh8k95fns4pkYsdr3Al8lzhxnAGCd61c3Ia4Ps5YQfhX1
46lIpf1uL6V26WKlsAPKGwsub485mQlBR3rowagYypZpHoUoyLMXVDyfLf27BxSln1LQAawtR+AU
TLqDjEiAKTz601PCdpW3dM75CK2t9LBNanVgxwNchvJSUqGQ50ubLloPNWObEaoYAjCMHisATyzX
MnkmDQwzPL4IAh/0H3LACkmh7wUC++g+Fa27lzhMd8ieNISU0nyv2oGssKjYaFVJDEpsUlnSTxP3
VZ/gyrKwsxwBX6T7Tlje91qrGzJPOgGRbklDVRvDzu6SJtkqzzJe3EXJp8pZf2bCY7dyEH5VVWw+
rhrNpJEODXFqXUy0Ni0GTnvijksCQFpnHu9nfUL1ZzQO2kmjePNGmT7HSeTcadoMLsHozcdoiNkD
ilvqXmZ41mG9JfFVRPIxUiKrQs23oD64MdNT/nt8H3IYovym32P95C3hD2Wa+WbeUv9mtyUAMMUB
Tkvulgto4bu8opwhLNCKF+gW6OvQeVqkCTro4O5jba4fLbo2tAVuuYNTbRFBmKYy/oavmMYn1pf4
KWGgnm8wK2k6baZbjCFwD3UqTLINf++I/63hwL8UxfxJPvNPxwj/HXHFFpqWfz4cOKc/vyfqZ9Wr
n+lfpOh83x8DAlr9CMtcHOpMCGj624Ae/xgQeL9ZDgoYLALGH5OD/zIgcH4zHFQ3GgoM1wA8DYTz
PwcEKG1c+kT676IbQMd/Q0Bz0+j8WUBjo+kCVXyDldt/TCL+63hg0GBBagjBfDifHak+qFxW8rRp
iSEdiNQQxrIw7xJJr0ZZtw7lTOajWS15oGmD/ezkpgrYJYYLhkkLWei4MVT8JcjudktaYQazafYE
efXsfApyJruZImYGwKNAcfeW2xMaxsI1DnmD7sbleCRugPnjtiE10vBBneEzj8sa8XMBrQcOWDCX
RbRJxbC+iBK9v58bzqHJyEK3aTj7eOCrEBWLdYXCfQtSK/sg05J7IVAAu9rEkEyfCAG55bgrYM2h
p1fJjiwu59FqByv4+ysDiD5//xV+//+3JP70Vf+TOPo8lf9q3Qzzz/KLXStmlVSKJsfhx//9P/rt
m/5YNPZvlJQWD+ZNPMZCMHls/1g0kvEY0yyPv/CN3lRn/zFVk9pvOg8yUjU+aTiuHn/cPxYNa81i
TMcy9MiN0JFX/Y1FAxT6r6uGlcJEjZVNK8Bl+PfnodoCBDI2h9jyjR4zgznMy1aVMTC0uui+t4SS
k0LJVCrJSv2B0RkTEPJSt5mWwZfXOSXHfEUsAKnVxzpg7GwAw68UFl+yX9Vu1Scu+MyjfMA3n2lp
fzZO9Fp31jsRIZsEr3joyvSXadjP2lKB7Mb6iEns1irszGajqrNKYKE5S/zoCPeHBWeS2qhpD/Pa
OuTxJU5gu7O9IV2eoFTcStyuo6929qZ3pXcLAcxJ+jRP6bKBczOgzLqlwemUKraN8RpvJIEAiPe3
FfHl/J49mYpVv4ZurGtBUpfWldrJ20f2NJ+9jhIGrFMGA6vakV314lbRR8wF9Jgb+UMSESBO7Src
DVbFdpfJBT6hYLKXI67flIP+gf7wwUiAAaP3+O4kc3H0FGFpJfXdrEfwKWdCe2PTDau6/JLpZO5S
2K8bGqFtyMEMmbOnItFWUxFZTKukZZCIHC4mB7uUGr+S+zkp2/BhYqkALb86zjMznV65H03f0QN0
OuOrxiSBZaRz4EixTZ6glaPZ1WqDBGHnpbo5CugKLBcMqYJ5qpZtMvrSCN0xUiwFkYmuOE8gY6iM
u/ZuguEdKDdDuLcsU4C+/5HphmQA4vUoGCnPYZFeCqgPvNCO9l3K9aelPN/Ipns1FwP3DsI1/nWb
vHrti5kthU+lsDBklK/2UD9rI3RLV5LGidnwFWGDCnN9uUj8gRuUVcOdEaUtuVxkPPFONyS8LFwN
xbKHIUr5EJVkO+jjm5q4WFpG+9TrLZ3rfrxAMlN+XVX1VutKnt5mCZvKDOXtFWRu8RmRTKMi/Sxb
ZUE2YXoBD/YOnB4UtMj40jCHUgNnvHtNHTaW9j7Y2Itzpil6CWOSneBUMC7w41uqXOUh2B65gxXV
CoK2ekHzHOY35aAxC+X38o1s0ihUkT2Hi4TLqEaMBXVD8HNncK8rTbK0pkbbu2ZC6kpk/YhBl27q
anqzewvTa02vMennGwwx67deN7yjtHxukjl6kqId92kMVdRMkp2LcyxYLAMehLvnkMcJGTU29xAH
EBa/JW7gGq0oJivaOs0NKVfRjKMh+I5IxWKcSdraQrz6PhsYVnYQmbVxmPejMg8AJd29t5g7oLSE
VvF8vWmq+1K2lpPKXsP+u30IcWJOoQ3dLExH90Mb4u/u2L4wzzX8ma4peEbMKT2vyS+91dsh0Qcg
6fA6AbzdNd6cbFaLN7runVM+0EpCILqeZ4wFx74i1uLGSIDZV9NAvDkaYOghcGEKnNCV5PJh4D+2
8zdaQUWYWoSmO/30ZMrsPU2nrVqbNXDp96Ow74qAlPbcH3WkdOyNxs7qEerX0l03XtkmyFsBY4eu
UHeyo0eFn2GjVqg1Lj3wvUxJZWM6XiLe1OhNgGd7XJxePjtV5QYYVApw7wWDw5XdP9Bx1zLnPNBN
6lhqNnyCIll9uESIdrneINU4QcFmVxEpmM1Pa1pnkIrFITIbmr+F0wVRicPKWzVYmgz7vXj56qIp
3wm1EsIjo+gHAWiEATf8kzovHp7Tm+KWxy+OlJ9SgQyV8zVG5bkgkB29Twz8KmvNMIrat2LyGDpP
yb7KPRhmrfZFUqK5KyBmbHDJRGGEaKsA0e3XYlhOmSNkMCGQYPnwenQUfvsodX7m3YACoKB9ihv9
Mhvzjxr1oJ8h5DKnvj6YMaYPJ4Jm+r+Vy++Vxv/LRCoptf95xX+pix+f41/UQLdv+aNuMSlBUHBr
nm1pUjO8/xADGTaKH/6jZ2rk71D183/+XStvub9hEAVYo5vSIdPkJv3+R9kif7th6alaSFm4hVP8
LQ8pltW/ioEk/ksThblFNJXjcC/9c90ye4XZgYNLA80eT+Mkymlr0Wx9yPJWjP406mQ9U3ncC8Ny
fS1z9C2Dm3Hj0HgnyAQO0x7xntaH3ZC6NQ3CRBlEh0czeffLEQ1eFgp3/GFi7/GVytpQ6+GVkJHL
BtbP8lXT2ZrrrjkZzSLQC014Qbwoe1yxVAVYyS4SJPkOMHB/1HqXcWgpfhnNNF8wfj8h9PjBbH40
IS9QXXE6KKbXej+MOkdhu1rHhP3aTywYEysJmneWjPrAic1Ju5cp0YaBHo/kd2Yw5diC2kmo7/WY
aslzvupFEk5DZe9zokaQq8zIBcrpgwm/O5O1TaXjr3h8y8Bro8UJ9dHT9uyxM7bKBci2EUtGSOkK
Cr2z6+UyGu2rWkrRAeteoke6UfG6HQHMD5tEOKA8wOsfdEbpkW9n5ILJvEWt2KsXo0yMNzcerDMI
dKb+k6fzP+MFObsJ1I/ftq02gzkk0Huwq03jZwEoPr0huBj4tZVzBQJUwPWewTLSRYqufVI2Xy4y
D+b/t8OiAc7ApCy6oqRNxmNHdsmLLLmEovpvS7FNnGh+9oQuH3piXBFVSql/1ziaAnvhw/Et0fbH
iFkPJVZuZNsCFLTjDwMxibJ0ijOtNXkcrRg2vAQRQZvayrat24xII7v8kA2cMSBOqw/mopyQca7X
vuxuxZ4tYOmqXFJddeKqwDsPh8mLxhP6Ltnhm7NeotuLH2wbCkLPhRRpG6xzw7AfF+8e+mNMU7Ya
vSBXMvswuj4h9Tu7gVeMC1jXhW5k06bYHb10P+OL2mRcPzcApfjExUyGeFXaPgg1DJksR0xO9CDb
Pscb1RO0rbq5J9Mcgk9fDqe5dt9iG9VxgXjfx/mMIa+aQoFANJSdFcTtcrEZc1GfkZ5cA56emkkC
j4kibsEVEwAyaSsErB39UmtBvOb2xrRphc1QzHiw59g583gFZoevrMidDGcXYMHaJViSfIQokNX6
zuTTwPHK05Csy7JrLFMGrTWGq43nQeoAGccIt+/KHDzAHJkeqOfPMCCPXv4wFZU8IHsvkWDQ74ZN
JoMqUvBUW4iKtjmIo8JB7ae59yQTcGnI0SDID4VBfxBgtZyLV3xiUDaM1dc8vUAyAg59gpCCGlAs
DBd7mISzfZsnFjHgPH4JPuSFWX197RfUGXN0juoI39ioplCDGRrTaJYEQniieIHFkb5MdZEeJisL
EJW/OEtun8cWf1rl1iyIzhh9yI8Ycc3015qtJRb26WttHIKkx+4FVSPC6dZ5WJzkWwx06lK3IISJ
lm46hlr4cId5fkho6d5X7bIc4jKnilq0MLVt+0uB29+hCOQqIgC1+o1Q+xYi+KtzY7zhD5YveL5L
Mn8bOKsZRtue5fZLYmq7zXV0dAPDOBv7MtbqKbDzDGStLMaw6fGeT1F6t64sdYaBEs4H1xsrwa0/
Fi9wcQm5MIa+Qe2Ipu9aMSJWen5Gphqd7WXCA9CXchtbyClMAmuRhz+so1gfsJW4G1QLPyH91seC
ycFe6Km9K8C3YZQ27GbfxM5yp6fIv4Fo2qcW8WFBjM3GcBoXOUw91Jd0QoThVzzwr7Kxbxmsosif
lIO7nkgdaKZsPGYcoqxufbO19C26/OyBB8Vo/FUZ7xaJ4YeahxsYf2s9lH1PJ7xUDbLnomteG1FE
bJSJZsoQBRj+2JKYNN81uJkZwk16fN54IbcTAVW7aS0Kv2FthAib9ANzT3rg64zwPFludX5RozBV
vf2JNwnaV1NYt8h0uXdqD3KSiwNgvYVQsmUhfN32Uh+0TUHLiArLK3eQbhGLj3PE4Yf9BkwRkJPW
a87MI8go5hICJEhYZyZU0Ra5LDfncYrPiLUIfOosfMx0Xc3HFANZjSYrtWSgRif9sJfVuZK/4IWa
LPNLLInSxlVEFPgqL33efZuWw1jwyqXdgRevtglhWBfmpff10NbbDk4hM/lxPQELKK7uRAee8LCu
25g3lnmBwRP9pFUG7mAT8BVntgornlVlYaZvlXirolgcE62v74v4hofKluh+7dnPUrPa2jxNxsDV
zLTrc9pKntWyupYjZojOwvk8NAj8RlRV4xRoRcFxB5NNSiPeLsloAvrN53OE7yisBmwJWgYQWOjq
CJ4mfoxszh1HPqVz/EUqiLlBUSf2veMB75sxc+irHJFGLJkHtjXBMQb9cLOA67Vd0Iua1xxJ4VKH
YRbWU1a0v/pcZ8Cp1+dGjPX3ZR0Qw+ttuRmyO8edk11bY52XPHmPreCX9hllPFUjEzEyaxLSGyoR
Or2BGszOyjOua+2eq3V25FY8HIqCN94o4/aaVWVzLwqN196X+pfu0gqtq2gkagK3q5dZl9TxCABc
6ndDJ/uPiyPP42C8dhChUZc0nF9pthh0WGAVmkm0H3Kk+gOSuAcCU+MnBvzxK5TxXwM3p40xTWoz
Q02+S5ucATVNHzBOw+Qr234cZwCXJC9D1HK0dGcrAordrCu+RpMOQzOL7tiqiXQiq+8vlUzOZjm5
GGYaSO5J8pmIrnnSAOI9kZbWnGx84qz7CqRtQ6FU6dl0MQlc2PJ+SIZNNhBr1gEfEu3UatHZsnHi
nSOrafxGm481M8Uz6nbBGWZ7B5upzqEmTuJ7PxkWo/dFw9I9vTS185rFVVh05nQcdXAWvfSqe2eM
wDXCatuqpHJepsmbrsjq3CvNqhfd5frimGhrLBopgmP9USwRw+Z4rPfQROtTx7by5KLtOa0NV3O4
Xsg/DdQevY87LX1vTUvQRGF1yB3E2ebEjKd6UkqILT0kyWAV5cSp0QnUDWD+Tkz6KhrItl0Xn7nU
wD7Unfe5dl79TZ+09EK2ozsdFN2SrTCL9XOCJgFNYemHDyb18tGeVxafmuvXspTW/TLAWrAT2eMe
dF7o+si9yWl+0pHM+d2caA8YxOhgNBCingeEH++TnYy/clKqt7hPmAwxmUMR44kccirY4xW72C+A
myPwpIo7ekt7OhLesiW4pPxROkN7RIOa/MIm+ZOonogIeBvJCbCIkAmROmvxZD8qUyrs9BKik9MA
wRunsmJAamnxpqiFsV+sEXPJykjoovBgicAupPOcFbcPPJvYBDWzqGFqVDIYe88jvsMwCaKSXBn8
SGTZIZIuqh8lzaPTJ3dzOnR722VnFIBs2Z/UGjZjbt4RyWZ8B7IqeUU0xyu19r9YI3AxLPxfYdqi
o6ew9Kyj3c1vMw0C9P/5TyXZm+vCtF9Vi1ec56+5J0P7K3PG+EAyTnTOnBoTgmHXQStovlEsDi8N
bb0Qtee7Q1NzS2TkgNhwpGHivsQj823iHKShHaU90hGrnWiXGH2zaybYo2t+LgckzfGi9c/VED+1
ikClOrlw3vmKgTpp3QwgxboZ1v7OLdwbi0s5u9hwPH+NEns3V/09gSQDY8P1s3bFXVpAkOe64NEG
RJILIy0KLGpKHK9gbFoC7NF3UF8bQJgtvDtlt6MESQ8VvbUuMxuA8GNPDLl1y5zJS6TKJpldI0Gn
Ol9/EqjAqHwKYsYXvQoGzXEfkriotjirRFiiMLjUiOP9BeptiJLN28MJywKslwARZjKa6KC+EixV
+ZQ6hKTk4xnehhEkq05GE4LdaDQeUDiCgyCZZjvPTIPtgqHPtG01uYQa1QbqE6TX+LOAsEe/dEid
LTbPA3xSdyMWTBQ4f6PDMukuUs24C8p8LI4q78Gowag/DvgywzxLRVAnTHrXtWo2s4Ewo3CmFF27
OIqZ59tkVrQfEQCcIU3ecLXovHKt+9ITAlAIh/MloI1tJyvgHOuUn9vBZOjcAa5bWM+wiRcEX4ua
PvHIZZdSCPPKTvxWqbZ7qsD17gxl3OLEkF84i7XHODoHfBEHeqFaVk5RnRuuen7nqfIWUMHsiFZ1
58z3Q+96t0zX5yIxdJ5ob9+hEqzNYTO584GBVUKnOJtDOMaviv2EjC37TF8djZA1okTCVeB3cYzw
WybmoTPnPgT3ywZaD1kgE3SYjVd9idZWvMsixa5auWfdsKIr8Q7vrp2Ue8bQR3o+GAfMLUc+5tuL
XADfgesBM1JKh9G2We8gym1WvAZbKXT46aQN7WdKfsAXXrdHHPRCS3AAPi+mPZDk0PWS5AXifvHh
xZfUZRaAjGty+UlI46ucVrWyYa1FWYIhzYseOeOBvN7SASb+4L4ZOW2ivRfzkehjDYRHbFsMRFKv
XmSbccTRTKNGafc1PdGtNg3h3HlQUfg6rtYwrPIl7HLztcgyAoazKT/QbCPHalDYJhRRKHbOqISh
fkqa1CbHhzI7WWjkTrJFlV2FcYJapfSK5yoWaB0p86My2ndjD7QjUowgqkptdVqe6ZT1gZjcAnJQ
lwftYhQhkWLJbs3IZZktXjx7/sHAEE/CRAVQCck1SR5yv2L1gM3O3Aa+7j2KzW6fQ77eJ+Sd7Uk/
ifaQaBU7N3QhY6mpN2HXlusWTctyyOb8RjRJFdPL7MecmPe9FZa9nd3HEo3khAqACAr1rWt0ENul
+QGN0wng8gMEYms4e+V1GH9O3FVJLpLkihn6wctQqiKcp7j+ltvjvLHLjzyD4Ecc1H4qJjo5MMq1
yv5Rq/JDOMbIt3ATNkpAnPhMmILkuC6tYJGXafDuUtd+M2f3K4q9dLvgmg8KaZ8U02CiSuYLAO95
4yF29QlXgMaUYWituvVgNqxK0RD5womOoSXR5lOmzyocixZ1qeE2OMhKrhAD44M1tkYWdL2gVuma
zTrgyeZeW54STYNaI9UDZm6EIGq801f17hgImrwWvk9UIUSBGM6tEhsVqVJkoqDGyuuUYLzRfeDT
IT3WHhFt0TchjItoAHc9rLbc5swN946uFP0DqD89TTDKiUTfJ3WN+MJZMMLTE/vGiri7wRRqBJ3K
QLk7YXelomxMVKYu2T8ZuXnRSKZAVvaMKl5dL8+DETTkvUHfih2P9GnrpguKpL1pExR9WruQllmX
wm+Nsj7ppNsGIhGUM33HRcXOevrEsWchhsYEp/VoT1t3u8AjCshYACbQX8tmusbFwK2Pc9MFZIyS
etpEkTMd2W9iTKLz7+2603gbjRE1Dyib7Zco3ufUNC5kAmKAlQngTXp+PsDSZaMSgJT6Ult7Ahqb
jTGWj+DkAM5m2GyQnVvNlO8RU109rwEd07vNV2NkHbC1Jr2bm4wgEkHqlMMldjCb5tCu6Hw8udKj
YNS+mSXYfHNhy6zQRfjlXH2MycRVI+OtS5UljjqS3yM+BrS9vfiuw3ZkRFGvhBQygKgaZMJkZJQ7
GJoG/o/VxFCt99vMZAw2pGq+RqvmBR4OxNulI79Qxt9upOYTT+6D6w7hkkfqghZQ0PqIx21E3iAv
IwPYj0HcaaLLVNjbqJbfURjsZCYeS27k+1alj0zJaD1qxWMHx+FkFMthKeMHt640Rj0IdFWHKCJ+
RWH5QytVHupFbQZg0buNBVDTL43OIyyN7dAgDPxgRw8dVGiqVKIgorJ8MKqOV8MuIT2MArPQdkni
EqOlMi5U7gU413aCUAIir0JaVD7HnY2gzeWlTMxlgoI7Qj5YO8TAb6PXEqA+YDiZK1TwXcwYwGlB
DjvF1UtSOwAI2NzUisg7ZutqJtnRUfGLM4072J2jb1fxfZEwQ7FWG6ua7v0ibjEYEyhmeQJIUxvf
6dbuGYpcV22EGgKuWNQ/83L67J0BZm7HeESLNZQVY/bopslTtrpfVu9ou7Je0Im4JiNFhmfhMMaf
hVmEU8K7YFjtseuYeGUMSUcLd+Xi5VxkEiY/pRY/AD/j+HTFO76FD6gp9zSnrYB3MQ3GeAhLHU44
dBekquVGZOpBqPGVtgSwQEBlPoF9JZTAmFUN/MQH28dxtebRLl+qqxqRZTtvS13/gj/GXuSYhR8l
5b1nV+mGwq64h3cjQlMvWjxndFtWANR0ibEqLf2ubqD92T3uF3vRuWNQ4SXd4gPlP2mpugwFtj89
b3/OhnqNuz4ksPdzKUnKMCKX65Jl0CZMnT3qXFp7NMI2nOYtfGtCXqEgX4EYfjAE+Erqmawi6G/0
IbLvo9Og35vXJkBfrCi2KTGZXuVQpICiQOMNY/ioPhizwzQ7I0f+8IAdlTaJ1sbb+qb0B8X2BNks
I7bMqLfLYhN1A4KAHieKu1mnMYypFxFkJGqf4KQXMWkfuUUxFc2AvwqzeeXaBl4HpB6vC+J6LZ7q
1fpQqvruVHMQ6x4oNROJnb6kI8bbJAI3YhCmZDo/HM2ZfJcYC6rnLOym8grGtQjmm1GKlnW6SfXq
QfCNGzJPNYAlxgHbyhHOIS1SG5LvyI8jJy9b/MmaY2x/C9lKEDqo1XNtA243DtbFTf1eRDw3rfhB
ZqfDEF0CN3BnyNJYEny7zmCoVLRTEgOWg2FRCphczCN0rQ3dBpufJlJOtaJw9zGLjnAsx8CCszwU
HePGttJ2tJieogqvMng6E7sLbMQ+u7k04KAHUyN+wcs/iDb/iaaT40S/j+b80DnDZ+yC2TVW8zV1
jHpjmcl1If6lE8l+mNUJxHaJJpsZaaF4H2luD9ccJ8ueRPWZw5tgpXIcysApkyVMNNfbenSwNo5h
GczYOUydOX+kZ+FrdbIthL6HAGm/ZklxWhrti9v1tEu18ziPOwxU9wgNX+Z8wfg1xrf2cXScKbD7
4ueip98hox0TOX4bMALq7WdqeG8QXz4wkNmvJVlrcJZW56hrnEW1FR1Um2RoXJk9J8uQ73IoFn4r
iRvqnWqvu+tuVvarNKwvpfRXOPTJnhlTwLvl4qmgHKh/utRZDfzKmPzTwOiWDwVeyS8z4xtXSYTK
syED0UIXo8mVByquug2PfjDZ5rG3m+8NR2OgOflwRCTPC4A3dbBawlm4asi9rU+4ucfmE8RpF7Rl
97AMgv588exO5oPbiG/SRATe5KLeGppiUNFQDiE7/pFoqr1Eo+BzGD7cmjw6d7wNYt2o3jhJlG+T
FLdhJxYbP6rLcFZY3Yn2+mkuvJNleuTukO2YOus7GWIT1szE82uH07F0cBH5pWh/ki9B5k3UJdgO
5dVyjMzvo/xhHhSzGUIu9CF+riPrvhys+zljo9bxZY69hqTzhv8v5VXVjPQriZIDfou1KUZ78dNJ
lXsScMAKZT1mNLJcfTnpD+OAjLhEAG5OSRaAkwiILMFgi/4HUTqj6qR3sMrYADM0t/ceE/oV9Lmn
+lq0/dffny3/UxXonyRv/1JV+t9RL+r+S9TaE+mG1Wf580+qt9u3/DE9FtL8DfYwdjrb9bDowm34
h+yNUIHfNCgS/0bdeTQ3jqZb+q90zB4V8GYxG1iSIkVSXtogZFLw3uPXz4OsvlOmY6q77mpuRHV1
VmZKogHxveac52gWc6ufzDUC5/+5QNZ/ESVRZYNME4wWTVN/071JICjY9CKWU0TNkDXpb8nejE3W
9httTWODrUk6W2P4w5bEbIEf9HuxaCTLrKsQcFCbJNSXtbyCtTRlggk2d6EZ+6aU12e9whOAeGue
nsksmW80MDDMR+FohTuyPqKnOCP32u4g+lHKkPUAsoQzyC+KYvulrDell2p94qdjjIWABGLBL3Hy
JA75Fukb85imBm5lDEoAAILjRjUKcYZ9rxU3C2CNd3UeWJNp1lKw2IJlNdgM7SsDBVKIX1FZMj7O
FuQimUUskXDWQqaTs9Tc0TwiI9ugHISptekqWCen8so8oNeNkYNVKAzDyc1W/WDENPfuBKCfTEdd
z+p9REUk0CUuOXfwktnSVQ2TFTlHRNKOB0ISA5RSAUJHyKGvGYOu2PhEGBQ/lQCQkai1fTE7ErCl
K77d8FsdhugxpBZ9bBUyzGzLjJRnEGPxHRyBGbZSzyh3UOSCjDJ6otgT2CsyzjZR8HXtiAvR7El/
gDqQhCabP2N+x1+UPlcIJd+SpATPM6YxMkDB0uvGraQ0gfZpyWPlZgoQXGkR2pO1TvKlyqPwbpIp
m5DN4fCN0yx/YICJXgst/vBAzxK2rkLG5i2ToJbetTetlyQXx2vey03rWtFYBHUtSgm3LXxMEWU4
CxH0+gfyo6jWZKtkmotZcJi9lU6gOammwHGYsP6snc7atsmzqrT3Jgvw2KYcLN/D1JS7o5z2gg5y
IeIbRpOlfmObGWO3YWaiuA3P1fRSQ13RKHeIp9AtCbhSh7VVN8VYVF6JT6t2I29m4cBrZSuTjlOD
5K40oEGZSp38EKMKz1YaRWmwLElBv6pHWHPlHEeCraNFZD9MWKpud91YZwSZsCFHsEOGoc/nCAly
2BJI75ad2EJVIZjKuIlbkiKxnUtp/F5Kg5CAjKrm78JUZ2FfC0bUoqVby+IaMZoV/FHPrSu8a6RC
MlJzMB9C+zKznI8OkpqLKS1GG97341Chd1Bnccb7oEZa89FZlZ7eLKTZ3kv1NJrPTMux4hlsOOFO
aVDJdk0rhPdDkUW9Qx4CtbCo5gYbjZwwrjtBXwsDlYFASK0j6sk67WJ2QbcjlTNp8qpEDa52uREH
LBcUVstsN05SJRuDy7gT5QexB8iv5aGSMs+qo7W/hKJQ626Nk77H2dGxuHRUHLIL5RkzTyCfwPZ8
WBdrg+EslYbDGGlKtROFSu9xIZb4cwg9iaBZZNF47KpcAKYK0KNxSlJrUk+TCXfnLcKRwwPUxSs5
T819aolZ7DWZqvV7gWXUAyW8wA6+6K0vBunUK6mVCe85dvUzIYBsJJGx4ghR51R5hwU1vk3IZhM7
mqPplhkKOII5jOeHerWSwhGbqqB3C+E34hNOWZ/Fc7U5UeWmRlAorQ2jhk5/3cIAU6fRtOU9l/Pw
RZQV8kCBnn3ns85gHh4s8Zi0BkviVX01iUFDsCWhUZYRk1Jdt+2NqYTZlyYylbLTdJ3OkpwOmNUi
vSDCRU3YeFflSidtCPRhWpkrkqNEBlypsstzsvZMZbg2SPHXwEKcSe1M8cCuJIkxwRKlKzPBBUr3
UM9rHnqFqtxkwGNW5hsGmsxZkzUt6NaE6V2fRMzIF5afJCZbjCaaqi5gpFd1+5FTaJX2EsXU2FZk
kqaBFSosvAbH3WHKhtYgQbga2dQgDk64BRLbuJJ6y6ibv2uqLSy+RZwFBlDadMpATSAl7SJxNw8k
ebP9D2NgczPRIZnZjW9DVQLR0td2Rg/QLMlHOAKuc8VUs9DWTXkMa9ssAD7T+yholVMC3QLg1pT6
eMOaZ5mgxh8jPJgvtDzimcHbds9JW51UzJxW1RHnjgC0IcpZ1SMs7IBTLAxlMRLUSL5zdL3f2qQR
Mz8UEyoKIqnja28tGuDeEK6KqRxyo0ThDMYRLFxaLP60zDp7/HEZH9Se9ZWNQQ1OId9w3ImzNoN7
EavhI2HFS3h9IVgflHW4lkIV+5pjJWTO4BvT+GyuehEKjPsbnPsjZDhchnr2NPaGNtAYQYBwa47x
UwgnMKezKoZ7GQ7yhv9XoyFQlbB4IRatE/adpVk7NMLEwQox8fMYz6YysntjZMYn6WP8AIFTfB7J
gmPIWlIGoHfSY/OqptTFiJ/ruwjwo+aFmhSrdjRCrLCZrbGbXC2YwP8NeeJ/WEKOP1pmej/+cXqv
u3/4Q/n13kOB/7Mf4//HYlJDCfhXUsTy/bP6Qym5fcGvpaTxC00GdR9ZTLqE2k+hVPvVQMGfiJaI
nQ5N4U+94W+FpKr8YmioDWGCYK4wgf3+pkTkj2TVUCzRUOnX2TX+nUoSEvAfKkmD4lYGSCZrHFiW
qMrynwwURsw2KeT6ZyZ6RUQQucPNlVRoZ/VJA3bHHR5txk+lHd0DsjlMXukyQQuM87r4K338tNg3
TxGw7KJyAoJSvRGh/QtWgMPgU5ak/vSy7LTD6PWHKdoBQhAHlxFpd/vUeZ1d7KA8eaa/tke4eeAO
PPAacvEkAvMCdIG0164crKfFadTu6sQeeWDYIvzRNSVv9sPJjt40d3CuA4/iOjjoQ9w8iPe6FweJ
y2V/E1+VycHMPtwkeJztJ9LJj+KtfM33Ik+HZYIvH+qjHshB7WqvN4Kb800EF1Pyrj3knvyR+KE3
7J4Ix7gHeGlvP4EthnHG+K0cQ19JPILoxbvxVT4NzmBfQ6fzpDMYQc1+Olyfniz7dLP9x+K0x3zf
eW+qg8Xabo/tkQ3vgexJHjvTNvvFf3iI7A+4XkcAYl5xB7TNzp6aOsUS7iDbuBEDNAq8HQkSbsse
nmK/ZCnF9zbst8R+4LWy033v9vwetcWnZZMi4NBVf7Svipvd9S5I1iOS7tvFSp3kEVTPHc72JEgp
AQaw/wa9gHJtPtdA3Ne7/maTe6EvIMWTH8LXHbVrcomcOuh2gy2d+xXRFRb5wpPPCIKG7sA/unme
jEv7svq5a7rJMdpzHTzNHmZqV3/LD7AylZpBrYsglKHSdGncPL/AXxE6J7vWH+qEmsceftRnUpDV
H5rfXIeAWBW3/2RS12b2DfwBkka0/Rs3fk2AseguvNcMvNYf44n0xyzY+O8Ba4lngpxtZjGPcG1A
Xhon0Huy176xw87dLN5zKMX7C+GKr+28j78HxNyDrXPE+eALbsQ9aIxj+7q8TYihaJu2fFWyjHbk
qtljxATElaagEV3j2IlkZj+Tzqflt9aVMHe3Dszn+hQf5ZNy3x6nYHjUjYvwYX1Uq+iKJoHcZMaS
WJtwEWa3sSuc8W47qXCaJk902gx1E9nGfsG/TeK+oQgwd7QhOUxHY8+Yj6gGKQb5DrWdld1J6fZM
lkldHr6RyDHtw/MwEe/xMLyTsaQd+zNL37YiKOTAgVzFO8UND/El3adHBMLDd3jlW7of2Lvty+V4
4PFz2N43rsAtoEJ3ywTzhYFk/UD7o6AnYm/zrb/pJzZFAQtnEzuNQ2zmIfMFLrDNTEVN8UkgBteA
FLisBaFIOyEkJoB/ds+8e3IFyqUXrrpGs5Nn6ZKxOXp1kSuG9+Jn6tuYTmwAMjsVVp6DWwEbwCdP
jHgHP/YH/7LswI06UXYDiphXB7sHUoNb5Rw+Cj5R7XyCReVxeY4zF8Rp98HjYhBaOvWLxn3DcMYX
5GaX6Gb+0mFs/BA+0BfQK7PEILW2mXdaUEbPZBDKywPwZWm3nEpfdfzFW+Ac2P1+dc+QxW4+BBsB
EELLm/QruyVPPrH1d/TNdvYjhErLbtUxX/MPVk7tTn69RCfrnXQEhAnpRb5TLomFZQgLyOu67HtH
uion+dU81m0PrtsGjfwp7qX1ZJ691TEC8yW0QYYckXra9Yd82St3geFIt4Q93pqX0UEVdq8cbps9
2nAfTYuI6yzbo2FTn9SWJ9TebvujXeZyW/be3+MdS0JrL9r38a66HFJPcZ692o7t28X1NKxe3iey
Njdyui/5yK9s0VVfyvdXhZs5kg/qSr/36C/8+B0Fh81c0Jac2Zu9fEfd703HW9mXnFuGq09d7Krn
9cBTsJPRKfbVEYKFZ56rvchfwW1q1/boQELBA8LfQXiu2/mtdphcHhD/PB8lB6xDtWPAZim4sh2C
VV+zvUraxTcsMn6Zf78awc9Hcds/sRFgJRjgpnoywMaja7URiHbH5ghvHIeZzZhz/E7lQ+dCQmS7
DpfDxzYy8H+9V+z55dEKRowdGkdVfxA0OzznhYsIWwqGxR9cvgYBQZBrvpC7kNBmLk/xpH5GyNdq
zVe86KIFr+QA8RzguQG2wccVcFW6RgCTy31X3h8ZaRzund23AMTBlW/0G9N/hC7JXsJBi6u9g37Y
t5ybxkm6zZBHXxJeosFv3MZVgu1/vSdcDSJl3jhjefhGwPYgeijfMyLWraA78qDMF+ri2+mIklRn
sG3HJ6t5W6A8frHHMQg/ilhKnUPvarmIlQDjBuiBx2inQoXjPMx5yASGKAxETb8Wdsq4AwfUiySX
HHRL+G+Ukv+BR/d/kvtWx13yF4Xje97/cQS5/f1f60ZJ/UVj+qhgSv9n2Nl/1Y38CQ4UFdc1e0AZ
jxsV5T8HkAoTSFNGomnIVHMis8H/Wzcq2i+mqMuaJaESRaKv/C3j7c8K9HcTSL4/mTmKoquGyfBE
1DaL7+8nkOIUFQLB8qzRSINKkBnLk4pkAD0cS68Sym2yvPeKcpHyd4Td5vA4VEHPZF1f4isE1kBh
ATynR9a2XtfdQyLBErcDF0utumPhtoFsvaipnDbFybbuTOm6kkmqay9rfdKRMm8/eqof5DlAlO2M
RN1+Al20BFbpu+hRn69iHhgtlxupKQZZpuW+p2Wl7WTYxZ0+dCukGaTYcqbqbJ7yuD1U/JaRiy5R
DGZRIM5Bh8fKLml/5EXqIoS0xe5SR8in1B9qdQG8aCeImEYsGVn9vU7cJayXZduuFc0H7LpzL8Kv
Y5SjZnjool2rKSeQTH4isBstXszsw9BYqVeRwyBoiyS1dTbFUgjd2vJadLti9skU5Vhp9zhlgnh8
R0v0pIE8m8PJ1xYUm8pU7YrwyRpLnx7YJ7P0hrwKyD8kA8zSntUyLyJKJGn0q2iTKFEVG/UO46sr
zd/zhOo0tmuk+QmI/P0Yz6heX4foJkbaoBngNjOIw+0tjHNHwTwXsmebwk/uM8XCNkPe5eIPaf00
Ceix3olnRfeleFKBuWb52NKKEBpdiKV5GEyiuYyd1kZem2WB2FHEGy8QjQDwNw5CNMR4go3ghE0P
Ab1SELI/Y0TTAVS1ytyBfRiwcD7P21HLIGBLiMsYqQyxAoiqQREyeG09egaALoVmpcOUyHpVzCcG
HAhVBabZuFLj5r3Mo21TTZS36og3TCgPSdwRvAffBdHXuCQ3tSjj9r0nxHJOv1gegSSJMIgQ6tvv
Z1O1mY+IeFTkKnfIBWCh2zoCN9cpImaYIaOu5V5pROxgsQbxrZSoA54YCJXozlYZgBI56gVWmggB
f6hSkiTBap7rXnMUw4sS5MFyfoj0p3F8BfzKdP2UE5UyMGgp+SRsPzHS3qQB1/SGcS1fs+2wA3ck
Kvs0+SRRwavbxR2ZLjZ82kzkMlHD3IhzaWUOuITQE4EJdngjiSzclfEm1Np4WSTeSbOLnsMtlc8i
2wbEyCbncoHaFCFSWaiKJOq2mZR6SGjGRUcJL7DMlO7rbD6jrvzdnZBJ9RJV5T/KobhUSdl3//t/
bWCNf73BYN2TN7oAKYzgBX5/g2EdKFtxj2Nezr8TmpOueMyoxKeQvf/krvIlUvDlM61eW/OoNul+
MQpPYvxeE7UuhFNQ5aE/A7MbFckfMYRGbPDC2If1zZcRbCZ9lPPdSk6S6fY/tnFOwtdIBGZYOBUW
JGmVT2Yw2a+WLY83VXy3Nn5lCA4eBmfBRqxiyjGUN4ZGMrNBHCnWtrzk08yMhk0An3G2ketRV79i
xAhpKdzo3U2DDDrv9sybFQvbVIzdAYDpA1grsNsdTnEdJzxesbsCTrE2B3/9okocJ3/5om44hd8x
yAcDDQSwaaT5+aPYZxe1St3NJrzOGbOkt6XGnyu+oC1YzUBaWnwGxb95X5lP/OtDUEEi/Jx5wGn/
08ChHEkYmTYzVyaRGaKzs2eyhnChQwCD7/8DgVEBGCA2PK316H40+U7V96Xw0hj7OfSy6sytQpSf
xOTIp15YiM25icwgx22mJ+z6d7WIpmI4//Ur9yfOxHbcgZRnEGxsj5yJzB9fOIkrBppdjhzJ+hjQ
TAwiKinjuGTrv3l9tm/022bv57m6set1Q0E0wC7xz+8Qi51BnNiX8SmT6aFzuyBHeA4StBDNv/tZ
xr88LYkiAf0DS05dxYim/vFpbTERQCrjgU3O0Sz1OyOUCAKedoBedqM+uqCpsaTH6HyVl6kGZa4p
gaTtybHTCtHOplNuML0vGdFkS/q4JYlKWQ5rmu4gxz4fCW7EOR9vsQpisWM7c59G2K6Up5gPL6CH
LzxdHvd/x8qbPRnmjrjdzQdk8NHt1H1KUC97bbmsktuZ02mGKj+fVfHamIOn0A1Gy7WNJduQNBcI
36KhalUslCIoIg2ivFOaQnQQIil+oD/exkLZV+J8ZGNjqxK3kmn2jDbfydETO1Pusc2+bqNNErgj
rpjom0K4RFl3aMEOdAbbfkQe4Yy56Bbnu1xtOBxkGxK8Bg5Es2mdPnwQ831CXLXW7wzyMxT8IEbt
Q5ywJaOzW14G4xXqqD/Vz4L2tB3DaCgCjT5VBeCMGhAj/A7+F2Ks+9ogBCOZ8TSepplmefmSxGNm
Nq6+FfLCw5KiY8+/FrM4iJuXRDssA4of69uUvgxeAoVcAexwU/k+ZOiXjLMh3aXFmSAZKF9Zfzdy
cuhQ1xvhOcpG1JE/T4Cieu4HZHOm5rAmdAfWOp18nCRXSUllIZGnqAQoDQMA7yVYlcXV4xrxFIAs
irbehHY2ux0SbnHLkcHVqdJ2qSJPnQXsSo7equz7tXgw8z6IEeMwtddcFZNTbqi7GT9018PsQMLL
k1eyesN4k4AA/Cj9lBs+97l0s9JASQrD911M2CYxG2koBcbymSKUI13UU/icbDzsiLNvwMcYHfPI
ciuMfSq1GT+ujAH+t+o+HUMyWJ4yklonHaBEUCrwuTS7ZOCCygZ+lzcOzc7QL5BIuZUbu+1IVaaf
8kW3ppAB88xGrHTYuTuWfqslX6SoXufMC3GsSmkfcOn5YuYX8ospQUTQECwN0U6Z1QDUtTPiszUp
Hpf4oKXWHtuuPbGDAbaNjxQvMZa5srtbZe0+Vx6JTz8p6sDsUT8QZx9Gj2YMlM9UWO4pThd7UD9c
MnHsIrwDxRmYwiUOJUdizzR8okKn+oKZKZJqIx7ACboj0TaT4U9md4C8SQ2TujIBiZNOPaJ7RL3c
lSq+vHraS4xO5Pq7End6f1e3EOEVdNDQXggWmtDHZBk9e/SSjCihxRRXqsC+Qd7H1oXybzJ/sBpx
cBQiVQdOyhEpPTXmedAkF/gcgS+wIzjEC4uDWnjQkudhfhAVcS+YvDtTDLUN++DImrTsgYmc2Vt6
BmrvofskQjzo1JdpUJ3Yit1lmg5xGN1vJSW6cm+wtixNRAnx6Mf1Z9k911lNGDFnRnZmI+n3w6uY
xI8w2twVNY+ORo/6Tul2QnjqLGCUT6PBSdnGcJRxv1NqaoBdEtRpErxZdPWlT2iivQDVrzbLWaGj
9je4VC85ZA5l5lpZgNwxlRieDfkUcZvtxmcMn7aacF0Sy9irq6cClkUc5y7ySyUeOgE3Ap95yPJx
tS+Zt4VC7yvyRdplyIYx9srxUyPEhwgq81JlTxbZahP2DTPRNnOWM0j52TAwDkMogYMfNAV4euT2
ysI8DawWSgRXyEk1yglxDbtzI5lOpM+71CrsXN8rLXWLDsJL52PMqLRdfOTie94trJVPQ/oold8l
tZKQorjU8SWK6p5IHdT0T4hNvbWS3PQ+n7802p6mGnYzUX68CoKgB/2yHuKCsQkUJjFur0J312Tr
PpSpeZFD6a3q6MmO3TaIEwYZ6NPlcrFXZfbM8p6joZNim137gzixt+cqzfejedMI79LEIJiH0le9
KwmXDDiJQb8CuMYjQIk9KtBMDce49knAh2NKfGxFVBJcrQwylrn2iBRHKyf4XEh+TFUbSRiLOYcy
OltAKwBVkekbz9pyX6ggqTu8Mll1SM0vCa06t7whlG442IOIFUPMoBzM6oe5HkZrN6kMcTTAt/JN
2D9m4m6YmDy1QTbuRvEVzoGNY6xJmBkZ5V5TzwTLzniRp2sruMm4ixA6huSoHJX5niVpE+42IaQp
HY22duWeRSp4p44RdCf86OaXkN6L2scCPInTnnvBTZ1pdqoHU/O2lk/19nOK/BaO+ptAFNWoNW/I
n5xwKJ30iYwk12S3THXvd/NDa0RHoEhIkPmGIhrKlJFfJLLtPWfaAh8FMWcdodUxbgX6735q/BXm
SztWb2ayy0bZFeYGYi9cgtVX6WEzD1jig1TtK/12zF5H402S80ep1R1V+i6YMC141tLKXWJs9jPX
KQuoGEAulrk1lt31DVCAk60+Y9WQhihO9goWESHcBD32gMMEJ+4ismcxuIFn3InY0lrXlTcsXRmc
SYaLnQQNMoKBoUNLjOFaR2PizhKHjMxntO39ZtMUMtqPpUPLzVSrg6JXdqP0uGIKkCuN9XXMhwV1
Yzv6s2lttsHnhlv9VOG/ob2K6/u5Ow5DYxsWO/CwPkr5PVwMu0d6aE6xZxkvNPe3ismcpHkM5x+C
sNx2CqhwFh8ybs6ly77xtyAqwsYd70vLYyrBG/MqKJA8LMsrEz54+ez0YnmyMJiF7NrCbEBESDv/
QOiKgy+S8cJA1AL9Cpd1zYa7nVFb8/zNhf4oBuKuYuIRe0jVUTCU6UNSwS5n8WKu2WGFHQTRg5Fp
6EHj9HS2yiXGEEt2SForeH3AHgC0hqELeGrm1VV4hhqq12YtT7Jce3qM+pUjJh/Zx4yc5yTIVhbQ
dBF/TnroRfjI9cIKBmEBigWlIrmFw7dy8kylOGHWydobJdmtwGc5Zq7Sh9/NXLidnO/iEuSCcSHd
rdZJfVQ2MALPRXGgKwfIk1yDkU8ma0HRSrZZafZarEeFjl8I0x+jqBGIbqJfqYOWrRCaGb8Qzdt4
q1KU7pwmM8si0U3UnbQUPpwtt865esT6pEaViwiUph1Z1vA0h7gfutTTQ65U9kGC4urpfJtnlJ1Z
car7c5FRfhStN29d61y+wya4xYa8x+gU2gVxYVuGdzF8ddwyERYdoKfsIzRZpjrRrrbO3FxW9Ccd
Wd6pvu4tClGkqyaAZ0MvvhTyw2F5OU0pMXR5A53ly3OHA6dBz4b0weB0KCQHGoAP0Ns2UWCP+BJr
rxdvFHF1STtGLJ/4qv5amPcY0Z0x4vgrX7ia1RDNmRiokF/BFbsZui505G4evnUSlYlQ7NSFVrla
kd09tfLqAzCBy/24lo80BXLdQXnTfDVfuYf5bf0e5Yzmxw1//xK1YOVU6aZJXyLzpci2oL8xmJaT
MldoZLv8jODvdmKfhdgvSOQpYAinqfkBpY9blMndz67ub/FS/4OJ83+mb/gfNJeWt677/z2XvquG
4s9BxD+/5NfRtGwhQWD6a9GiEg8kbaObXyUNsvgLhyW6U9NUZYMpM/3kb3AlsKbcZyEsbdxHg3nO
f8GVFJBMpima6MBgIsFf+juSBk398+RI5THQpmu6jDtfhar6x6bWrISsXxmqO3UYrc2NQURI5da1
Kik7nUJkvYxSC+8DzsAaFcgKyHO95chJZTAlKaDg3l2HKpO+4ixrCqzoZCXuemmULKep8B0hpUpC
JKdRGodww0RB9SoTq/37vOSgGnVoD83ZWJVYOiKeWoVdT4A4drAhaiMQR3k4CKcKLbkVUTLmVXXU
MpXPe5kY0m5M60jv7LGqJGMPlr27Q9O23FTmgEJyix7cJ0OmPldtL9TwV2st8pcIH4cREhPqDmhL
m4VocGlDMParRIHRK+UE3sUAPAQUUpFm8VEk4TG8bUw8AgEg81L3lmTpqIHCMGZfCedNpa6Ly1cV
B7Puy0RRzrsSQhwtHMyI0Fv0vu6xCyqk2q5z066bNZuWkMhOaNwIRgVG0foUCX4UGVWN5LKbohOW
CutUQHRiYJis3BmajsVUTgwXkMmtzuApJBhZ1v5uQf1ObGjC/NdBYqr4xDuypy0mQjR9Nc2SmCwT
E1CCqETo6TnKpDGnzKqmF1JUOdiVhBBmAq5aUD3aIKBBjIZB/ZEs/fKUxUCwQjTJbpt0NFRdpF/z
ua2O9CkgodpejyB7ENT1hQ8vSwMhxJKWI5Nxc3AP72HObdeqIqovPgXHmBr+Gd3yZvcCQm/gakUd
TkRLNzbtDQ5olRmBvIaPfRmm+7o285OMNf5qFIDG9VF8gHMhPudZWnxEyrq4VjLnDpOKfGM9gexp
ihI1cpal1tnINDwE4TKRMCdJg3YDDDN9w+fO1UN0PIbQGqYOTwsT4reCrrhxyBU0HgaoQRkKa/qK
BiwOLzfuaZJx4LbcF2MVi15rjTUuOJXWtsmUkleLK/e0CjNEL0JbIenEI1wvVpsito0mkjWS9eRs
wqhFOIqHDDxmP6z2dF6llJHWpIHGcnIk0XdzD1XPlqCUPQ9k4GISTbL1UZ3ydnSmROKg79Uxo7sw
9PK2SgQZb8dsDlBM47F9KJsk+TIxEPVU4+n4PMUJXX5fK8sDSj2oTTExKnShDcCV3ZL0VN9IoKMv
a3NQtzx5Yp7DWcaBPcfM9+eJpCa49rnpFljDr6WA249BQSdcm1JLDeodNTRsNKI5JjEwQK/TOGIa
s9KKt0IWKumm6DHPUAoL9PrESSwgXjNE9Vai6FcpzaJHy5RU5jd6Ggak0prv2phbltt2nfmU9Jtr
uV2S+E40I2H0RLyQ5zwyQgZVoLg+ilhAciwM/Bl6E2PmFTfG6RgZKv7RPK3u2sGgL1LBqeyz0gqB
S41q9yxIqtQfjWZYdiNKaxCeZWidkgK4DdAtkOquWAyt6KlNNqKqKXTxbAp1aPlpn2VbUTzVw0Fu
aIRtpPPdVz0J049KaWmxShLq2GXXhIgBXiOe2bN67m8fa6jJ5IdocvkW8RhwvyCcXY/CWgAxmVGs
E1MNFenTjNDv+q1U1zpuUcF47OexMCh1S1rrdKxa1KijlD1KOtwRtyfT+nm2lBEH3Jqan225lBeT
KByMc1pDgYLnQiHbbIg3dYVE6k+0RRrYi5XXD0Y/xrEtMtPERB7K8Teu4bLxqPWqFz2K+u7QmyNN
U6MAsCijamalrUnryvYoZHzSLaFo+r2esTDqqJ1Znqe4rLdO2HxUZAHJVZQvRbfhkorbWMlGy4+J
NNuFeAvRWUpzemlqyLrcfPLwGuYCgUGqUjaXpm+iF13uq9gR4SlHO34oBvFFVMNw38WKzKSft61n
a2NR8TWywiZTbcL8vRAnMlXaifue2/DhZl8UmykpCNMEvYmylIhbxl3dVV8lGvIxrHS8yrHGUaWm
ogrqp86FQw0cZ8ZA362fRhiZj2xA+x8rAZ9Mb+VpEwtE2VuXjsTZSJVeEQqfSzx2fSJ2h+CCKLvv
LMkcWIiqmLdWSxo372G93BP/q6UBPnhUbOlilC1Iv4JcYWKNaGHwErCrUXBIM+KKrfKJd23jikVV
+IVLlbtRrm2DnVbhZks3qVaPFWk8NxANtzHjTGwFoAozjYO6y8S7aGVK4pmF0qLiSdUBsAUWPleX
l/EOXu/E3CJMAf4s7Rg954BZz8bSYqKqF5kdZ2t2LQLGuVrPajdZokugy8ShS8T6F5kg2LeNFKUD
edwS3o956dGCrGQRUS8gQubMNV6aclZeJb1n2qZBNl7ww5gtFTnN4fOQL9KdIJZMK+Uu4XI1xtrY
TVIJEg41udK4Ipsh3WcSjlRqssCy4/hSxHfRUOlTOnXCr2ziybiUi8EhtBIA1x0XbAeIDkt1uZB9
vXHVJJOwsSqSu6cBBfJ15TcEn1NNRAKuJNIjR1cFsGQcZM69dly9JE4UgWnnBnwnygGFcMeJXLMN
bpfYJRd34C8C8H5ZsdUVXq2rBIZAriV9sMA7CZOinhhSgxT5HsnTZPDc4KPDzDP0IfK7bvjke4Q5
cWai/IorPrnUg5goXj7VsB1rcCaHYsbC7JhE3YVuCC/73lp7XKlaxTviqRQRLeCQsiMIccFfHXUW
ILd44aZpD5KYfazajM11lmkE1KpRe84L3kW3Tsv+KpVqtRyKTBqDNO/wRiDnJjmvMglMtI0QPxRL
ALmdnTgKsxdJwUTrQlRsjvkAOMjGKNDjZaI5p9hA4vCsVQOixgx6x2OVWdIasA5amSf0wjr4HSkV
rAOXLlY9dU1Qvs5ExJPcGadABwd1KdddVdZG4eh8aDr4u5P2gFcD+FMT8/ojd2AkmlpKwqK6BkJF
JKsezR4yEBjeWiswDZ90amY7XEf5YxBmejvLDM33Louit57oDsJEyLFhd1nkxIoiuhfucqnChRkT
5R7RrS1QD6UshRkqN+NwjSFRRYcVnKSxL9RBH4/tam4fpUWqmUS3YnqUFhUrx5CMGqnaWJYQtC2j
dDcti3IHtiB7m4wCMwDrjjTQBsIZ/bowc+wCdcXVCvYvo+AQy670i8SMKXMngiS1ExWrSf4VkTj6
cU3Gcjkr6v/h7ryaIze2bP2LcCITCRsxMQ8sx6LvrmK7F0Q7wXuPX38/UAodFsipGp23uZIiZLop
uDQ79177W3E/bbQo0e0f9hCEbDaT1Jz2QOsGfpx4vdPododzfBd8ImCOkp0nvKy/08dJuTcGbfL5
x7oq6n4bkiKQ+7J3vJrWXym9n2ZYxcEWnpjjHEl0uuWdqbzR+KjwddFXjRSTfqEeOBfGXpfpDIMG
Vj6MyRlIStNaFM68SNcsKBv+OuWX740qDtdubqc/Xx27nt4WweV8VFlcxsE9U5gcv0jsL8uOblVk
tdaU8bowBhK4bpgMB2k3c4bYERGZMqmjXi5ouMHNmRBRVH3J4T+sjv/8oPy/OwX/n2sUnX24/+ej
8KfvWfu9aU/E/fNP/CXSsjnwsgY42Ng4thQzxvfPk7C0cE4wJLYijA3DVHMl/q+TsCYVHaQ6qilo
nH+Ksf4+ChPe/ovmUI5S/IQyDSwS/slZWNJC8Gr8cP5AIkbXFN4InMmFac2//qreH/W6HTNfESmZ
g/XZ8YwRsqkwdtoYZNcNKIAr9gd1hxmtjnt0G91WWax/Z7kn1xfm+UbT6vKewHh69A0XUgJHlEfB
gN3VjpFvYH02P1693XdG/GlB+s8bdnldAnHZLC9bnN39SYTQmOL64I0eCcRhAtebk5HD6gej04SO
6fPX008VEX9dkFfjWrx1/sYXPHlDtdk6UyLqQxe64pNRuo9WSlPPkOKO2w7OZ0yD8psmS6Jr16Yv
M2774SozOurDjY1uVevu48ZH6Zz03sqy3fYONiU4rIZtHgJnTd4zsuHKGvYuQtK3x9BxvD7/CKeK
gfkJWBxcmvxoFTFMXS6EMpzygfCMaXOITBRp7swwHCMs3lxVJ+RX7YOIqnrPVn04f115quR4ubCO
aAD5wNzajJff6avThqhLp2xoDrk3tjejpodk6wrqeW3TYg6BJLu3tXaf03V8DWZaI1PqUGQgaFr9
8zuZO2Ve1kmb1uvFR2QVVIWXlO3BzMz6OgIDc+cEU3cXtmVzPZpG/dQ6pdw2tH7ubTNqtkZNEtbI
g/bSnbzzMWa7FNN2TbYG5+WdvZpwLNOxFFkxHeIxJ4T0knHl9m3/XDKCKFInVFZmBGc4oGyRY1Y8
MJviDR6VEH86aG2QXhy83/vkM/6ReE9QPPjkaEnyIHxXXVIDvZ1siuWJUaOTd+NQsPiAKrVlgsmD
fnDKPry3g7L4GRTITcwsrO/xOZhWaqDS1npjdohIt99YXcYQA2cnoXKChlE5lh78crjL6HF6xGNa
XHih8+D99wY4jzFFOz3736wUsi1rzvW9ep8chaEgZ5E6GARluwgILbUb6GW0iepXF0bRO6+Djium
EA1ZKM5mx6nX10pc4jMxGPqhKw00YE4aosamHbYPOZgmIUIDTUuPXdaYyFx8IT7q5lzvDdsxSuiq
rehgwo5Ur+nLkO2wtf0SYpcWuvJzp0r16/zdvl3Z5zs02V10OPaWWgz52qxMwmipoMlM4a6CL70N
DLI4ohnLVdlF+m2Z0FUQag4dW/hlXvgu9puBTmUXdZ6ERKBMyFHzr7/6MK2RFG2CA9BByQ6h+GgN
+G8S9s6Nr4Y4NB4eC1d1NswFEc+IST0laJ1xDU5UNjccm98AxOFi0xSYYEgPD8crahLes6Lt+SfZ
R7CkQ23exinCmRUAb85wAVzJbOUI2vXDyiJzhyoSMWydOu09l6dANroU/veVb3HacYH4ljBKYzI3
6dBhAte0Oqf9Os/SdEVWyDhCbTLpVqdDu8H7qo1/kd91f9m6D6jOAzVFLtOJ66NtBkwFl/PA75iI
Nqe/3dJLQrIZdeMbs4f1GPWEsGZRQJZ2G5r3N01PjcnvHNkALIEgNWfDMGGZoKMMyBSTiT65soKC
P7YyqHH3rqJbYfecQYVXUTxPwSXG91EOfWzV2rWK16EXpohX6uIYWRXINbfFX9uQ9DWTHtV1b9dB
XUT2GU8RzesAGva9ABSzBXYWPBZ15qDd1XvC/KzmgL8+PxwXkSoT1ZXUBFj0AGPMi8q8WbwaD4BS
6j6KWvtggVXbkDnA5x4e1rajz/9bburpk6h45ik3zQOSz+DXECTGhUH5ZgLj3ACbA7o6nlWsHIs5
IaFTp0He2ActLeOdPnF+zTRb0a2VIZMm13Hhod8sTlyPoE9HcO/iT/QiYX31zHYRTWOjB85Bw6X8
OgkA55i5jymUi5vJ+ff7zqMZpoNsUuEWMbtqnb5e1thIM/vJPVR5QPYlIPEfQ2q6GmqdXLvuJtvz
13vn0djGCByJiwgb1Xw/rx4tw5rI9yhxH+LJpAJfIk+LRPwbhyX9n380ol2FGwbsFMGeeXql0ggk
NkfCO/QQnPeid/21X2jeNc4OM4LKG27PP9l7I9XkMIVpHwGfRYx+esG0iIUdwrk4GAloxrhGst6F
sNWlwyzNLHa0sGntK8gV06ZMSuPaheN4YeTI+Xud7GuE/oD62dho8BC2vdh6PZJodZVr5mEMNZa+
UqPTdx+XJcqUBEwINe4hNVjKvJnLjDkXPgKUT6BFAMRQz1NjhgUmCrANL93Ym6COVB6aUMecY8m5
K/j07SiVOnFUeu4BDyBrNbjenkRxtpelJQ8qi+1bnDpsurA8FIMaUOkuH/uHzgqsCwPwbWBOPOfO
jBvT4TBky8W4YPUrrTx04iOpDu2n59fhF2yRjMcyUM2vlpdBC8PYhOKqjJLhuw5CEwBEC25xTYVR
k1/c2o0/BQ1az0gBCcR7iNLYaGuevI/rgqZQnQdcQ43HDYGjGml/MSKFX4EWw3U1LArO2+dH3ts5
zBhXwqJdxuDQ+EbaWxXNUNStd9ACmgMKi8RQO1lyW+O7uh2wbLrwCt+7Hu+NcS4sqg5qEc+0KrFE
OlnewdWhzOa1tw7j+OMUpo9VQzr3/MO9872UQkbsciTQKeeqxYjWZV/r0Cm1Q+YYySFXTfioe35A
v4hVrDLctvYB6Bd08mD7g6rBWI8ulmtcE37WrMz3fqPR20Er+i6hunTtUu9Da+DW8Sr1fORbwVg7
e7uqJySJ+AWPVlh+URMT5fxjvPfOGG6Me/qubELO0+GfEjpQ4gp9wjyQEqHlfcN/4ldNPi4xxOb8
td6usbwxZbBzEMMRQ6nTa0Uq08u+Nmks76G+ZHBmA+gmFBHV1/MXentSY4F1TTYolOVczFlM6r6t
m5QEJxizoGy+lWM+fVfmSH9Hbgw9jI8S7Cb9JdircNDu0AT7srG+9ZJE8BWQx6Z4uHBD82A4Xf64
IYKEOVBA1mQsJreRNQDhi8w/JlZlX9ta3j8hDzRXfWVH17gZNJumFMlda2TFxnE9GmRSv7g7fxPG
23swFKavhPzELpzWTl8/9LUILR9YeNdP+n0B9XpjhujD/vFVTFDDHCrIEFmWmAfc6420hqIXl0N4
nGK0NFit49bcxv/BsDU5uXCQ4yTHorkYSilQLVfXw+gI0h4wi1YfzBGhdV5CgG7H3+cf6YUJcfr1
OHuyhZL1krQamvObffVMY2bpmlMV0ZEde7ahzPw7FOpWhn5zrOQOWqv5YCSdbq8plqcRnXu6Fq2q
Qo5PfdlTiJzcZnxO9MJ96hwt/6FDmYWdtCrtcoeKtlYEyxmkdbOxq+vz9z7P38Wtm5L8Ev2RrkN7
5SJMtWSnuZPso2MN3zeycD8o7fo5T4xbYSY/dVmnFxb9t5OcFIkJ9w2uMd2Sy23MjIIYl3MVHWGS
hwQVSCM8Ojw2BXCcC2vXe5ci56jm0ysSmGX4i4+Qj9GijI99MbqYBTrgqmWFJBIW3IVR/d6lgNDN
Jq6WZbGynI6ASo8s06zZnIl/o/WE4R6G3zEejjqtERe+2NuIxDC5BhlByXoMTOX0WkNAWV0ZTX6M
8QX+4FiV/sWfHPuHlQn5tZWj+qU6JDUR3Cm5wunF/hJUGlhq1GWSLkaqzs8d5HpQ9xUy477y859x
PHtN+Rp1hlVhR5W+bkezJA6c+ubOK+KKrpcCAvWmh433lMWUZ5lHRkQNLWmqrxborB8VygMKNmro
8Fyvmsm/iaSDch+X7/6RnL1Nk9eYJne+1Q13As0B9Q4fXQutk5Wl1nYyAa2lJNSv0mnS4XC4gz7e
Ct/Bj4rN0/mAjENAo9W9rNlWkYjQ5lpF+VVLDSi0NO0E30QxoGxBF4BIuaQYis50iPo/JL2IbFtl
u8UzCP5Dl7toirQW96dVOo75Q6VRUUVlXbmE9n4HsiW1Yq1ch5Fb3ymkFFRRm2F4iGX53GCUhYjX
Hkcg24X4dv7jqnlhWsxHmzFL7tWRxA1ikaDWcZopY1kVx9RP4XpJxioEkAjEOZQrk4ohtZto1mI4
LypWemZxt6FxpUyq6kPeUe7YKVXanydidrApWSO2mJPgaoHrSb13iIr22egXnxIf3rAwsvAhroKc
jhXqjg9d2cN4bvBz/BBakfuTCh+pXD3F/RHKnR3/Lk0BmiRPE91Z9UEj6Rfqm+hLODR0lJ5/E/o7
K9NsPIhejePdTI88HeaR60YNcoHqaMS6+xPJPttwRVMq7cRdUWAFChyMIRSAv6LNoijEztL62fOY
JD/lfpmii0gdd3YEmKWvlLq9n3RBKQeDlZJ2mFCJrw2+UdEKY7HsnkeiSdsAcgc1ZsKx/irWYnLY
wOykujJSM3to+AAwwYHU7c8/69tHBW7E+YeCFn52xvJwWbR5ZHutWxwh5Glb+i2BkcjuZ6OpYoPR
qX1rx/jenr/m2xWL1LiaM1a4NyI/XIanpls1blfnR0nWGjFF5W311LA3VMzGw/lLvQ0sONXNWURl
0Y0Pxun0S1YdTXdQHMujL4HdWRgjbtwBKvj5q8wh0unM4SpzuhIOJ/2Iy4QLCWSzMYOyPA4GwPda
YOjTauXG9xBcB834MSs5ZJgdqNrz133n6EpdSnF+NmaUKbdw+nijNGBv23Z9rAk7EDBM4t7ORQAo
CoE54gD5VMRNsrFY/GjJjJ0HcqXu7wi36+sQF5YLG/q7t8OUUZxXX975YkdvuoboMbGa41DIYWeE
6VGvYG56Ztv/GAvYuYZwRqDxMttWpk2T9jR2H1IvFjd6EWYXAtt3Pr1JIQnhKWgQ8guLaM+KjAoy
oqiPfTkzsbCoXQuMEC+M5XfWCpNIEhktA9khJ7QYzKXvyLan3+oYhpG8x6xp/NnEOUGzi3EX6FQL
K3G2vHIjcqOG7W8640YqQPSrUrRIUhJklwmqyTgnn6q1lbNHXIWiIACU+rNN6pp+AkubyVnQBKz1
hMvb7SA0JJOOx7+s9QDC5nWVVkD7w0au9EZL3dWESjO/ENO8xEevhzlJCIYaL1MZFAMca95AXsWa
rXTwsATZf3SpsO30rmbXjJFn7ctg2jbkcWgcqMGP6jb68y56TjO92OU6nSBgLMdt6kfIZ+GW32Ba
AQQhqEGyIJJZxz2doBdmxvLrz/dKIkuSLgMEjNz59F7dUVphgybr6At7/JSUQ7eivwHvvDBOIDrU
kbaOHXE9RQmW5IyVj9oEZxRHh/ymtH33UQ/c5mtkts32/I0t1775vua5wZSlsxih9el9FV0b1KaV
jccyo/cD683uttXB2zgYYv0Hl2I8ouG2XuLQxefytV5ZWQM1qQ1LrJcEQtgetuGuVTS1nn+q5S4y
PxV1DyCJzDiLMXz6VKIRmodh6ojAP6Th3g7qI66MdLNFZXefJbGDWS1BzfmLzhN4ORwdgARkhOiN
cpfZSuj6bQiCmIuWGGP4+qCuKoMmmc4nHyXK4FKK+c3yxlMy6qGssKhAdFmeUpGhJE3dNuKY1i4d
fQQnAxK6MLgrOtxN9dgrd2IuJkyDST6EXqUOpu1zgWHmPdjI6sIQf+ed82nJ8JNW4rXPSoiT2UjD
E3PLEEfSlVBXwnb4mJNzuOr7VG7LSkfNhMb2wjt/bw1AYcGnRhDAH8t5BeZZ0cgCZcTEz+d2cnEg
io2QLt/Bb3a1blobVWn5saiyhNaTWBxrSm9rcknFbds393QRyVuzom+8LbRmrwkc14n08S7D6fbC
0vzOVKMwRhUCvQWc72U8O8XUQWI7n44YfaWfIvwJ5+jK3VZdXVyYassAgJFBlEHsrBgapJP102+R
Y+GcVkYij4bd0h+kq3EPdUPfmkmFjA5GKGeMHCCXFzcX4rf5K59OAqabLqQpKHOLN0E7UhJB7tmd
jlY3ipum0scnL9K+n59pbx/PUhbrFp7bBgWllzT+q4V/HJKUI24ijlmBxAxjzPRzJoz0yjXyeKvq
YripyrR7SP2muxDhqDlAWzzfy1l9jhaViTfK6ZsdO7/0Uvx6wAob47rBUuBjanr43QZui71qaoRY
Ak3TJL5n2FPBZs3bAU8uaJ4gKEVKL3xCanFVOAh6mZhB8azTV349UPrHdduf+D8ZEV2Adl6J9ZSN
0x+YK6TdqgC1fXCssD30ufYV94PkyalQLmwZBr5cGY6t/jAmM7/FDdOcbprQ9oHZ1XH4DcV4uK9C
tA0rgxIjntcmLJ+QA+Jj4tp07CskK+WFsb5AeTDAHYciDPoTEg6UiYxF6OUk3VyJs+LnqBblbZzp
wD0jMx/u7DFM/E0A1EF/hGqOhUVmG+mH1MZBY5V7aQINOaxHHE+mlBY9o1S+huORRot3Z5TftbRF
zZwOOnz7KQlBjmcZfZxZN7ggG3u8mzRsLOLNOPi0paZpiQLYxtx86+oNFATX85sraWpoO8n31PQg
G073YGRl9PX8EH1Z7U8GikN5jC4ndn3Sb6457xavxmiObXtOy2X5bGP7eVsUaXstzSgPV5GPow8r
UE5XWxq05QPHmuja75OmBzOHM/nKwNC1vMpR7gcrpLj06KkpoeV3iF3McEuYG87M8lojGB/vndKh
1Gy7Mc00jtYHPwzqUhD0qjjawhmmpouTdfUY95IcY2pNRrPFx8m4cFh/My2YijolXrQYbHzM/9On
bSuOobHv5M8drS1bn90FZavygxsPb+0doyTfpKZTXws/MDD0SePywrrzJo9t0tCMuowHRxXpoGs7
vQOjjdu6dcLu2TXj/jrO03KT20183YjGXE++2e61PsYcyNHZjBMaSnu46x8COx1357/8AqTD0Hdt
4u+5QIUEY5Zfnd5JBwJKZVk+PI9pjzOa7B0Uc01g4uEWo9Bf+YVJ/WjQC/3LJCYORr4d+48ZbeLd
NhmT5kOqwJKJeEz+/Ej/qKXx/0+lpj7Luv5npebhOyAp7f47xh6v1ZovP/WXWlP/15x3mEMJYhLL
kUzXv9SaOixm5Cz8QU7CpVbyt1oTFPOcu6U/ca4JcZpnzP27b5HSJJ55bMR/dTv+93/hmuL/zp/+
XCXqxb+/Bl691Dz+vZjY3CgBJRsdIJ55QVkOqQazT93qDfoSbUxjMmsId64zY9aymhzOCNJRD9TG
I3/xqHXmTpbh3oiaYit0aqSRvsEjhqItxAhzCMq7Kjc/KXRl9BjiH6pR6WA9xqGu6lS1txLQyYnh
AQoou3wbxJEDqd77neg9Pl0dOaLCoi9+EPYfNtjlsHOxsnGzzzYNCWzFDijaVh46S1zjkYDRkAaL
p0v5PWb9tfDbfVYCg/f7K6pI6VozvGPa/SXA/kfjnMiev5YA8RPfmv/dVPi/1Lo7V2POzILue/Lj
e/XrZArMP/LnFFCKKSCpACKvZayT/vx7Coh/oT8FKM7RmNiV4uffU8AR0MhpMXOoY5FpwWP67ylg
G/+apRskbg13DgKYHYshf24KnG4wrKcMfUY+QqI5Mcgdni6qGn6zU1wLuRntGksFmitwIdSI0XCB
TF28V0syH9sWy4gRUxiRNHdahz7s86sX9tfEfD0RXwQg/56If94GpxzCTvTXBFWLwDrDe4ezFvzJ
EcgB5m7DYLj7HFGPd9WFvfcN6j+c4IgQ+EtbWjrdE5UbjpvIgoxx3RalB6KKvp695/PqVkbg1zdW
TM79SowI8/hBA7e/C/d8GpIj0NFnkTl5dIf7RoK12I/woHBpvs2xKQ/IG+NLARTbs5uHnCaxW+zF
cI+OveBj3eCtpbWRtQd7gKNySS8+DgGgqSKvtDEl9uDWXbi1OSx4/TrnW5sV3WQLBUGHM9/6qyCp
Fbw6iSgelwmZ3tooBbFt8KMNvqvdtm6mDxyQyNLXer0meSghwJiIYGRbJhfu5PRE8ec7ohYL8Iwq
OEW5RbQW92U5yvKlewe7b3LcXvZ7rLTkycR4d+vRfYwDIWE9AlcQueffwvz+37wEdJroMAgXsJo4
fQkViTXpeDbfx1KTuBq6wTeuwhZDubhzIAU5hUkTXV6C5z5/4UXM9PLU1OKkKSG3uCR/FpOqbitP
9HAgN5kPATTVBhe7N4K169qJ8K1Ap1jtReb0VxX8m499O8qrsR3SD3bsufmFt/ByaDt9DRyK0Wk7
pJCh0VqLYWpNDrJVVAobnZO42Ia2FtE0KFWJFEHkNrjpJsujmyrSORxM1pB8L+QE7IvCl3/hfPlm
mrNqUcUmh8rGzvxZSot7A6cRLwb0RD1kDK6Mri63BPnevd/GnFh6NsmvoWHNPLkieQgNb3zG/rs8
dqbYJhQfS3bKEV8Z0j93QwRXbHSxESynxruwIL0dty/rIqV2NCKWu+yJaMKIhA/COMBVQYs1HKzM
VWkN+ARU/j3+NcmD0RrGYRwL//qfDh7CG6FQacy5bEpTi2GblxMtm5SAts4kYHXrBbDGvHVxYUGp
Kr6Gaa1/lm0y/RG7wXA95E5wOxhDuI0xm7nQcbUQGDGQuQNHEXGREZP8tTx+RH4khpETLz3hCV16
5WAxVXOWtbtGJROuuW423uis0JhTcGjdu11ZA80JkTFyiJfThzopVXiblZrsPkN3W+eZDx+nptUY
M6m8BeqjxCjvcIejqR3P24HsUoZHNg3XCfCyeBywL7jwhufpdzIjDBv5C6LV2VMOndtiUUIObZmh
jLutYeKJ3LU9R8gM5G0/y87JW6utitWIc4Me/Ry6Trt2JCSkC3cxX2R5ExiO2PzJzsQ/nK5OLMl+
aOG0vNWtYpiu6qbM4VQJagtuYz9naWLszj/2Ox+TzXXWstovAqilgEC1FeWa0UX3BkvmK/WyfEvR
yDjqGHY56zLEDr0gx3NXTjl+23AHbkZzApOnN/aHLE9/1fqQfOLoC7Zo1KNPRW7BxYGnF+CknKyC
tE6vTXziQb2baW7g8027qqU0++f551g0WM2DkuewiIzYe6n7iMXmpjSFCjz2OnpLOGGsSTI2Gytv
6y8G5ZfbHG38tedScQk1v7guJn9c12luH/q6+DAaVbF1Ax/quqdbH0nsVAiQTBIEFG0fvVgBH2IF
vbAfLGpHL3dsEWLR9EGFwqIoevqtW7eJNZyT+y3EyvAPpScUy/O+fTTHZPwQ4MV3rTNhIL7p6Udb
63+6We7eze2fa7KqVkjT1wgr1IPhmDtW86jnCpi/prA4GKgNfZ5yqAUGbUGP0dA8274W77vKu9dU
FEE3tNlihdZ1D4Oc4gsx0NtBPE8jyruwZTiWL9cHvSFLEmWQrr1WjHd1rLWbTnX5I5HcuPeUEV0Y
w2+vR/KLOA4XH4W1zzIzD+JCmZGHnYQ+DNkX1Wi/CDqw8yyr/ofwwya+sHm+cz0KYBwR2Qc4jL5g
b17FUVXRpY1J/9k2BNAC/NGMf1M/sm+BjcCp60vzwoL70jV1uipwHKW5A9UaNaM3+R47xsPQF/64
LThMrlplo+nHYe3Qh3EJOa8D/Raw75QtJAu41rBJ2jaDku7mQj61duMfVWOIVdMM1oV9aXlQUHOu
jaPyDMBH0LicdT0dFlod4jHsJireeZjMf/I9aJhuYrUPA6aH+AhZ8nfTdLg361l9IUH83uXx+CSS
Y/Yz9xfLZV6mNN/XOQ5IIh6eMdKT30hZ7TQjdajB1o1aD1rzy6nN4iaINPvCw7809C2/CwsP72A+
chG9nM5gx2kyqmFmv61zYhaqeK55rIyiXGG6NpGBneojQHj7qfHtfRi4xr4SdveoRtOJV5GjEnh5
BV5lVgSDNWwz//n8mvjm7aBvJitKaY4aKCSoOZx5NU6tpA37VAAYtwgFriu4So+5nwd3iV6WX3pT
/XT6tPwYMKu2WVKLw/mrv413qUrwJ3sqaTmLKXp6+bAGUKBcXFyisNK1j1re5s89ivf+IaqZVRCb
ckuufMjgzaZGCQ670s+raymDGJod0tN/HPpzQ7bLGYedjk6R5anW96ZWYDVssE70s3UQtfIrT+TN
/YDghtRhc4fho7E//xre+QjUZiwC/rlKRNL29C2ACvHgqEhjG/v0Dl1Fbif/QM8z7cbUsncAd9Of
tptJeoAj/luuUdY4fwOLwiX7jMmz4l0GPILWVF7A6R0MAU1SQWdZ28ZTuJ+A5JpwbQj7MNuPuJ3f
VLmI0j3AghLEHL/lLtA6ZMAK0ha2LFGZzYPXS/MLc3fOfZzGOtyXNSfrCXO4K3M5PqxRb6Te2ltc
TkHgTkmJMsy1yZ7BVOymYEPyN4fOwovJ1tiJpmoXdnUNODBsrP2QCeA0Tac747Urc/C+WTxyelCd
Jux1MQXmIQx7eO9a2E7eru51wDlZoA39pfc7f8GTVYCGTVQ/nGTnjg2aSU7fb4UqTRayIR8S1/j5
ztkSKvpRScoh6AKa77zMNywoPDNR2XMhzOZ5ZouVjfkmpRNIWM2uD/36UWb8JKV6W9HgPY44Xpwf
CW+HIqlNZJtookjek1o6vVEbw1CsZXnhGsmfdZyM5r5pxedST9x7PRwTTLIldhFFvhstPdyev/ib
TZMAhwANPQbiaM7W8829WoyMCohoHIb21u2VBhfZ754sujzvYsnhQVReeUEA9BI+nX4WVO04rZBO
RtjuLnVmJBhqSwbK3gZ21v4oNDXsEs68ay0yxJ2nNNrmPcOkIbrKIQz5rtjEQ5zv9YSFyNaa9CGf
bNrI/KC+VelMIMVSUttk2MACgp+cLwGgnKt+rImv4F1dCDEWZY150lLLo5dPIC2bCxuLbxUEItJo
ohHbjBH+oCrXPUr0Nbe5j1t0OnDmTQYtwMoL5swdzpqQIv2xWRdDYZM9gtC1La3Yzy7ErAsBwHxb
yLvQULs26XlEAPNXfvUVK1ImeTEp6K+Vn9RgJzvwO6XuFc+hZXj558EIxOxuJmmfMPTOohDVVtZd
Myn7pjE9s7vSNM0Pr5BTYqU86r637VNt7G/70u3ElarAn9wV8Pb+kxunuYCF1iLtgf7/9MYZCXpm
ddq4lc6A+Lh00z7bxK3lPmW25X3NmhKbB08mGelD1WJqCM6k/9bWUF7nrZqWVlPrqBDi0C1ToPa+
fd16A/XcQcwRdw0FjvKWoYlLNz7HEKfDmN1Kt3jjLC5oPRb7R180djBKSS9ciWr2yley+W7GzqNM
lP8hk0ODssrRvhkV6DSfvp+jkyfRCk1V9hA1TOzzs/idzYS0sJiN2GcVCK/y9D02quPUQcy/tex+
3Pqe6q5a/LRvcsus773agnpXB/aNA1z3JtcaQKxySu/5h72tj/6lDsK3S6+aYRqzJQRvyFzu6GOS
R3paD0Q4Yb5LIM3EK5EW/UfNCLw5DaHfKj+utg09LMi/q/Z5iHEcbI2620wQpmZP2+kpNxQcwbpL
LoTt76xAnIAQEDuuyS7HmfT0XelZ5tuVKKdt5XWacZ+Tvr5yLS8snrQB7fMqUTS9fdZGrdmZutaL
raONavgWQgELr5I01SgIDXYu78mfkUv2TAujaDBEYlxp9DKkN5MOq3dd2GVT4N7nBfk2QeJiYHyg
q0uv+p1xiEHqHE2SHGEBWDyMU/Rw/+JObrPMxYopoHkMXqOzHSJf864qs57ulU4c0Xf+UeOdPKkq
sq6V6+EACX74wvqov/PlWdIRQAkTUCnol9N3a/H1gpaTwTaAErKPRJY9ZA1fY41WBn1+o+SmGVW9
ymiT23hgxMgo1eLJSQdsC8tOXDdNX6LoZq3gZOK7oEMDVeGkUZlQxcPZcidRrUbLeYfjZBpE30od
irMfNT8wJo++Jqltfbowt9Sbqc4RFnUg+xbTCzXR6TNVUTxqcWW5W50J9hjIWN1bICW3GC/F3zsb
TyM/LqGki3CksOG5v0O//8GHKNYTBjYfG3GZxPDeLXHAouGZaU/eepGjQDbV6DH1lq1PouiusuoC
GDmGX6SVp7XeyXFnJUn7xWVXemBdGNcDQdwV0EFrM/Eoj0D3jQtRzPxlTxdE0nR0DPEhESXxgU7f
ErrTchDS9rb5aFqfR9DXawpF+T0xfbcJtFx7Nmo7vXDUe2e8kfJlrFEXm7mRS40XeD2obA5nh6D0
jR2JT/0aFg0smToddjJI01uXm/gSVlF0W9TC+gPY83eohCCprczMd7HTVPda4oLI1lV2a+q19aC5
mIPEkzTAWLouaom0k3C5tGQ/ZYV3zDs9OrLR3NXaVNkX3iIqk8V7BIZE4Mq+QmWNOvsy6x4nFexH
uKebOiwBwahhsiAzIPU8Rq4+DmutK+DJQjd3/DWLcBGvaRF190Pa1LQljBw5r5IYkCj6EtUXnzKw
ev5az6Jx2gx1J/SHUShg60J0Q/VtkMmw6ShH7FBZVfUKLAZG3HFmHc04GAHmo8IFuxd/ygcB1qFF
LV4WJlojrZRNsWndhOg9UmWGiybTBOc34uOW2M3on2I6rcg/BzYUVCswhm8mBk5A2+NQktWMveQG
XbLf0yDdYSplpbgyOlapTSAbBs1dZ5WZExBYRpLsPUPMbvaJhtka4LIPvLoZcRJV8e+qDVW01eIB
64YERHd32xHleNcIoftqnepNXfOAWhvviRDiDyRyqj9CXe/dq5GHW6f9OCVrygM9PmYygQeY1+UD
jhj01CRFnatVPmj1sGp7N4TfbpulXMF8TzgrqFG7bb2m/OJ5BvBOGn+xV5q0Po+uck+4WCTg9/6A
iToMRA/6Z3Vdm2W3r5OpqbbKiehV8QCXbkRXqUdwiZq4kTk1tk08JWjKQXdgXBCUdP7vaGMp5E7F
dfKRl8dyWMXzi/JiDAeYjTPuNrfsX2mZpdGl08mbkhQDkuV87v+kTjnLi04ndlFaVRawpG9SGcob
IAfZVrMr5gsCi3s1QWi+QouIZzGb+I2Rq3jP+VFeOK6/ybVxAXSqc6UFWfHcy3B6F8KophrqLWzl
qGj2Sez5N1lkik3ihA9+22d75VsHeH8h2VS/uk2HysQjx9V2FEWwKmlGizxQWP8+vzcsT09/3hUx
jkNfKRi6xempoDcyKicf2j8yp99JPAAxbO3qqaMJ6YsJD3J7/npvYhdWuFlWSlrPRTvrLJW+RdwF
mVV1eIK7g3sHjDu+qWDBfHU62ilCs2Ru+Eb2MLWpv68nAD1XIujmY5bEKMmKJSiFLgqmTzRApB9R
7UQHMwUZSJOfdQ8DlzUCPAr4go72B0PUUlxa39DqLBc4AkNJWzNRM1sFe+bpl3SNwSz0Fkp2Ienu
3+SGPbdXJKWFR0s1GwnhgIlkLmFBQ7mtpkPJ+PMB707C3famxObKd+p+F/fDlK9lx6F2ZSVh/jWs
ox6iqw2SPMgwF5BZLb77cUzc3WUhXkmlU/0/ws5kaU5j3aJPRAR9whSKav9evSaEZEn0kJBAQj79
XXVGtnzDGpyIE7al6iD5mr336ocDos/5Iy6UG+r4ojvlQgfldVSK2NSqGcrttewiVImEwIZDYgCP
fC5Dozn4ZiX7E8M70HaFtKv6TGj3rLKBZOk2W5d1MJciavsZomO+T2ndRcH13l/HB9eenCDrcVau
l8as3Xcp60oeiXpsTJbTSXwXCwFYZ/iI5NiEOLEkWdrTogBeOsa/1iZHQOSQPvlgGkZj4Ab4vRja
TT84INr5PUOY6Xs59fCk4CfBIuTR53RXuGMQYjaUrd6BYNjgqY08wr8ju0KUUa9Gf/PJdHCP/lbX
HUdaCLB7Ce8LJpQufXHxfAS0KSBbNAHtXM0gyMc7402ixAeOtBnSgda2ivTZkVXbX0Ub+/tjPXWL
d+i1gcZt6xziBUf7jqj8/l27b/lwj6balUfmNoQG/y8OoOglCOJFpnNddeQeEDvNvrF2YU903pm5
2PjO9+beOueDoZfw6gBuCwQd9aytjhAbL2jInF4QnkPra2wY0ZUVv6i6ILqidIbGzngUxXBAiPh9
30NQ0Jlpg/bFGmYCd61mXR+3Xs9TWnl8xkGHvTq3W41ZNQdoOGUk0odbpsivdY/8W5JXg5LBcLLU
iInfiamrnqjzRXndomI9CWcq+nckdY9dZjbypd8TDreoFyGGfj2N5ADBDRxK60dT07teioBnZgas
1A+hZfTjB6vAiHeMx7630qFzJ3VkWt5uSbkSRsC6tppug5T7AELEDwX9fFMikBhUTNZHFcZ6fPHI
a7kriPf+AzkRcwvpmC/hIDB1kS9s18sJATEQ7Wryo/kk61qvD+R4O/zLpoEV0zOPzjHHVlF9HIxs
33oes+vB66v9gA676V+UQxB0UkeL1RIa7Lj9gauxObh6EcVjjzu+znKzVW8ALiuA8UuUbw+u8ox8
ZxkZoq3j3tQXQug9J3GN3q3T1gcRLKpoId2XkLiufjC7yGeioKKOT+3JrT0Zt2nLkxOuK8E3wMp+
NgH4kcTWdulfO4neLmU6Go3nmExxYoora/FStxodIJlMOn1kfrJZUs1A1jxz6UkAI9oHUOmXLYJd
a9zFMYwmhFSKsJszUd0jhzpdC02ejr9q11dh2jkw7spKTA/8kIo9e7Nsl6Wx7hDsqCKAqGeN/MKB
su4HYhy24rCa+ypGswV932p34ukVKXUoikVgEXF4bj5Kh5jYxC8oZY+OP5HsaO6S53QvfASH+ahA
C7Zu6wRp5e/xu04tvnPtiax4N6tK/wimZeB4G1ZMZnhTPHV0dduVkG8J3yIH3PdUAoVg+uK7sg1S
ubbkfmO4cPrEctqBpNy8gLk7k8epL7ZbL0um9VR9bPQS/dRYWT76zdSPaWAFmODI3S8C0tNI/0+W
TkdBVux9T8m8rKpP/cqLl8QTXf09H2w9Z8Yb1Edik4vphHiDiNtmswx4tcLyoVKSCVtmTlvA2iy5
Yub0Hmkxv4qSD3pE7ELFuLkEDme12LbbGDftXzWZzh1WviGokToExn+1wS1ctZ9T8bU+6QVs20iV
eCz9uvxqYXivE3epOCeGoKRaYbE+zRnZc+15UgXYwaJduNWZZOv4UKxopdOgjeZXe1zmD0ZNMH3V
2sw1aPBaAYhhXuB+iD3l/+LbDfpbR4PlZooi6aO1+0T8I/gyD1or9dPzJsIaSFqM2swT8wy1zTIt
RXBVTuFbEcQWQUZBoN3Thv1uPG1UxGtGXk/xATU5nKKIrZ13IbV6u1h13S6XhtQ24sZj20m8kNCS
x60iuZKLMgibY2s5OLML0qmbwyhmirTIhgmUjGA4s4BZGoS4tQQLxAxpFkk3RRugiGAIDg329uJc
zbZbJnmxRLDs+4gLuFSFf/Umt+uvFtVpGuCd5rvvjZxPO/5gnYTSdt/j6FHVu9yqeJQvrY5hRZeL
mc89tSkV27y8lyTQ31g/F697wz2a7WHtvDTgzj6vsxi2U2Pb+/K4D2p7JzwFH0nhbjHPc2N0mMIp
ACzYKJ8jtvRNaKV8lq1mn1dpcZhxrFP74fJHEjXaKDNqZ8YxHYpO84yu3E/lskAQ8AhS9m5cByrP
hqCd3/QqckMoqdBRggqvJQRo24CuOpsno1d2B9tw3BwZ/yzriO8lckdGlMyHJWEBmoTrtC4d/pZg
HuRlW4PtZtZVL4fofnolkyl4Cs5UBJAf9gmvse4qhm/xwux710jqsFiOe3GsmygfjjP/yDu3q48Z
Np5q5zq5/ThkvS7bj7v02vqmmXvvlykSRGY22NzAhLKZvlZzS60TtX4fXPLQoP6wlnZK46XHYyD4
WkkpsGDYic4jDb6ixLrtYqBVW2uxlAfTGtwRUxc6tyG0yNJaClhJD3A42M2adlqOkrh5BmQbA+Zr
3mw8CEnYIiCAxw0ISmXCN2RH85oCdrbj911bavupY21W3pZiCb+jXYsJGwQFQUAhDAcgE2MxdSnZ
PvO3csabTQSFx6vR5ZsvwuqEzNY1hn4RDUbh7zBazamH+WNPVugtb/UemhlqmrX9WDZhfyOj87Xg
buF9jaRdpJwuDJgId1phlw/NktiD7b3mu3GX9D7lRtLHBsp5tGo7gIwCo/2RMBXm5SLeVovXiCGx
woHoQJj5Ax6UKmrFAQ8NrANiFqLrDAPCOtd9y3djO13xoWL6mjDfbBaAdqosHlUBl4Mrpdu61JFD
DN14RtVyYSazXQbi6ec3s/XSSoQZ/Z+iLzfnSM1n2a/GmsSAqzgP82PnlfOrH7OIymBscKVSUlAd
9aakHFYqryH69qYYUjKL4ivPVQgJyFS7/rChhF3Pvd2L9cipEZK3267hnmJWJ6VTkNAZnXO9RwVs
O89/HUcPOgDvHxRPoMclHTnIoRxqzXi9lb485IGM/Ivoc4fkL2uyWAhGAEUwRpv5G4NP+3EIlWXB
FhhsXJ+RUcNL0YVLfrJlCKe8ce7IehU43Zp4uMppq0srPlaDtZlT1FYzAwiFBeyUSz/sMou1aH3h
A4Y5KKbavSBAy83jqHddPuNVCiZkfY5ln5rddX4xdPL0dZOtbeFll3hNW79zMzFvLChxhfYf/cqe
xbmvnLDjHq28bw1dx5IqCw3BgcwHA1LL2qksB+kX4xmH4hQd8tERw4GbfRDZQBBIVyypt3cwD8uw
bL8VTic+tHHU64MbLiFcLzxH7ktMHnnO7wL3JQmtTXwhbL6IXqTs6+ko84ZzKJJ1uZ6rcQmLzzar
suIc6L58npfOHW+c4MxhROluTzrq4ubqaV+ibmNFaFLoRbo+NqZwAoCiZtEPtc+N+uAZxhzPWvoV
dN0O+lLmsml4IfyACqOUU+QmCwAf9tpE0OsHXHp+eRurEvrgPZK+PA2KLLsWMoN1AKfEmVqRc/fG
JY+ipUISi+YKyx5NWDX6w9EZ9vbmuDSahzXYQ+x8QpJD7+Q0ETyDyXsvtL0CfkOb8m0uB8CA+W4P
P+q8LQjTiDp5yXsHrwWujNA/23YTvI3eSNhg6SMYy2hYcgeQXdmRMDbahQHZtpE558+ad7KJsIGA
19Xmu101Fn1IVRZX9KZEe2yy5iu0Rh7ZIKIJ9LRROI2J8XrLyipWwJl29op6Zy7Gn4UPMhbOJ5bs
p9oKvXPumu67t2m60k1jTjzm8wCtoyct8+c2Ub9dhqpdhlNQ9oJGH/t6AdlwqCQx4HnRHWNQTMwM
/X0ZjpGAs+irUQGOa3I4BF0/m+XamLsuNuj86f39btDp2GFnT2tNBAv7yvGdwxVdAX6VkNVlvWmI
zV202SkQnALKZFTVQOzAPgdprbz5NA9bVWUzUaHvteMUv3RDZOptXMZGsW70vOvcii7MbF/K6mrV
sdbHUbTwq/wIBUjIyeUeWkFr9cD9vLwUmpzi49zZ/Tenxjd5kpVv1zfO3vlV00qEGayu4MfYa8e6
Yw49+128+t2tmov+zJy7T6lPyLzSAw7gb3Fg7Kdqo/JOunbajsVQ6+h9PKP1O0RGsq9QNq1CxkRf
Db/CbVd9ppSTT6fKkhCmISSY92uxyPXCRil/6IhYDtPadTB2l8hg1dFxRvrZqajaCMDzItakio2o
jxX2QhuYRl9+W4Qc71TTaYoPm8ufwSrNh+5EVCIzIX3lR0WeHbiQbg3ZIMvtHXO78m0aB/svroqm
yUoqpD7RYFnNhVJ+Lp8KOfbVYQrW9gfQVQXuT7ResocW9YHYS6jVvtBqe82pLeyD6w4zIumu7IY0
cEbHPWF5WIaErNxZPJSmd6MH0Y+8HUxMa5xWbszMYBLsRNLQ1cVdnUKZ+kzyVyxTHgf1SuWx433c
GNu9+Wi6toNZDTEJ3C45FOhYuXn3QhXUPPQ++RUPpbDCc0wd5z56O4gkqucurl4s7c7uYVitdUtc
YIJvo10xMPD8Qu2ngUeL+MCWp58yon0bjBmFFQPKLbbRe5bNDou1XuCvEDMAa5o7Jv7ioQPNQErE
PAQoWu6u6yZggg4dKEzHvJyKD2Ux3oGibSEpMTsBs3Gf7skAQ+Hj81R2nlFeO8PVL7HrwuAyMccT
i7xzJDYTMRZmCuS19uo/qcEMQ1oDGEdzXXtGH30Vlzd7L+1vmvB5K12odK4oj2x93beBOF2GDtXD
fSxVJA5wrT0bI7cN32KIHlnrhBq1inQ59QMh1XwL7HwdTkZ64TM11mRlRLHqWy5CM2X+sDjtsezb
+9QXFWUo8L6sWpAXRaxpgtyvIsB4aqKF6HtGzwB76n1sLnJv4vYWyNhmTB73CwPnKs9fJ5Vb0TEv
dXCZtJjmQ53n69fSMF84jiz898PCJmB8Loe4Hd4TsmBhj25FDLecOo5ZO/prnpKR/jLFPQ8raiyq
hp6dLzTvBbx3UbQrEBYpcoBRFgXzZar73L2I3QdWYu09j5TRUeV43sz9yLTaceipPuiXL1GzBBMA
4k7ZHzda2T2bNZVPtkKtukNpG0cnSjb5NwIDOQZhqwKjdHuE9wcg1fU7njFheGb17C5nripM0EBZ
6u1mBZVnP/Mli++l1ZNvFxKltafTKLf62dkwfJCIb5y/OoehfNrau1lfc5lXZdYH/daTY18FJ9EM
Xn0xm773iGpur7Xfg0tz2JsoIFnO9rnSMSSjbSAKOFnaAuVAXHKxptIpY+jvDA8OS4T85VAJf/pk
wrKCuu7xkQkPHjkahkDSuy4Ia0tyxpTLowmSyvw0LwbRO7oaWIfuYFWPm1g1sPuojMaLmOiGn/vW
bj5uQ1N/89YG9ppL8lZxdsnuXFMs8OF4WVUFuKdUuvzMagp4jxeuvDzGxvembwv2CjTd25VGZ2GB
Nyx51m+D5x0YVJXXKpYrIOSl9BxwuaPME1E4ML4Ku64fcerkt1pMQj7Y3UTfno+r9AGpK+/LzMK0
SmSp/e8xA78i6+q8h+HqMRQ5EvtT7Glp0+EnpEUYhnVMJ7dbHG++eZVNjCpd9NhUUsVA/rPuCIi7
cWFqzmMrXMUXT03dZ2cvWUj23KL+c2XVZFfm874ASy+G4bEBkhp9nMjGQ+gRltO17RvpUBSOd2jz
qhgFhmGxLvwCTHhOCliUe9jU0P5cRSiwRvlR/Yu+fuhPUjYmfwq2nRVsj9n8+9pv9oSs3QFbG/PX
Jrw1Nzo51cT7qQpIQ4nbBhbo49yfTkyOqowFdU7RtrXafnQMcUgQCQEzpp6wvNeeWY9DdVzEP9HC
LW4GT7K2z7UkDO60rqJ9KfEyg7BlYNzSGOqFetcsMe1Tv96mzriMu0RZ8jzDeT8fY2cfdWLxifYU
jGZFwz2iDkvYfKshaSvR/URoYy5RuzjfmQ0iY2nzCAuabZyDRb+1J/Wg+s+7aRqXrmmv8hdTSvdL
PW1heQjRM4K+XJTVpEvezQDQ8IqACqktBSHXVn51kKH6xahbi1dgS9t0DCJtTW8eD6cwI3R5JgnK
CEysjiZZ+cBMIvav9mLc9l7qRlsaW1FXPno9wKcDoMLCOlgVHQ5Ue19fgpznF5ThSKIvJ/bPJBvN
+ju1M8+4RjOc4qssR/tx9obqnfYkDZnC/E+7M8R7OhvLPU3uFDVAyiMqzD1oLWaHct3yg1+QEUpU
wlq+FHCk3ESqiGgXxhjiEfNwNV5ZT4dAjzy7108ynsT0RNJQECTwrFZaGmds5m+L1UDi3iM9nYYS
pXgrbetrF5KIiOBSFycqxB76cCPlI9rUPb7kyFKh6wprD47xCj3joNp2Grn159W/zyxElDLcM8Fp
RG4tnu2+wYUzmwGCWCe2PfzEDFMC8vMGAuqbqhvHM5+YtMQdBaPKcnxW63VsLaJu6xz68HV2nQXU
e9uE8UUQ9rceisjOGUFUKrIeKrVOzTHQGsRWzolmwENTonoyWKm0caqOVBLd4p6sfXBzhhUxAX3P
ciztC3UlCQuzcadnTdXknHXnCgTsTkwNHjP6VF9HotLiJ916ur1uwSA/w/gkTFIS5J6W/VySq9eO
zvvcm4rXNcePkdqTrWgZCFvYb5g85/6kCi9Ip4lnejLaEvHWPoLRTJ2OnOOHgGrvk7FDnk0EMdbu
QQVDxHY5NHxCjjWf1H7mZl9iM0afRL/dJfI5E6hDR0O4M7FUe9ZQDX8fmq78bg9L8ZVMN7WfSX7I
0eCEXfWDEd9y8fXiiONkgyoAMzMa+ONxvbzDLlQ48Mi6sEo1vwwj35IkjYht0HSfhNqK8Ilguri1
Iz6NjW1+NNU0TxclA/huRdPZ9ZH7WYYA7ZmQH5x19rbz2DSa8O/4Pv1kMKzLR2dz1yEr+VQReOfJ
/smQ1c8/i5H8sa/sbvf8ge7RJ7Gldhbn2PRNH70Re2p5NHpiW3+G7h6vB7eCbHJwtI9wteZK9F7M
aMAPNnDS1gPFnPIBYIv2UTUAUl5ZDzffhrhEbhQAMQIRBFqnrXTUM4f0Ji+5W0NOfBm8zOjktPhu
MDFKmGSMQaHOdzUlPT9O+1SKUA9Hw07667rhrHjBKUSQlCVWUs4pJZdDyDMnmwiNhHnKnA0QuQcj
NzwH5dr9kK4KSsztsp9/7MO8IPDR3V4nZipW8jgim75+B7kHoBwgcfxYMrh6zfsmlOzI0HukMWuQ
T/44VvtDrjHVncHBVQceUTwRwI7y7ALcFH1UubPIzPbqeyg2vKhrtcys972qcIn5af3FPZBsare/
tsDUTaqRZ8pjEPShudUVGFSTMh/3c8RKkz5XA8uyAxkZ8gfddL0fdse1fvE0pp+S1qJakN3Wbr/r
DVfPk8HkV3MTx/JcVaQ5PvQTDA92qAzsU9E2Q5x2bWfLwxzO6r3qe25YIN3MUatSRlE2zLUbH+oK
EF+6lJsk73RquITzyOuWk1XxBSROvmpcsailyWLsRu9qdUXMX2CHPRxTlvOHYK890C+dje7URjUp
DvXA+jvN8bPWn/VkSpeOs/DyD+zfhmfUIjPhb8s0N7dllZ6ddui5qxOgm/gZ21iY33NYXSsFVDct
Gf8AzDmu4b8irEzE5prNPxN8an3SwHJNAnWz0QfO6Dyn7XI51Jgt2/jzUHS8FSU754RZgHexWg1t
FeOoB+iUkLqnau4m0ll2NeuTz0oEZFvu9DEPA7x23GCQEBlxF1Jd8nVboeX6O4NOwqLRueilWpD+
+nsYHpgdWjVrIiTxh4E98HIwIbCS4+psI0TIoKroNKZueMXt6MDbtMwqvm1OqN6PHH2fJ6dZqgwH
4eiyMJq9x9KFvJi20WY+7uUYOVf0wGXDSoHYB5Swnm1lniRM7RItsuwOs2wi5xyAMfyLMQPflSzn
++00N8Rotm4l9anr2uikSjZzqd1ObXya0THTTg1VIeA55ttH1Ynhr1wFmn0qS0sCbnORnzX6YhCc
NHkFu2sx1QdPR/5tHaVhE2sxL0sKnNkUckKV4Ym7ffFvVKv47NQahD/phMYtnaN9COg4Wh1dMWAh
IcmHmn2bIAiNmXRdIIXZnKXO2CpF97Go6zy3kkuetGpkzawUS0QG9wbo0Ua7TTKzdgoiEmO5H8s2
hzuz8Z+8dh3QllQMbVNe9NCWD0Ak1vIhqOLp59b43Zisa2u1Vyq3lrEFdvxjw0m8HCEmRfW5W5nf
MFljjXoojdb9cylsdEoDnzM8ge8O/WPUsgNkh1BND6wPmRP2e+7+qouGjJ1EtFvwjmSvvDrm4Yx8
wfM7c3aqhW16YnnMr9MJhK59COlZPZL0IwYxTth69FSkFmTjsvGNd1uQX9UmbbA5Y2h/JS5EBsjJ
9bb+Sbr2L6FXcA8yubs/IsSOpEf8UwdRNDY9m7PE2ZAzU1LMVA7zGixX26pW/IND8aOw841NtSPU
kcGHc9wG+J/UYd51D6McvKpxr4sxIUE/U5v261x+kNyzFPBF8cWx2yDz1RB3SZe36sN/C1Hub+7v
aj8eNpjseOOBiyQeZMM/33zb7W24si05Dtg/k5Zo9UspRMxaZ/UurWpZovRwfAYym5s/SEjE7+JH
DMF3pSVxWmyH+f+/vTZLKhP5zWCOa+Cq5yVAopbP5ACSPR2DNg55Ym2ow9l+1yeVRzo/TGG4h6dO
aM87Ym4gwqFyiVE/Q4+0A5TuEaN9umwkcloRnMemKNyrGw+64lXpTr+vhavNk1PVUZ1Qr+qGIp4Q
bJZD+ZKzzwg7OJeCER3BZnKdjuWaRxBGWf6wYGFJE2RgWjr5BB+5/ATK7O7RHk112awVefg+zvpD
hTnbS3sz//CQM6UMdPtPiGCXFxYdU2ZH9VYga1kDtCdqFgSkIS2dJV0aXzU/Uli9UqKY8VtZ52F0
sGe2cAkuhvqb2Yw77AnFttV/ZuiMM1z5gQVCNhiaH/Dp0KeTEW6/LNCR2YQjp1vfygI27snxkV1x
QufD12CLcByrQVtfUa6gLr9nWEHklb4eGLK2FgNtr8mdY7eO45c6JNPiT4r7f+mG7j/7HSJ0D4i4
2xr/ecmRKUe+qiewd7bWfOSMjZIGO9LF5evPvBlikxZm/T7FzZc1HKufQHPEsS/MI6nzrJs7f33W
Fe/5v2+EfzlC7lcjeUSEAJDQLdDg//NtlcxMXEaHsN6CRj7xMLM/xmU9n3zCWQD/jeo0cjUkTBgm
ANRL7n0MQmKkPUS7qeuWa5O4uvP+IJf7XYzLm+LW4DuCqmATtXq/hf7mB5ldOS42Jv2j1criOsXD
cu8UxvpScigmmqbzEqC4+ZML4X7n/fNUCLDyhajTcMNGJC/+82VDosYUhD+ILZKhdjUpKs/Gn57Q
0iMnwe/MBo3u+Z01ttV19NdP/DX9cxsBBi5CYR8ny4lfgsZWmZkaaqX//qn+v3dHvAdn7R0SZf9+
ATmIoRu2oKD5rOpZN71S5M5246N022VN//u1/uWypNoj8o+sLFA2XB6/JwaULJlLbyk4tK3Z/74o
KH24b3eVzatd/XB3arWxGtys8uX+2A82E/FWCrbTucn++638+2MLYouwe6KatMW/IpdnIrC0b5cE
IVZ6fmto3Rk3VXFMzLmpf/z3a/37sXBPW3ZAXt4RNyg2/3kBMJxcUFcQPOwJSWMukIcm/eqxE4Rw
FnHwNOXnJaLjXygG/vDa/9JiotAnVfd/wkic+/8D8v3tmldblLN14pqHHF2+6Y4FQOSunZcQ7aUy
JxDwc/7707ru79c7Xnom2i6WK1wPpM/+8+M6S2kiVzp5tix1yy9IwFHJoWQP2ex11PRetayXpQjt
FfFfMw7p3DvDiQEWLT4tkX0BBURF0tvL8D9J9xy82FbTqNSxDGPKhnKAq4ZNALFm1IrQQlpavsqf
J3VFRtZaf3KT/P4dgnd12ElEhCGjhMYE+s8PNDcbV9FY0sAjdf5Ov2P6pMe1+J7jv7+NRaC/jNGI
yrLbOdM6UfYoxmKmGdPdIMvjN0gWb2UaPBb247JY3tdNFPUfMnb/vzd5LzzwK/I/tN6/vUn04V3H
mvu0DIOA7ddWy/7BHiwBMn7eHHXF/LbM3/77t/7XDc1XwyV6T6snCSfC1/7PV0W+ZE8+iT8nOSzj
hcmPpDLzgzdqtDwzLMwfvTBfz9PO8iTR/b1h1MIrziyj/2T3+585+e/nLOA5gqw4X+62Uew/v91m
BSTZwWb9dModG3ndgDrwNijlPgZNYcSDDN2uuhl6vuaJOyJ3TjjwanGZ6J3wEgu2GEmMK9474GSM
1wcErywx0JBNzm2VJL6Syq34J/akOMatRgVP7Fdacwy9SI0X7XKcJUNR2uXZVTJ/iCsEHEloFGNj
ubnV9NghchDXxuecg/rRuPlDYBiwHZRmvpMYX5OPUDGZc9kzeFaR0ICChyw1PdYD4nv1OSBKZv9S
gLaon4epZ6C7qd3cJBDi8Ob5BB4/uTNCpiqo7fCh4FJrU38p8eMN1kJjjBw3/CDweOcHHXeBfkHa
Vm4p40ucERNG2NMfLo/fj4KQxy0EFuJ+uUg48e8X7d9OHxIre+aNm31PYLdzMgZicgGZe2IzK+4I
ACYjeP/SMbCjFeNT6VkIAttIp3FeLe3N3iKN5me0p/UPpcDvxz/nsOsJYpjuURDI53+rT7B52oSv
FfvJtGSfznMhMaaSFs1oBKfqHw4QHqR8zr9fmoRv4EUhYITWhvpD/GYDGsAwdiqcixPKNTHeBWDO
8JwPY/Or8yy5Zx6mCKRcNeqw1yVW+mNMXml0XRgQFs/7iiHl1CxFYH8tooV+ewsQG70yfyuf4g5Z
XVrExerfGjRJzpfB6uEFj2U1gnehTN4yKRX0pCBix3EItE25r0jaXR/zgXk7Rpb/feEDIWBPxs6L
NV349utMbLpoT3mjLbfgjwWN8xFO3raflfJb80E4yL8TPZKaSSxxHjgAD4nV9y0sbbD0+ulz7OTR
z3nImaIUjiDIrmAqR2HXz7uVkdPWfXW7wjnZTpiH19bZUeFi0srtdGzwLWG0J9GE2t9Tz0i4p4D1
ObXViY1YB7ii3JeQfVSxqGzxrDX/oFjan0Lm7m0a7N3w1+bZa39EgzRF6JLl+D6eXAwp42gtv+TQ
iUSaWLd/8dRg4tPF3tJ9Zk3jjulcVs77favqPKUc8qZPsgmKS0H71F38JVjfvEGGPNbyfMgvnsi3
Hx4nK0f8gEU+9ZpleR95fawvmu2hd2BLrT7fH1ZxMqIwLdOgBq8EQq2MYClErffLaV2bUWw17z97
VJTvvLaZxA8CYZGjW+UY9mOy5HlT4+zWRZFUygFz43CxPOwMJJs7mHULExHhLc2Q27QjAqx8Ofqi
69mvThtzRZY/dDFIfxYrdaMKXGTddA3Eb28YB95FYHt36FYT41+JaqhMNKwmtZ2l/xJtzIETQRQn
86xQ5l95QJrhXraVVn0aNhFkbo30hgzienc/Yp7Fceyaeb36zlRdxGqZKEPXRxIxolwW/OVSywiw
4KK6Q1BG6idAcPaOnVPQR46kOVgJAjj2DgjXZn0beQCVx60gdSux6H+HM3MJ0d/KRRY3TXbieGXG
LjBkVYLw6sErq+9z3dcSq7EmA84BGdelzeQMbC9WI6BTt4afoewDYE77uvfugfVl8eJWiN+Z6wTw
WIFY1CqzumCXqReq7p2N1DlInH6rbtHa+NgHxjD4aWqXQT/OlEiSGZzvzx1/vD4MHKvRMzNyhDCF
sV62QUzf6P7D+D6Z2rkCOvXdb0xA6rrj0usIHOep9P2tTXe/k4IFcQlogcyIOHX7jvJJl7lbZPXk
VdfQaQixBvSD3M7q+vdxWO+XHhnBDzQl4wV0SsVa2G0a/yg98lIuvccvSIBJi+YSn0wkDxZ9rElr
f9hh0cvGe6jcIOYpvfYIgedASZQ6+GMpvslWuK7WWH5kHLtM4Bbl9mY7rSDTspPOA5JOazrssxj7
BwaX5EUKI0T+pl1Txrd6VXVwQNnCRRpNxv3SOzYTNVVhIEwYqPF198gW8ZTBetkOE2XsloXNtrG8
IqluYuedNy9gzMv9vG+MthCy1e6MyItJBxYefApJG+Qz30ZgKoRGccEpFN/lPCL31UMvq11npF5W
HpNoq39FtT9+9hmSCYgzQfBWrVs4pV5UDLf/Y+48lvPWsiz9KhU5xw3YA2CQE5jf86c30gRBkRS8
95j3k/WL9QfdrGqJUpGVPepJRtyURBDuYJ+91/rWsrrnHZkSgZCtFO2IU0/p+DgiBygPljXoXoEV
4CmnJi3ceZaKNesrCaf9kFjZEz0teXLpvuhEYzGUISmaBgxMJzvyeStoCYyVCltGKeIvWYrhZWfn
dfwFEyMWmsAOyaNSs6V6CBN0gUDbzImVj2liwVOR8Wzz4637MY7jkIFQkDyWDZgheGfGlPkLyp/N
kkxQrU3g2TjsVFsONkWUxAtqSzWZrzs9b2w/yIR+VVQhI45Cj8qbNhCG6jVyscpDFrTS7jrL6Zwc
KE1M/17VX6qUut0f8sWs9oreLU+jiChDtJYnNYbmJR4zBPnITZAsJR4tfFyJKsk6TjSMDPDLuZpD
t0w1dTMHtEJdZbINX+L/KF2zMhHkRkR9vIjIoEaayhjQB6J5kyT7ieWniLrga54zq3d7EEUsP5aN
0LEbCXLo52S5XyB75c6kN+otdVuRuGKgE7GHFLbq2W38Su5iNKUH2DiDZb+okupMsi5B5FdlMzsy
a5oekolpKev4NEU3Rtimr824KNeZXNbRThQQOFmwpD53wilQjEeFuUrlWA2UoAP8BQlfpQj5HDFd
e1TSApf+gJ6v9Bl1Ck8Gp++FmTJVj00VqYPXWAWqdJYpps06TEL4HrOtL1d1IYcbyUa45BIPEMe7
uaNUchByK/JGqrR8zdhRCnWbDdj8CI+zBLHtHem5SalYtRu1avmG461FEJNVXOeoRhOB3CYTFpJE
08fCdCBjcYKvHvQ4wxY1ntYedlm/WAxhCaYHoEFuzzwZ5m4QWqDfVa2lEZag9oNyNamLJe4DwaNH
oDlVRALKid6WPQS1YxoIMLwkCcIbNcHMgwN8mLYN1QPxqx1WLcdG1MYV6Wh9mlW/hFcZc7+z3SIA
8ri0/VdtTqUgc9JQGsxNzCrBvxkVGwZeKGV+Y054Q+VJlVu+pnUT7IdYyuJjlOvKvTLOdr6nbY//
i3Z995Ki0yrwXtSBfG3Jue6bPWAfDzFS1CABU5LCUar6sTPiVPejAjHbRjEj3B6zBQgLfWu6Ojzs
nOFZFoY3KavyC9rvJOYiarrYji0eDuS7RbyZ46l/MCM5eDGUxZ52AbfUj9K8ek7ZKC6bOs7LNzO0
EPk1vJm5W4Xor7AslHnv1XiLCxanlF7YOMamjNqDbxc+DKMjvw9jZ08+Sj0dTbY8TIOVZRh3ktSA
5enY/LIbBuh1VjNwPffgegNmt9JUm5uuL8VtlyZ5uBF6wjqWCa3l38t2dm8u89jy+bFJMilT+JzA
gIp9prIl4MXruWtdAX+7Lg1xqgJYkq5sYXjYBIuOZ3KKLax+1qQifZaSLgHNWxG/eo2ZrwI62DZ6
5g3xpOdek+Yzc3ZhJwnT7VJ/nZqwtpw5rlR9m0yp2fCctzT1F9lE29lZPAd2WN0qeaKGyNH69n6o
5oxAWVIA3VxdO0QR71nshnPFODxPOsJzdFpnhbPY9VRveFJ4g0KNLV+eEtV1YpxTPwO4wnmgTPJg
XEoMlUfXimflvCCoY+lZlGryikIhFafoir5xRLYEX40hNN5qlhPDGUZiKY7FPKhXmOEY8GB+7lJx
lAqtmLykqqfkYMWgPr00Z7E+wcWoqhVxmlQ+34NY99WRlPIzL/1ioZsbJt/uWLQuJGbwFwpR0cax
ryjmr/UylDD8RMA8D1bBTfLWrTQyksgacleTUZZt1KQxTlTJy+zZqayjw0lK60kKp0hmcUIC4RSA
YaxdFKYRDuA5XiTKDWBA/iyh7i0ck3GNfY7IRZY9RVUWy53GtF4uU0NMpWNpQW/5VNXdsqNAD9re
i8oe3z/oB8VLVNQNPnrJSvIIVaFQDGXMKk8VEhJjkw1lrfDZkiTNa1W9uwApLeWHnIbm8yL3Km3g
vo5fAsG9dnHX9N2pVJDJHuuctOlLkEdi+N4awTD4KTL+YV8ki34tJbFubKmoWlZ9FG5T78xoP3Kf
0sb+okR6sZuiWLYcfoqOx6kFenMVt5HFCGJQC9kn3Ja/nUgS7jbdSLrwFOuhndxkYozkjWD1Gvaj
lYXRnYkZc7VDVlrox2ki55fxgp7kIocWm21wh4TjkzKEFdvxdraiAg006B8ziwieZohXhjcZeGzs
AfWgKT1DH9HOGyHyIEFiOGUWo9lIwXaJFFOh6q9RqSDkl8Yr+KwNLS3COK/DrkXGbsK7G11tZHZ1
Ckf6pY96pJfXqB/xui8R0gDKyzh/kucwtttPWne/95Co9NGxkA8nyJh+zykpQgIdVfZUW6Rq5RkI
xNcKAx9A/gnTfUV+5SfQmbVx9uu22GJOAEeEbCyeuPdJMDab72yc536bzOnw0Gpx7PIlSG4Izew3
TCuC3rWL8QnOTH9BvfuZb/xPh6cBAFyM1hGdyne78t4SdJgbphJyPCJf6ktiQOjG6s39qEftg620
4fesK1FOlXF7kjTp+8ftkffHXyc29EcQc4NQwbi+dk9+6o7QPp2bBrPUlnZNSWiNIEG1oR7bI3/q
fCgetb9Y5bCq8dDUU1t+Fkv2vi2xdkGYz1DsKHSlVf3dBaioJmQg7zO4MNTkSK7DgxRX8qPNqZ8s
0Q9fDL7F/sdn/Rs6YT0qrSBwYYJxJWX+r6cdYs1TmyACNS+lD0xs4sMwEuGjolWNPTnB5BAmlnVM
FOAaGbLvG9AS+Sf9n98uPRQ84wc8wdSZCNnrn/906S1rxCzMndlGlKHlwRBA3Y7y2A+jCwCRpPga
clRxE9V685rboXwJUqVrNx9fiR+N45+ff4oqoCagC5jDCppk764EXJaiVBRk4slszDr7qIDyW26q
cXltjHocbpCtqKbb0E4xVo9c912lEo83GbCm7qJLWiW7yPRRla7Swi7b72NXZZiAY2GGx1A302VH
CTAPzmB3EGCGasn8IKjMicU7Qo+kR4IFV2pI+khJctRcqVMy+bhMFoLaqY7KcVPpsgh2CTCr/B77
hV4+oRO31LOV9BgvjCjowx094ArwhQBPtcvMftRd8jv7ftOXtp5hIcdx6EySXsgjhmGjfGTwPit+
36v5K9ZRuSNcGfmgWwEOu6P9rrDdgZqSHdN8CoxPuuS/DSZNgnJpzaPMgY1jmNq7Sy4jop3NdMRZ
BtbZm1DGbILSWjyjVuOHBCHIySD+7NCXeemUVNeX0OSNbVqts/N+jt1Srsrdx4+B8ttzwCCMAZwF
+ZIAOJoD7xaCbiHTXoJDt7FbC87TiNNMOnRFokgP3ZzDBbCCAWckOsraDTV7KfzepDI6N/TLeEcK
WKEPEwkVzR5Z2yxvUe8otaMPND1e8Va3Dxa2+XA3BzSM/LGQ6i8mMQ+oPafJeKp6wxLUrmb9KLVN
lhymBAVwBii33oS5vAQ74iEz2elrFRLspBaIM+BkoHjJg5naMKTt52dxUKEb7NPBPGLXGIsD3Q9D
vx61ZKo2mQ5d9tbqyAXdU3Z2MuObMtI3GN1HyemkxDql8A91D5S98ajWS5Mh9K2nhmZ5HxRfKsUk
HmPu9J6dLgCPZlMmtE8cGyscW+SB1pOrdJ2B5kJRu+RqplA1D2x/GHgDnl4SMr+Spr8UalPQQSzq
5kZPKpkPKvKceS8AAYmHXoGbRbi3hngKfYa4D7lRD+NQas+tZPTVsZ1ov/hRBK8NCSxR2ptiYbyC
QppIcy9Sy2XZZMjL4vPYNSMb5Hax7vRBnw03rcLlpuXFKtwSiIjwEmqDaJMHEl0108jHmP1cb+Mh
TvApIGZgGMac0B7OxpDYpQemgY45fMjG5y4sgYfHcE43rWH1z+Rz6+R0gFw5TEqIKLaPknbTT3Mi
XKo4TiHqI4GCaYTXiUBAbx07yBXJb8HKx5dDAuLmUMo5j7mBoGhwyeYpxxd4p6j3HR4A2MzQVjvQ
PAzCJO0UNva6f1VaiWOFItuiX7Xmqypt5cqJJbN9YktGIYz0BSVcm6rRdBm2di1ulL7MDoiZFJTj
lsgibDtxv0X0VCqbQEnDaFtIk2IccQJy0jGQuPgM0CB4wuoOA91OLb0ByQCNiqzq4E2POvxQ2Twi
GBuhNh7abDLbwyw1SJkkUYwPedr2pkMnWO4/+Yq9L5UAHFL3Gmv4zRqeor0bckI8r+QoXkLoWsDx
wslurpeGlBfKmWVf8KD9m3Pc9XjUCSvUi/uhmO8+WBSjfT+oHE/LJe0WfvHLjM8lclGcfIuMZvz2
8Zr02xCX44HKJqjORhwKE/Dd8UzJrjIgMbjhTAPjjNlMl1FIICU+yC9JDlkGqNWQHXt7KB07HnXF
6WyVIGXSg76oInxOTblggyx0b1xMELOwo0mLKoIxDjwbpZxLPVSe0mooThG2aPymsf748Tm8H7uv
p8AZqKrF6EWx5HerKvuzIOpTqHvhBPYFt4GyMfFFecJc6LmGKkA0mTbgqceWsP340Oo69/z5y44e
h2AGUo+Y/Nuw2N5NY8uyRxfZB2JTxFhukC+mAHLbscBBFshGb58LdcBPhNwYqWsrQrQe0pgsT1NX
G72ndlDAXYpGyE4te2yMelqv7thk4m0Av7W8iEzwrImFxgROTzYxLv4eO9pYRo+YOawV6aKKSf7D
+JApg/Px2f327DME4NqiGmEJUrT3ZYtUDEFYlEOFO3lOPEG/5zt5yeC2FIymKNGlxPv4gNo6jvv1
ckIaBGKPCo2KkZr513IthDUIfiist+Ms0/UOQuJmrD6HUofzkg+B3ozx0aQdkW/VsBGkp1JYaR4O
IK335S5OSU4sZQwm0Dls5jqiyR+Kdk29LnCGonsG7LFBvqphMloYVj+QJTndh2odh3ukRDTr4zJy
M3bF8g43X86elRC1fYqG46Vid+iP6/SY1bd9+HHm/1Ze2WX1Vtx2zdtbd/Fc/b/Flq3HeykrkqfC
qCNb61/H956751/+g7EBY6br/q2Zb97aPuv+M5Zr/Zv/0z/8j7cfP+Vurt7++Y+Xsi+69aeFcflL
wh57CBIwWFb++1QypvPlUP6cSfZf/+jvXDJV+cvkqdBsy2IDp8g2r+H41nb//Icq/yUrSCGQBNgr
7XqNDCrKpov++Q9d+0tlvdZIYrbQIxlrOk0LGnL9I+Uv1op160tTVNfXDel/XoCrvx/Hj3LJFOWH
5OD/PrcsAvAKWbNl+v+kZvy2imYJ5u9FpAWrHTWHkQCLQD4S7muIBIRGtSnabA+BMrSVuZQ3g9pm
DzzGr2GZfR1m7aCi2Eho0PuMNBe/mivgFeVAsJkhgPkuDIEn6A8wnnBEYFR/DuNp3Mwm40VlnkFu
UEtI9XiJrw3xURE8jCaeGSEjX2nzazo78S6yZjTtqLyJAbL5miiXaj9d5TKl7gBY3dEk5cJqYvW2
GQ8lsm/qKKRzUnQ/xd0bunbed6Z6LGeErq0Lgxf0remw8Uv5g6Z3RBR8U+xxF4n6XEzGaTLTJ9VU
DvqQr3sUEFxd3u+VKg/9wU5PgWr0bi+qG2JI8m0B28Uz+ynbjUt2Xtpa3QdSdgQZdbKQopooMS/i
2LjuZx3vAdobelKlO9vEwtRpcplIMwgyjc1MU7ZXfDcldNZQC5t5lwySsdUVrdjaSe5bpH+aqGZc
tQZdVIWkJanioWtlbBm222i0YhO87Ym9Gu017ZaezrmuBpdQ4RvZxi/bY3WoJ79Zmn08TW5RaXsI
BqdB/uFROI1VjvfUcoK8hZiQ5LRgqztoffzN2ry32xzIGhJIvuglIid0YejItnbe3KsTI8I5gEAB
Pfdi1vXMT1DaU6fHGIr5ZcbwJW0mNzKXbcUYDsRCpO6jurKYaVKHRMEtlRKrngFmNl00F6OfV9Bg
dQy98ZOIKX9ugiHrM4Yr6V5iN6cW9a42xAXm8Q2tsG1h1qUXsgB6YdoeCdQ6jlXAVjFhoC01ORJz
s3xi5TfdtOjQlA+1yyBvo7bmGxOi1tGrVQgEcKSstdzpY3MbJP3LoCunxE4xHPMJcVI2uVWebvXa
4u8hdpDVbp2KRjtC2RNX1uZnfK5fbWxos1W3m7kvTkuWP0htegVP47JmGJa2w10AeymgC51Ohc9G
gPFXR1pDomzjKlmcOKHfO+rWN6QH28liPipoWTLlLgosRDE4kr48jKa8C+DX0EHcy5o4aeW0FyQu
OAA0JWBOsuZUOmxNnp8H0nPPMu5Hz+qpba1VwTGWJ8K+Qj4r9Y4hVkWwcwHFLAUQohZMfnvbI47F
ZXCc+1A1bqsi3VBu++YcPALdJPBA7b7h7UGdEL3oqvQAQ6o+aCHNgUF/Ybb63GDBBp39YsotrqPJ
uFMbM3vpRXxrMBmZTOWkGfOJDE8nneudCk6LcSXmHSPeJkJBSlFhDp6ubaBVjjXbJyAS91GdXIc1
sstSu63VEMiPdBMjvA6hw6lgklxbFHdqApUsSBUMB4B0ZWIZ9Mx+REDAhkM7623wvNQ83otWXzcW
oOeADkVV7Zak1LEQ2q4hyTtSSAfwsaQbVeWr2WX7xHrF9C4cuS1vR0U6tMDYnC4Et9o0/bCxChaJ
FLmVgVdol43QCEWuv+D6GPY0dvJNNT1ocngMQtyHec4Fbnim1EK94z8I1e1Nf2bihiXgC49o4Gap
es5NnaZwXTPOZ8GpJemgiH6DPT+7rBnQ7pGabMhiuquX9h4R8uWghJXbTJChS4isndyB81BkYzva
Gk25KrrHYOcJWpd1aj/GCUxBtbwYQG171hDvcjQKni0e7OI+su6BViwuogushdHsgdi4Jh6CxX8Z
LjB8r9nVD2nTbDs78HB/vpQAE7tVOWfPtU6Ajw1dsZtUX8mE25F9bUzxWU4Ylwd6AYYlRgQmTGRm
hVP2sDA0Xl0nGWEfW+q9YRZXpsHL1i8Jb4laRTiLOuGorbY3+v5LbK7QBKauar5TNHGl6v1jbzAF
CDSjwTUFrzVvWNZy/UxMBFGvy/BKKVpttRA1qVYm1/00fM3LcB2R2ev9s+6bsbi2Kyg6iOUNUEj5
8xjF8Hjz5rqs5U2+IApSDZZccx4ex57/anVYKHJRxrtOsr8x6WXnMGmHUS6uWAomh2v9iHlquR2m
6KHVi28iFCe7qF9mXYWtkz2xnO+JLtxng73gb4USofQPctPvkOfhr+ubPSNK3uaYy81kfpNVc48f
m2BbAzgGfocB5f48Heg+f5ME4lgRDYqzmKNXZd3FrFov2TBBeKGh79uN9lCIHGuOyDo/SKrLadT5
MjHXVkL7+0gNvZnVvGeVh7U3QeeH1yaGU1mHX6dRfsLzc1j0fNuUMQavGk9IaJsvyzQcy766jDVZ
dzAiVJtqmIBDsDJgZC8eCyWpNyKMr2Jtfshl6W0gLoB5abfXZ+UGpCuiRWEyO2WObqYXetld5Vn9
jPbhRsU14yBmOOsM+zt0uF7XTkeaoSRBpSYsAkWsn/PWzyd715nCR2QDMyZm5E2X4NVMIPlU4z0L
V3PCCbxLNSly0fFXblX1N+ZYDdwgiOYyjkJ7BrtJwv3bFCq3XZAg85WGY2dXZz4d6TpJYyAYyD4M
aheoqSCYodzE0nydNcibRhphG71Mr8jzhmFoXcclcEt2akyGhyyjGV7HbjyG39oJGdVgS5eanr60
qgU5IwiduViSCyoaREQoHB10yo9EJDM5XdrcqUdi+uBoOFVc3sQVpnytBjZjZ7sBu5wr2SkiVtH4
ljKc87Xs6vqTmmX3GR1WydaANZCqAYDue15OvtRYx8HCmI6VmXdrlLe6jhpZC2nM9WqvXMTVF4GW
s1+IYxC1x6Bj3xngxzp7G3VjjTxmmRzEdCwPLaabmZxvExuK3e2NENYhiM6vsbC+zUre0Znp8UwY
8uVsJlu7Wr6UAfdJKIQRkcOHGz/hlqTPjOCiozZPRxpBbLRtJGtqhZQ6ybcg3NgczS2Pc4Hsp811
V0dg4Ng9cIEJpvcW5ErsIg59XuFiXhePF1mxoAERUIFSrd2iisUJPICcRyh/b1iE8dTFSz2QjtTY
8UUdTsg8SDd3my7eCdzwG9LldRQD6Z0Uy2BGAvxHGI79YNCtdXBZ+7APIHYg8vTg2ySbRgeUYkEI
denoneo8Z+6Hu1EH/zYTCucywXwcp7rfLHOtbTUDWEutrqwxhhmbCGO8Y4Sj6oBNcJnea5y35RLI
eC5M9VmpgHLDYqqQQHZn1rkjKKQTKzlOEDW+oNH+bGbcrljSZWeEnOxCkPelLvF6OQwcqeukTZ4y
DE+TyfDrNrsUswYG1rDuO3W+EX38ZVzmC2REp7ZNnk3yzJzG7PhtjHTw1ahOHQMkuTdjy3dFXVEK
BJDrYJJh1gzNt0rrhc+6GCPQmy9Hvrh6nex6vb6AYwErbBgvJVTL3lhr193EwqwU8nlsJqcDBXu0
ps70wbDd5uO0nafuCGvqEJbkQEI0e60AfB5Rdd4ulXXf6pbfSNb3cdFtV0yG4QKrRqxJRAHwdFTS
AK1sjVdLMv2MEb6jWWC/xyKd3IFsS/QEJYsOzaC5C91eRxCGk/M0YytHYsKK3yEJiMWMgThDDkar
iCIZSR0Qv+d06k+K0naOplijBwjivAYvEW+R6K4WtQvCvWLHhJvvd91f8/ThpQzUV9Il74Og2Ccz
ahO0/9Wgda4+L3dkiQVOktV3RRtWfjprx1adnyTTYvOjAehppvlODRrSVrW7PBCXVkovtuiPPMM5
t3W8Y15Vu4lifGvt4aKTk9ENpemwWqdnYzzqkbYPha46Qwf2SkLvOMOs8UDdXA0QLJwml97Usr5A
9YWIu1qBfIl9GRqQH7psOI5FmbrAXFe4b+bhUzQ8KTM6N02DnQGPV63sfcegMdCifsvAwset+ZBI
QEiDtjQOdT4+pnhDtlmYf4XR4BuNvWeYYp1ki25H3qX9IY3EWbcTYJpR67AWbcI0uahqY0fZhSs3
eirxze87uer3MgDpHa6YYSNI7NnVlS1ClHTGPsJ/5dpl3O/mvqMaZ1k94KWT/S7IRliXxWExpvug
1o8zjE+nju3noadwbZF4+7PdegwkDlVPSBnpbNIGelRGmSLPjrGmrnY2j2oLjw9VbrqxdJlB3zg/
tVmlsjU2rlbXHCEZic+QlF1o2j5qXU58ZLxOLo4xzm8/KDXTr0T6rFW8jXoJXcIcw83U2CP/qqEM
JMuh0YoGQq9YBSooeuomu4JN1WIsZ06gjDV+wCj5pqjRckTKe8gN+GlDzZI4adIWEQbkE7p2biDY
jpJbeNai/CqKjOfOoKsWm8m5k3TAoU25kYzaKdcjjsa1adLJW6wzaHDqrY4fQkhCI9W+bDEvU3Bs
ByC0nDxCup0YiKQFmxkUtm6ex/e8ri+qZV6iOmZ/0YDvsObmFZ185UpLdCuKl1nLHoXW5Iys8o1O
bc0OFr3+jD7R76QsxzG8KF8hOheuFVUROiV15kFE5jenVXbCHvSsgLsjMIh/hUJVpu8S3cIgiVij
YX4sGWTrNMMDPEtsIGy/VhLFzX8QUU6zJT0l+JgpBDETHo2ViISA824BScM2BFQkaQ8aDXhlVe7E
w6tV+stMdNhACaKRUdBdVXRb867Csx/qO6x9NwKyP750l1EGgECTQIK53cNuhpNfH4SMGEWyjE0c
tAs6b3G0V8ezojZPRRjRNcEE6+i9mH2B4YMvun7dyU8Ttvu9WumMZFC34RwURd85ulU/ToMRu0G9
PNSmoIqZLwJWbzCP57LVmk1gapdqbrilbW7tAiFZOV4XaWC4agfIoCyPcStf0JS/6CjBIlHct2Vz
l1fGrZ2WD8qo7ICydo6htLt+QU4WzXe0EXSnstsrBrUKlYlKFaSOjCnUL0x3UWm1S8Nmt39KknPe
1vdNjhyH3K50p4r5tYFrXuO23ehUYMG4buMhoKVVD7DTiBQXyaXqGkB7MzqebIyLw2Ano7PAc1yH
uqAmghhOCiSd4EVTHwHo+cNSX8fDHG2HMHs6Qku7KKv8Yhiw8E9A4MEQXEbNkO0NKzgUHKfJZ801
RPTWmvWpki1XyPlWqthNy0Z9MntUuCZMSxE/Lflz3V8Z1TOBZu7UpYVnSkTaVtQkciLDM0CuGivB
Pu/ObcMcxgjKm6nvF6dAku0ZU3Q7wxJax+6d1xnMs+phoNY35fNs6ndlat2jXCsYQYHjQCmh7MDe
UlJCxitfAS0BXiyWMzw05Iw9iPam2qE4OFct+Ck8R6Jp75jNNJtifjYS49msTXOfTt/hCO8hCzK1
ki9r5IhnYzER70uvCr/RIwpjB4nMU0GE8K7v0tcSj5ljDfNwnmeIA9goXVVETO1qw3II2QbUZ8sR
dxybr5nm6OgiunWJxQBK6KjCe2mr0OcD387vjv/HsYtY/d5EI1OVjkJHV7tgq+plcjEYlnQwGP0d
RUci0KTQBhjRcXt6IC1u2xu3/35v+SJ+ofdVfu8+7Ct/2IH+/7C3vPp8cR2RfUPOoaxqsAQ+6jP/
7/+VPRfM4/7uW+9f//mPP/6A/+o54+Rk/mFhqkTar/Gj/+45K/ZfzBPQ9GCFw+drC4y+/+o5C/kv
AzDAmqyJRwXFHPOgf/WcDfuv1b296kAwIkH11/6dnvOvoxk0TFCr9PX4Ji4j5tPv5A06fkolHmK2
/OVkO13fj3QMxKFOmoEmAX7sn67Tv1re/wGN/qoE7tT+8x9/Ohz9ba6wadHTfa9g6kStW4YdLehy
lcivSr6kQ5dR8so5k6tE/SwIaJ06/tRP/3F660wSOBdXi1HQr3OgtNUMu4aozELD/4yj0l0QQN1f
ydkElKZtM3hu5dzt7SgLNzbb3U+kGr+O9f6+vLbBDBbhCC6u9+mkad7HIPBzPpVRJfa1XEsueSvZ
J9PD9Sa9O0tUYQqmZFPW1xiVd2fZhBW2EOhkajUWSC/bctMXonJzsrQ+GWP/4YJSX1k8MpSWFMrr
n/+kg2qqlrzAal68lMyDXWdLi58btU0NUmZgQvjiGETZ+d1IsI4Gb+iTM30XhP7jgjLNppNhaLbg
FVkv+E/H16FZF6ghF+TQ9QLAU2TKjVgjDGm18rIBrMubbd30BPjIdZVcEKG8UAOUsPccdCzR7SRG
raeY1tP7ZSyBKocDVnIv76XwalH1+RURofkiV3n82bP4Q6f2/japZAChnOPqCePdUBIVddTnDW63
JK9sX0TQp3Ashb6dWNJVPiFMnWTpIgAP7UVRgrx4SIw9D3exa0spu+S9iXeqRetdCgJp//GLuT4i
7383ZrOonWhSr6GDv15XpNo4LwMSEyRIrAiKzGob9hDDkbyiS6HkqmMTAkitToePD/yHFQE5HT4s
xqJM66x3uogSoThSIo0YpsoEiIg+fF8PI5kPw/QqD+3fnzCmleFb+Yf157c3hXMDWaAqjNZWgMG7
02xz8JmkXOneEo/GplAb+4odHuwwGGPuxyf226u/HgofOAQI0pHF+5dSCUQLCXTRvZLI2SKwlst+
qPNPzoep5K+3jYPgS2VgKOMGQxv5621bVtB3EwW6N3VQIWalq33EWK/snmIMM82CbB5M7ccn9tsd
W4+pMztlIYBToa1//tMrKBHCkgwNRq2hDMarkczYi0EPItQ2DS5HGK13Hx/vnWecd349INpLollN
xBni3Tufkwyi14IDxnnKvJ0RCDTnMPYU8su8bk6/tAi6jr2ou1vowM0OG6PmS0aRfrKY//kX4eEx
Nc7a4tb+eubsePN5siQdsLS07GhP1Bdhxg58zHD95MwkGdYCVQlb7ETsfus9+A2kdwMf1Y8vye+3
nVm44NNtoVVReGd//UVEVcF+zFPDq+q8ckRMuFmJNsHSMyIGSGaCzK2Gny29vy0RCOqEyZNMgYS6
wnx330WhMdlhfu2pEgMW4hbcKQOJQ5oPjCvw5z6M9WKLAYffwQqhrE0syiCHN1oEaAsrULEbcKx7
kamdtbpuyBQM8c7ZRvfJA/OHq0M8i8DmonGbrB/ko58e0L7WCwGTXvb6PrsRmDSuobblN1klvpRd
TB+3zqzok2P+9l0E16JTbvy4OCrj1l/viC7iEBafIntlWtdHzOsSux84e+WadQg25AWwgubjtyRs
Ui/zT9aad8nF6yvC4deVhmeCENP3ai+hlij9W/JGIJNiyBqt+t7IK92Zch2KGRjeFfej+LGV2l6g
lvDWMHNuZxlHALsOwzemVt30VS68BuoYJCyoo+hDsU5WJGR8/PD+8VKZiLp5gYRAVvvrpZrnkpSr
YZE9RgTMiGCmsnGmJ6tgmfHSMt7XoeXmbfZGqZh+4qz/wzOMPo3Hgu8NKtUfSIifHg0ztmNlJI/N
67q2PxMjgEhnmptD1dLDXck2m5AP4d1kVNonZ/37l4c79NOR3709LWMjtYOF5vVjk/qWRnnWF0Pi
S+w2P76+f3r8+cghH9EpO9nQ/Hp9MWPlNG562cPDTUAPPhAvmkzLDyF8b0mSiw8Q+vVPnsA/3dSf
D/ru9OxR2F1hctAY6OJW0SuCIoLiZZH1K0EfmXERLdApRO0LZPffLSF4+A2iktleocZR37tC+p74
wJRwS760mubVLC0nXCvFPi30YVPIsfHJQ/SnW4kCXxdULRz4vdSRYQjoVtAvnp4XJkH3QQr1QHwz
KVk/Ec794YvDqa27Q3yoKq/3u/2LJGGdb/j8e0Wed16chgMGtIGpUMsY0J6BidWCQIrJGogrkQzM
wzYj7EKO1E+u8bvkyL9XGBTwqpAxycK2eXeDDV1mTIwNFk9qSwgQPD93iOmpElmV+WZZWZf/h7nz
apITWfP+J+IEJCQJt2W7qo3UklpmbgjNGQnvPZ9+f/ScjVXRtUVo9r14J2I0MXIJSZrH/I3WdljP
pa21x53Bm1vQoFQwMn4H4Vc/ULYYzpAX9JXA9RXrfhG58vXtWTcEYhCRnbk4edF1QGEUgNaug427
CYCzVE7xDLxIbHAAA8WBp+QpEKEEN+1527EqK7oKHIGZYfb73996NkB6ggOCaYgyl1sPBSwb8ZRu
1lAzugPBtk8FupjpGprCENH133lIta4skmtbj7PYhg8AL0pa1uWgsG4ATmOAhrAv5HT0wJw7G0cr
DWuvjdSTELI7Oo5t1Wp7o2zitbBg/vDL+VckZJYJzJL7bzH/TjiRkjjsBhQX7JMgO3wwdEiyFsYr
VBUTqlt0wLfZnKP5qq/OjekNT/y2aZukLn1FsygOXZHYJ7u2ClrfRbRyNl3br3gp83Bg92ye9HKC
0tiuBqwiICVC3ty2YHoPVhMNoOEbd4Wgdm0ykDk3kGgi7acrfjmUULZdo/HJfjVi+aNzEyxHVNJs
S6Bxh7Fy7JUF9/Y+A9cmCcwALKMk6ZqX4/Wc/mNsKwPKegBahZbNVq+y4eTBxwOJYzwCxNkmteF/
vr3Q5ym7/OiMO0cGzKhL3jY/1y/3qOUJm3oniaocRfjBd/V826HytbK23q5sRgGtiXAwAp98vctR
RKkV0kIpZtdy7r93Cmwa0V3Biwcg7smLMaNFDzu9K6T3F6ojzsox//ZbzqMT6xPYEVMtv2XbRWmf
Qy/aYdzpErWifRDQWXtJQOvt/DLSVvbx23tbgD7FPIrsiuD+FSL+y5z2RiLdIoB6nWKXsy/LAH9M
rLKJslOkEpCh2k91aN39/oek8jgnExTk7GUmYeKImkbzoFiZ948+UduujpP2t3cgR4OhkzSyN7g1
F8u0pW3m0EEVO5cUYY8mCzCrcmzp9cKkuv1Cbzf7PJSaORZzPLC8MU2AeR6oTL5Vge60gZ3lcZj0
BrLm7xczuZgpQUlo/ISTyIheLk88BtvASkax63SYPH0S/4liqU8Xu6EANnb+P5lEl5oFZVrqzWKx
GybbQyRHoj4DCS7a4qkx3Qk38rci5ofbk3gl7hBgkPlcCAASQy7XopjKuDIlBj9D1saH3ssxnwep
sxsMZ9yM6PvuJsfFMCXLi92sJbWxi1GghKQhTPR/fJTlkaoVpZs2OYoEPZYnnVM4W5/r+4A8NjwH
DWJ94wMI5HoMv8LvMHZFikgxRkVyZVKu7U9lUEREkYvDaHnWYrIbAPeIjZ0aRHTnRPZmEO+mgJak
NLoJygaQutvvfu0E4mJHS4N8heN98eqab+DISdFsVwAa38eRjT8mluc7vQg+enh2rVwm116Qdjk0
EW4S9MwW6xmCGC0kj0Md3mJ4MnUU+dIESnXaZs8yhrw16Nhs3H7FaxcYMTTFUIihmImYl3soRJwI
0LE1XySjj9KLVpxnOddjDkP/meZEt6FRgFdCiRLw7ZGvTq4NIQXBMUK1pY5pGZitJQt8E6ICCEEO
yHuf9kYGODUP9nzMtT117WCaeQcQoC2LOG1Rs+lx2rR6jdk1PXALKNPTsZZZcMAeT6ycgQv5uDlY
xxhcJyIA0E61xllcz6anC6CQIXum1obHoikBc8DNw7YJOHGJrokGoCkZs5ObGC64N919qITzgiyV
RlQEjZocx3m2/d7C9kVXm8DALHSSxcGchuiuFwmOhElu7zozfEEBzrybe80vAvwB0qsN/JjGR0da
d/ojIum4LCYuvYKaYhH2gPgVR4E6pWKq7mXvAG9VIPt8ZBAOtz/wlQlHshcJU+XocLaXaRrYPHzB
B5YWhgnwmjBSeKbKgZVE6a+Jw77q0C7ioV/HWl6jmJHohR+ge9HVpvaQuiMeqiDxqFhiTjSAuN25
U92gr6VZBw+A7KGr/QQt3xhEc12Wm6g0W6wDAF10iGrdl2PQ8pydvTIlV9Y8j2nTUGRSpNLngOuX
EMNLRIUfC7lSzzo9O8n0qYqr+HND84zzfZrC399jtD6h8CGxiYL5azfnl/GU8kHCzwGciyz2M335
5q72XHmo2tQ8WGUfr5xgVz85lUlJ2YO3fEM08zPHbWzN2NWV4T9GYwImhqLyvqvHYWWPvR6+y0/O
uYUW0MzUQaDgci41K+rxY6LigZVv83kKvCTC1cHUPgwSoBgiVkH4Hv6reu82+gcEqrodruDhnenh
ORYmZfG1wCgkKMWPqK2Nx2pw62ST1sggYDWZpCyTJqjNc1EM7lbzcgRH86LZI+RS7bTBbfotKSYC
J1M60KWBpN/LLZ4TnYAdjV89soWF+oyOq5i2ZeDJs6eVg4IrkjqQHKa6fz+4KFK5uE9P9JnM9mOp
qJZsqJiqJ5+YfAbGJME7JOBgcie+sL/LxIQ7OErTQDFA5kl5NFSWyUOgxCyv6xpATeXopwAWsSv+
5npJ/NPo8pbeROsXx9IK3S9aYDpfnL7poTaJ9kll9vg1Rfcbx3JdQKiTbS640xvxJSXrSQ5uL6uW
A7PA/hn3q+aPHhz+R2SyjAMUJP4YggbWE9zt4ps7hoCZW2K9TQ8LknoQINTMGMZs29hmM2A8GtR/
+bINkw31elQjLQuLyW1N8nGEwQN88/bxc+U2pQjAKQwH0US1ZJEXo9DnqrasKTXSkbmLM/trmcwW
GW0J0B+K16ajO70y5rX1D92R7aa4wBngck363ApOKhnTTKf+BH7V3uACPe7rIa5X1v/VoUwqHWAt
qTW+6ib8srVlWeL62DUU3VqOkqzQ6yO8tPzrNPFxbs+kce3YIsoGCAVWQef9Ll9LBDo4o6LTd7Ub
o8yF8cq9ngbiDgbaQ52r9l2TwogCelQeXEyJ9pU5ukj/hfIMGi3b4tCEMUViTqd+ks3RE6v03Wvf
GrFna0YZUAVx5xf4ZTImp0ZsDMXBHf6lOZBtNEWpftvbvGkqzIDi/gF7wZXg8EpFTsywERiu4Aog
ly8+dt9aAhmz2thlgFYxBOLs2ePuUsEP7Ip/p0lk55vCjOIX6fhtAIkCO3TEB4fPmKF5H/sSUCnK
7W3+Hpk3I1t5OjEHbovjEdYvJS6pE1vRWb6ckhQmVYmmt76Lp7AF6Yf3UQxVC3XRTWAOzn3bG8bX
mGx+1usywUVogMueAnSz8RxxRPg1A4L4E45F+uCHNuQTv7bQm8XZBwSgqr8FMO2fIT2FxcYjUPmz
1Gr1MmC0+ldrjvib3l6CV1agoP+oA5ChFIEE/OXbAHUr6iwdqLFpSh1UOP5RF621HRwdGclaiuPt
4a6sJ4HoIkpH9DtdaleXwzHPBm5bGNVh0AJYXA0lUH7dp4kW2O/jWOGKnbGtbw96ZUdTPaWhKziz
ZvLp5aDV5HRlphqyDVjM1Gux75kAm5wa0OQrQ10p2pJEUeYADUUITqPuciwAsDk4W14QSEwCBA7Y
oQdZHckxEI+mJjyc7/CXd/uJTDN17mG/ZAetHKM/VJ0PKx/3SpnpNaMjqZv1/ZdRSlT3buVJnC+C
zC05YyDxdGkwnXHYxiRQ7zMIG6BPAfHh+Ycs2Mrwb3EhNmtLV6iImiAhpCkuJ6NXkRRNQAEXNwv1
V4pn3UccS+V97fUxrE6JcjP8/g1CgdWLg4vox2IqaFk1BVMV2P2maDKkdUKbLKbWx5XD99rKZ/u+
wm2AMyyX4jS4CVwcal/YNxvHQo8erWo4CgRnzwkk/pUL7FrhAUQcije0PGYq9uLYgMOKNsJITQUl
s2JHv0wAZp3KY6inmDXhMgkPpUVeuEGwg1IIRClMmJG6Xbnd5v28OL0A6syAMeotoA8Wn0RI+MVQ
BcRsGBgeUPsSm7DvxErx7crCM8lQuNUQnFDAYC4/vK2SzqjR29nJxDae81GMEFqgl+ExOxykI7Jd
rHfVKbNQFWjLPll5yWvDI0NPV5K+Dh4ni+HpFAUJxmEmrsdU5TwsbvBQQJww8tL4YHUJUryqUxjv
lp+KQGnvbx8315b9XFma5bTo3gEpu3x7lKiVHrZU6kJAymiXJvZ9q3fubnTwF2s6Z7ybuwKUIwdn
P3tWHaRC9an1SC0jZGX3OYIjOzOUH5yiL1am5soBTAohuFapbhNILQ5ghEon0P2m2I0KXkqAZO77
ivDkZNa0lWIThsI4TWsVgmuD0kUBAMnypwS8OBSHVgCFspFexnS4rar4yWyz6YDIbXiX4Ft3PzZr
Tb35b1wuc8JczjzyM4My9+UniCw3gCrIiPj2QrgFZH8QwOl3fVqVuF0HeBvCbN0IaA3HadQQBoPS
/il2q+/JjCLXJJKTt1fFlePGRIqYYjTgQkXV6/KJkjSz27wsBPjnsPqoKRsDv654qYvKPgrsz1fO
myt3Hukwsk82eTEl40VRJvYpeJnoqO5CQ0LyLfBLNFpiSRs9/bVjfv67lpMNXpeyjAvcFrzW5atJ
9lviu4m5o33c3IeyoGeCStK2H4wItjbEirxHxSXCYHfXplNzKuAPrJzm15YYERm4TSYY6MXijg99
iYiuzjNMcGDZ9zmi4ZN6ySDEwHKLtG0R5X/e/qJXhwSpNONS2FDLuldkhDki9QOH3BQ0T5mB0JXt
Va+i3PkOUMuIW2kPH+j2qFdPF06WGSiK2Qhg1cvZzisLlXfDYyHFpncqEzia8Mjs+9Ibp6ODUDIO
M7mzxxQ8wToYyt9hAki38ZusgteCgoYeWfa+hxINhYsPdPvxri1zbnsOPm5+wOfW5dM1Cd5rNfye
HRRc0CBukt4pBEs3IxX+WafWXdvp81+4XHyA1lA/QTaTgsXiQGMp1NYUi9ev4JzwEpm2NpYiB8/J
i6NnFj9CdNTP+Er6eNLnmEXiP4BQmpM9IsKBzwkcWaLD/nR7Gq5tP1oMaHnSGJo7X5fTIIu+zUiK
gWMCWpw8AXysTsZdo8w1s5drq5D4DpCpmhWqljJ+vlsjhg5Wb1dqvnpQOGVS453UsbGGdFdCsL33
TZTcb7/etUFB8tCrmbFZuMxcvl4ERDn0rcbawb/rkZTzj1OD5bBrGMioO/knIEqfbo94bULBvSFk
QoWPtb9YVwPmkVFWRRZxhMI8tLTod+MitEFEb1o5Oq9gzohY6LVJeJ2kKcusPDQDXxoVhu9YjZl/
4DMe3kndvW8jHxXWAvvuPnWRvyPlPKI4IbZItA8PWTbqs+hUc29F6DUDiC9OBYHtPpuMBNAvtekR
5aTbs3It0JmVoFhiAOW4zhffwa997KAalBa0UdEW979nrVGdgwr3aa+L43MrJyxi88DYA44TK6Nf
aXHQZMBhSXH6W2pZh85ytBZ8PJyJJZE/RB8WMEatdzCb6uJIdRG+WBp9sp1h/Ae7yyW3YgnSWKFp
ePnaQU+xS2JFD1tMUhTRHR82L9oTJA7NPxkKqzpFbgw9QC3WnZXjHeqVrPTay6qto3fIpwVi3Dtl
2uxvf8zX3uPyKKOcyMqjEjQTVxavhcObIQbqirkZ1U8GVDfA6fW0dzXjz8DJyscBf+ozIt//pqMm
iGAkMh/IrR+TSYArRN8r1/SjW9fQbDMTDgHnrpFU+sYmnQcflPT3PtfF0bdTHVK41281rbRW3uLa
0eAC0IPKw6GEIOblS4yVlkxoL1pz3304BOji7M3MKs+lKqtt69cdYQFCPLenbqGk+9oXAqQ6g6So
EM6IuctRTW1sMezrmbqyDe9jTi5cTcGMDCoP8drVx52ZWJ/b1PaPOXZY912eGyu74coJxeEk0dcD
o6tjqHf5CAHdLi9WrJRCQzfCAL/8rnDUt3CAAf9P3hYnJWItkhzafJdDUdl1h8gT1s7wO7C3DU36
Qg4/46x3DnacN0eUotqtno5k3ramIeTripV9ca3QQWo/a/Xa5HlvFqu0QH+j1GLtIHPEJ4A4uJKj
H7vpUJC7Y/U5SDGV4QFXL+0BexIB31a6oP1c75yGvrkS/l1/nHnNIYsHbGh54ebpGGhhTM4c5D1O
NY2C3WFgoNOLRu4y4oCN7Dqkv4jY9j0111NimrBP0VTbjtytK1/oShQExkDnQuYO4XnmtfJL2TQ0
Jk9rdHyW48hp7yeDA2oac+0RXXbEptDSvb0gri09QChzKwpqwKv426/D5UEipe+nXMd0TjeO0OJT
FLiklNQAVib66lC02eZum2CTL96s9tWY9aKydugbcIjIgKNXdgUuQNraEpuP1sVx+EoR/O+h5kn+
ZRKzPkF8P2dDRdjVbxAf1feiRifk9twtdJD/PjpeKzKvoBdcGi+HUY6nanRf0JXKxua7TSFoC+IH
+XMggae6izklDcSQdB+JNActkY2rUWoOW9CWdZMER6dFWWHlmeag9c2rs24UTXUq4UvwQDBUdTnM
F5xNtwjgL8jBwCwoGYiqPCDlX/079EZr00zZ9NhDwzkFVR0co74R+9tPcm0hU8+HjMExw/ZanOZy
hO9V5fO2igrI1WkZPZJRI9yPTjBXSCzXwvn5oH7z5qTtkoAeUdmlmmxhSk+WA+SiQn9vmZgUy2xA
i7iXxxYqMX2HdEJ2QMbOPvSj8rGvAvcQDnX8Oaj6YGVbXX35WZce8865HbE40RHFkcmU1yzAqUUJ
xrOnY52U5a6sVX6QgWqTle9+5e6kDcRIM4FgzqQvl2IRNTJpSpQAydj0TdYjYFQXU7zV8vwb1UG0
YYOuXBnz2oZ+BWAjvM6WXhIHtLHLC8QnzR1+wP45TbAZh1habVVYrt3Sr/fS8uNCc+KEnqWCreUh
jV2a32tGBciQKvBeh3VESxivNs6vatNlfr2zc2rUbty4O7RaxDZpsfABAq9h/auXSAD0/l7EhjrL
pihOCMKlD44FAdKhPXTA8Unb0ZRHqsUS2V0fyHEj/B7xByvJj6VMA9zfTOcQaKp8l0ClPARhJsCq
qLUi25XAGMXNmXU9d0nf5GSThQJea00mgMc03AlKzTsRBPYRXbRqVs+izBwH46nC5HDlNLu2ZInF
oaLiZwAybLGCoC25ToVPBsBSVR+RJanf+zYuVK2IPLITXf8HWwRZZKWbtAhpBi/GiztbhcIqOR9q
NW7xUkJGLffBdxbY8OShad/dPo+uzeyv4y22pFkgwh0Ap4Z+hKFP01Um2j3BA2Cc5lRbffzUVmYw
a35WT7cHnjOp5dKda2n8iywq4KrLrRlIPE2QGDN24IPjn47MnDPaN2QEGAm90K6NH1NW0zYslX/o
Z+/x28Nf6xRDgKZsL1GLfcu31qpKS2Myh90Ute5Gx4r9m0cYfs4TdzgFGUahTS2au3SwvENvYXJQ
wqb4jmRTcVZZ9eBiNU2hv1Zb9H2Tpy6Ms5Uvc/UJZ5YtuRJFf6bpcoYiI2LNj6Wg5AGK0O6yv0w8
WveEEPWxnAHwhXLwPRgR/UQMTRycht4D5Gr9oRZ2telR8nrsy8J80n273ncE2h9X5vDaraqIx2hJ
mDzoEudo1FppILU4N1e02cVpSqx9noq/wskcD31VTGjQls6XxI/tg4lK/MZWdvJO94Jq5Va9tpgg
fKIYrXQOw+U5KOPGaIZZrcsySNuRLYu3qRZbJ1Su/bPd2vax7axvExHkIRwHuoe3J+Lakf/r8IvA
Kg1kNfouILphqK0XjyoFxBaKmKjE6C+3h3oFGy73Dfyg17MBA+wliSLsIt2VQQ4wK/bFrhdjum97
DHArS+anFvbKB98R9QOqbBlxTjQefT0LToXDrTdknvxANvMXVtkfXdLJM1hNuZPGoL4SFwLXzTT5
RAto/K4lNpD5yPYQ6zHrjejj5iFoJ+ObniXG3kDgmiBSEUzIOD8OLoLdiHtmDx7d0QNiCc6hzFLz
QdKKPstWlIc2Ee1eGAhB3Z6O1/bacjocIgmI/uA+3gBfmQsrM1qwklxW7TMOT+EO4p4CAux7W0QB
zIeuaNVZpGP5GHVTcUDHqL+fwsbehqY1vctVhFGJAsholkrtWlRbPpe9Ld75LY5kph1lbPNo/DHF
QGplp9YaK9eWDiQQjHKIiwAdL4JlalG9IVIUPRuPRx/ToDqCt46PtDyqlatlPi/eTBW9YzjSwBwh
SV+eJ9IKO6ft6KLh+xEf6PGEGy1q06eCSv5GDW22G+HrPt7+QFffjxMCw2teEJviy0GRKkgNq6VL
I1XSHsxOpp/7Xn03gIutpIjXRpoNb/im1pUc3kgVCZTGSFWFYCWY9bPndtirKXMtJrg6En1uOqGA
zQBuXb4TZJcSni4Hc98kxQlPTnSpcBfeC9VrK+v76lA2xgwAZKjHLKu0U0m5DiAd38zCsd62y+Sg
akKgMHDKlUzhyvKAo0OPFTYE1LBZ1vzX7DDFUbKqPNogVe03p8Y3/aM08moLRBXudUxDddRWW11X
3k/SW6LMw+aHtrOYShxDfAcfb7Gze8fdF76F24Auhw36v2ul3WvVQJo7dPDArKCU4ywaGzUiI643
0knp3Co7jjagyhDsyF4PdDxMQrPaD/DBDxgh9n9EAdbIAZbaO9dB1xqqSn3UkpwisItVgIFUyI5b
Wx4m3IcfVOfrH3IRCaDRZv6jEA3VicTLjvSN/GNYF3/c3lPXIgPwMLTmaH9a2IzNs/pLIm8UIvwb
aQHrKL/DjxBlca32H6oEBfXOK4iOW8woVY3kZRmPaCoPevxgIba49YooRSAvanZV2puPdZehy+ra
+efbj3il1GBTxyLHBdRF5rmI7qhkGTPRFlj5CITaUvjtRLhZ/v6W/2WUNxsREeSo13N2R5sH2jkI
0Byz0Be4iwPEAm+/0JUIg3VDw3lWsmDFLvL2pKfa1pDPA3lAqstXcXes0WYHA4SqXWgL75l4Nvrg
ZmZxAo+brmzOK/uEagp9Z8APM85gsXb1dmRdj4ggDFUV8rphhLxv82+tr+rj7Re9OhJhOZpR9NvQ
lFqsrcYEQzKjeILczz+ijNgfqzagcG6a/d9z+v/OgeL/Q/2vOcb9320l0FP+kS0Vv+Y/8rfAF3Wt
f80Xr3CpKQKqhyH03wpfmhL/ghsLv2Qm8CALMd+U/5H4csx/cXDNtWkHJQjIVvzS/0h8geE1OArI
TUGEyN9R+Lpc45zAVJ+poc4XKPBFY6mektvNSBcv6h/LoS2h4LXOEKMi16CsX+xE7ZucdWMaok+x
SWB9eKc+Ne3ys4eRaLGSHS4gq/OzgJFVtDchwYA/WAYrnK1RPYcVj8SVtogQ5tOD5ozwb6+9NKkq
7Ee44jUhU99E1I2OuPJ20ZcwGRy0Wp0Q0ECTxvlJc1xtPLpdaDrPtZaF0+mXz/v+7+jpV5WyN1M2
WyfZc8tuJurAjLzcLd2gK2+QZvKoCTx9kX3HKfdx4BTov9DMC8ddalBWO/YV3jGbzrCDCqINDd0v
v/8Y0Hr5cmQETNgitDPHMkduJkkeUx8F4T8rs+uCgzBTjLXMFNr/oYVUZFe7KvMLzNP1LmnOfjPk
zp+3n2PRNprFfmb9IkF+Qkv5rTmRh3cvRe7ePaeovgTG2c6buNnYTZu6+n0R+pP4hGVOj5ZIOWKZ
nWVBXJwiQZ4xeJk+rtwP1x6HuImWAbp1tBuXInKDK32vj0x1LlKhsufWN4MRbdU0AEqCil2dWQd/
IpGaa9B0wYad7CytpsGLKU/8nNeIeq5k9fOC+J8gHCkRGqyg4CG3IzRAkWcR8CTmGPaDZ6pTC/07
H3c4D1X+EQNZWLub2scLZNjoCa7EYuu2Mo1+yqbSUDm9/Z1ey8wXj0EBFkkKoD1k7iZ+65frtjG1
qQLcO5280Q0y7w+FE0k4i2HUrsT028OrE7MDvcSc40m1EQTubWDBObZQ51QFAlJx25fRT90apL7N
xjyKxm2vUVYV207zA2BpYoDBde83GPt+D4bBqfcV/FgqiF2jyvh7GpmkIlvXxbL9O10vfmzawm+c
3e03XS4BKkvUvunfzZVYCAHLN9WwpE6rsPfwcXYN+FMqBcmYn0xZxzxlWhuZlmwnv+zmX0u6xMQB
vmzKRB2ABbmZthVVNStm3X6sxTKgsDeTqgSIDzIjyAricv4LaYYjDJbukDYRLDgNwZfirBmTj49e
4NtPQ8Du3Vh+oDlHnEsyf21nXF7zkgeAzfSKVyUz4wRbLADZez1uBUiYGtRwmsfBmSgepeiQ/mWJ
Xk8eERSum/e48/DTmHo0n/F+xsy9zhKU5hqQx/2DTyJSHHUOPqy6En2Yvk11ggnF7ZmaE8RfVirs
LJISgEg0vuc0aElEU6i1g+8e0coqNNs5IHgqAoAZQV0/ZmmTfITR0w0rm/TNooGqMhfUZ6oEKwfx
zMvP00Bg0hTmhhiNTrrzBGs7xKQ+olryDvveHh1x/Ab9j+TTVnmnqsxLHstKWvWmESlR78piWUgZ
cphiiEaxkvo+fQxqwovH8UTUxzSJ6sNEEe6dgwMcJqdGiB8FpC48bTDq7p7tYqpQNAtKA0xi1D6n
UVXb28BR0zdYjZ79w9Ui+1HUeoK/OWKIYBpsHO03QV+YKK+TzmRb0w8b7ffupvnhqW44VOfgmMKC
W+SVBv4iPQ6y1SHGBbx7jvshUt62CQfzKKehEZ+nEbO5d1jIhvnPvqvwqbViR/64vYwW/ezXOZzd
3ebax4wtXFZTwVbpWsk+p7mFrtEQm8Zz25PibyO/K/10E/rQ5PYJBYbiIQmbyL/Hx8iHjTl4w3BM
S82zfiYI3vb52gm13IpMEDhLnaiP/J7janEWBK7VRsK1i0MgZNciMEWBZOsnZYS/vAqKdIefzmge
kxLW1DbGeLBE0lhCvEgiK1GfLCv3sJBN8a//mORJLN9RdJHxO1Z2Wq+kIa/PcrkbgdpCbyExgDwp
lhcq1Gc8JBqnPRS1Sl8aTAiCPaYkXQXxty7ic2oY2LoQreJKglg/RjH2aOD8VMBl+6JGE2mi1DPT
LdLTPTIntQwOqjfaYe97BurPVjllSPJHWn1qvEl9R7gjHM4D0gwfeqWX6IeHdIc3vuzsc4iurJVv
umLQ6KEK5SM2VA1++VGZfYt4eGExgspy/pQRmVPz/faCmpftYiYcShf8ww9syvmE/yUH94lfqsKR
9WEwpjF81kHnR5ukqUr53uTjladwkuGD0rX05R8MDBwJ6uqrWiQpxK8DN5gVQoNEp63J0pjeoqzL
I9xTPzjoaVa2ZwuNv4QAHdfalQLiItiddzLKtDNLd1aseQPCUBl60gJl0gOUFzl8TCOpvrhDlf6Y
0qxxv6lRUZFGzRzhg5SrGL62VwG8/+3XJ1yh+kbTiNvAWQRQuYknrQYx9JCEOn5dZTsY7VaTBi4w
hTT8/hnfAWeHV4n/e6D71xMEcA6n2BxKMveLK9Moh6J3nKI5AH5o7UPZean3s2ZPI3va25gLNY5R
53sgMNXafTQn3YvFRoIHAQOIMoCKpZBmHsdtNmCFcFCyRSKYfs4w5z+Ge66KFnkvXYtoZAmBz41v
KC851h0mtVsuS6++z3Wdyfn9r0AxFzgnlUJC2sVXiGqE3rOgrzkH8kw+xI5b/Eic1H0ohaYVP7pq
sM+TM1A3uD3uMm5y5gwVupuYubJvlSVxs9aLSnITSitBwn4cMudTBV//U1+UGqYs9LuSbeVjmLzx
W1uL9reHX6albAFqLzRfCCbpHHKTXG4+eGhhJaaiPsRjk7jtxs/Kbt9Bs1M7jKjx1NFjHeX1SBRA
CUtHau9ysBT3OR7CWF1wDr3rELGnaxeXVb0xxnqVuP/2XJqnBzagBS1iJgVePmFbOW2heQFPGNLq
2sWx7Yxfp8HQTi468vVXrY/NcIdT0xof49rckKqDXKObCg9qWcu1UgAcCM1Bzjb78lPrN/iQRWwm
b2sb2PruMisbvsRuY9Yb6DlQeFCcerANXzzrqT3BDB8N4E8PEj78d4EKgLNyeV2J6mbV4PnJiHfJ
TxcXbRF002T1eI834RT/uzMDlJPlmOF1MYpUpyEkRfQt5MN/MEcjOiWUprutaaTTGkTq7UHKQQL3
1EArisdZ3qI4EHZFUeA17rt2oLGWUyesNkkutFMmcoM+UC9nrwrke/ri7OMHjlYveKkPK6t5viou
jxUiSiBh5KHzalkeKy66Ryhya7Tn7HwC3B635rSPOmh8m95NO2enaq/7My/7VG003By+ZTFx0GFM
kuwRwYIpOrLms5c+NVS7duTNH2PxbGpmfZInceuQKV2u4yBP2xJvSdBZiFKhOdE5yYOmA0Mo9dmV
r5fpS4ul+YuWO2Oxk1pTiY0fyexo5H36owpLbEZXpuvN4UPCRIsZgiP9pbe0nEEH2TN0TJfT1yYN
dgw7Xjy3xhWS1iTCQtPgWMc2scM/nT4ZHuGqpTBYbJ30PUOpyyGEa5i+jsO53OaDCsnwsmjcNzGe
YViLpPqhbQUmwivP/eb24KJEa3D+0jB6SKcupxKBQ2SYNUQSrN6G5r1TKdXslxb6UgCfsB7Vh2YY
iuGvxvSz+HvVR07wnjr2UH2TsdFoG5ECB/5P8fd/1dde8De5Tul3UuycFanZlG+UZyzssjTTTsMD
fk85th9DnbTk2ZoonfCd8BLHPrdtrWnc7iNx4eckn1T3YeqxvpZ4i+ZT1BwGy8ryj7en69Xx+WLl
UVB9RVRx2QM2WpZoMjuYOppx3l5qWYWBmUlGR+XT9IEuxhuI9NK6y8UYTHj9KcAE3zM0dKgeoGhh
10jjSn4q0gsqGlGsQ83zu0HeAaSXzUMR9r11HmFjVHLjaci93FluHel/2bYDUmNT1s6gpSuX1psb
geY4NQYuTCr68HoWN8I4gUyofd3dIz7gDAeMmPT8Xmsyr9rHTl+FWHh5CC1uWzXl2YoyHliay30M
ahd5Nc5bOm4svTc9GlTjBpPDJDqORTngXoW+xMRkub028B8EL/wcPLXm9t3wR2h2lupOMdcB9pLj
FGXvbJrxzbf+tWYUmTU1p8DqetaJ0QZzkQyRjnxwtpo++Hp0pxeNP7RHejg4Pt4BbEunz0M25NFP
UxVa8smfXdm/RSX3sbehSmp/xBUSUwAeQC9HZ2ukpGIY206d5zVbhHqy6bM5MgL8szix+DT1FLme
u0+jvNLZ3HHDX4sXXBVpzTYEOcFv6VP8wIuDnrRl4h71Nor54+NYQc0G+BjPQ3sSBIKDBHrp1c4u
Vfhc4ENEXtXSTHKTeekEaUZ9qgicuSaGIBRea8ib+HUdHv1IQ5pnQwU/s4cPaafsftgVEEXGP9oU
87kvRo6LeXa2bIpLHOJdxv/vB90uPfPodZoWDVsf+lcKlzbJLKxkAgQUk21aZmiOgInU4jrayNhj
5nZt586/VsR2bT9VMgzmnyO9M+Sdk6YuVsCx1UyAtBSTPSTvtNS2MR/FzdAX+jEqG1ScT4Vted5s
4I6Olpy/D7bp9n2vCXbYe93oiJ6f/vO0oCRpCRymaVDU4KKhlRKXRfJu/HQnvGinz95IqUUBFAsM
TWLHLmt2pweolldmGSV9fq8PNTVGCTkXmz1PClLTg99Ght+ejbw1WXgBVVGmfjAjnTnX0ehhYgMx
TC0Zf4X31SvjEizI5Nfs8Nguop+uH0V8p+I/ez/vAz56XKeoyO28DFAxKuZ//18+AgiQd6g/pLy9
LUo3/yx8kcBArs1k+twVWdU8ubbn/7RpDdQvqBv2xfewy/ThoTAGPCY2pJItohilMQVYmIW9G/At
21ibB4W3wjUFOzJT361SltqzMYZzBROA2Py1KsgbMSCLTJcvtqDweijCset3LVoQ7WdbJBGPnPz9
rIFF/fa7yr0MB9cqigk5ngvRa7F7bDTdqDHAaycM4HfAhBx2RZPr8zltNT6Fo43j+KX95LpT6Jon
0Y9zxTTu4UO7Z93K3CZ5FLnrmRsvlFU9btI0SXLoyYadh5vOU339vpNRZ2f7MNQbBPJ8+NTDQ9lp
Dc57VP6mMtqVLjD/o19Jk1MhgKDsyi3uAUp+6se0wiyrMvBvDZucE+i/mDuv5biRbU0/EU7Am1ug
qlBFJ4qUKHODELspmIRJePP086XIiSOVOOTsMzcTuyN6q0VWFhKZK1eu9RscxAaxYHtpbo31fWs0
9ZUL9hJJ79K4m9iiQk5zNSIe1/CMBzgVDVsL6qUz3emlTInxtdOK7UGi781c4w9ebA+gjNWP2S2L
h0oNYCtD3vpGvrEESxA7/EeDxqm0aAYPwtVuShy387tNJuoIyWuIeMciSQcWm+fArMljJ5nUv8S0
1Exnjzdo8fN5l1nAMPklm8sz+9bcgmJC58HCxDgIKTZK8WNEiZPv6WT5yl4hxKiXntuQZQlrTcda
LbrCKr4aWoJbdLDZ9vR9IvRZSL6g2h4cC3vJk7t6MpUJguDEm3FL8H3zSV+wEmEdpanaF6ibEztT
GglIsuRicCczktWkTrs59TU/GgtqiB8DTIDyB2mOuoiNlqKxH2KTY2DBYFvNWtwTAafgzlitjb/x
hLUhQpOR7jZXScsdqI1e3hO6cbRjQn5aJ7RXy8SB//zAeYafwIR0hTEH1+M6tPT/SluO/3jDko5f
sGbOkV91rJnGILzQetFDv23AwO2NWY5yb6esoX+bzmi1a6PralEfaBv63cehDwAMuHJxAYhn2ohk
SD9u2qUYxnTKdn5ZWNVxSmmb3XSUXellJYkYin1XatqMHajMk/QB01qTL5wUFYXaly1hJQ4v6qWn
wfzhBx4atZkun/PNazAS2YDbNGJnrp3aR/MwbutlG7QDf0iaVPV8xtRTR6U/+cZ6OXiwlH9As1TL
cKnH1jnhmu7AE8TipQruhtbu+VVaLwvvlCq96mvMc4KxWVg5A8j7KKkpGY8Elm1wKSWjrHJljVOe
X7FgaywooJEZoWGUVG56lonvX3hQM9jQ9lzQ9Y0yN1cxTvaDyTFncRZp2q4Gw1NSRX0+2EgunGWK
M2n1gM/xNjSy2xLmxfy4bb06r19yJdtIVLh+OctFWSQkmLU2q32UravF57P3VYfo5fgtFByBb/J8
pJmAMNianWGrdOk58cLHW51XE+YT/Jo3uCqIV2Oj9oS+GeosLtpcHar13KvzswZxx+sqcRBWU2V7
auu/nHqASnD3iejvJrn5v3t1eDaruOm5OENiUwdtx4t0Zh2XXee5SQTY/9cnD9hAQoVuFrUeUmdV
jafaR2FKQyNDJ4kZqjnlozCh5j1FnVuwZR03y/r0btWTrew+F1rSam4066JpDzgwCkl0tvuZXdn6
Wkq0tZ/zUvrjiBVS9JiDet317EHfuigS/txcDkPbESAWzW74BY+WAWeIPjg0vSI96VVOYTwffcKr
1Lohr1FbL69tV1v2E6h6FYGeR/AEkFG00VeKDvq+ykt1gDrIuAk4ktYiU26GLkCcgUTCcdvhszA7
TZYPHfgRpiFIck0vvmdmoma93byOcBmNS5k0FfdwYN+dcTNWpt8RG6dBLXOrMdSx3Nd4MMpDY9UV
P7JOwuCl6yJQT0FGXTKRkiVtH6U+WZtxa7ZlhRks9k9WZ3xIa0cwFU0+OcDNw2nW+PQ6BAxM7pfj
Ijj9mqk689T4Gbit5HuuuX1bPrykBUYu8uFR9qs/fl41y2Iz4mIzqEJ1yZU0sqtBheE883L1paWt
ckJLISQGpIBsix4qQpYc+/kI3aY7YqQteB0vuUdudng2RcjTqIessoCM+H7uWne663wMLix8GKs6
gbdTqg9Er3vkcZxxbNhEoAm0hdQqhKRq4loZEjAa24anAaORF+notWpe5q2lvtrLR3gVyW5z6uTQ
8NUcqwfpHq1ZX7FFML5q+BijyfFlU7zZtpuu8dxQ67nuG/Xq0PBWu+gFECKzyuVrWZVFHmDl06/h
QEPwkYLSB+0Sp23q4id8KjyhdmT4kOnVClGPWZTdgBXnXIzCvCzLtM9hdeu50Ku9ZmleekPej1Or
N2ld/TXIEr998gLGi0bMie0hDrxe1l9tWer09dsCzW1lsVh1cjoaC365O6cqHXy5O5vMc1fQ6hFf
wKG18GVhkW5gXLKWMmcT5n0fjLeN2Lb1S1s3VoW6a5dtWNvVnTBJwzBkIue6zgZ4Jn0oAqfJRbg1
KJ1gN53PflZ+XtLV5F/V1lWtG+GhWo4LwMlk8YKwHadq2bcLTaYgBNBZ4nEhShbULZ/rULrIgNHX
/+bwkQaU+TNzS9qQuRGecYXATVPIOx9Qjo7QoV5OzvDBDhC7GWOJs5JBsEOu46NhULAajiLo1fiA
/v2l2Ldao/5kl4a0jwihi0rbV6Y5Vh9kP+W6f1xaFKO2C99bh9qiH79lGERufSfyJGptzNCNA73B
ZOWMrIumOC59o/PdsrYGmZCHwbIZdH8qK6u1Dm3KWi2UmeWtIh4Q8ekuec6aX0K2zM0AWAy5jVYS
iV1XxXjaOYGB46xfrMWPvpdOhjVnghqBsR+4DlX3RYXybEZwLlMH4zaYhF8KU/i82RkZSncIx2Az
cDIYjHJ2Q0fzMCNGwlI6Uo98L58HtCQ3g3Xj5knXmzTWjdy5Np1RpatV06lrm/V8yBUL50wZmcW6
8gjW84/Uemr7MBirTRvKHa1YdSnjAtITMp7vpk5Xq8+ykdVaL7vaYfcWkKO25TZJFrs/sGgDjnQW
Csnk9ut6UgTFr3Oh5HcuR2mps95aKYtYmMmqm65pp+r0hkE5jcDaVzNplgOF36TIb17CBSCMmhNh
lFJFfRK/pDOWqKGLmXVXfQWDJb/jnphMRugKG8GHSBi5uq903qRC+9prKscs/EodwPhas1OJVx6R
HVEAMxm+ozOECA08MvErJ00A0rfhC15CdxuuWSi2q4Dnz6PHmdFPOk+IqsPEnJq1VGCRotJkPR3E
aBedOLpo9K1+HIAqW/ZoQtbtR2uwWpN3PTJtRA1WjaMnwuRcNeSiyBzPx3jtFgsxcnXcX/PyfI3R
+j41WrDRbl/vut6fsogO0UBk07eAVRZtWbDxW1YDiOsI4VVF0Zy8lQvSc+I8pAElm06zFCCnhoXM
D1TPIW/IoANN8cvhmkgt54UIX9PKPKzTiopK2GDYxhqWz5lPPiQq5lmrrlIF009VUB2e0/U0qdR1
sKFboy4UK/7N9OstVWowlkWddP6YjxwQfm+oREtvUT5u9mWuBdnlLNdkNb+vWrDMW4z+/7jMO1aI
H9zrdjs06a5G0yJ9QhFgSO6DaW3FccszLdmiqdAmC3ls1k9lh3bW2muUUqIwOkwCfeE/USbQP7VN
0i7fsxm1q2WXpbzG2K6mHID7lCbrg0xENSPzt1lbnMrB2j7xTrZWi/smcJb8YqX82CINIJpNPCx4
HujfzKQy6r05QUrRKC4HM64rqTH2nQwR9B2bu7xqN7cI89LK/SN1by3nINvWVeyHZrF/GEm5mCet
HtrisRiQTC7wuPHi2lqCtr5AGWdyT9swadN9RUcu+TCludqXfZ0WTPrSkuD9TLapSIOd26PHvrOB
rLjcWdBscI5rQ8Qadn0ldVSdOCbtJL9WVzMUq9G5rGtqZMwcySMqwv3Bot9olFdO1vbb48uN6yXL
Jg1QWc9zkeD5vqJhlsxisseMW2UaSBJ4DwVLDR/jZgRAB02z9liU/fNFPeV5m93z+l+ecyjzeVct
60a5caZ6xPLIAV+KH89XbpFsKtV8yXNftgTMcZVWt3qlsnDNGlr9G2UD+dhOa+7RYbHVez9sFkJo
SF14YyVNyD3JPBG0TZ8VtsuG6SUdUal1XrQqWvRi64qrgRJZ8aEx/WzEclzTm+rCmzZXuLs1XVTI
oKar7kEaFwSGD2y5sPlFU6GcElLL4CopW2G0pKCjEQjAkQlvuEHETOL/uRP5aKQ/iUsloWuTqxHs
RbvkSx5xK5vLT2wpN1NGHmunz2HvgBTBBBzPnhteoJxvUtH4yMPlurXhqYaBLLK+oC+X/glSwNg/
kUuMBbofsKIe8AHSWYZ9tw7F41BoaE2Fgwe2R3BeuJ09RuOmq/tUvs4K9wQvvF6/43Cmyl8LXgbu
UwGEJC/ipK8mfs5edRUE9XRR8buRk26wyn8Vjzx6+U0HdAqEYxEKTarpqNtFJ5B2ZAzkRm3u8Iep
9zv3BtMbdRIshonBzeElhrHjfMoTWT9h9K7nRmsIxGOdJChCw0EhpLptaUXywtznc2jUrYqvUz6n
851uqdsG7pkqfAXGRi7qaCabAvWfvrKx1Hw5pFXRiWlvhFoDwnAog7izObpdvDo60EWKpr40r2qn
UYsvb/WG941A/cSLNntLFTRaV/Y9g9HZgy+xeNYEz9p1loSFubyABykClwE1jwpLml2Dnk8QhGjt
CpgL63MNoNJrKiZ4G3OJRpCa/ZPUSDW4UWAMuPD6wzTpXzaZU3EHaCndGy+XJtOG/F86f0ptY5w+
vZypei1/FU9ngJ7rPvESuT4mdtoa494CzKUmDSlF5nqmL8Jjk3KraUqyRSMyazq7vAn51V5GHIHq
1OwMcx04NS2bYnDkaWbFZOh5Z/RDiAhhOdb7JUC+u+cXEOabL1/KADRjVaZBAUIQHLqXWh51WDKH
YfBUEHm5LKZT0nOlqEa32oCVoEOyYGrZTgsLeJhWd4291pp80uR1RV056npnVtWhtKcidsxNOfNe
jAFV8iGkNOqjhCiQV1Ja+8h4QfUylhbmHGsoq3h1HQAOHiHVXJXgV3nNe88bS/1By2qHK0Du5VM1
tBGiG7/OTzF51hXz3sibcqDe97TlZaqTexnLdmNn5jwVkRX482J++dWe+Y9IA5+ain/e9BX/v3Mf
j5+amx/VU3/+Uf8fEg8UcPX/TDwIn8p8e/rdZ1z9/AvrwPf+i+6Pwi6AOyZ9Udbdz77iwN//C5Nh
hfsHww4YmL95IR0YPr/EHQ9qIqVkkLk0YF9IB4bzX7RklQIt/TG02Pz/hHTACL/3eZHb4QNAZtMB
5LP0c22w0cxT2uRogg9advIzf5fX3UXaboffpuP2uX33O1D/rAn2PIziKMMPBKd/LkK+bi2SPdsK
hV/TLptBx9PiMbFgVFOfst/zjjwHbD6PhlEJWm4AvRGR+7Pjiliki6Dg1sd+h0g+nA947PPXXPOQ
gaBpEnW23C9Cbzk2jF1Hu5X+7HcjqUCz5tdIVZ+W7s52M0T30v4RU61PQ689vD0hZ6Js4FfUxPs2
MHBlU2OcC3EZM45OC0WCOAmWHOwFWD1p+aGEXrCjrnGfGe2n1jCPVNrupDBJ+vHXgTG63BL1rnRz
ORG/+lA68L+zFu1PbaneeWnnrdhf35E19qtJTJv4XONTldkh3rZ9DJ55DJN2pe3XHaYiK0IadReU
tb7ayxD6sk2jrViu08weFJE3XqjadtnoRLo2fqPw8H2u6/strY9NQ7UOpuh7ui5nkI7nbwrFVZGz
oOqcqyZqisCD+nYfpyZ+i7JaezoaSCFa4FpEE3hH2zWoG3T1FG6zvnv7XZ71WJ8HRyiALv+z7+6f
y00fMTwT6I7HJbWz2k3YR9q3t4c436YoWRhK5hgrVDTiLFs9/29wR5CBua0w4XGlo8i+9sfcodbf
uO/h0hVw7LfmOxh9xgFVprThIJH46lF/H2fgGl/UWR93QfeESYe87gEy7YH91RRzvDIWfoFx1lqm
GHOn1BGL7h1UjEtg++srQLfVCX8Ahfjfn1/BwaqzLIXWxYIiy5WAY7jvQKAC6ljXw0C1QIM7M69f
cplr4YRPz7dUODbWNaN/pTtCZhG4j/wJSWKURAOv8SOnspbTtrrzkWStkgfX0frvS5dcJ21wI1uv
una4vMWGmE5bscldZhsqnSBZnKQRAzb8AKZrjNGT0Xdz6n2YRHNYii35jPSaEYJVvgITZh35GkBk
umm/AlQ/JMaSfrIHXWnPFxn1bdR17KT5QP7m7THCxIwKM4Bo7jwKG3p2NQut3EMKOA0UM7kNoHLn
emlExUv7QqtDHPQgrfepvTzaFeQQA8tiH8L13p2Oljmbe2sagiuc5/dvL7xfrpznKwLkOLhL6GAu
a/3P1wEOyC+nqu9Az4CDMotMcIObs4jQcIcscFTP+d2QBSSei7/UO/yuxxiFDvuUtZb+hK7hwzha
84d5xHO1YWVH9lZ5Mf7uGFLTw4qwX7vuJydMO+5GKFSk2pel4y9ll5Kft0b6PS1Qd8+L8cgh4uxS
qwVcqPs/337O1zaY4pVi+cQeMM8l6NZUXxz4Ex0BpNc+lwDxr9Ot/9SO5dPbA52hmH7tMBQyAksZ
JtLWVCflbztsRm6va8ahi6VeimPdbiBs/KXU1nDUiVolVLH91JffCtZB+PbQrz0jRCwbvChYFLb3
n0PrFg04iXVR3HOPfQLscp25i/Et2er37ITOj3umEOEnPAN84ioVi7ORkq13hlJPZLzV3q0ztlko
S/s+Jc2gpHmbJ/Lft5/slUlV/FwYi8qBF4+fP5/M0KaknnHcifUht/c9jDPy4DB33GGXSOPaFkY0
lO9xkl+ZTgYFlIZEojKgPMsyNPhp5ZLPXVylltgFbnFlz9TBTXup33lx59BJtWiU9YAKi4hpskv+
fD4uF37QglmNTU8+pStFP48qVODQIqNfsXPm5TSPw89W7+uor8Q/b8/uqw/6S9VBaUjgwPDn6G7r
T14XsG5gqdHMdK7dbDgg6PbOU76yaJDgsxVBBBVWxvtzmADo3pCgSho3G8wsc6sf8q5EN0siz1Ya
n6RRB9HbD3aOjnqeV+gD6Cw7FBbOxcIMuuUYlWhtbA6B88WF/mXK/pTlAdF3Le/Wdcl2oOTkyZ1T
c++bXfHN7+V+HlwE09x5O2Urd993vtQrZ7CidnBTcJD6/yt7dcFO+XWqlEgS/QDHg/aFv/6QwT+U
98vQ2xYIRPp46wRmT9/a79/J+l59DWA6FcAaTuu5L6eXWIXTzQGshrm4GwKc4ar1ynTrm9VMH4ty
/c8cHEhpWNto6cPA4VLDJelsG62ullIvd1pUX4MLs22+tMX0znt+7ZFgWXJ4cdWi3n52hgExG8tk
m1tALJl9sIepjkytQyPJWL+mwFnH93RD/rqB/Hqo/x7xXK4+hdW5dPXKiI1M9kWiTR8k7YFdVU8/
ekeay77zaiq8jU9Hd+6PDqnc6IpvtGNuSlceg8JZYoQcf0yVeZ2qylLnWcux8PKnt1fba3vbNpCP
ghmrLoFnegMrBEy9nsY2Flrx4AGbna32ximyj/9vw5h/7m0xjpnrjlMb09jVd7QHYFgtYpfo83s+
la+kjxAW//uBzpZTU3ZBvtGri/Nt+wdE476atA/YfT8M1Xt2NK+G5V/nHHx46Ku//v73sxwWI76y
EIAKC63o2r4SgOrDThg3ve9c63550kR51HO7iT0nvXt7SlU4PEvMgKWC0fYUL4V//pzSecnzWZcs
scqsMVBz/emxrxb59f9tlLOg3EAUNDMys3j1UaClI7im5TuXjlcOb9y4DOC+BH4ub2drYwkSYJit
JRG6WK6x3/5GU/PO6ItbL0vu9bYC3x2AFHj7uV59d6i3MHOMiq7IWUzAvQK0ofTQ1IedEeNOi2vz
ekdldTstHsEvyYtId3vjWNSldUoM+9M7X+AMFv4r7nGe89zgg0k8z+45xbImi7lUvD9pfG/aEs89
gXEU+qxGWn1eWvHNlvnPwSxrEOpGFaK9uHv7K/wSqjlbQtyVUYmBQwQO/Jwy0uQsL0HHM26cLom3
rnyCYXM31YsXdnRxwwksEG2K8mM7d9ZFBd8tRvl4nwFO2C/cU3cUU8THfk0ycGf1Rdq7RdT0U3lY
Ah8ghrvs2kWIE2KWUYdLWNQ1203gTOmBrtF932X9JYyxB5h89PkX53JZAhEP2I/uWuRrYo8mTmRY
uMkNs3Yq23r7OuY5d7qU3nit9TSpeWOutq07VzPqMAfaEnpSYM5gifs5K0vapvat7DzUg5vsIguc
GR0slPbxGb1GimG4snUUNswt349D+mmZygmgrXWxdMtV6udWLLK2hZTrF1G1uRM9F6HvbGoLdlhv
/b7I8vIAl+DezVfzsGqpe0o260O2WMAgm7zeZ2KuvxlbYIZ6k1y2VTfH/YY0Tu/7VxOIsMOqAzFy
5UjxHvRAaPeDcSE6X1OFip+V4z3mPQD2ej1hqYj5Vh+AUm4653I04BMhVP+fn/wQnVFm8pT9IP/3
z4iSFDWcVX2V8TDXRbTNWxpmaQa3Mr9Ng+KO33pnE75yLiObavuQ69CBZLH9OSAEM8ijWStjmuhr
JEs/jcZM3yeGuPC3KY/m4T1blb9KWhzMuAVBIYSDr5Ssz4a0u6xcRe82JJnAYVqHZieFr+K+wVAN
ydb8x4iRTuxOItjLwPlYVdWTbIYrvlp9nZrSDhOZlScjKJBUy5f1g0On8tHWTOswGm4fFn5Jl+bt
bXpO1VCRwldeb5APkZzinP5zmlb81tYgwJqzl+jDevJiXLThYquyD74laXL40DeSYisQujV/Tpp/
b3fze8y/V/IEaNJkCDBQiVh/8bfn1vKG0Ws4bapIqfqSejpRtnnvKYOqRXYWk3wk8oiHmO9QcTi7
OlpgAwFYLQ2SstV3t3AOXDjeybBVaP9rCCrqcPRsZdl9Np9UK+hEdlMTi9l86Oeuj7K6huCSHanL
5KHKftzU+uj1Tv/Oq3ztqIM4TM7gONAY/zp0kHEDqqc3MWiDC8WyL2XyCYTU7ZrVt04DabEupnck
ANWK/utpHRaxuk5QM1Kb8LckRfidv+mDwdMKZJDXZLtHOnjv5YCv7WR+Z7DXppZGAvVg1e34q7ox
rsAJF9iocem4t8gbisgeq0hY7qX0YL3Y3r3VuvdgwN7RZHttYuleKEY20kXUq/58SAebsUazDRkr
pI3R76UJKK8EDotHorF3VrMkLRNf3t6Yv26kZ1NLkRIPdqDZlMjOXYzFBMQHZ3BG3QJxQrrmCv59
QBx3Hi2xpIgarG7oL9UjoPQj5aVdLcSlsboTPfqNafGCdk9RtTqk87pFaYfAJm1wy9lrDeG+K/6x
bUktUOv3KIb3Ue1aDqTi7t4TziOi0t88iSaz3IzPlhidkKb+zeYJICEAVkK/yX5Iy6xCqsYptUb/
kjoNvsG2yHZFILI9kuygwb3OPFQi0HZT3t6/PT2m2kd/TQ+lNC6RMJVx1j17KaXtSvQbUCjtK5Ip
T7NDU13AZK+H3dY4F9j6egeZ6Beryg4yuGffAY8f6E5v9zqiz8OY9XuvqU7O1hR7/NdtJqO1oyK3
v7k+SnpFmgeHRmHH3/7qrxxMiPOAvkH0xMaFQEXD3/YMckAg3jvJKeGi7QA1bgtpJCP62i/plS95
q2Pr++/snVcujRAFqblzHuLqSWr456hluThmtzlN3M32cBgXfKDNkgqE5FymBCJRz92qKgJKnxxk
mRsRwi2EkqLWQfdan1FnfVzm4QHuLnASfftYwPu5WNqyxUgl0N5JFl45lVSSYGFVpWQd0Sv989sC
Q09bb7TrWA8UVrL4ZNUJPrUNmpUtOAz1n/mawHSNUk40YtoKP/rZeC+HZZQ/15gB7oAOJpNGq+o8
oi6F8q715zrWVnFZrvqNrmeQgmB1ZpiyrsHVnJPC+v1718y/7w8ofSHFYFPkRMCbtfLn4zvdgmXP
lDdxOUqUXI0gltkm8AXzQaE8dkl2zyoNF2e8Br739ur86yw+G/rs6tL2uZFVOhrw5rAeAbieMGK6
muX0zht+Z5jzkrg/mWWGVhSbIJiucf+iuNrHZvNevemvA189DQpDyOvxCpFk+nMiU9jnowXBIZ4X
uzslbttclob9Hgvz9fcFMl61zEHIm2eJn7n5I+z5AuH8RRzMwb7PXPvGzbPHKQhux7TKQppaly18
HXP092+/sNcHV7oFkM7JO89NzSQ+oVwGUgaX2kU9Wh/HpPh3heQSrvJHO7SnFIB65Hef4IKd3hn7
r3ummt/fxj578ELTcnSZGTvNx4MTlPvOVZ1aLn2ri4/X9Km1i6+Lr31aenmFh8V/GkrV8Gio07ek
wkrX4+z11t6CxFtQx5P/mK0mWJf0cm4/AB49IpL1zmDqWf6IBmeDndVENg0IjZi9Oq6A2k6+GbrT
uANIS9X6PW+L94Y6W7YJKGw4ln4d93qNH2QVpUQ/Y7oD1Ry9/QZfHwkVPY4FA7mPs0hj2aNsXcwZ
4xGI3F66LhJpeJhzld3WG3Rqpv/JJKq6LDtS2f2dHUMVHUkIvDzZGuApkZsiDbuplAeoD4hSLlb5
zgp99fl+G+9shXizmEaz4qVBSLn1jPm679pT60MANofj/2AqiTOwCcmI/+qjFCvVYchOqBTkIAGk
b98EfRN1ZQWyTrzXTP8rJ1WLkb4CxWu8jFDv+XPl9xousajA8Vwr0mSuC5wTfOEYDPu+3U5FCR5B
sz6//YB/n8p07qkHuoiSUkn7yxPA7nRNHxL18rB4wahYw+gtexxaYG+pPGl2ddVmbR6mCv0/ePfl
9J6xxCunxh9f4GxfjLa0Zx0JzrjNgd2U7tGmQ1H6893bD/rKqcGS4QanzGBJv8+yj7J1N7SpmNze
MLILcvM2TMX43tIEcPV3RKFI6JOXkQkiTKAW72+ZYI9wTNoIcljX1L5Dkk3u7KJyD2QEUdnX+37W
s4+rXNAwsdZ/Vhxv9kBPnZ0w8agEY3ovtPYnkL82zH1zij2/6LBpp75WtvJe6KZ78LbuuJr9ZdtY
18Viflxr2YRF7i6nycimw5w7WohLzhyOsOEg3gQwqk35mfpUf7ViTRKjprIc0q62LxNghAryMgKB
QNSixoKZdU6zHM9YCa0g7qfK/9lMenrsysy5ajCCnGrtdhqt6lIw0g6GbhAFs35hjJaP66yF0ocY
DpNi52y1tp+nQBwn8Jdx7fH0otr+lYOwb9rE/ppS39ot9HwVtyj0qmGKfVv7bBVlecVL+o519nI/
cDuOmiDdQtOS23GBVRxua+JBb2nq0HTK9jRP2rjTtKGJzLa4HLfliH90GQaVxnUFUv/HrLD9eKy9
5INtVwZYfKMMhQvGwna4NbnGoGwUYZYl+jfZj59mLdFCqzY/eIlxEoZcJb090zl0vXTBG5jeN4Tf
oO862DZUqNVT8NPW61Xo8y4TW/IxS5wpgrrZXdAs9yMYfWhddzpYS1U8nDMhnrTNai9cc5U3Oixr
iolJuI5ptw+KwQHdahZXvpM2GNjZp07P8I11B/00oyppaBa9n6qcT7ltTPvaMu6tNf2RVIiZFfN9
bljzBXYKFTJrXRMNvvintkt5M23dI9fsjccOdhb18zCwtyG2rLLYo8h9nMEW7G0AYZyBsIAV0OeI
sooIzcLAq9uPAvhpyBSu1h7gsbOjbWwdUaz6QOWddzcnUxbny+CF29g4X1eJBAyU5GK8BJyzdKFv
JYjfYdYVFWYz76suu0DHov9sAHJBNqKF6+BVZmxUqbvzsOe+sMd+gWqBMGlUYDNWpM3Xxu/LQ2oV
Ipr9ef4IoDjhdmiNJ61PrqW76l9mLXUQ30nFbZdIS4OqUnhhHywheiTJletr9i6x7fm7g41qXDPx
SMmDArAOaKrr7XFaDO3atVvRUT7unDo0khUOBuKVHlptEBX7jyMG9bG3AQfnPiYiiF0IMWptDRtS
ysuKVsUJYYs9Tswo7TSNy683D54+HI1qbn44qPacksK54x4tHuht6mY4gYA8tZM7/MgsiU01+pZJ
WK/9/ORkmWmHpT1P7UVgtohnaatWRKIYP+WrcfQoWCD0kkVDsuwxXIxw9UVjLRvci8V0vnnZYly2
ugHuTpZeOHvehvuv2UVzqh1GmMPhZo3ckNt+7HbGyI0tbNakjOotmOIS1jUhRZvnKzNNfwz67O6T
gfO1spzC2pldun0YJPCyGN9T4IVce268CuEBaSFkEEKe6FMIhpsJGr6h7Omn3RZJmAbIBaStGWve
OBeR7BZP33tFIz9oWj1de1UwXfQGe+ZgFCCyK1fr7/HvMU64V9lQsSo7/2dpkg9e5vcRXGN330x2
Hk3YSHzUJnrG4dwQyVbg2VdJMZ+mub8B/j1HSVv/6yD07EQyy9O9bIOtizT04dswKRP3ZPRO2scQ
puYbp3buhNI7HLhBB1RhLoXIIGTLxMZfeIl0YX8QY3ELVPHjbNiHLJFfZFf8261SC2FfXzpleeOn
OlIS84UNKSL0chcKspdl0dgZXzRo1XCqgWCMfkEluSwvVmA28dY3l75bftx0lI4Rl6r3W6+VO+4f
X13TwxasdoeD0I0vnsOJ0SomLurytzDqYLVOoxEv2XBLze7fymddLP0676Y5PRmZPUccOQ/IwiZI
bHs/GWiMSqBsQztdJjL/XGO3OltfpmEDidmNX3q3+pLp3Mkn6M+xpsu7ORjuYatda1UtQjE0V37u
7WfNBvTU3k2D/Wh74IFmd94n20pTOj+mzIyxBh+1IWGLPQRj14eaq+/Lpj74/nhdu+mF59dOaAQz
DHZqUbu1pZDqdjhZ1U6UDNVTMTGBwUPWBFErg891neOu7J4aO/uZFCgwV/11WmaXmTPuIVY+6WX9
ecL+NJuN+QI7bFUsJYt3AY0V1r1naJec/pHBpXTNnZjiOTo/36ANlWzz7MuEDIElPORp5qKNZlHf
mtZ2DFxiwZKW9Z1msNPFVj1Y0xrOkOEMp/lArzhyp8GhFaX9k03JRHRNb2yj2tm58U2z+482SjIn
4kw4+v539tR3Ma2R50GXWoz6MaDgl2bVpd51fpwGd27iHjRj8X9UjbgeKve6gx4ZFRPLce60/8Xe
efXGkaTp+q8c7H020hvg7LlIU1UseiOK0k2ClMT0PtL++vOkemaaLNay0LO3M8A0MEaKisgwn3nN
bs71vQgNZafxX0xaWN2kUZz7jW7AWpUhChpDkBCQwIgTqa/PpvB0e9nqTXeXldOvEe26fUPvXuwR
g4chvo3NIeme5ngakluj0Mu2ug0ra4oDMJLmJkqyZU8F8/XzMOxYZrsC26HwoAdI4HeQLIRTaPXS
TKUsVVucOLCkG8H52d/U8Rof0mvQuI+RPu56OzmVU3+o0VE+Z4so9COAytC1eh+ZNSVaYGyjatt1
refE9i4XaJ9I91U+XuFteKPV0lko01FFi4ZP+QvK6X5urVuhWOdL94wOry9OIQI+Br+gdE22G0Wh
Nb04CPlHvZKiyO5xRw/xBVYRYS1KTImNzeer/jEoRUqFppkDlg+V90OkVAYl2gmHHIMkFUZ6oroS
PLlpuRugUcnIZlTNqYLox4nJoGcwyEUvj5Ty0ABWl+PGFGv1ZDTMM1sZPILtS8RX/M8ndiQVXLtd
MEHpQGraYQU0ThN5ZblX26Hr92iGbItYAg3ZbuBinshyj+3cNTEj+EESXjEPvcb1ysSGBcmALWJm
BADhxpyf1fJxFZTwYFLRFNLwUKW0XNun+p4fuiRrkvbX0IfwSAQX0AIRrCZyvudRQv/Aydenvz4b
oTkv0Frpg1r7Qbf/fqr9buCDM4NYgYTvTFxttdB5UFp0PMt60zfllTr9PWctcrPfc6R6ALTABgp6
0HaaFiOb6pKyk1SSamrKLSmKV9n9CVHcI7eAYSgK3ty0R22aMe9vAaRGFXOhvb/tx941na9qPtJy
0nZQCYNMsk5AVY5tGtSroeUATV8lGw8OuGz2lorhJedg7vZIC+6LapB2rZ29LG1NCZHlxRJQ+xI1
8d60TuFAj5xCBqVzba8iS3iqv59sFudYGhUVn28p6AiIOUNGx0y8tsfR9vOT+PGKkVd/I4JWpJXo
O69b+E3eO9fIE0xtU21R7TTOa6NAdL1QB5oPY7LLDEBcS7dMgb0I80Tb6Ehm/2ZkRT7I7Gup5G6w
mKTV2Wdr9zBE1vHzyR25ZtYaEJ8RfUGwRwdfMVow8loSzp8xi/PS3NnalUY6YZjaiYGO7E7ARSBr
cGlU8Wlc5/pmFQvTabGl546xs/ZJbe7aOfsJgy9oOmymO/PE6T62PRwyDCxAeJAx5Xs/2oKPc5ut
3rC0zLwWkaG2QpRzOrV6Rz7Qmh/ioWHpiOHbB0euTfIFpQ2OHJCE79h4BujB3X7+gY4OQUuAYj3s
LC7L9zOZ8nKRUZygc5jMl2ZRNK4q7If/3RjrJnnzbSJ1QmrS4YJKC8Oj7egKfCM/H+LIB0EsmwsQ
5UWQzb8bpG+GAPUy1pQzyq1w5Ee7Sn4OqIDE8t8H9hMKqZSpOLB4WyP/+34qw2QXk2wyTmkhblek
L4OGjjuo8X9rPn+Nc7Bklh4NjVFT2wOqI7lLNvijbT80VPQ/X7fjn/+vcdZj9WbdpHHWwOAxHyh+
t7KFnCHqLyfe/6NjIMb6m0+FYPLBmvWz2ZpOuL5PVhj0IQazyMD8G9MA1+RQQLS4bA66EbU9I8Fd
MQ1cHfapKC+GQd99PsSRm4xSI6AOaIQGczm4LOXBAZ3oUO6tlvxVD/vLuYhfmq64WJxT7fyjC2bR
nyOsxbTmsE+ntGFu8vnL7bTKbsQLUxr+NlaFjQw6BoMePj4KtetvePPhFafKkGkxyy04pCu8aSDl
28NGbxJPTu0TKKBj81mDPyh1FjQO6+AxNXGPNJxKZiwh3y7dXRSeumGOHX9cI7n24e8e0cpX2srE
K4GPMxcXa1ZZhRklxuQE9uXYMEBQHPAv6Mx+9DQCQGJH6F1sNSt1dRT0sDTyTK090YZSj0StPJcW
0TndEwRtD07lQi3cDhFM21KEvq5mqomYXCmWW9eNb9XGRkpBoDmWL1rjzKCcg7T4duy+Zbi+lyY2
rk3pZT/QdiWGWFy9QYJPdbZZVfvEw/ty1O/LagkkK9u1Wu8q2tVgGCceyCPP8bsZHLz7XdyBBHC0
cpsLjeryi9DVbSpXl6reBrrabj8/m0dHQ/BZg1DJ9znMmSKnlxOrZjMneAbKyzVaAdD5kZaoXhPn
VJPw2CYg0vjXYAdXMz7ZvKQJg8lodPAeuHFvuZb59d+ZEp48a2AIivIgwsAuTHT2xAJOOElxYLxJ
jrcRuPea2N60Ttyfx+f012gHJ3QYqDnXyM5tkZ3ZWNq8NaTHWD0Rbh4fBByHuqLj0KZ/f+WEg4Vc
XQ2MxZbmQCpvZQcplLY5MZVj9zQR+79GWffKm4stH5AzsUyVtlyKoo1zvojJtSn1Kvr/cjoHW7wG
HD3MGgMNWuXbxY9c/WY06omr4OjOBqmkYTUnU/w/SA546/AcRAOOOABf1vFVM5sttoQ+5S5PapwT
SdfRtftrtEMuDdiFpO9GRov0LphQE0ILxp1p7sf93wafrjWl9TUFJkJf8XAzmI1ca7I5sxlknNSq
cVPY1om1O7rf3gxxsBO6PrLlQZrYCbiZUlXGTsqPtX9rv0HYJfjkcQPj/36/0c9JQrobJXnqpRHL
MDdwRpHJik+RII9+HB44m6dn9X4+mE6kzxbiuryigpbbZJnBrKBRrJauXjx8fvd8HInamkL2u+Ly
MPJbF/bNESrV2pHThFAHdbeNpjVnXUeHpOmvUxLvz4f6+NIxFHQxoOLab6bu+6EGtY6VHsrbNpSs
jd3Mj8AftrESX0lZvMVYnXZtmYoTg37cGAxKjc2UZYC6YGXeD5qhlmYW6BzRuVgCGWufKr8qulOO
7R+PLqMYvEcmhcqVbvl+FAfd9gUBSjZGugRQSmgAFkEmf00GlaqCeeKbHZ0TaTMVURjBH5DrDaQy
I2o4T0LKfAWiSS7RLxyn4PPvdWQYhXIaB5baIaDEg0nRhcyzOJ0LAi2kvSrpgpm7TV+euIjWv+Y9
uoh6O70zHf42KK7DlEFeQPgmmV1so05GOMmuZfFgp2Z6CiV+bDrwySwHKxdIoIdV0KgccEBz0LEo
Kv0eyXZfGY0byC1/OwBe4fV4P6x5PPiUgztCWbJcyy2tAEGatZ5tgJFMJOPEe3Rkvxm4vvBvHYw0
gdD7/YamJA5hYim2qjMHBpLThexcoI4XqGiwYEnz8vlOODXcwZxIrUfcPeVi24zzhpbENcZ47toF
cFZxvKr79m8Mh+II+j0UqwGJvJ9dGVeyOpgDw9Wth8LOFmeBbVxqbp7Ybkpv8PPhjtxLQF64AU2Y
EeT7B+EXDlTx2MpFsR2XAoWy6BmDlgB4n2cZV8k87/rZ2knRqcD/yMX7blT1/SR7s84W1PqKLWgE
dBYXUG4TypVopxfmnwf5P+pSD3P967//60fVl6Kd735FSVW+VYtak8//WV3q/jkfnlFHP/wTf+lL
AX3mhuVR1CjIrRilf+hLOfIflMYhOwGsXV+ytwJT+h+/oe0Of4hcmzv6L4Ep7Q/FILgno1yBuWCq
/9//fWcs0x3857fKT8qH24yLmTCRqhSlZMVax3n7bqv06GYD9efNEKO2EqFz1ph9IAvcChN1b0Zl
7+KWQIfdjoLEgtNe47a2ycDCVs3XrOTcmih83rxZwJs/L+23vwqGJcO+u8xR3FJIY5kpDI4Pb4al
LxOC+KaxSYfwoScvuM8mqXpWW3PZCWTI840cGiLonbrAHqANU80bUIK/aJWivRFRhftIYuPOKjC2
TNxOlYYaBrAxf6uUbj5HZBV3Hxrj03VkW2HsyZCJoI2JyS8TpfyiGHnyPTS18q4ztQU8Xlwpt+Cm
IEY4SnZeV0W8s6IIXJChTqZbTPAjLMrxflFZ1ksrnNRXDRSUgbgPZhpg9NcG/dpSItKTta9xImmW
axjZ/FSmHeYRWWzKl3HYwRdplkK6TVFevC2UwvhZJ2Wj++gOq7Xbdw2SA32b6KgmDWqDsK+OKXKA
YmG103LVoBjPPCw/NxILF4OJjrvbFKpZuwpI/G9tZS0Xk6pkm4bazvdE6I7toQMPpzXHJxO4y4x0
cD1G+nNWGPM+zHHTy+1y/K72c+i4dafhulXofgo9wp07u/4plflCKRNhXn5SvSK8+AAF6P5IXOeq
1jL1SbtUyEPTAHaNvAcHvy1HsS8zx/QX036VI0M8RGqBcqMg+fdxIZsjt5lU1HegrhSXSi6lV2Vd
3OiAkn/CJpkAX6EJv5CoVYNAMqyL4LxJufwlgsYeUuzoq2eM5WTAM4MT70QJ7VqexdOUNTWeOqW0
y4usdkWNaLyAYOaHqfqt0DF48qGWSG5qSFehsdJeh2FAJBUXLvj3+H80qfIlU9qrThbyZRv2GsUU
R/8+tPF3cCuLJwwpsVzsqrtzC6nwyB1yJM2aEVxuYyVbLan3qAmUSCmW4pKq4+Vs9lfRSl+xskI3
vcKeOhaFGguicEjOoLc434aNbF5mJXzfFVT4QHiY/TAEjGtjxqhqa9RgSdhAtv11WRTNj5UU+e56
fljiKtrAEah3QsMu1C1KGxaupoJfRNIcT9FWaLGbxgZYuzy9H6CcbSfb8CLUql0sGfKg0MpXcwTk
I03qEET4GfwyFMhBU9c/tyUuFVidPI3qfJtXMJ9ktJPdUhn6i1X8vUqllApU/92citoNmbVfKtpL
Y7YYmcamin82nBerswJ8gEYLzx9b2qV5P5+h1oJ+UoyLYOl0rT+CPpyEc9uFGf//VCkfssb51Sls
drtSiwCd3ZvaEJlf1UrjYobswPaQogVFBiSQFkEe7BWSpQ8Yh0tSUOvKtEPqMvleObL81OrqsonU
cVQ9HXHpbWaqmavn6m2Fs4BX2ylZulAS/Lrl8VroaLjlhfk4I0WE08ukvVC5NA13UDrtqZ0Hgw0U
ttirznZWe02JjCrwMtPxClW5aXuD05RJOnt11lDyrKCBSQhMCNS7PKUBxtia8+AttqTuI2TvgizU
MUuse52Gt+rcWWHfuii+K0E7646XSC1i6Yj2bhA5ryJwNCYwg7jsnEd1QhhdggjFBSQvQzDhF6b5
GhJRDzpATcNfcIqNruQR7K8+ExNJWqJ1PvHJnY4rCKGzFYqbCTXfvdM03VfAT+H9NM+jfgPZBEQU
Zi7wwZKXTKdeOMpzhrXQON3keWre00AzUl8b9ekmS2Iz9SMFBN2C6uk9PiHhgxisZadnwkH+T3R+
plvQieW681NujQ1AgMQr5km6GweRgQyZaG1Cb0pNoIsAG8q5dODzpVgij5NyUU15jZVkPjke/3OJ
KApoLLc2oYZiwhruDcWabuY0BZSfttXwy+jXEwaV4hkTB94MZyrD196x6+wmjOzma4tEAyfYrM37
srE65SK3kJY9ESf+rpO/f9xIhkj+DQVlON64gzdXSylLxyCjNr0Ua7hrhV+NfHxcqtF0a8wIgBYv
D/jmcr7KHxqf3W3yqgM2Kz1kiXlF8R/Z0irtvWpFyTuV4+tGUbgyPTgNrLy3dP0rbejFBRm5Xz/T
54/zb+mDw5+v0C4lPYFsTO/sfchgtvgKRKHOz+/JHR166bTbL/GJeLbxx8EqJ3wwnQpnk27CDirZ
Yuqhnxnp5GpTEyCjskW/tdiBGTrB0PuQXRDKrGiGtfuJEzjKm+9CGV0yHUdQhN1YeY0LVA1pOC40
VxgKVqTUPnAO2v1eiv8ExCcCYhS13uwZ/1k8/59fpUjEvOrF/vd/XSU/ntvnqH9+GxL//jP/jInV
P4g0ydUp5P3WViWV+qfmqvUHTCT4uuvmsgmK+Yr/FF01/uDbIiBGf5sTYq+YoH+Krsp/WBBigF1Q
5SLTgxJ6EAR/FhR/CD5hnwAhATXH+AjqrxvtTS3LypET09m+m7ZcGrdrDOOegFRstLDMThQtPuxZ
Yn+wW1wGOuzoD8WEytRqI02cdrNqCzaFgBWabWNbfdDb8FxY0p8b9l34/zaw/jgcS45FOZ6DlFI/
MGcR67ZnmATtxuy1Bz20A43gEZeXFH2cOb9c0jzavPnyR0L5j2vJiKjnopBm0QA/hCMMLVLkc8+I
yJXiI9Q1wTQ0QZiXpzrGH7Uj2E4qhTkT/AnKEYe3KmZcbVrac7tporDbaRDKQWgS1IHOj+Z9pcTZ
uWF14sGY03pTlgPqYOM9f9P3Qa+fitnclpWJ+4U1OotL+/la1sM6MNXwbDU8uzP6ojnRR/8IV1rx
ALID9Zo9xgqtBYU3+yxFtg5x7yjf4I94iVvExVx0N1bkzLQhJ+Rd5MEfkCtwiwGngGXsxuDzb/Px
Jl9/AHxLDtvaJzhk/01R3FOcs8EpKXjbeThE4cash+rGmYSfWFLpAsE4cxTJsxHhQhnyAmjjfoqM
Z1kez6toQplbXn6A8jqlqvGhlkLXHKX/VVDPgr98qG2b4AQSG6gBb0I1A3S8hGYFflcjSxN9KXso
a1Mf1eo2RIvTAIlMj0g7kYSa9mFphYsI9V/uFNRWUV09BIikWJHpSeIkm2Lso1cJP+Dv+C8YsecU
K/lAJe9y43bJbsokL77hJvcQjgty8VIZlW6Jyncw1AvrptrGHX+s3svGIm8gmOsbzRoe+rDHqwdf
Bs/mhPhOXT1US3U2G1H2NIUbddDsBx1+mBRE5qgnwQTCa6RGm1pqgBcMWjvwxpf+Qq0IyIJQH+QX
sxbYg0RarrzYZU7eFCJd5Cr4YnxDRl987fjXV6kK5ZeZcKO+6pZ2sfxSw9zUneZmuknLpFAJKsJ5
09UpoVbfFjPjd52v0I2HYlKUV9bqLOjGaAmhSKT1MXD0Pmw8C1+c5w4Y+mOboYrDNZRpuPpMy7YU
+byhWCBt6blW09eux0J6O4fybO4Nc8COQk+zM6wFNGxW6MleAbWvcA7HLL1gsAcNdpK5eoTlF3GD
UnCdyeJVnUlq3Uyxw6u8ExVRatdeQLuQcfFAeAvnwRmvMzcZFrRE8r7KL7TWEq+or2PXI1XO19IJ
V0kinByeSssMr6BjjJeKhXDKoOTqWS6SDEnnWh98XAtSwxMZRn9eS/l5H8eCXs2gV/OuzENF3XTJ
MGB4h9j/5OVQ62XKKIjzxVg99NtuxIs8sKN68OjImxfO0sFNSnO1e6kxIbmOeqOezzC9qJHNj4gc
A7uzZD3AJ35ZPBT/EHRkLXGBKHQ5FfuikdszWok1kzTsbDB9ZEmb+axpDSU7q3lO/BCzJMOr4sTa
kOFl3tDUyHyCtS7saxXv82inAgAP/UHLtHOcQ6vFK1tTaV1dE1/0yEhlP9S66VnVm5R2f1pDjMla
xTGDYRFzdLl0kZT6cppCos+y9DbM9Nrx+rmQHqLKnjK0YddiSkPSF/TZQBBqLLZIvMnMTbCKEGoq
GKuWcTtJ6FOd2VE/XlVdkr+21qz/skU4RvxacrcstJLdImflZWPYAr3j1RFiGGpUQ+wbbHkmD7+h
L+AvLhHrt34uTnlfI+z/xSqL7FzChX6XaKB2Q7mtMbyzW/06rKfCLfNVtXZp8s2I1blf4Zt8OztD
fEbcrQZG5kS+Dudmt9Ty5EEGSM9jSx3cvNeNra1hD4/tKKwdNc2DeHGqL9gxVc9INH2VMIf0VHz5
dnkN9rOAPYdLrPWCmi7pOIYdfm7OobcolU3dSki39OmJk1N7rN0pTljrWb+thmmPeJB1PuqNspPi
uPfzpG3P0srUPdTAVLfSlCvQ7Fogqf31rPQXilrV+8JxNnSMprNUbvGpisWyWxT7HtSG7apkYAgy
F5uqzKVrudIEdgRRHEzIWiFPahVnokJQGs3UcqORrwMgcfon1USypWzUG3XENpPm1RmmIUi+hZLx
IOHicZZioHw+pdlLEy3jJV4jy+uUKsmXgnvzqbWK+AzuWeFjKncLgcJ0NfDckVu0DhZUtAu9jjXx
a0u0e61ITfpePQK40YDLWqJzxBA/XG4nTG1rv6aDlfhjkX9FI1jbmFFyrVJ487u6wiADf0A7ceWs
IGpTBRZOtXI3Juhwu7Y9Og+qRRmtHEsKTwrlCSOKcnZV0V7lrRTfZQigWHryTc9UndAIo2fTyKwS
WNNifMWUJbsKEcs5T8xiCOhBNfshFr1fJei3SGNlnWnzeEHdbNqUVZ5clUVyOyaU3FxzIYKk5tC2
nGhMWIZ87l9jCTOqSSTdVlZHFGXSqf7at/AEXTXCNN6sFapoUX5WiDHyDGhEm6jufqZ6jauv2jbX
CtInpa9XsrRtqrh/FRFr7eZOKgFOn9t8Z42EFS4O5VCMdRye4yiQ7Wm50CfTuS0LZ94rpmhWb8p0
b6WW9hhzWWzRIIAs1uJfogikTaym/JHR67geFVpqZJMYV3TLnQODYmdLvdv2ldlDCZwWzVscPbnA
HlknzdL07wVMrKdcE+U+LyfnxWzF9D3Hwxe5byMt6GJV2oUQmL67Mc5yVBvyGU14zbjBCs9x0zQR
D+CXlg2uReO1nefCaywtDYYGraBIj+azEa04L1FlwFS4Ng27iOr2RuC9FijpgkGoFn9r4wiBOMxK
0ftp5+6KJ1n/MSVOhdZO21zIRd4FdqLCgpqwMWnieNkmSYEekta8DOWyxw/2Oast6EZhir8zU6hA
hLx0XE+BXZR3TofTk5xrN1qvenkct88YD6ZbCHcyFrpVd4ZAdqAMSXuzxOZ1HY/3ZTep502t/og0
u/UHld5QXK7szjCDIKwoXgfl0GsG6g8GHkwUrZqXOR/b6zacHKgyuQ9bcK8n1o9EmcNtmfVjgOFz
5ebmWHos5/dijuObBedND18x6ZdqpXcRtK/IWQSlrDgPVpt1D6mi5JfZ1MoZDnXxJnFi57Zv88nV
E0z0vJxqiB9VQtdw6MzwG6y5qJAK6jfpDIQ/dJSXWW3651iNKYLNRjddLTjTbGK4qZCZ1VZ/Itow
rxZOV+wNKkdmN2Eq9SWRRJP7jj081NTfkEXrtIcht/vGs6Evh8LEiDbGK9zPK9O5biM6WT0/+h6Z
qOG700rJdam0GZLKVZUk51AdlYtxjp1vmBabOrwyPZddgbXiIychOctjrW3dXCqbX5lhs4Wc2BBP
y6zEt4o0TtukDiMLaBt8FrfuMwXJQk0PSy8ZNCrAyiKwyponuyGWSDRiuqSWk5qCpo2RLhkqHVmE
F5rCq+dWvTZio7qRkDWl3LdaLoemNMl+bUxqs1sg2zfu3CTJQ5Wky+Aq3UgfAHZz+oiRItIDsd12
r13fTzXySVNluFpmYzvfGl39kDcLsV7c5khQlr1vLDm3UC0pFxhK6ldJs1T6PtMiK9xXRYq/glm0
xiVuBOlPM7fzKEDpVjvrTKFdQAO2d3WkiztnLgCgJbzPX1PuAK/TRXk/9VWgFfp0Xse63rqmLEqu
LDn8Nmcg1IsiHM/R0x7hLkf1ZTLDQ6TkTITpGl3pfJ/r0X7Ni2bassuX29GKwh2m0qmC8XqjbemR
KFhPSxVuieEwO6g55FaPcc+SGF6fL1Fgz9l8k2KlOtwljj3Hfp/IBU+giaK8JTT+2g7Z4am3nBpi
dIEYKFEO/qgql0wlUowI4O4jalSX05MyFs6l3PRG7PihELKGb3dMUBuDui6+5Kjo/rBIrX7VvT3f
4yrQOb7I6xbe1Cpgb0xRVsO6leWXpMN3ziVMqu7xj8rjm4E+Uw4/vp8Nj3uDV3iuHL5lOFd3Tc6G
2M5NJV2JZppLD2uwHIrxiMebEndPUqw6Tx1/dxxQvyh8U+TDrUKOsE+qWNyVeGVv8zkXF9ZIxbWj
NpoQUGPw7cryMD3W8wyhvMX0fHCpbsOubWh/VGdYSEc6cSfGc14RToP5mCcGgRhCVZfw4GSY8yI1
A9vpQITyadMNDhJKeDVU8Ry6Vmy09S9u+Fagx64phb3FoBXQuNzlcf5IPyM9m4eYiMCZHCl3kcAS
j1laRDcFrZkUBOOU3TVqO8quPqdihwzh4BVyBXyqaYFTRsPgL6kIM3dK1Hg7qBJvYFtjZKfljnEe
lR2zJBVv7hcFLGoqUAEGTpFYr6qTjbts7neNPJOFTHL3ZUKJCNZvunwVmEvs1DEveg/3xWWr2mXs
D5GDmfzYhUE9TeoulpbWJXiILzMq87wJtKyism02YYXpnxNazU8c+JD4CQe0I+HJynRMrP5PpsR/
CoSnCoRrUfh/bpnfPJfPxfvq4PoH/lEdtKw/aESrNlh2agDogQKk+Gd1UPuDSgVVgRVLCw7QAQT0
j+qg84epr9KCK9fiT6HBf1UH+fscC1AV0Ghz5fuAQPob1UGV4d/1pmnnrzUJ/kHtmyvooP5dUnru
dGfSg0bE8QZrDuVeteZxt0BcwtRyUq+kYhBnA5mEhq04rRunNs1LA6+0C02ScTXvO1TyhDwAJCOf
EEi1odw/Ccl3uPe2+Pg1KGUYNuzlqTx7s9BH6nG/2VNvq/f8eltB7g/+DsgCfv/7ohPtVMBNoaMF
uWTaN0UcJueOU6iI6EZz4ovS+FalNPnmOaVxbmVlvJ9TqqBaDY/GpR5ibFM7LjeDnGxow+jBpKNC
0Igi23dljbKd2X/v4urOUM3miSSWRznhhQhzS/aVVEux5ZxSWObTPG0bLR7OY0ee/ZAH1y8cYOkC
1M6VPBQJZkRSB4FOWq1RbXXTTFV63hbFdKIk+kGTB340nQx8vygaUnSSKTi/rcKRCRaQgjsl6Ef+
saSO8wX3zNmv7GTa1DViGhZGB7hBUvIYhkeJfHc/K/WPz7/LOsr7zwKkA3KYrOMZBnnr4LMYAIeq
PqdgYtODesjrpIOe3DfReejg+jwnWvbUyAumr307vHw+9GFRmG490v5QxTAuQmHpEAJSxYjEQFIS
Aamw4kothn7ymL9Klv2oq8Vyxg84pe99WBVmSBvGMrV/8DBrje/9mg91HPaisURgj7Lpqab9VDTt
HTakpwb6uKwMROkZfL+hQLU5KLGWNbe7sZgi0PFGyGkKLtU2rAyxIafV/clqsfdpbRWyTGr83fLu
Okkql5wxg3mCXX4/yZBNFdV1L2jkQkkt6qYObBOjVbuLrCCX24e6DCGG553fKcvjmmi4n3/YY5Nf
F1qjiwIi93CVOzSvs3BoRVAZ4ZMcVs9TYz6lGoFyMwrkmxXK4KcwpYcoTCYNMIk7ewU7WcbhaUrQ
MZFLsC5BPXbGWZJEHaLpdv3l85l93D8E2VzmCqVTpHEO0cb9pHcdplBtYNFj9mdHL7mwROeWGZ3p
z4f6UKWHr0ldS+dlgdIPt+oARWiZWGM2dDHWfvw5QI4vjWL8wvgx9RJZrt0lbQOCFMoJ5O2q6L6e
GP7j6QQEuYpc8bzxFhoH11OnL7TLNIYXmvoTa8wLeWq/W7L4rkX9Dle8TUUz1k0mfOli616WnO9j
ily3sYAYSiZj20R01Hs7SxC0/fb5bzvyFd79tIMNTgkUIY6In2YZeIOUzo2jixc+ze7zYY7c0CzB
qpemalxPXNXvD5IpAYxJcXsOUn26t5C5tCvtMV8TPLvvg05KN7EcX9ojwBWCcDRDJvvvUg/YBHQC
ANyxscHJWmtM8KZVkxCaplU/sQnspgosip3+WGvNiZl+aDj8HmU1nKRJB1r64BHAA5j+vTwwSmp9
iWbrQeTiseS1bacu+HxRj20rDhAtQK5HJGIPMAipniPKZvRtoC11u1si6wlL5s5V+1jfDgY6K4mt
zifuo2PT09bIDjokLiCH7SanBfGMkzdsrrp/iBwHZae4heaFlkKs/fx8fseOLTRE01Is7CNgdx8c
20YyF5W6YRvkM+r8VFMmhGZhXkczZaO4TsdtLZLBxaLnqUK2SKY0c+JrHt23vzmMcDJhK2gH56Mf
Q0lGPrRF01O/dIguzpNmSDegsfxp7n/NfBYkqdPEn6AHErfeJUMrnVjzoz8CGQ3uf4DQK4Hz/c6l
kl01aly2gTFVT4h63M2KegkN5KFW6kdCO3B15uI2xqsOiVebKsL2fwX2R+LND06a68kBv84lRXCD
EuDBd4DvXOC6jtza0A20NwbpwsmQWM/CNA6EUW46aENDlmQbs3Ekd3IEenCxZuDspEqBEBQVy1nx
gAmlWFxKIFHhGIAVL0/ZRH7cnIDqZI24FMipjOnH+3WS7dKKFxr0PFz6lwSBvX3q2FuLfrm7DEh+
fb4sH69OnhK6vqSdmFJ+kGfuRtXsRZorgWN0w88sS+4NrdKwBzgV3v6G8L8PLDnkDIb9JTRq5VBZ
N03xa5gyHbfvBrv4vH5atEz35rK7mdAERIcPVZqoRde7KbCgjlQHPxd53NUYu/SU093SAvWZxpON
PLr1XZj2sBMjCNS6LFSguAQTShzftsPKboXq6oKIbf1azLSWQK5Z8vQjokjz+eodfiuYJIB8mAtH
m111eBuPfRmbddwsQU8CFRhGYd9OEZUze9FDWFvlqXv5MKj5czwkg8g8SSQPrTdwgU4HuW4BFZIY
nFepbNx2UWj6n8/q8EpeR0HEcpXLZhcSs77fgTlCVgVlryVQw4Vqbx2/LFPyXej1RVfIgQNN48SA
61/4dmswILKZgA8IamAtHOJcpnqMbTqGc6BGVvSE+zzmMX3zrLbKDyWn9lsMSeKmFU7Yn0/0A+5g
HZiYGBcJxodSfjBTI7VFKmx7CrCNQfySV0ittIdQYLaZjZ22V+nvpUb6xV5eY9O+L+Xk2rTRmSMC
WqriSVXU1AXaW524Kw8PJT+LRIE7CiYodP1Dm9qpjERXchYCB/dFP5wi/YwyMZKbqFKenViCI1sK
x47fCRDwRe2Q357NUi9yKZm4A/G1a5cy8iKt9nVLxT+TLCFYYA765qI8G2O4mbu580g6JU+v9A3b
g5r8eArYd2Q7INMGSofn4rdez/v91zd6zFjZFKRUjDeUewtPa/DTQ8n4mY7mU9oDVYiSPN6cWIv1
CXi/D2F08kCZMB3g4xsHTwQ1G+7zCSfZucte6Q8DAEaiMit84Jlgb+10uRjLvjo3c43CA3QoCxh6
I35+/jN+SyQc/gwojOAxDeQAPnySPqd6GfXSEOj5qP006vBbNiTXo6z2eL2JX9nYmw9wDAw604oT
3bVpPe/yfPEL1Ylvpf/P3pkk541lWXorYTWHDH1jVjUoAH9P/mxEUqImMKpx9MBD+wAsorZSi8iN
5Qe5e4RIKsVUjmMSHm5yCgTw8Jp7z/mO2x6oarsXA/mz+6l1CAzCIoAORKnbU2NO7dZUlvrGUdrk
ClWIdUA8qx28apGbGp7eo1U21r42FvVTLxZ9F5m1txuSYeDAXzUo9ssu6CbVL2dRhgWo2HMtofjS
dQv0mUYETSD9gIziM0px8jUphT3R2J1uieTllwQ7SCZOva10/aGRxnQ7F0vlu7Cd97rdWeemtjKU
EkV9VcIR2CUIXDYoLejwj20RhTHq3ssip+WAY4xyhK227mmSWn6fO3Vm7ejfGssbH+OrDRzFoe/h
pJx5KPm9miSUuZkza/DkJq6MOys273mon2tHfBo6hMHp2hxduj2twU08K1/eGAuvRiSrMpIoBEDM
j0QIPP8UKLu7Zl4QFixRdHx1UU7f61pU7ctFfbBa7y2H5Cu7C/dqO2CMNQ3x2gpxe369Ml0qN7GL
cSNonTwMmoCmmDpWiM4o+oL5kzjhYmoUAieU6daWkfxQKEZ2lxStc4qd2v5jzEYGYjYpp77sROUr
RWoMAZYU2mjROpvlMMlvqaXrAf2oNEBayL9anboTRq3R2h3S3a8f4evZxOTDRcj5vSCAJ+75LRXW
DKBcooEy27gKHNGm12T/uVeumBg7dkIONwSBTa872HR+fWk2AusLev4ts64A48I/xP9h0X5+9USL
+hh1T7+JEiRN2zxDz4B2uDzotUv/XwhbPNYpUVP+GE/OgZ6EVfp2qZRXERTdr5Obph9iMKCcJdP0
UHXWdL1EVkQFKR/MEx3e+aNr01vTxfhHMUzaOYOTetJzDSCp1Dg5NaA1TTR8rrfvh3Iat0o619dT
Yz1WmnZWnULb63ptnoRbIyaR5f3ilU9GVcV8d319MLpO/4B8wvlEi0kEoq6Ly2oiKLtANbMXlt5c
94XuBOxYvNtxNsVZmnrnQl8d8N+I0jQOile0+8TN9Lt6BXaFo2JsFtbbfWUN4jHpVW2XRXYVFLTV
IDALwMApy8zHpKzlPXUbb5Ojh8DCM9dpIJoszgKALArJW4bKgyjpdF6kXdFdrRKeAkX6WJ8gwdLi
dLpxeVLyQXlin63dddKwnqypodWrEG1T0wLFuJH1mnicaNbiRpDTDajdYgu6eDmoPb3eInLnG22M
6mAU2BqUTneok2d0FBNSHOg+D0gOFWMkdtt3rcXaiKqvjbBrquYMMbeH39pUUZDM5N5bQqlDbPZx
s8WMXqRBpCi6jfys51nQMbor+544cRmr4nFZUfpdU9YpjBPFO2upRsj6MEWEvqXVJ9dokhOwYKzt
Nf1jL8bJ7I6oyEbb6bNNW6OF8gUV5Uf2MiBRqZxKP0H2sMcn5WwqdE6gyOvmOJMuvtfTJv+qxuNw
TXfPDubcg7qiyeRclFN2nE20806WgtStlixwQasGnVoy1GbUEAnByUmkosRQajKD+tGza9/oXOWo
AQ//NvUw4thIqHGCKKTmQ3N7yly7FNmUGdjoSHYwnfEazC2HYkJ6RnoVQARgsAoEVRldabfZq7T9
NlmeKEGcjThK7cg4uGWT7kw3Hc6o99JjksWwPVukIaqiJy0NdG/EMCeL+bg4c3zj2GxaFkt4F7lB
b27J0vekB2oXkKrwnYtWfWhBviCtEdamlnO07VpVKzdqWg0k/eVN2FS2R8/RG7cTUWqf0sGmqV6Z
U0NUeZ4EUz6XH1Lif1heq/mSKFdEIbrSu75aevpRWggT08XZaLM74PywFT4yLb3N9EkczdrxHuZx
9DZtZE23rcL+wl9qt7lsScra1iPKj3F2eCK9du6ruEHKqZuXkT1vpqaTxzrXnDOJOoBWYlcLba8H
4p6WQ+8TTuTaaOks5djPkshWO2vf85k8Dk5rhDaSF1JWs3HXt7pz8PrcO6puquwXq0/DxVKcuzTv
CXGMI+/jpGXT7ZToyxdR8DLHWLpbQuqL25z68uWgij6sitw9z2VhXzpONF62w+J81lkFvniVwquL
yuyjsHIdXTnvVHa5vSmmzjxH6YQUi6NafdKEl0x7B8dN2JUtR785HfvLiKyAPEzBnN7RJ2fTULnQ
tVEUB6D2m5OLrvpKAcvmoRS8Hkp9usUTlZ6iKau3I4X9re5EUFt0V9kU0rPB0VjuqeE0fERw9STt
yRv8PsqUQFV6Y1/Y1o1ddixGovU2empn1ylH1OsqzqPOp9aojoRBKtCw68W4lL2TxfjNajaLWQ4q
imCxPC19azAu7dQaiXQo5H2lNBu0jcv7VGba2ckYv1yipW6KH9TOcjyCbdsaRvB9FUSURLtrJKGJ
A0m6wtMj1trHAtvZucLu+KgPbXbqjMT+KqcK0U0j65PhiHRXojHblFWJBS5tcwztkgfxsVZNfkdt
GquzVQ/7to+AAhdogxI3vho9t91WwmqOJuXEc5oX7o2SIfKo5qG5HVx3+bS0XfrBns35pvKS95Ws
lW/24pjMPegmqKFpZ2NWy6DISEzO5mW4dqIu0Q5KrA3zpQCKD4+8W+2AVSacK5FlLUassXJvKaYI
EgpzHaqqyw+zPXHuR2ecEBmrHn7FaojHaV9VbXyTFubkbZ3eG0KesLQ4ImqVFlKlzaYQkaLiy4bM
tN1gx2hNc+QTfkN7F4JzMy4H4s+IJhFVdSNy+GSBS35j0GbtfYGjLkja1r6qZVR/yzRl+lAkJJ1V
QzfK7ahN0QeojwCZEqVOtrIb648Z1XEHCrRi15sExtG289oc9XHSe3gl1K/w8PETjv22z2FYGQjG
cvSj1mWXTdkHT62KXRo5OMkKECYYX1N5TXF8/EQoW/6UqyUKHTHF27IyEMx6k9R7BJt6lzKLKwuI
6bFqQoxrroD+vJR7K16Yb9TiID2juKE/Wv+xVEYeIBCsNJ/nJe/tyZivhTJSFYlRqmJArkso/8I4
aknWbOO6Gk6jTU8mFzvU9XJDhIH5JD29B69lTPdR5IllCyo/OUe1aXxT1fSzcEbnKu6t9qsiCvaJ
A2D8+0kyp9CdBRAvtIldTS5c535ZdBqXtaWesbrmBy8bdAqP/XRHwRRYv8iLE0tq8Tgsqod9uk38
vurAXeOnbev4vZqPJ847XWBMihZ4QDGLNrsh0abyvRGOkDLxsY4Ymg9UHV1jY0cccHZar9DmFpI9
qDVVt7Na6DtVk32Y0IH8NGVLmT4gbHmcUzNRtyzSVcwRZ91cmCMvqKv5OpPEO84TNki2/fsS0ClH
Ds48O1Qt14VUKpQrFgEHfqI3rHJGZzAFm0bL0u5U9BF4Ju50LWWUCP/7LsgbYtQnibAO9djlC2qU
stlrU3p0+R0v2a5010ykpLf3zkNprfuYtvBOsAkBNmcj7Pk43bJ0ZydYGSd1KPF52o17l7Gbtkq1
2zkDW2qlGNE3JcUeMXbJBArVn2MeOHLd+VBF5UYm9KYGxdFYkPU/IsbU3rKqxRdqaW2wXG5KZbC3
IilTlIaVi/xOfiQaHbcymip/koILWnnywBPKP5dNUmHMV51t7jrxufEadteud4BLDva11Dvcqq59
GNaiUdsk0wcCbtJjV8TMQG00P6hq0Z9qh08FYu1GFojbNLIpwqGbUPFNNQLQyc0PUKB3pHGOgdFJ
EEX1PhXTHJpxdsfHXAR5vJyBi5FYoYp8083GdW9LlS9fM2/cSJuoJU5qfZhmsq36NKmucinma30R
XbltW5GcZ40Z1KJheINGCzA/3p7zMmdXrG0D5kEEuvsE7dyubNmOStvrYBDYZOwx0d1Y00AvtSit
C+I6m1tpxN6Fq5VforGaT0VBASu0CRW7mNY/UInAiwNTTXFD1ORkJ4pprvJTd9NNebvnDIS2aGym
YyIni3pYPNzz95xGvq7jSLdtrdpr/VNcPs0Oxk34CDKsGbXHIZ/ZkRlkLDdmYbJPjrILfYCBJDvB
O4yjZpNG5XmyKu2smIzNjD2GAvtpH3XRtE06r/Ij7Gb8uPxiQAnd4Ludz0lkLMj9NHlQZW7cK/g4
Looqnm/HVEsPRp+r1zGei92oqxxy6iFX7FBT5VSGNEwnpk9tvnAWHfRJa873thS9n3l1RjyOjawD
E38XOKNeoy6rK+vSiKvc8NHPYziuFUb9wsENrZXTnOiRpK3vzTPEAsgDfDzDomVzoFVqvvWSMdnE
BrK2QGKmCzPFWL7Z2GdlCFwXj8MCaZ19etPb18j8DYaO29afMqeI349KLg6In6d6G0fSjUNKFuNN
JzjnBpm6yHODCQCdmj5tG10RuR/jF/GCul3Ku6HIlIvCMLE/DIvNBqDG8s3D/ijQ14QDURAYynn1
RLpMt/hYrKdpLDHwNJa5pZJl8NLVNtRT1UHU5krRoUqZRbGTQLQuKEUpx3gxsq2WV9ktIUmI8hvN
e0zIuvhAXn2P7k2mu3pd87WkYvtSpDzUBZ2x7fdO7aLuZSdosgqSlyLiK9WuerbYS7rvar2ikmuJ
zVQozXkqvaAaLXzcvTr5FGLcXaa4a8qGfTv3y7wp50ZsCRVyo6Dr82gjU8PZj9AVNvZciC8zwytU
Y8faRi4sLItdI739fsay0USzcm2VRG1wRhAX38U0vYkrgGAF9HBaVKtAEmo7tFtXO0ZZL+iMJW4g
qHP7HHDcbbdU4BJSlEpN4YSdtNjUGeRdqlkkn9Q8breFzsvBtXxsvPm8Zok8LEL56lRZ/DBKI/08
9qq6XUjv+zIoJfIOPPUorPvqVhZDfOwschFnZWRuR9AfJmI2fMuUoAFk5WnvPTMmQ0IsFtju9VeC
xLGJx+LC7VtNgJyAVz54YxS0ythcjC4wS4M9Xd8LZd+IvNlUujMcVarX0BC96KgtRrGLlR5cUxWp
YewKPtaWjpMeV/JEFNMENaHl/KJ0qEdhYIKqWlp0IhRd91bvTSPq4pSsn6pGq+znTdzf6fNiJ76N
+036eZk0m1wWu5aSyKWnUqFtDQulvex3i9GyvY2Ngado1OZBTjj5Y4Oc0jo1xg+mnsuDEAogwKgr
GL9Va22osFUnpfRY71o9HJO7xTKTI5aLGgBDwoYRTz/tG8F6CoW1ZXdXGRwEsrtYptEh0tQ4rChJ
rCHx7+MutY/zGLdh6nrxvNaQh0NkaOO2Mko8KgTCEHfClOQVddkhOF1EwEOD70ykdOCxd99kmcwx
NQFLIWVFDKxRWac5F23enwc4kD7LTjB6xvglplOPqS169HSk4XNhU4xCsHcdr+pqKiOmX9uFHYxR
dOE5CM7svpPbJcq8jaHUh2VpWbJN5ePUZuiWk2+VVuIaNddDnCTdps8WezMtdkekEraxthcwyCFU
yKhZ7saKHzaSDBDHpKmHGG5DRtyLz1kl6EZwyLWMG8oghPmq1B02InGUba3CFxAgR8gTYEXAVbcj
glJeuBkFRt2syUdxoywsovlubo0qVB18papiO5ckNlmBlYoLo8rTDc58bCWJhj1gVmmdpNMlELqY
GbC4jTCO+VYKFH4SPfvdaafb6j0v4amPswce1MNs5Xtptrt5sk8Sp+llw4psbsY2ht6a4hCKUMwZ
HluUZfbIEnYQGBPfNV2TKdUdNZ1N0LKgx2WmlH5jWoRxpUYxX7tLO92YaYO2XJAldmtaWNqaONOJ
zclw73k24A6t+gB0RKt9Mwdo18UUTzyyCDaz2cfkV0TDLps88wvfE+6MddonfUvHIUO8hS8oFpE2
QeIYQSjo9uxrOMQEzmqj8WHUjDt30c1AlqU4W4j6fFReHzAYpqHjzTl6L205ocnFmcDb3Kdo+oPU
MziZeWPHTgigVaHFnOdTw/ukd8t9geuMXBuH38OAPyLm7CvFiTxovPRen5QBMWYyBk7RfyXBc8ts
x5AzOVxT3tSvLX3UNylMjsvEMd0bwx3cc5podaiJIdujjSvPMflHK0oFkXIRJX4lB6LNyIx/iOa5
ZvnOrXOf9PplIeLirDaAY/sm3qrS+OjGGilMFXsH3IDWpT21JR+XtPe2lZkfHW2a9trQBWRG8Jez
NUBY2E+fPamI2zqb6BrYHF2iRVuOlJnpH9gG1TJrcgR2pKbb400tz0qTkSSUFN5np2412EYpDBOf
B0A1rUBQ0AZxUymsFIlqp/c9RR6bMg469S/W4rBAFZoNpocDMvBe1WRDHMdxKNQheXKoiZwavokb
h3dwimVTnSrVmN3QXZzum2fPCZdLMtoSc9/vq2yOrxwHQ5PFmvx1yjLlvWiN/I9IlPPFVMTisSuN
/BbxPe4xR6Wi5RCGE87S0nY9kTQ0/Ds9zCnWbIw4YfDUsRUabePyKertx1jv5jutStvd5OXjfbeY
NT7BoVeDfkiTfRSx8YkzNbtw8EltaNWLU1VnUbHhvDP5bH3sE67BmPN5bwY4MiX0t6ReQp1LX4ID
SumgtcMha6aCumOGdKsz3e0MVAhZ4Nifvdw2/Hick+shUsr3ZTu2+za12NW4eUy7tMGpQAuC89F0
Cy4Kr27jaRTaYQNZT/GSUqhAUeltxnLiNQ1sGbKT3jO96K5TfPZa1qnFkdCHJsvy7hobp2ZjlCJY
itJ8qGYj/qCwtXHq2du4eVMTXKYbSug2TS38eWKZKBfFCwRZ5A9pB4C3d6b4PXP8LRW9QCVCnJQn
4LXJ+5zqIxs1a9vYzW4y2gzBsXuIUxYw1wUmo8Ee1TSGyeAVn/qS4kNXTw5NCOUPKDygcBNBhRuG
xrIM5oay9j6h2RBgEaxCxY0p+rp8c03eP6Ruc+DTHb60A8WatpBdWCf2EJAScCvqNdIywp7WJKT8
5Ny678yWBaxLIcHC8erNMhHDXIx5f0ioYocWi+w3NWKJ7q1S35qLZX2bJ80LLAJOw4GNnj0mbEyk
N57SqhYXqwD0QL1eCZRYt8IWy2/nmyNx3AkI9oDcquloNEgseHRU+ijBdu8HXPE+5avxUsRMFLhh
tbt8GLyNOhiAUkei49nlxhyMOreI2J2pio9o1WYwTe5NQ1nr4vuBe04qeR8nlXZhGPEYmh3sUZXM
572bFWQajdI9pZ19JCyzSOAvbWdcxBCu0LYT16wP7zVCrHajOY9bitWF4iOAznbGWHh7Uw7TRjd6
8Qi8xnmqsjT/2Gp990BdzSajDRtvFmZ6Up/Kceq+RnQJThVNtQOWZu08s+O5aBZbXHtxTgbfHF/P
bgWap5qTh183XF6xF1ZdxGqRB9YOtwOd0fN2i6QZlSeq3mwg9ZiB0sEmIzH3vsqpSRfiqoo08d7i
t7qn5/KN5YlNi16qDlI9o7Ce7HU7LWPX3jkNR/1CLe41TFLHrl7AiqUVVFdONW/8ztrrDrzFPI+Q
xACxB2nhxe9sUmGKpJGj3qwz835OYQglk5FwCBCkDZoItbp1xtGH+mti8CGRGGufSEIzL4VbwRfS
EX2yOWrfUAa87ptZDkpszQADwG/1PYb+B6WhoVY4aZ0YBCcl7w6lCf2om4gDJjbcxAzNKI/8hri6
twRJa0fseceMLFyQJ5BXkOEhg3j+Ch1rYUT3abNZaq04ejWxlbMNzyeMEudOZMYTyvj7GT1x4LbZ
yBGBjbpFw8DvG7e6LhZRoFq0nig95Jc0It2zTM364DSwrhaFbhsJhTXyWXVtUrUazQTwdHh9kj9a
xLc+FW2HnRrhPZxn9C9R25whJJe+JrRNlUhvVy7I9iza87jnq/KLMuMacAqi57CD5awLS82x27bv
KMckB3Vcxsc215awjcphp2Qd+CuCSNnNlI8u1gOgIJlmf1n4dnDxUwA3l3j+9uuP4pXyjoDm78ki
gAxtqMgvlbveXKMYlchFhWLNoWznnQeU5UwlPt9hcqQa1NhOcje4Ssp0k39NNVsNAA3I/I1+6KuR
jrBCh/OByIcWDvjv56925E9EOqj1pp8N+8aGdEWvwpDX3+/3316nu1/TQZEC/1MQ+QqF9H/b4TOK
yT/pSIev/+d/8V//ZXOyvXe4Er7rb3HjaHx3/7Q5Oeo78EMQjkzAn9/jrP5pc9L0dzZTFvlyhGNA
UFrNUX9DkPR3poaIAO2Kt2rv0Zv+js1pnf9+nBDQPyF2diGgoDwnWWRVS/0wESlu1s+OkoMHkVp5
Y1GHstkHxHtJ1klyKLFZYrdLKca4SnzU5mZYdhY54YFQlvwu7cR4VFM6SXGrbiiNYRVNp0a7wvwn
hlDDsX1sa6DJNjiTW1261fvR7dx6q9swXX5/YF6mX+AH13/0/3sdz19qfLlpnPTfn8+//u1q/Nb2
Q/vtH5dPovvHdqi+PrGJrl7+zLO/ArDUX5/I+vKf/cvmOxPrZvjWApXthuLPy8Xf6vW//O/+4V9j
561ByNv5xSis4iEtiucDkZ/4eyTq78Bls9eEag3rxlpddX8Z7mzjHWoUC7+YDUReJVnmXyPRfYek
10YqtXp51lX/XyPRBVELqh96FoMR281vGe5eTaTgb0nowBiFnAOB5Pc//2EkLuVIU8iOzbDG0Bpa
KtIMWi4bci2/1F7/2U3dm6EBMpjouTh24xDDReS888MTu/5z4P+IznqlR+JjXb9Hc8Wys0C/FJSb
9FkcF5JLOJAsfxrc8ehW5bcuy+4mpTulmcKRnMqmX1f1RbeU8g09zXe3zo/f43p9h6e8yoSA7700
B3gwMLQOkR4QGFaMkCMhbUszb65EaSUThJOlL31DARzOwu2ogmJPo5Df3eVyK4tK8fsS9Jcf0/MS
HGSyJLSbofD1lo5LUQhRh//+7F6SoU00vP/1Z/cf/6/41v0jePqP/18+Vd2Pq8D6c3+7Xb13KL7W
PYLpfV8F+ML+drtq7+A7Ayyip255f6Kj/2bh8VMWm23MnMDo+ADZzv29DHh8soxQT8MXRNopK8Tv
LAMvNw/YxlAGr0LV9bdgJ/N8GSDHVVYViQvbkeoyObJxfUUSNnmmmrPVOvqlvaFBTlHNry6122sE
3zN9ui5UG40c6nyMUMnU3l5FZrDqzDPDF1hLOBsv0XVnUjbUxuww2ONjAUH2i5fM2sGezLeCMHSW
xWer2XobAPZMFs0VrP0yiTJpijxtjZZ6tMF6EOf3zho1rzeS07I9JcN5nudd0sy9HuiQmJC8i8kI
6hi8SIL056qma0VW92RfkExtHFU1XqEaFHx8rRiH92RMittpER8w+QY/jJmfTDzfrZ8/fvgWWnck
kNqqh2Rxf2mp0/FuNRyOjG0HyA18gNneuV08PdYmtJAAVw08tEnAPJ7N6lY08j5pUvWyQgVwTtEk
GLRGq+x6VEvxkDVLMft650W9b9vwKmKvlN8SffQOVdI/znVrHEo1GZ8Uo6Wo6M6cPXp3qANFxTEQ
TipSOa+meewlCZqvuo+oGhaklM5J+kG1iygOMf6sjAJ4Z9hJgA98/ves8nJWWUFz//WscsGc4j8l
GOifTSnrD/09pehMKbhuWMmJtny2s3TVd9BRMZcZABKZGnR2AX9NKbrzjvmCfSVnwPVn1j/6a0rR
1Xf8NSzpjsPxAXGA8TtTyssZhVOti/GAnSU5wqtf9PmMYrWSTrFmiR3twzqwDAllp7XF9oeH8pPP
hhn12Qf/51VcvMMrFZQ58vlVYmsYTGMyBGHPUTD2cKFpH5ZEUJuSjK+5wupuJm98qj+9M/p65E2w
98HI8fyaS50sy2zaYleaer2Z247k+xVt/Os7W1/Eq1ujG6HiV6AuTyPz+WUG8DwdZTaxq7WyAVQG
y9gO1YRorFr10B7ENImEb/ZpfAFRBJD4EivFEXEpnesW0vShUQGso5IoP6e69BoabvVgvM/gxAw7
XUDC8pO5Uy6obCn69YDiXd8OJFhkJ3Ol9g643a4EjZl91wEx//XNaQzbFzenMz87HqUZ9pyYLZ/f
nKwXjyIcyL5uUcxrRdcxdJpVQtHTTfT7AdKgP0sBdaX3om3WquPeNEW2nbVqoLHeOPKNp/1q30fW
EMczqLPEMACDXEMafjwH2R4UPRfu9o4EV/toavr0mLIo+otazw+wjgrQPwZQY2Vco93owinqZL7h
JX89sPBoajhmONlBMX6597OAco5j5VQ7Jyrkh9TuykuA7W/5M1+NKww5HDs1lX+4wBBe3KmSqpUa
yxgVDrLHwJV1cVRtWkm0t9s3nuqrr3Ple+A7YrLhQuZK//jxoZpWr4OSp7JnllVzgn0xfcDfDKDe
rat7dZqUr1rcjm8tpa8eI1d1TJCpHCPYdL3M45xx7M6Mm3gXr3JgtD1TgYCjK/e/HsOvniPYEopo
Bo+T1wYD4PnNxTpKEq3Xml3Kzu0IXS3fFC5fT1807u/OON8vRawIFmv0PcaLWS4SXm5OnWx2St/h
B8Ch3ilO+0aK97rF+3EDQjrI+p4oP6Hot/if5/eTVTqGmEwI5HNe4cNCy/d6P41XUPzay2KwnN+d
ulcEBuJY6AHaWuN4MQWkLF60nCZS61x5rRvpxWJm4OnpFpXEdKIqE/6vX9irccEFsX2avLD1vLru
zn8cjRGz4FKhoKPObMcwG7MIJipdmf/JVfDgYn4m2emlHdgZKr20kYvuNJgw1I+HbqNh4P+fXIX7
weIDxJrg9ef34qQ9T7QwxU62TbSZM/l50py3oo5eHckZEuwUwKVgFuMw+bLgH/XN2DAquRcT8pTU
QNDpUNP8dtEeShpwFzTN832jLwmelSFFwoOzoUYT/MY88rM3R64qUTEMFKwz65//UBrQCeOy9Ig3
h4hHBF3hGdulsqI3BuSrlJz1dmGk8EWrGCahgj+/DDp92+00bhdyDofnns53lowbvZTv53K8SxqB
8NcwfANnc5w2h0honyakEJx4oF7XGp5mD8HM748nh4mM50+lTv2+Tfjh3k04wRGGX7GbjeFOiXRl
azbzW9uonz1gOMxM0oxalsJ1bvjhIhCXU9xeXISGdbVTlFUtbJrxG4P2JzMmBR72DWttUyfd8flV
us7Na9qxYhe1lbofcpHeoUVojlPnZG9Mzutf9WIyWxdylfMsvR92wM8vNfMygBoPYjfWveIjtCw3
nBarUKDLDYYpXym+zbxp1Vm8cZOvPxoM5kQNU06FfMPq9+LSkR1HYDxrsbORMz9mgwWOFEXDTgyd
oC2XWqfBkfU3hFfWpSzz4liYRhTYkZW+MXLWl/bsGVA7NshUZn4AbMK+4vkzUCg+1z3oup0eN3+o
qoIWZh6LTdRHhp9jYHzjI3212K9HBotaMnAuXNsvF/sucuOuhMW4y8wSzDh+xpieNsP3nEU9mLey
xiZQ0oe5/80PZK2NsJdZiV98ui/53b1lyzbDLL6TnJYubYevFty69cbqaL4sLajfSzC4xzjPgB57
ZRsGcORMoI93xaD0943rzgdvLoZ91JbKaRYNHTNMIIekTBKSFp3i7HSopcuSzYA9lMsjD24+mG5p
iaCwpI0JWGbk82D8unMG82NpkgKUE9Fywdll3Nl6x0vKmwY9N6rqCYnQ0UAc4VfqNISKYg03BnE3
GwR6OZjjUT1VUPBOAJD7EMlQujHI/QmAN6Y7wGPtNkdHuiuLKT+LcrHDeWFe++3XAH1ApR7FzMCx
5cUUonhdIQGkVbsEeHpI21eGTTY+/voirzzlvIWVccB2CyqbxhHz+ZiWukJaUj5VO5LQv8QivZps
zG1pmiqBB4g1zMfqOjEUzOTLht6f5cvI3iUDUGYjr1BJoJGc2haFlvfW7uLVjLP+ZhybqeBRwOHY
9vw3G6J0xFNEdCimo+GwaG0bLsLwfF3PNFDjMV+AziyA/d9948N7Na2+uPKLZ2I1XuYO8Jh2pSQX
ZhgtCSEJQ1OZgvv89fN/tU6slwI0wQ6RIFHEvs9vMh4XXaoDlmS3RQRV2U1CdzOxfnejtl6Fmie1
CHUNVX/xKHNDGPiF1i+6G7SdAaAgNJbo4fdvhXazAbPl+6b3xeyoKhb1M8QKu1Zzm3BBv+/XUmpv
vJufjQrqEnRXaJ1wWHjxbkiAjxFTZrwbNhfod838YxJJK5xR2l8it7SPMu5HbIcKcKvfv0F6CGvv
ke8SSM7zdwVtJR1AM5dkYZrpA+Bc1DyttPa/vspPFpm1D7lC15BuQ595fpUFLCp+r5Rs0bKxT2D2
JHLQAdZ6jKa4jc2EdtU/q2DXfy5fPzZofvJAeWEUX7igtVYPnl9PnyTSKDsrd8rYKTvLIIerHWNj
l9UuNrMBcZM+Qm8uq7l943mu558Xy6nJdpupB/s257AXV/ZA7Y4St+BuIRchtDr8ZMuwtCHikuy9
zUvdxE7VhshwG78WQnsjQ+Ynn96zy7/49AYGkVCGrtgpjTkFZY3rabLb6Y3dy09eJ80IVlNukaqa
9eIqOTpCQbwgV/FMaz+x89xnFJqgv+jDFjl2/8aE8vqhMlkyoaCIZL9Ehuvz17koE7vqOil2NX8W
Vln9UTIrPLpE+gbegEAvrxPzSkGQFmCvdg+/O5jIsubbXMM3Kem4LwYvZhJ1rG1V7LImv2KOJmNr
cJSrZkAiXoC+CRhk6hkfwxuzwqti/4oYo+y1bilYyaAmPb9tzWhknMZRDdoh7bvLvGzxQCNQcpTT
BKDiG2Ef8IndVmm6m2lIukuOAVYX4JxF31HGk/dhKhY3GJyJacNG0/jYdtrohNS4lCeZ4WX0tXme
WrjzbmutEX5UQZ1l7m/VXHEwemO8IbkvjtCzTmSwaVv4G91DZfXDAU1g/WmInf8k7Tya3EaCNv2H
FhHw5gqSINlso+6WRuaC0GhGMAXvgV+/D7RfbIgglgjNXjSHkSJZhTJZma+BklzYRVFA863tF945
exW5LfurFtg2nnZ5jx8i4PR/73+S22WONA6JM8UiHnvgca9nBlLVEPtdXBwtR5K/1tzYIGCr/Ov9
KLe5KsKCGo8pjURuVnq9jpJ1k4ZWGHqNEgUOPxgeld6xkQ/OPmItRMOotp2N0+O2wIjayvwkIR6e
WJyX1yFLOapDG3b5EVGaFn5q7z+MaNvv2R/Bg6P6CF8JZKQxUqTlUlVq/FJb6Cr86bjnH8H1TZIy
v1EWCz5FPV+otQ8S0Zmz8wSG30NbTvZZGQKs6FIrUC6yb0//3A+7NnguQBb6jMUjdViUK0zTDwOo
DemxiSx8iIpcBiluSwjhVPF+6JsGjHZsf0MbqAYRi3lmXMbT8f6PuD1qVDR/HMy2HW5iuhzXH8CR
woqmFy7YUqahua5Z0YyRbQ5Iccc7qINw+qnlxxd8WHqMWIS1EX99En77AYsVkNdkMqUPW6tFgO21
bKb4dQCqf4i6XtrHhlFcYPJbniS0BAh5LrkRDngby/B2e11PwmJ7+c0ow9bWYIxF7Xcku+w3Q5/q
jTt6LQgYDiAUVPf47+JQb2rK21DW5lWmhR/qTkc9DO/XjcxjPQo4iV9flIV1/T3DQPRtUZHfWL4u
7xslVT/AebQ3dsxtUQhJSMg8tGcpwNCfXSwbrcOfVLdL0qg4LdxU78N33CebPV0E6akxIjTg26H7
AMPVeMowyiW1G8S/tp6gwzFIJqa2sD6CERYjrOL4j5OC6x+3mIPWBEXsKDWf085RSMfu5lUC/r6/
v3MMZvI68yHKL1iKYVHX0BffMwx7rWwVpiDTi+STppXZ41TChon1cOOVfZt+EAkiGAAlDOs5oa+/
qV9UAcorSXocp0gBgoqLO8jx8FBE1bfGyrbeAFvhFseSpHKrcbkQTk78HdJ8M1Eu8M8gleKzg4DI
xkSuxqPDA9cfsCaI1+vh1Q2ciwi8+lFGUfVTCh/1KNWhuQ9Lq6Eqnft/nM0xneCMSVu5RuiJXMfr
/dS0g5F4oGyhUvYoEgtUZHaOXY9H1e+3PE9Xxqeh80wwsqpZFPk6XpbVctiPtJYwE5h2QA/Cg23k
3yG84JU8pbl3f13ewD1QmuQ5CrAV9WWwNbPp+u9lSynIVeHnkjhy13Wz0sPPprB3AdSmPMheJDkC
AYx3ihKJx1gqH6BY7TEm2leYY0t58JjT69uLNvYiM8OQpPC0BAXnyt+HiRxufPr5mFjsIcrKM8RN
QSOU3tT1T+3wjMu6gg6ijka6a1N+0LQXOvUFtnCNs08reA/3Z2fe+zcRgQhx7wJ9RyH1OiKyZAqS
CRixanLVHzVLmitUkcAFPX5Ce858CKxJpnRibonOzqv4JjBgQcorMnjC5ROtC/IJObRBHMcewzup
iEsIJ2GzcZP9Qu4vwgDUI5OaNxMq94tcRrKgD+d+KI6NgJue0NDyrCxEqKhxrFNfTdEDTKDpOwZv
2t5RWhne2uCcjaQSmEx1sMISCJj3p3zloAQxyOE1FySpNi7WI0IVSABMsTjOcgxnLUPrHzK6gimz
vdXkXA3FSQL+w9Roay1ClUlnU9xl9KLRo2Mmxzx8gwZ7L+F8vj+olc/JeUU7leR1Lv0s1lGqlrIO
aDfmreKngDPLCuUNO96Yuvn3Lr4muE86EDzq4UQsqxW1POpjWsCJgeQijnanOO8oEkCT9X2cBUuo
sfdHtTJ/js5Fg1othVLqlte7g756x3tQi49OgFINDZDBs6JqfLDb7H8gkv9PO9bVUIyMvge4NHqP
16FaKU8xRmniY5h2E7cM0nrTqKlns431jfvz1wpbTKNjgt8FeaNilHHzsWolb9vOwY5ZV/qPuDbr
OwepwqNR4GZX4Zt2quRKRlppDJHiRbAY1kaGs1ncXzQ79F/DSNcPIxWxfzQrMDBGHAxwzxCesgEe
JOROgdA7/QMNg8qLKeD4jpnfvQhUmLGLg1xT4032p7AIG1wPAHmezHTbb8xlW9kUZY0B3XGg2bE3
uwKXcKMVG8fl7QFNzXHW/VbolKCPuVjmSupjTNih8pOXU+flRoEJomG3s2llfjRxXfdwCJa9P12F
XAqzTCOjojG2lLjVxrDp0iSMjlRbhBeBjYanBF7Hwjj0fqSV1wevHtK4/9Pft5dJ+SDFyKdbMJ/a
KpeOfWvrnqI16kOblxqqJSo8lbxsXoyeDkKPOM3ODKotSdjbo4T+DIAwmjAad9sSetLxtAOMnEbH
CsiRZ+RJczAGI9/4kjecL7Y0FHOKu5wosNSWGO62RYAOE4zwiASQQgoA4fdQxfhgSpM/0Kz14emD
EHmE1pydQ78KXkYn+xb4hfE44Y7hosNaXbRxKo8b32Au61zvTo0jGwCHZvySCl/kmwq9F8g7eCS1
leSfkSYaduUQ1CecnVR3zLLhOVO75pDGHeqf6mRhTIne8VRF08GvQUjd/zm35xK/BtAHlydnO2+b
63PJMIdeL3MTU8DaNL5CfpY9FBbUfTjAgL4f6jYXmWmDAC8o3M4Fr/mn/NZfNhA8MLXGEEeZ5U3F
tEZzoqVzNSJb7pqZjn97gCQNBZCtUtvauuftgj4kkkAU2uTFnKst2iajVoqjGjvSAdMoDBuZF+ou
XX9qpuJRH6UnRB9TdyxG9WiHWvV+f/Ar8zxDtWVKnAZH87KmavUt4gVwicnCoYlp9OhQohnR7URl
dn8/1MohpnLRzEBumho0N67nWYvi0Bx/3WqqWj9IyCo/QKuAqWrbKPcYXQm3FXX8+0FXdjXq0nDO
6P/KZJuLdWSZONrGgqt0hMCMUodS7WlSbuZ7a9Noze1l6sSApJfC2VoGA3Eq9fjIxfc8DbH9Mqa2
jG+NHewKRTQzmLvpcVpEi0yTpehs1kjRtBiMYu8YlDQ+bemR1gEyeErx1/0pWP1tANyoK9H642S7
nvdQCxIT8834CPD6Wdh6+Rjb8L8Ba+obouhrk81dMbegoafI1vz/f9tJOsamhZmkcIdLM55cM0WM
3dLbOtw4HG7zMVB0dFggHfwCuS52LMmYhKhbRiqmIczv6+jv6FH9b6zKL5xbWx42a+t27vQpYPa4
GZa9FQQS5dAAS4QFoOx7EPXJmaMSuxc9Lb3QwosWjSZ9Y92ufbRf8vLgBuBtLh9IceI4aJI6pJxZ
HiHVYAae6ZDdap221Te98UfgSprfBNC96TPMzITrzyY7kRL2ss8CkZT3EGZ+VDXPJKCPvgFLIrRO
sVGeUTz2EPJH0856k8sSAHP9bEf1PguouvfVs+4Pn6yiO91fu7dY3Pm3QZmgYAdqAw+a699moYw3
kuzFx4TS505EOup7Q4GkgxL1ezMVhtfHVfE8GWp+ZojBofWn7mihYwacJtiqIay86+af8wvtRLJM
I+D655Q1OZGo2EtxNxaHCJ7UZUir70lbiA9B3b/1MTpCoMFpDABb3QmzGR5gbeFxUjY12oQ0xu5P
0BxwcWszK/IMJwV8Ru3y+gfhBDfIas/Bg76ifgbu4bhZIZcItmKUjG4C3ePQMT/natidxgnX3vvh
13a8Q6MCuxh2PRf2dfgOynQod3wepy94zCsl5tAAuTZyk9VBznwzENAY8qnadRQ/x90e0Ryi0DbZ
hVQ8/5LtUdlTjcZjnW2/Q0NSduNeT59rVAo35vjXKG4mmWcmnVUIT2T71/EH7CYlJ+94ZSYoFuvh
a9shQlaaZ/THkauyDyWyDgYf2GydFy3jBHLK+IWa4MeqR1ZR8b1CtvZNrbhwVk84jTyodvLQ6OJS
g0nRs/hHI4pHK+geAS5iqyle5aL/aYzFY6bS6FKjg2EEuJoPH0Y5eFYQXAcjswM14yBKGB+RKMEA
Wf0wDOJzWuY/5qzVwmeSx/EDkF2Pp9yTZrM/xuYsJP+ISJtbAsjps/mFZJ8FCl+9Zpxis9sVkX8Z
AucBJhMCp62Hpuo5lZQPhZme5TH4IYn+Evb6QWrDF1WMKgIiOYcgTh1NvuvN/EsjaafONo4+voG+
gjGf3ZdokJXv9xfe6vloseDn8iFCDot1b2ltUPY9GxFfGSSztEH20iaM+BmO8/F+qNU1PjtvADWF
WLzcYlg2T60j5vtTUmyE6UekRNpkC+S/HkUnDiUGMolFKlgKJwaFJqOSETjlQ89Kck1Jzf/DDT0b
WmLHQg8AKNz1SkbBKVFxa46Peos0QeDL8V7CJfZ8f8ZWPg4bEQUpnFHIKX91mH/LA4rBEElGE/cI
TkoHaYRgly0y3xPFVkd2JRMgEh16Wjp4vi3xdUZX6WGM8etxNO3pEUE/fYfEm33WcoEuiSjyjbfC
ylciv4OQzouYh7G2yDxSSn1Ni33kMaEKf2n7Nn4eTX8L27wehXOSavXcmV2cdxQR2lQmizymbZW6
6Eua6M5x597/SqtRcHvEx3RO/JdrwSJL7ZN57jJzLC9m5HR73nvpRtVndS1Qd4TrBQIHMtj1iuPG
nlQtbONjGyuBpzcpOhRBNlt6FMHh/oB+FasW5zQwt1n0gmmbSZbXsTocQXsJ+84jRuEBnKISkdWd
bUV1f6qUInxBAzCfDpFqiQo9ohAr8okicf9Q6akdu1XoTxdLknX0yQYtxxNLVsXnCoXXj2Jy/jH8
aTpIQ2P8NUQmgmECH43KzUYneVJGAA5uWVid/tAahYp1mVk274HctzhJKX3XH4fRjMn1LWVEA5SX
3Q8LNKonIgfqmRzoTvbAji+VV1+tHFTXurT7YlZRjBt6laLfVxodEvm485T9LlM6E/UO8MXImOTq
V5l3OzrLuZ4iidCptDM14weAFGNwtZSOQmbl6UtVjp6aqYqFhUeLUFSOPc6H3gaOAfBQTb4VDSJw
/L5xOJnBxE9tHKMTu9pOzS9JIctvjYnzqmujU/8ZW476b3QYmmwXtiE+dNzZ4gtb5sy/zFrXSAz9
AE/eaF2nMGKcz9XO/KqJWJsdSxoDFFQvBLKTZh+6pbDE4I6Wmb9WoD9PbaoU8b6eWuWROWunh6qI
g0+lQN1ppNz7IcWw7dCOqKZY+aQ+lb3SerIxpicnsiIZcxh1wN27UKhmWmY5fUYY3Ka54EvhlnfR
yrtgbl5hq0bTnpLOYmVLleKXuWwgDWtQGi4c+98WHVIXbZoPclW0D3lt6xuJ0NqWJfG2OHpAONKm
u17gFQbivCupqVtNKu2HWpoOIap/GzXNtUOVXYT4B0U/LqTFIdcGDfNJ9/jY89Yjl1GN7jgVxuCp
ij8+Tb1Sevc37toZQQnVAekEyc1YdlZluZex6mRYWkM1DGEAlLNyCjJ9an+6H2ntm+HJgYbB7DsF
Fvx6ArOZ8w1xOTqi7d54UqDZb2j2U15Pxx6hWlX+G/Mff+NcWptPyDDAaqgBk77OP+q36zBpVfwZ
EEM/Zj2K0qzP7qylQ35Edu8H/TV5Y5GszCZFYgNMC3cUKORFtlr5raVkZs0rHCXnnSOMfF8U0T8T
9KONga29zghFk4fKNGCHZc/YVqeqFjkPftOu0o8+PodH2a6UfQmUZhfppeUqwAAOWo3UQ+8H5qVS
i/oQTCSfQSdvsVFWPu7Vr5kn5rd5xg6+xKyGXsYw9LsuzxuksfUUW3ZMGkohpWcHC96NS3R1sjWw
O3OTl8RtEbNpOCetiv2P+Ipz0I2w2LfFaHiThRfI/bW7soxmJyB0sWYePqfO9fA49gOb242UdxLJ
CRi67AVxPHsA4F8o19To78dbIYv8sh76vwEX12lvx+2gAhA+WhM4vSAegB4FOlXCCs1fI6u7HT1O
6ZzHWeapRa/tmsRykAUeNpKueVMurvXZKpzEi8sdUvNi0/a4AZrY2rC22NB73IQLitLZN5QW5UOM
TdehqfXyKFdCOqlFu7WdbpTlKI/oVOoNKq8UIWBxXM87sCfcCyycUCCnCppO+SF37B2OvI+N2f47
WeZBHyPPFNVffh+fwaM8ksDtWA4YbOAvo+RfLNU/J2b6Ysndbkjaj2rrjBubfuVm0KEP0lybq5Dg
ga5/ZAc1KkCLgTPbrDFzizO8c9q831jtK1FQwGEeKHHOVrSLqRBA3uVMCuiRjHbvtq2Ki6YtlI2x
rCy8mWfM8WzPTGP21fVg5AQN7SLi2VxJQKj70kkPpmgE3leDf6YfbD06UoxsaZb4qBSHqKWblXxM
6+jn/R1wu+PmRiWPPouzkc7IYnP3fluPll9S9AvV/FEYdX4qJU098iTMv5clQtj/f/Hm3/PbASa3
KlJVYDw8a4wRKo9Bcg2TCA5lOBqUAapyg+n+izh+vbN0+g5Y/c6CPpQ2FkeK6rBoaKjoHqyo8K3Q
QrSufURQEIS3G+TWJ4C27TNCWsVHcBromRZIZn+M/FprXC33W80rFcS20WkfK9Ta80y7NGFtj/sJ
TGW9LwKztw9hhxz7bhprK93VGm4Fbid85c0v2C5uUkcDxgtJHquPdjWWJQXWFsuSsK1kXMkR2/ze
Okbe4L6S4Q4hg0X+x8lE/x2Cc/olsvKGhBc8Re5Welx1+2aqp3MV6ipOS/VEyT2TezvZYSOVmK4i
SZM3Don8BtdSRsU6KRsbDSVfpCffyEtcZZiqxy5qknYfYPrMK0UyJvRVdKPYYxYzdTujDPIEiXut
gLKWDqbY4xCYvA7CatHQG6PPwkBx/SD7/pDsLOx3v4x+p79i51WigJwNQ3KhZTZ7meb73upqxUs0
U06Rw5uwT1IQbH3i18ePXZVW+k6MmfB3opW1LbTtCnaQlHXGnCLQg0Hu0n5ZlZIYXJ7loGCgnoXW
ahKy15UTu7hYxTt9HPGAzscRdwfdd5VaWC6/q2DTR9GLXeIjEznShMQ3glCIPmyh0X4VuBdLE7AF
fTELsutcfbneC/FQoWBf2o5XWzVeZoG8A92IlmdmIOtqKTvy4Df4jToNs14CjSdco8CJConbaXwz
RxDLfn0prOydlXn4420KqZluEvIa83NzPiV/26ZWUY6Kz13kWU342E8aIqKVJL9mUa5/ViS27/1w
N9cfuSpFLnxm0VCkOLS4/oKmjMOwnJDzRyce5zDZ3k1h3D3ZOoXAIUZTvfJxpRDK16GYmo2kY57m
q88wB2eI9FnoW9+g5qYh1dourKMjnP7QTbXgg9lnfykCW96iLX4aevfh/mhXA9L2JVVG842O7PXk
RtJkl32B1VffFf4xEVnzbo5QV5yROqteGigF280fF1wA9dMc5JZnksnQF+cgHk1TFnaMUm5NMpg+
wRQB94KNuby5TuYo5DDcJairwsC/HpojBngDAUMrA6U4B4ZM2VZKwkNYj+0B29Mt0c15qhbfjuIO
TQoaoFzbS9JrNmAin6DExDvOwl8T1i9FJRvzsGx0afxau04tjLltsdW1uUkT5oH+FniROJbo/KPb
z4Mnxk3YTaeg8/yu3kL+rkwnNzNpN9h9wF9LjN1g6nWnRiOABUyMjkg+Wl4z4R9l4jP5JIxN5t9t
WgJZmUxwrjjPuIQlDEwKAkmN/TI8+oWqnsw20d6KACWuImCl1naEmcjYJkd0m/2Lgifm3o+0ENOT
WPp4f4+szK9B+5O8F8YGfe1FGlYMcSmFWRCSEI8/MkMLniMDu4H7QW5su3Exv4qy2BSIFhmVZMMY
9vEQdGHDxDtVqv+lSgM7h+vDpQ9zdsrBiwMaEpT49mM+xjuLjqbr+PEOB4/qQC9N3/dCxsdsplCN
4WGM6DhE3OiDLL/2dfyhSWmaAHh0o9KqXOAPF4oq5qFumnojfV1bMUAP5l4iSA/24PUGLNui8y1V
hMe6lnS35wlzEKb8CVhat1d1Y4uUd/s8nmcQ3W9Ya5Q3kH27jjdYqRRPjRUcw678x4oSdR+PuvZB
QDnfp77xZmijOIAZCx85gBsqR37iIZwoXbrZff7+51w5V7lHga6DhOCIWzocZ5rd5DD9g6NT4N0o
aX2ASlA97Xy1p/yRmLpnJ9NWgWDlBJo7AGgOzOA12DXXE8CLMUiVhoUa1c1rhunDRydo03cFjMBH
JdTLXdZSHHaTwvK3Vu/KeAlNyYV9SodoVif8/ZKm+DMpYxQhpm3ll0CZQlcg2g+KJ6GPbVFCbEQE
OX34Mli4S6T+a2JZZ80sf1DP+Kc0SLr6sqP23v00Q0E7NyHdk7rvdD1OAQp5+7pqn6BQxAg+ld8t
I68PbZo1hwCvyfsfbmWzmzzouJkYytz/vB5I2+amMTrM4ZBhB+dYjeUh9W9s1PxWo/B4nPV2QWYu
y/QUOaMIdkGACHrZoaCnqvALR3tjA65+FDBvtIQgULAtFmMRAqO7HvUjwDDTDjkCTHdEopxTk6Fh
p8ZLggraxlJYHRq8jVllAvzLsrMm0AB2OksLjrXu/CgbRTkYQZRu5IS3VQISaXY5ItsUhede4fXQ
8srXYxvIAUoPcfGil6bi1sokYx0dtl4WaMmeaoo4AP+TPklF2ezKKpEPYDejd8Bp/a7vBp2Kt268
dFMze2ULhRy2siasfrPEHUTLnxJmNt5/WF7gSxAsoIpN+fX6d8dxFPmNJPNJMLp2TRWJI5wNfv6X
IIgBkpDPJ+9iMxYi9yu7JIhs1s1Ri7GbM6us2Dji1j40WTKMC0o2lOIWUTTMQ3t6WnzoCYGKbLSq
XTtnBffHcvtw4kvPUJlZ7AfK5DJDTVvh6L7VcJIGcvxX2U/6OZHpLuGuhQQPNZo9+DCoEz2o5qkY
XtFxsUAIAKUUIOFP/YD5VS4q0CxZVm5UENZyFIr2MlFmbg391evPqQY06gPY5x53SfsdNBk2IhC/
dnI6lQ+4bcc8pLlbIBnoaPQmUA1x/Ivjot6apTnQIvmkfwAJcDZkQJNvkcdPU45/rmgkb0xz5wUj
rccykOzTJKe6Z8Ra+pIV/eyN4f+kKZX+9PWABGDqhtfCyJXX+59sZWEg50dmT8dkFpw0ryclcOq+
Qtlb8opkLPcIbClu6EOt+dMocxuVbBsI1Sz6uLjs6lyBYTGh/GQm6uBi2FedQ2xxNxb57RFKFOZz
PkHZT0tmoS6PpsiUyfcA/Kn7qhjHU4Qy305Vo+Gkgi/ZyZk6bASlxHfzOQlL64I7lb4CejbXU1hH
o1YZQ+N7SYuYVKQ8FtjF/KAXZMsH/F76YwEu2XELB/3WXZvWyZvhWziWVakxKG4vT1zChSW/AbQb
X8GJSVzC8osZO8570Oni25CDSj44gGzpAk1q+jEMNfVHqZlYZRVWO5q7qYvkb22ipMO+1O1RoorU
pPp5qAaEth0atngr+EJt94k2xR/j2T8ZVmPkjG6Uhn7gWhqYwX2txM6wj4w88Pd+Z2BiY0tqFYN9
SYKnbmyixypt/a9DLyFOPTjF9yhox8QVMURGVwUr+9q1hY45yJD+zBo1+zsuArxlpkA2etqSRsdy
diLeBVL0t9Ab5zlC4Mjc1xm25SAVVWtglZsDGZjVF0BWTAjvUyfCH7FdsgNyUUffpd5RsOGWBlTG
1bz9y5xGmO+QP/5S8qmY3ArfNnGMQzXDfLFpQQiBa/0x6Er7YkaZA/DSMKvTCL76NVXo84I6UqVH
pdIj/6AB3jmFrUaPWpXk5Fso2f3nrNDr10RXJjz75PrVpnuEYU36KNoUq8HKbuUMwFBBwSXr/dl3
07hwulgfE2qjr2Uc+7gEQk/eV5kzXnLa3s4JC9ZIdwVyaNK+sutC/ruwBJbYeu9E0Y43kVEhpyl4
KqDXJtVuKvlO78HzDr4p2dSV+1ZBPDjuQoGWs1FI+u5/JU2MuE6pgiOJrBAudqE7r5IwM7ykMuNT
gkpJ6qK+6eNx7zRvAfgr7JltAXpaSSWbAhGWgZ/sxJReMQ1I/7q/++fdfX3eUaOCPE47DHGYG/pA
UDnW4IvY94IaaVA/RKChzRX1aNXmpz+PBHJnZqCigcHL/norklmUahWkVMcRG7kUdfizaUX5LDt1
tJF6ro0JgJgqGyTxoNMXuUEeB0HYDSGReBp4ZZBWl6nwjV3dSl/uj+kWCQ+8FmUyFG84O+nOLkIJ
u7BtiQXqFUGNTJOGxaZk0ennbNBOXCTjPtRrOv0AjPdh0MGTFOnW0fprPItvyI/gB8jkwLR6Fodc
X2hA6Xrf8dLAnLxkMDHzHvAyzfXskzq2F4jSWEX6dr8z/BozJJviRuvkl0pq/g2cb7HUX5rG/xrZ
5sUMNfNnW2BWUcdasXHLr3wXCklwC3nJyhzJi8kaSmvSZezGvEaaLYlD+5+kTtsD/Oj/Ma74f9LD
Vm4bnb4uMC2YIbTeFi9mO/ABbmk40WNmmu+71KDd11r40WeDjBJEog2uDhLkz9cdzZ9ZrWrW0wKv
dr3CAx+vdMJQmrYC+UvXKKMbqHF/4u+a/2EqYTlRP2LjIvm82EyW0uhOmBHKwT3KbSO02AEMlehJ
NtPGqFbXOFkp69uGYwP59HpYjiHaHi0Px+uqHphM7qfWwcGf+VBPqnNIgFmcey7fg2Qo3b60i+xc
kklsXOXz3C3XOBI6vPHQvkWtfTG3ZhAFI5UKx5tiJcHYVaVBHg62F000rNHErT6WA6+TxMi2vupq
ZNoqyD1xoLB2r4dvyGkYSwllc1x1uwPO7qWLubr9IHVIq+ITF3wa8xjbe2GoGx/5Nv8DSIf4PpxD
asrKMv+zA+RUqgAObgvKHdOOQqG/4WypTa3tSoXkm49rsZqWKOG+pE0TZTjV44AY7evY9L/D9noE
XWdtNMRXx8MrBMQMRZUbgWqdJAgzAdXx9Mgsn+ka5qzcaAtsNH+Pm5UC9t7gklEoNc6/4rc2hwFi
wiHhIEqGlFNXabWnKUPyJBdx9ZRReXXv3wHzqbWMh9MEiS3IPR7ri63Y4b89gDJyPCkLyxdnRPQm
KJrikOfYdupThwdto+EvUmvhS1b1W33+taOO05R3AmtFNZYog8iYklBOCe9rVn+2wsH5oMYWhnsq
siz0uyCDydHw+f6Y1/bEb0GXElN9ofgg3Qha05X8UZt+fNGsNPLg4aWvo6NXcJorfS9Z5sf7gVdH
SyUUXCbUIF7l1x+3MYepApfEx6V/hmhIle9tLUlOclNWu7EJ83ckuH7cj7lSUaYEowLVnXtJvCQW
J0CLE6mPlBM7RAm/5wnvF57n4T+djmtiq2E/iFDKVLldpqueFQfZQ4VmrxtIeLX7jcEZPeINjDjS
SPPE+mxIVfmhNhrzWZ0QKEhZIh5kXfNU6g74H/rDHu179ZxQXAOWibYqcnAZ/3T2iMzS4O3+6FaX
L3Li6N2yeoE+X8+oHg95mPfMqJFJAgtj8FaXtnZI5HFK+BEl6KgKJQgvshVoruL41Zbcysr5Q3WX
y0Wn4EoZanGyh9Vk8driemnyqnmSMZp/iga7faosPd1NWpY/yUaX4l6NeW2NdD1emGX/QeIdt88U
Ie9NYSXntB3sU4+0mDtioXxIUljUYiyNXYej3a6Z7P6iSpPs9khu+Yh3nlDZQkdySs2nCKfcA/oW
8ifD7ga3Lmpr7yDyd5CDGs9uFTTKwG/ZmRMGr0gMopqmaLSWh2iiw31oNZooOgpfNFD1sCmPdjpl
Tzqq/18UJRDn+19r5QhF+RC5X2APFL6WSbTcJqUkV6wpo5ntN228UuUo1DaOtJXtPUu906FC8Zp+
5mJNhKkR+apdklAaknUI0gGx00KJ90FVUyoaRbJX0yb1sDOxvfvjW8tlZ9wKYpWc3jxMFqd3Hild
3xnctmBy0zNOxmV3gaiutjvbHGQfFc5i/JYYsXIuAjaEGgp02RKsV2GCDSNe163+Ff/b9r0pcEHA
sFuSH228VDNUpusaCeZIic4hJrJ/zGiaWRYzk4lziSx82agQo7AlnOmZs0zRTlKQNDtLxT26Cst8
j5dzu8f3Gbk5HhSe5LRbIMK1XaSB6OW+m6t8SyxqANZjGKucJC0FYjuqvu42RZ2cDMXfOILXliCA
LUpFHECAebXrAyOqbQsZPAaqRF3gRTYaeoEcyBtL8JayxnySvM8JkAF0eKk2PURplNZTRYZX9X2E
YVKE7y54WwT4BlK1ZBd1cfdeV1XwWmM6/9D7SZScIimJaH+A7eQNlI8NJpuDE73fX6S/kK+LK38u
mIGtoqJEYWm+pX5LMXLHkmLfShyvb8x9KTnfhhikodymhywwTkUuLl2ePDs+NZJAf0t7+W/RTU/F
mD4EVYHjWn/oi2hnyFj3URgvGm0nrOEkKflBRcpYcqDVByyYVuv2cHgqV0VaZmN+Vy5Sin4zbABF
Supxi6wlSsxWQHGwPR5IIF1b8Clp0eq7WjceFadp9tYMDN2Yt3lpLOeN/jp4Bd7KszPi9bwloyza
aTJxjLba+qMfxcaLA2wio+g9CIZbNo7L6736G+K6+gXEdV+5det8lypKUm7ZRePLCNn8hw+2sdrr
w/AUU51P3dCI4q+qpCBwOaKU+jkRRhO6VY6G6m70ffWL8GNli827cnEyg7ROUFUE6rR8FwwtGvZh
Ntpe43xPknS6IH2bnrMCRJndodRcydg+hmUlcOqG+XB/Kld6tLM2kwFcB0QthOLFrZn4im8V8Em8
mH6wa8XlRfFr/Fqrj3Jg0/pWMk9qk/fMUd5CU/qpQ5VRo3pLind1FVm0jngf/bq+rz+oghxyIACj
eVPgPGNJO9fvJ+7LLAoOjl82ruX/e3/ga6cPaHueQ3MWCJzpOuLsKw+wgHVbKD0aRKlt7fKQI+h+
lF/ImeVK5YTDgwF6MUzm5Q6PZJRcWq63Jhi/Qdq1vSytIKYAEN+rIo3cQtAML2ionAeRVScQx+3O
UULjk+0PkFcjSz+aSlAep2lu3EZZf6KVHT6OKDZeECPUvKSgfDuYYfKMqvufNyxnUfUZEzSDTPAW
up6letKkrC402ys7VVxo8amerPa1GwZqdXSmWHoKJGnYOFJWPw05MoxnGGYgXK6DUg+fUGaZbI/K
TEwFszQBW5bGRoawtu0oVMKWol3JK0+9jmJOVVFpfm97iYLpKawlk7Jo73jllMefDCOqH6Mpci5p
1tnvVVImG+HXqiEUQWaBGZQJZvLwdXy/6konkYgvxhipFdIxckkRnXOQEbvGD513K4l6soB+cmVL
UD03W3XjR6zO9Az7AsnH7bhsfkpFBPSqo/phh7rijr6lnxokN/b3N8H9KI682GoGeMWByrntYWlX
P7Z1hmKAIzX/ZSzg5RQAZvAEMDy9ukup2owUWGqWqtJiNdAq1j6wEXH5D2MBy4LeESktULbrKIkh
tFRvO9ZmFAYcyOZ7hhrixqG8tjQB4cEXhOc0a6BfB1HtrEEymNNwCDP1JbGn6HlySMSk0Y5PWmKh
GTLUCD+UuXpwQJttjHHtnUqvi1+Agh/c0iXL37c0keuoLbM1Qgudqbia4HmLFnOD0ra/NaYTf9E1
MeQupkry5EayIQnauUGpP/DiFNgOhkYR4LKT+T/bjpqb60h5Z+8BGln0OjID5VFlZBxBmSuo7VUO
TF8zxuB1J0qreJnwiQt2WsufriTKuZNiOekbx2fwpjlJ/e3+R117ppBr0zcmBwPZv7gDQWWERVcm
5DA59HAg7gbZA7cCFM3+FPOmPjRaa+zwXhzf70deu/dmkjAdRc4gGBbXX1qoamnSUOcWmoLwQ4Ud
xL40xRelqt7t1v7fnJ1Xl9zImab/ik5fDzTw5pyRLoBMZDmyaJqkyBscimTDAwFvfv0+QUm7TGRu
Yqrvml1kBRAI85nXvEscrGRvj2jzG7cX0q8jbhawWbgAXFTuIbSUD7RRvhWOvt7B/ArWaVV29uS1
4BvvDTBgyPrCa9sS9pp2SId84JYtJqX6R9nWc+MLdL2PTYdWRULk8bR2qM9Wi/IxsXvvYUKd8jAb
bh4M7vAddP2LDQIhl3OtS3YfSAnwxOcz3nqKOyg0QcIY1be7qjLHh/9F1nHlu56NstnB65i0cSwP
1gVRghNq4maIKqBNV7Hr3uTxkj4r6p/Ip9Bgc0EwUdQi7TbO34y1OymePGaNep1IBNYlsGVx4/b6
uRTwYgLR0ZEaNz9xPpsFZONLqNVAFSku6eNba/AS4pWyOcyJlhy7WHM/ttiWh0sXtYfOXIyH2qjM
r/Qfx2fNioqHJFeUYB2AXdx+sCuHprRIBxVK9oxl7ybSQi3W7McahZpktVufQ7KTnpNkSoNqBWVe
0jzDmjkcLeOTq7bjh9ujX4rIeEg6yTlBIgFGvrqZlpJEZKWZEYWkjGMbeFk8vUoiC3vYFP4GEn34
Gx5yXGPfaY3UTpGk/sRPFcV5XPvGwukRzLDvViQoB4Wu8REzpiIJszot5F5gd/m5W5g7j33l5INM
S24sSaEAIzfnjzPrlpJNsuLk6dOrZRjKh0Zpho9ekSAvMqKX4lD4CtUusne4N1eCAtoR9IqhqgMZ
2fZWc1WjcDYgikDtaPiuZfMQZOPq7rDvr4zyEwLJTsenC3jK+Z7wsiIb7dXFJ3nBq9X3XGF0vmWK
PXPjy/0O3RSgpeTpccpty8lq4bRG3Y1OGHVecVCVPHmXZG0WWObsnGbSHr/0ovzd7TV3ZVDZbAFd
BBRGgmLOX47lKESuYV1iRnrX+KvrLW9qT/sU2Xr7VIu1+tY6s70THFw50ikbwomUBQt0xbZtHjyN
UupPiRMinh0/UHDt3i0WtQU31gy0VamXNpqIXrcemJN5tr3XyIeIsLZpYnYu3WvTES9PGCiTsfWp
ZUqo6xYTlAxuFLudYYeFFxV3Rt4MJxxum+Pt6b68ORkFnit6fOC6oNmdT7cozCTFu8wOcbwr7lri
iQNKIgcU9WaSlHpPRHZvuM3S7Qyv61lVdggLyA46VbRHbwTBqzpDdNDT8eVROtufZI+OmoEQ5c/v
/kstKi2UVlmVxQ5nQ7SnuacHWwhl2lk+lwcOo8gAnTMas8dtl6ntbANLh84O7UjPD0bUzW9HIzaA
4CmMhyXykwPiIFjTeY9cKOfrPPCh0AgWm1ufojAN7/PPV8TCK4tF2CEIaCVYig45PLNo7tPcGfda
EZdD8XrAOZhQiEPbyqYokMchgLTCtJ70exh50b06503m316QV95ICgBhk0H3nphuE8pQMyhjSFdW
WCRK/JinmX43AiMK68apd07rK0PBqqVRI5GMsLA2l6s5JIhNVAm87lSpkc5bmwDnEe8g6nWvFHR1
KClsJ73KgGdtvlPSJWnXTp4ZVlZah8qEBG486dNJg0e4sxivHKB4gtkqrhcSELCFY9NIa/tkNc0Q
F2x4tnmE+GMSW6/VNc0/abi6nyjZrTtf7UpngmlkF5gwqiFBbSnzqkbShDu1gY4tSXAzIW03C/cQ
FY75MBZ5iw7maL6bYv1b5hnp+9wARogXTBrOq+edktzSHla0RA52YfZh7OZFKLpW9XvEjJ6caPp4
e5FdmaOfRTLiZdzjEDo73zZkJBFJ4EqvoTRdDjvOhjAwQaLdtWWU3N0e7MqZR95J+5m5kThpuTZ+
OYPo0Xku8k9miCu68UjoYZ2URRnROcQAZVHK6cWof8Is4D1ku0hzgrA8H28qxMQWBpEbrcA2Ww2W
c+mW6c5bXVnRP9lKGDpLWYrt5nGyMWtEkTKKvZjvbK9YjnGx9sj9c5zfnkD5wJtDjkQWgjrNIyDg
W5gqjuRFZWQOVcGl1Z4jr4sRJUj3Qu0rYH/EszjFEeGmmU1L+3zemtKZLSRb9RCzYuVB8dzoXZfH
gq4UOia5n5pKfXQbMd/jPjb/KOt2CavZnO9b9CGeadFYj55NO9RKm3pFdKco0KfQcrxX0sQfnGTt
AkCR9hurSJbwpRNEc5hypqz5svmczUHWG03d28LVw9yiyF6I6JvrtvGfGURKuSAGasiI8Hx6tGYt
B0SU9RA/7xGIXN19seOm+v32q1xuFmySSfPQlqJIRN/9fBSzjPMMMQJKyyjs+fRhkmDte9IEYBSo
RKd7zn9XUpzzAfXzAZUJknc22w5iF0r/sBRtTe0yKX9MdZ4+JE8JXD9tGAPSMwepl4FMLJ2TEFmo
6XOJ0xVscMd713V1c3RSapzkkNWpEwjs3Z6Xy+3GY9JWk+VjGirbhp+Rrg2gPccJlzRvgmYgEBST
OvhgAYydD32FbsBYaAdQxOW84io5nxJ8izwwXNhvpzFSiFDP2oNW11qgNNkcRpWgUo58970q6u6A
UtNyGHNTCeyqqXbOmMuNz4NgbiAruSR0W2qf6ZGhwfhwQhzJxrspQlveWLy94tGVojXDwCSgHQBh
5gKjFFdr0UW0r+k6xND9ISvdxVEy+I3bkF1ZAvWXBcnGAheyRwEaGoVITdv5vtdeVZpQyn4jOLot
LqvOEtIeev5hEjsmnqtJHRjqYL74JCXQlyBj4AukFtsWoypcrZaGTGHaT84hWqblLquc6nh7rcoQ
7fy8ZhRIvEgIScGP7fpRh3aGRaNLSpsDCNDV5jttdX5MiUPSrWswnqa8fNCJAXZCn2ubRMqcyxKv
1O6RD/bLTYukbB8VjckkrsJ57DsrOnZRgVW4Vu0Nde2c4nQi9AZiijiJcT4UngqGIha+1zTM1WHM
6GhpWprhqtxzqVvmyxOZnykaLSIQtJKAcz6ehtJ1p8yTE9r6Ut/rQ1r4xZi4O6HD1bfifJe7Xh7A
m7catUUC92cqC5XjBnRNBGl4Wt2l5fTBmJvize2F8pMidrFSZCOOUg3h43aDp9T9EvCB7DxATce6
auYg8gYdDPIShXpsxPerMdJCohIBeDWdH3S8ISF9iOKunNHjJVDsD5ram/dqZqAaUY7FoVfS7zAR
9Vd08jQgv1Z9p/WaeOjz8fNaQK/wNLAJY1QOz1XlGEdID7GPFkh80JBiP/QaOJQ4iyqQ/mtyuv3C
1+aXKhrBmaT6qNu+tNEMhlhWKipKW+hhUeRRSNmB8eAE0H40tD1Mqfxg2wnmWJPemvQBkPo/XzY5
DUA1Slw7XPq6Qmd/8AKHeTwkeGoEcWwIv4Mec4fmrn03EX+FME8wBpja5Dk1J/euGUbDV+J1Ca0V
Q51iMKdgUWGSjF2p+Wjpj68GTH+eYu5H+iZu9+BF7nzn2uN0GFYJ9pzi5d5ZvTYAAqbWvoea8J1o
I/yRcfYwOlRr7dr1GcW16xnbrcw66YuRPdYz2gL/JbS2j9O2dcK8hEAplLV7KDLuvZUm46fbH+fa
sfXrXG0Wv9CahDVGg6jz9MZv+9L4aPWW9txEmRE0hm6fkJezAg/QVHB75CuHP3guhOQ8Ul6KCHLZ
/HJuzXHtmZ2TciyPVvM0zGira0XX3d0e5crpCDqOKx09U3lGbkIrULJzbsNuDseix/axsMRdatRP
szV3O8fIZXqFHdcvI21WXVkaSJ0XMcdIHFuBoVcTlhiAtJUVyJGjYJnbqkr7ZyYR7gQxsAxSt84m
CnyOvukybh2rmk+VJxR6BtkenvnaJFKNpz0mG0DWtlCYNEksTEGhMG8HFGpUpUIvbdIfesXaw8xd
HYrTQgJowPJujY4TpU1jSyscgs28OTSe/h62b3bX1aAUbq+MK+0PUp5fhpIL9JcFWJfFAGbXtkPF
tpxXnpOIsIvq/MmEgxXOXiS+KHXxR+bOvW+PTfKQusR6Q9U6flOo7eNQ2d8KAP87MdH/57Hof6AT
d4W604+Vl/Zlyb4wKlU9ORqmmYfFrXX9mNaq7btwv5ClSKflWZSr2fqR1XSP7mSK7tDggHFnLzXQ
M3SOmn/kvTrvFU+vpIxU32WTE3gwXlJb0SAErvj4I5/ITGykJ5JQ1PPj6jlfNG99ThRQVapGAmPC
fEuyN8Yw34168mqSiOchT98sQrm3tepjbfXBYqivO0cJphUB2tuf9/J4IdqjcMfFAxsGcbDzr9vR
fuz12lpDBPWje1TehkBFB3BnEV3ebXIUMnTpM0ySKFtZv6whN1KtATGyNbS6pCEbKF5FefRaGzs7
cFSoni99J24jStaAkOC1XFRwxBClFkQlPRx0owkhExaQWDvlw+1Rfobdm/tTph8w3ImIqDxsXooi
kbN2BeVxV1EikAHDtDx6Vjwe+7RH+Qs/qrDUO3EX43zii7We7rC3aw7ExcVxmY3pqGAZcMzLJbtT
isJ87Q3Z+mRPNth3rtdjZq/ap/+CjqGBgrewaxeYXquVMx3BtZg+jKk9ZOMVaBxLlmo/+mASQbyV
4VvWZomd3LRDqbH3bRFd7aOvMx4y1UTbPZr7QDFG/aTo5fom8SpAl15K8aMsrTsa+7u8+8u1yeNQ
pJLMdpheWx8O/HfnJcs8O0wktqVrS1SM9Ng8WZFZ+lmxIvjrKmlQSn1CtbB/tGM1Qjwvcp/IfvSn
Vh3CFhrrzvKS3/Xiu1NMAUpO3smFeb6YPQVUT0GwEHZJ9ERIVL2387h534+IGQtV/WGnjrgrofyG
xopC5e1Vd21OyNJo76HTBVNnc1Hr05hndhbZIanictDSecWsKN3zh77cr/DVkB6lXkQ0iirj+SsO
WjR1FL9ptNW481rRMD1VS/HBhKdxzHrv5UgmhsMlDjymQ362hShIqsaQto4dDknkHKPZSA+NjpL2
7am70shjGDwrTGrRZJ5b0a+ySwxNmWgwVXk++MgoFQEl90+r3niHhf/+Mi1IbrSt9WDENbrT7itX
sQ7JMH+8/SCXs4vFPDKTSCHBUEPY9Xx2W73T7LiY9HBeis8kq3pgKRCgY69wgaRV/c56vYwVGA7O
mDRBtSkAbko2jTXijGxXemiuijL4FJAGfyzK5FG3a/PFjaDzsbbLkzsV1cecQmCkzk+2PX53dOQ0
/8T8YTiEWjW7D/O28/kr6ii3Whtk5rLAUXUHTz0ai6iPTtuTkzrLXmXk2gRakK/lJALcN2VI+8vt
hSXvIgHDWjg7ovdr9OqeCSOrY2dp8/H2q10bigKeSoGEmjbdh/OhKrVEUQJtL+AJlXocUiBkau9i
veZE+c5Q11ahLV+LQwSq5Lb9ia4vBHJcIUg1TfPZqIV4QOZXHGNggI+RqJqdZShX9fmxyV1MUQSG
iiRnbjF+HNdLnqQ1r7aqlAQnynrHFOtXMr6+PEZqUx4UWImHufD2dsDlocnQOj0CmLjEH1sfSgDn
qd7FhRZidN+eahxM/AqDm50JvT4K+xmZI9T3tmWftVeWRnNTDTdfzQz6gQoT2gd7/mbXVgg9UFJB
ZIcgt21WiBhagXwpn026AsDyWlasOwUmMmbT7rzQtRUCKIebl8QJxMpmMyOlrcEsa7RQzbrCz+LZ
PrTJoB9iMn+/h0S8kxpeiT+AB2vYqiHjZSE5Jd/9l40mUXrrpCBzXWh9+kZxEQwy1djyczwZjiUL
KPEN9MQPthfpd2qjrvem3jRBWzldEE2i2lmxl+/P45D7ICMjRd22rZOoI02lqa2GVJLs41K7Ayi+
HFM3aKNH6FZfX7r3z4fbXAuVWmsjRxC+h50LBUpt0nDivgxhGf9+e6TLlUq8z8aXijHEZdsDrUNJ
oSwrRpJ6HyeviaZjoVXNjvXM5UqllcjNQ72VDBJm2vnXdLsKid3aWxGb66p7QvI4rIB/3lN622sx
/0TInx8uINGQH0I/FlgQLajzsbyqKWOyTTUchi4ygkmdoy9rpVvGoZlQ/vFHpYvyw1REK1EZruqP
GUBTEcZtnQwP/JUpPtadnignJcrFiDCh0r5dZtf4PJqZ0QRr7ayHBM++100yDRUGKitY4N7uW1Rq
q9Tt3unK8M3KRvEBr7BM8yMxrJ+yNWonv28HKJHJqOh0KLKpKJ4TdyIPKLWs0dD/VZiWvAX6Ojv1
B7WYNPhuxmR+sbqBM3iW/ZbDSz+/TT4PFIW6gWSub44QXJ3omdqjGs5d2Z/aOVXJUZPk8+1Rrshm
cebKeiYdC4oiW/WDhOAUKhoa8tGs0PdNp+R1Va0tAnqoImRPlliUDJ5DZWUHrMwaKKbu2L/xssGg
5hoZy1OqWNNjPkT9c7/mEcxAcFZ7iak8w84XDuuGkpdsrGD3tAVfrJCeilZoPRXlGW15WyQB/Q8X
zeHJXefDXJvK6luK7qqnZiyw64wiD0hvV9jWRB1kMvuDBy70kZJI9NXq2rSU5lh9cS/syCjvHK8n
Rsj6xgDbkHZHq3OQCTUakX6lUTx6pzi1GCBBRHb1OwPnSChZLsTMGuxV5ZPMVJoPBEE0gdnV0Z3R
UwWE+azrr6H5rE+p0znvVHPGgUxt+qo7RA6OYT5qZUkVoDY5HDUdsZJAiyxv9rNaHWF3jXr3tGSi
CDL4qjCFy7z62lkV5q6dqmifUwKUV2mN48rdUi5Ub1CY148u2u81kBGQ6kGUoUfsd0lrzofCtYbx
yfDKjozLSNBLSWhHUgmmLH97QV0GECBxCMBALYBoMrfQxknNU32u8iU0Zrt6lJzWgzEl5eu2VwC0
lF4CGbyrnu183hOevTwvGRl8BhVEEocLpgVuqbSBPVrzraWOdzqw1IPhVuPOWrwyClmjgbsKN5+D
asX5GUaQaSpTRpGkH7IJKdkV6wNztl8MEMW0Qu59yb4k8NucyprVOAjz9WsY1336aIMRC1K7dP/E
u/w6yiZ0yBuo4kbbrpCLmuFQNksdegZ8rtsr4vKG4V0AfRArMGEoSJzP2OTmk4LyFTOWV41ft6nh
m3m1BjEn3E7y+NNycHNQAKQDK8iZaZC3bZKOpmiNsVl0cB3mQHEhmcviU0tW1T4Uir5yIihF89TN
alw9KnkLazoxJnxmYnWpFT8zFNc+9qvZfxUiGZ8810yikxktzQePuncStEKB+yYgBaLl1XiK77Xr
gGlfXemv+wjO7GFstGyvinxlR7HaZCVBGi+AdzufvzzHIGqhOhoubu4+LFMf08bpJLFW1augcjvl
qJQLFfkkcV58B0lUHQODsSKI2RKximrKcMTJ+HSxqR6KDHo8JWT1z4wiEYMS7OaSKp6/YAyu10kX
dwlJhKizWuV0UIxoL724jBMlMYB87T/IlPNRWrUtITGaUAAWI/m4WmN/AqdYnGoEgILSQ3ju9rK/
wrGkwkejRlYxwAtuA9NptYt2oBcbliCfH4teH+tAS9dPsREhvM3m9mdBNOwtmvURtpT3Bhd5cXLA
SvqGO1bv2mrt7tU6HrECw7tBGVXk39IaTNOkN3dm2xCBi+y72avJB+hD1c4RdDlf8vThNKUCAmxh
20m2O+EMamPOYWtqUzi1Vf6ULKn9PrJmHWPfwd4JrK+AVmRnC84hwpQoP5ibc4LgZoxQdpnRfPJA
cGdp/JAmXfQw6+oHezayEJESCCRoHt6Rc5SBVpvDq1QYH25/t2vPQcNGBt2yU09V83yhNEuU2erc
TwBWK/EPYFsF5CC6f29qEbd/KApFGUACU1kdjWZa3laa0zr4wTlfK3Mq96QqLg9Pcjup9UYYKLmQ
m5B5LlKLpfFTzZueotE6w5OF0NyhXAr9xbcBcCFKGtzaElFube4cJ0swjSoYahyn+Mu4KMOhA76z
k29cm16q19SDiA0kt3wzvfhgefZoF1NIgft3RHWioBjp1i4rgjFz8bT21sPsTGag6OO91Wf/pNyw
B4S7ksKSKpJUkVYRWwOKPv/E+mI5Y7EkLOscDSWLlYTHoh4/F6bR+NT2apoAnhHO1VAG/bR0D1GG
l0Odxn1QpqO5c1LIhX1+afE0VKzo7tB9Ia0+f5pcUPoYFWsMy9Q23olOrIdpqOMdNuGVlYTGO2pq
sudJtX5zjWiNCz2iYxSl0RuE+OPufb/aQ+aritHtvNFF10VSFmWxTUqSkrpuaznTBCWceLqBzlY2
eI16ZfqpEMbyh62nCRFz3K61byOhPBCyigG1fPxn9LIczCPc54xcrqlzE+BevJb+EBvTx7YaNeUB
N8GsRSmhqIhgYbK8rV21fueg8PO9GGvsnSoMcbNRZcng/GXvJUvbq1i+FjU4jifZ7gCce/6lVFEp
JrphmNgANjuSdbqfZ6SZvw2VgQ1fn7hvi8gqvrhKHt+b9eS8MoUifGScaR6lyFwLc2wf29LRFz/L
VY+X0pw74LcgpBM45bcPsu2ykg9LGZQKDXAjCRg4f9hWCMWO5qEJJ7NygmRdHaKWad2J7rbXBKOw
lhAxoWiNfNS2aR85rRQIyJoQ0Bgs0YEcp0hE7Ufp8qUCSHL7nS7AnnI46rsQy8DgSxTc+UsRjLl9
IlFNyBd/s2K7D9eG0ETTFPFgtHNx565WB6ayMd6ac2LeqSqmpl6ZKXed1fwzayduUz3ujl4Nz6Ob
S+exnNV7b1CWvXPuyvTrdJUlphcdb/r/509aALBLRqLRsE7s5LWzNOmTUSTeW72323tNqWkO9UbU
YkTR1u+gYy7vMqeWRf8FiEpmZkIP1q423q6euaeKfu3ROICpl5FdUIbZHDjVgh26JcomnHFph8Vn
JGFex3u2Dlc2C+EPo8AroL60LWA4jYojTCTwoV7a4jXq7N0rbKbGYEgr65WIKvsVMrT5MUFXdycH
vcCDskpwEsBFCbw5YPAt8yoqdcT3sDoJC6v8WNq158eGig5Lm6vD+xmHsNdRB//V7KLPIrcRZ87n
aef7b49bdCSp2asuhXQoRVRYzj8/Hs6WPjnGGI4rLuRpa3cPTUvpCiWNPXXxq0PJRpVULJLA6/Oh
kEBV0t5FZm3N3R9dvhj3S51+skuxx4O4mFf5UjbJAMkVGQHSsOcjIRVel8Ipx7CJ8CFVE1x5nDw3
3ttLGx+bHKWWGdW8QzQV7e+5Wq1H03gxl4BnICmWkZlHKG9srxY7Zra10RvC1QV0YaRlz2XR7x2e
V+ZUpt6uSfVVxSd5M6eZtXrwJqMBpmuVg6PsooAMaXgsSf4Pt8+0a0PBycLpGTgS+I7NpCYdaDyn
tgegJwUnmRkXD3W9NA/ztKeFt92RcuqAhLIvKJZjhrBZk6tlzFMS029PHLUKYoU2y+Ba+V2La7Zv
rEb3DvPePgQktGeSeeEbJodGT4pKM1cFbbPNS+LXZrSTaIcwTpcBzzBD8y0xwKn34tbXkrWiUJtU
zfsukcm3up7sAeDZoLXicUk8cRfpJLdsNys0jDLH3tBcf2+iKttJeq59C2nALoE2Emojf/5rb4MW
RpSAJw3VCUSCjUL9qY3FeAQrbO189u0hDGJCYqyJJTgiaONvsl5C+WXAW74JvV6owWISEA1TtHdh
/lT++DW4ZBiLuhh1Uwl3g5d7/kYUPMFHxLWsos95cqxbT3yJAJav8LYz7YH+elMFeW558edq0VvN
p5adpWhqGlOEDK5tHJImX0pU8oz8qBaJfpqmWOt9qxlgkogRCrtf1sUIUY0a+ww8FNcVXymdSoF7
26WfeisiK8oQ+n9TZxSaKa/3FlirrE27oLAr9zu/Q/1hmUP/QZhGHB+ysRsr2qpw4HxWEwdNp6gf
B6vvCSsyKwFsas5KdtTL1ipDL7IQ73ArbXhrjRrWuro6j5qvaGn92ChrG3ZVaQUNX+GpHDoMA+kV
xFmQQqsTfsl2eO7NEVOP25t6GxYx7QimyrtfMjsvj38vMyczs0RY1ON8UI1cnCbPx4dJaKmzM5Y8
izafmPCL8j3JOkAqe/OJ0QhZgGaXIgTi2h5KT48OyPjmQGtoUQtHiQ5ofu7d7j/1v85HhaJm470q
K0TEfZsgYhBQPIF2p7xhpwAPTc0iP5R2K43Hx9V7tprCG2gKThlY34gfo3DYqt8sJ8FLel3gpaT2
En1BhGedjoudLq+bIa+tk1n3XRKaOgq3URvZOY2pYhXHGc385d722vTdAlF39JUEFvcxbfpI9yu8
HY6Rl6CVZpCfz4GSGTM+QiR/+oE2LRx7p+xjWNFEjEPoTHGaIxShqajPs/5zH3OweT1Obmos920+
L99UsxzpLdn1vSltLRcVKyyGMYffFTY1TvLr6NXcCxYsk9sr52f/9GxiPQIzdgkCfFyxRJDnO7Zq
erVURJdT7+BzZkpG37QchvVNuoq8hFRS576utkbFHsqT/q7vhdFTMeuVL2uBLNW9uo71D2NYU/Bt
lEr9oSzRaVqSzHH8qBmHdwPQ4WdVG5uj161dfzS1yNZOKF4xT+Vo5BNsbmnfMFVLXb65/XoXuTfH
EItFWsEYAAD5AOevlySD0edDm4Y9ftiQk0ZzWA+moTRvosVTHLwiU08EuZJwTxSw5trDOAuvCMQM
eexYu6ZGpTqq/xUy/veZpHr39//hz99qsQC8TfrNH//+Kv3W1l39R/8/8p/93792/o/+/jz+aPuh
/fGXV19F95dwqL5/7dO62v6bs1/BSP9+ksPX/uvZH44VQMPl7fCjXd79ICftfw4X/6jl3/zf/vAv
P37+lt8X8eNvv32rB4SY+G0xj/Xbv390//1vv0mB7f/+9df/+2evv5b8s2D4JxW7f/2i//ztH1+7
/m+/KY75V+kuLM8yYOcgQ7irph8/f+SafwVFIX3NXYQmQAVwDFQI2SZ/+003/kpeSPxPKY3/TyXt
t79AkJU/0ry/cuPR0yR8kwoJxm//eaw3/9oJ//o0zMK///wXKi1vsKbpu7/9tr1IuauhGaIWAtyC
YazNfqmbvs9xpRtPHRa3YWto8SFN9HXnut5GBnIU6ZMkxR3R4dlC+oRSO2Kyi/GkCKgOM+UJSElJ
dkgVY09Hcm+ozQ4BTDnRFCrHE0/0zeoRaIncyAyQuFB3khR5Rv961PBSKHRIjRXqfWRKm5FcdyrM
QteHU10rsGdgfj+V49Thx9Yn4jR6nsC+We3oCmnd58lrjZ2a75VPR6EEwV/kMqVayObT0fWMpNjc
QLSn2xSisLl1IqN++adDClQitUhcWMObm6oTSadFUn1DE4ryuGZN+hCXugJB5OWgZiaUegvrkOKm
1NM/P9y0qXSRYcb3sptHlxNVAiUTb68ofGXaKJGzGGHqe9Je/HyUyhhE7DpRf9LVyKNo2TvvSZb2
gDXXRpEyzCx7ySzYelYNzpSmhTD7k3B783Gp5wjp826PhrfNSViCfBcoopwPYF229kwYRbuSftGf
Yr1q7xvN7H1B5eCe7rzzgKWfE8C89g44lu7pyV17PxfXKYw6qHhfCh5kCjFB1fenYeCqgX0ijhMh
yfGXQ/TK6XS5mSkvk01QBuBhqfCefytnVVGlKnVxqiKtDhAaw/JnTu0ANnb7wuSFKIyjFrUfvhk7
eqsbEYE1Vjsxi1Ojlc7Dqg/OfVnb7evGsar7l7+VQ/LNfWBCptl2+ftqTMy1TGlXkW1iNt2WQY0L
a6is+ouNFnmrX4faJK1Gg/teXxYM1XfGXW3m1uMcl3svdLkYzkfZnETjqAwCv6b6VLLBSWJMDXBF
nO+UL68tBuT8CNYpyVIX35xEaZktZRPHvMsaL3dWok8oEFop0P0yPdz+Qldf6P8NtT2JxijpI4xF
61O0OO49xFpS6lT/cXuQnffZXor2AEYG7kN9EhngBCBcuJFPikbfaOx3wuJtQiUXN0hbKN4EjyRW
8hz5JTNH1iZaItWtT1lntae4h82Qqoi0p275jdOw2PlSV6cP32nOBfDEFy7GSaysGZDe+lQ4qRIq
EqiTK07+4o8ku210ZAigEOnaSmU1o+JUsKOqE3H8x2Ee86PwzCl84UeijEHwRqmBigNl1s1tUfeZ
jpekWpx6F0M6G7LndwMhf6gqLU5Kt8e6mLafY/3sjkjG/xZdy20V1USKxUmM9vw1iqPRp9Wb1jvD
XJSTuM2RLAGgLNX7L8HeNb2nMqn64qS6efJasb0U6kOH7niOP9raVsOzZifzK/x0myfpyfKck9t8
GoZqzQJNcWtQXMn6yhmUhIBjzh65Abr3Ffj0HbDsxaqVz8mkS0wzIkVbBmAEzdtK+7Q4DfHgfWn7
yHqt2XVzUmLTOaiIwO1Uvq/MP9kjbT7JTZao2PNdYiLAVXWxU5x0Tfm4qIiFFqRyL121YJoB9SNR
BEECTYdN1JivQEZztSlOeVS0oVM24xFFwWFn6i6peRI6DVQUvQNJr9hyaguo1qoyKPkJX7PkqygS
YznYilGR7psuqW2XiTEQ8IeCai3nfxhG4p0aBHx+5yTX/UTvxHtXi/WnaWmcp9JgIvxGGaecFLdb
jxQ26nAStVajWjuKty/dB/SWabTKBqg0t5UH5y+nlQ7gG8k7k0JlgVtvOdBRbpHJ3dnZF7ETGjey
jQPiDXgAmdn5KErsqYNL1eREKSv6vAjY8vW0xOEy2uljO7btUzQtPxx43+9vv94lalSOjE0FO52G
AGi485ENQXnPtfvs5CRJNiOolxnvrXWxvtaiXdIAF3sHmXjbmN8umZrXh0YsDVq9qPGsT8JFn8SP
+s77ktOo+xIn9jIHuYX06p6G/eX2I7cgvgPZSk3lQlUVKJE2zdR6TmBxDIDF2RcrqfCg7cslWFZj
r3Rz7XtQbFWlDAjZxhbBUnjQwFt1zU7AYY0APWEEtGXqEdh9Gp3sXJhfhjy3T2Kxqw+3v8jlxqcb
7clQjFgdCAEZ+q8LLsEsc+kwez/NkV0f+6S3A8zj8tPtUS6KNyrOBgB04PSAi5ECnefDIOtmT2lb
ZKcma9vKL1TkE+2xnNHPmc0HJ22Nh2XRkg9rkkRBjTvE/dSMkXkYq36+R7jFe+k1LZ9H5nSWPCvo
Sp0/T4rOm1YLOz11pZqz+BEGbNNhbxldmVx6zeiQUqvgut5CJ9p1mdcBZYHTkCjzEUiDOGoZyInb
k7s3yuYTamm0UFRllGlxymPOfe7rVb6rfXwRszFlNEqoldCP4QDfHE1RbTbusJjJaRnLZ7dSjfdJ
GrfYiSRUbH2EtYcuEM1iwoZV7PT3olbp19R6nYQuuKj7FImsiv/09O86m+oPMTvpnuPjtZkAP0xd
iQOU7u3mdOnrVNGwOExOGWzdu3J11zdmYWTH2/N9bSJsdAOlrJtM2Tej5M2qxRli+qc0L6cHy2uQ
FPeG5EjkPu58WrktzuoszDllco2WIgBOVtL5Mk2mogOP3Ccnqit/zJnz3KUmtj6980GIKMxc/Z+3
X+0SZEV1gJKKdPZGzA95m82Arjau7VwlJ6Vv8lOJW1Psp1HcHxpS+GdNW6eT0tr945yh6LFacUXz
0Uje8CmtT7cf5XKWJXkNFBCgaXp/W5Iq2nUqgk9pQkRYrL/b9JwOiVQhMMAz7xwGl6f9+VCbw6le
jf7/kHZePXIb4Zr+Q4cAc7glu5sTNKORg2T7hlCwmEMxk79+n5pdYNVsYojxubABW4Cqq1jhC29I
spGhdMLqC8rs+Z2FuFU4p178wR6QLXl7akfjyefgl0deM7tRFRHjqUuVX+y6MX6keT6jt2WjiQIm
5+C5l8Hb9S7iq8rYDhNr1PS2StoZsU7vqXUSGkmk3YlcNQs/dah046A2ak8KPZ9gchBHjqLe/bvI
Iu3n2xPe21YsMXhc3hpkA7c2A4mRK6LT2Mex0MWnFpTaZ4fKdDBEkfE48ZXPwimLsFjM/MGLRXQe
3MTL/WZ8b/mB6xh4N0Ktr/WpLb0umWvHi4s2CedJo47HsQuGcWj92KaD/vac9/Yv9S+gHLJQSsHt
+iNH89hqcR0nIYzjPFgRb/PzZXGDQm+OlEn29hMYaGgh+KvqFBCvh+rrDC24wolDoSbJg5HM05kO
Z3TOllTxl6R4tzM6i8h7poHo4GriRbgeLx9bxROpEYf5mtSPVTtqP1WnOsIR3959jELMQJVZZ2pb
vKeYs6bvsDEK1ToavzTg8CWgT7vozpgEM3nZCaeYo5Lv7QsiGSgkvSwjAKctSCSm1kioWcUhHaTm
97Uepk+JZkwHF8BOOISsCeBuQHZSkOH1vPxyAyiKO8+FksXhWpjlp3zNl+8x18LDkhnRsz4J5wGr
w+RsVnpDfSyrgrFy5hcwuKXv1NXqv71Vb6nzfFD6wIA8ZRmaytz1B03EygWSlSy14dUfcyK4z1Wy
KrygnUD6PTd+U93Kan1rMcS/daYZZ7VczDvco7KnRo/je6PKk6O3b+9T2AD2eGEh51Bvvf5RpapN
SqqIOKQzbPwLHm8MSnsEJngweZnsbG9HriTU9wgGKQ5sxlkmY+nsPonDgf3wrdYbvHtb4CNeuVqP
zUAnd/Ha5N6L4Us0ZdN8WudlPooUbxBSEpRIsi/lGOCHU2+5ni17wRsiR0G5aMnWv6qpNQMQRMOp
T4oO0cfepQTs5ace/uEzLkqVX6Ze/dfbS7Gz4pQcXmGq1NNBFF//htHhyqLxq1xKDHo+wdS1zq6X
twebf+e2ooEnQVJcHdKj63oUeewSu5oUnAz7z0o/d09pUl4qYc3cX95Bwrk3GMcLgBsZiAtM/Xow
A5j/mo+9cpmzHHAOyd6ZeMJCirVyH7n1jzTs95ZQwjeQ9DLBwhubWBwIDIS5YmByhgcaW8unQEmd
/EC+encUOqfwbiXXa2sNOlTQlu2hVS7OUBdo0WAdnkXzUblm5wIGh0n6C1yD87FVlqDJkaytYJSx
tbKXeHFL2v7y7GMAikSemB7piqcHU5Nff3MarwbdnIMYod8BPqhyyeBTPfXN1D+KfvHCsavNbw7Y
orvOdccwaqIjQZqdRZXWyETasCVgtG5KYHmlUM9JY+XixYkZqiO3/jo2a/j2GdsJC9iMkmuG+g3H
Xf75Lzd/KlGjVotDsFbaRTC3mK1btaf7GHweKe7vTIh3jAouDCx4wNtsaIxarZiS1rtAkHH/dCex
PrbIIx6EVK94nc0XI6wE+EuxjdRw29LR+1ptVyRzLnYLmB3kS1KetShDhCGd1e+GNlV4k6vpDztz
izWYoaV8h4Cj4fKr5qFj5+MJ+8P4pRsMJfZRCwVKBvZICbpxbZ6SynJP+HhMB0omr97E219tkyii
QPmayW1iGJWkJnKiFMPYvGiezWLqonDVjNZNfbcE+HKXKUOCIpGjLr+lxWqOvqcm6fdcqfPfsDSP
XpLF0VO/x9gNdxY+eePbyOlUwTLFQ/zy7k0jQ2dZjaLcTy/jetOI3BtsRRtwHBsr7ew1XopQo1Kc
nRa01v9qqG3bUZ1AOrW9tFDr0vkjz0R3r+vz9CTmNTr4BjtH4ddZbZsYyzhFkVNjC5bgI/MHLHn1
zqF38kEkw/RfZsX7CrQavAJymNcLONR5nHl0hy+D2rbDyWiyZAhyfLp+i9zSPr+9hDvnTpLO+VJc
z1K97now7CWtEc9ZhKytfg2UxF3P3gQB/L+MAi0W6Q4ov1vF24Lhl6xlT1C5H3yv6hS/SaojPZK9
uITJ/P9hNlsvd61VnQuBC9MoxGdc6Wh7R4r5QWvUn1kfa1+NyBqoCaRWoA54f/m2DQLtP0yVGBCG
p7yXt3HJ5BRaZKpY4SltqfgqxHcfAWMr+A+jIH0LqhYhaHwUrz/bunq5luYNO1/DAY//SljVMj6I
fnY3B7GBdMl9ZZxfj+IuGb4PZYU3m+r9TGYRI7iLlfPbU9k9WSTasgNCoraF2w8Uccg32e6pGMzn
JFGKzwivWGHXREclt6OhNu913SKFDjYSm8K8Lx+RnvbC3pzWIJub8vT+WYFTkI/nKy92M5Ruj8n/
dZgc1Rjxgj7rHualSk/e1Dv/4QjTnSAOABlBmrZpkHQ03ahtcoRreA1EcHV7JurQD47wToAF0xfj
RYgR9Ku2SO6o6mC2jxmfaRqtB7Gk6UMBWu0Oaq3hp7rbPo5V0nx5exV3B6X1CawJmgLKP9cbcIRZ
XI05qvfZODVn2QHDkdacHuu+Xz9SNu5pNRjpwVW/E4aDL8bBiWOFONQ25m9azxndhV3fZLn9XE6T
cdFdpTlbxeA8OYlx5Ea6c8qkPS2hHNV9CRfdTDK31kbtOcsoHFWnIe3rk1VPR+4UO0tJHRyrMtCD
gAu2srr4AamLOjIKeODxPMWqe6rIKU5aAzS+zXvxp/CGowd6r3ZAv4bKs6xTgIrf7M0MJk07stIX
AgbcvIWid5/0OK3qiz1U7t9DwR1pNkb1Ene4AzWp7KhNkLUfqzzW74HHHsHId64AwGSQlkBlEjtv
L04pVr8gUo78bh2lEIyHNlDVSFwQ1vwv3xVBM/gPoP4gaW2eVhOQZpujyn5p8jb9NKK76pvx6B6E
tHu7x0KyUNKwQONvgdS2Uk9qR1EapDF7dFCz8pQO3budG5kBzwwAVNRpgFBuvmM8rF0WZYzSIGh/
yZzh64rEZfj2ad+bClRak5SGrj4dr+uDgBeU2hQlYvVpl63o6KFB2CJR//6nk/cM4BhIFJlDy4Py
S1LjequeFgUS9YbX4hWoI+s9uclw8Fn29hloFDgv0rOBvvX1KKg7Fq2ddKh0d4t7Nymx9hApSfkJ
Hl17envZ9oYiBwQcJLt3HPHroVb0HdD3QOu5dSr7ZMd2elbIQi5VopoHX2hvKHgQ0sgLwAcb4Xqo
PNFGZ51RzAax0JzWoi/vGs0pT7CsDoM5+UJukh7aSERzdD3h9GwLxZqWgbMG5nHRWus+zRX4ALVy
pkj9l6P0WNPGzp+Vh0awqFTujE7/Z+rFt/evLKkMMpTgG2TH+Xq60ZRGeU4vkNtrqLCMcqnq5WZ1
boU3HXxEGZrezJbomNKFpB1ujeit2e3zUsUBrmt05TGuLf3UxHoS1JGmPVmpDulwqsQZTPr4yRXd
kVjA3tHjfUUxnPRb6thczzT2+hxKCQLCBT6XvoNGeTByVx7EELetFcn/5+6Vz6q0/d4E6DUeqUs6
CgS8kZKHeZFGlQ9dwPmhIPfwaK0a2vmoMZzbOqv/HCZzvKTV0L2Y2aq/37cQyAqlABlBS3dcuSK/
XAOr0PQZeSb70rtq+WjaafGADtmXtzfQDc0FVAZaH0gDYetHuWHbGJyaGZlicO0X066H5byKQRNQ
lkrgl+o4zBcYXcuPyMiJpgSCVzPVBLTJFg9jEN8xkqKFcJZq86mf6nIOx171xnC0uuonvPsc15fZ
4VVto2Z8VIdCwIaCcjT+PreoiTgdbbvzqE01Ri2WNlZ4Sav5wTUnL8tfty3EUVoC8omXpCygQNer
GC/e1LhiHEOUnOqnjmwhqCo3Ndmtq3rXjIQVaqYr/769rNtr6HVUikS44YJ3oVV3PWpjxXmpa5Ah
7FZ05ywv4pPdj6pftV13fnso+VdtJsgtJLVCpFUqj8b1UDAuIsvlrQMLUmLHYerJy7qaToCShvKS
NFK4EGmfr/3q5ge0he3SUhUlZnIIQblueRXln/+yQb1ESSy9WkfwAebyk7rsj1XF46dsY3GX2258
N6/d/PXt2W4X9nVMKs+SmsXAW8584ixVq498TrNo9dMazwhnJLUbAK9bDp7hbZRNBQ4lOcmUhceO
IsvmKrDcTImNyhZhxDOKyqa0L6pVzj+IR1+xK+9gObcXrByPUj5bVSrnUtC/Xk4dFblyHAcRzpXR
Ibyqr/djnInZH9J8PmvJlPm00O37mXf7kRY7Jk5vr+32in39ARRZUHqkR0gx6foHCPxw3cguRLj0
nQMljwfOL9W5TA8u2dt9w+tBYwKGnoTNbRWs3QHBDG7eJvTcNK6CptLH77M9SspBXaX3rjYYpxIc
afj29G63DsNSd5dsKJ7tLcsGG1yyR1oyYT4W/2CxkgVtI/5YNdQq3x5oZx0pF0G4okQmxZs2H9Jo
3EkR2lKHMyH1fSns2l9iZbl7e5Sd6WBn/WoSQEoGBeD6a63xpNrN2NYh2gfTl8mIlHti7+qkVkp+
lJPczghaGXKCzAcaBei2zVhajmHvklVhouC4YDqd5gOGLA7W7fbAgdmTquZE11TYt007tV7UlCJC
GYp4gCOq9WiA2kY4mVocdEp0JJG4NykyHyp+5H3E8pvtPmdtk1dkeqFSj14AaCi+FPmhI/LOpEhc
pbqRwcnilr5ZumwtE6sOBztHDGI1giw377q+zPwJbaWDJdyZEx8ZcT+MJGUEvAl/4ThC+7b0Omxn
df1k9PVymTz1vbBamWAZEu1KJMiG2BpjmhEqSZrQ6hDjSvPDVGjzZ6NWjzSwbzc4o1ARkCrHBCfq
5uUulgrBkt6EarDi2w4DijI9or/hXBqHLGo+wq9vqJwQTUYAaGRC8Iblsv7ykmWqJfJcUetwRBvB
V8H/0acfjjR69j4OuxtEhA6Qxd6GIgqFbKuYC2ga06QFerP2EA6Uo8bb3obDbQGwLWGyB0jpei7e
XHMLNF4VTrlw/0qWTjsPi2efc2/Mg9YR0UGAtTerV14arwb1+S0WtRi0Mhf6WoUDXkUX11GSoMRy
591vE350VA+IVaVD5GsY+8sXmocG74ipqMIabNG56gpw+3btHIyys+VoCEGYADvAY+xtthwefHGr
4eUUJtOIHq1ZleeVZQNw2r9bHIc9R+IotXFAP1JN2NypTdGnpZLxSlCh7X03cwEpG1/o1X5rk+Jn
WYyPyVD9Xi/eY5O2B23hnW8mnw4QuwwuCZnXe2Rqo2KiuFCH3hAvQaaNDYjT6miKe6tJJQw2Mskx
UiebC1bnWuwis2aUugMQ3HPBoo3+KXXbo2vvNnSi+I8bC/nSqyD6ZiQMp20FMkQdAkNPLpEYLB/H
9yGMii57NtZYD2rwHXfAPuPfRGEeGYLtLSc9fbodkDShaMs//2VzQul1GjGkNQb33hK0im5daIa+
VzlTbhgKaFLNkh7VDRyXQKNUrRGWUtJb3Uu2KoC8UyyRyGRyo/SrXH2vA/briJSYoUtC+yKNup5X
rpWVgkBfFRbdIh7JD8n+4tp8ajU0jX1U63QfgIE4slm66ZLJcdGqJeZm25A8bbanNcddpUQJV9iM
s3M0pMqfMcKXD26rm99RmU79YUiMlz6t2gedSPHzAMrn3UEqBZ1XOAjBIv1Hec3+8k1Ts5y0QfXK
UOs95SGbs+LJVKl5d1YPfzTTxycQAe/FGDBxMHrydUBYiet7cydAeO/bCWWnsAU5docFhIfLW9wf
RI4729UixpfkJLj6vEebqXFbu1apl6GKhdGnNWmQraCycH47Pt3mpXIufESEIKT8KsCA61EwfKqG
qpjKMBJ9+rFeG/0jfFWkhro+OeHPNPmZSBS/FkN8envknXtHChxJ6LVBXrzFivbloGdGK8qwbFC0
VEmU/NxAVHnV1SN5sRus3+ssSZw4/fBNCIauZ8n/BTw0NWWo2PZ3rak+WEr/1KfeKSvaF70f7+yp
9Igo3HuxiFOOXI4w4ru2qb+8Peedb0pZmpiZQiQFwW35W69EXPU8WuEwtNyAZVX6fZ6vBztnZ2Xh
AJPty0wK+PPmns0tFF/RgixCZbLbOwTdu7tqGr8oCB8ffMOdKIYFJeuQOGeK4Jt17ZdCqfIKEPNc
aanfOYN7AsXiLyk6vtW7W+J8RUmkY7MSYBDHbIJ0I5q1oW8ctOjaBoFlUbV/m+O0HpiIymtrE2XK
JAriCo+uVC6/3iulE0+poeV5aHn5/E8y690ZD9PWr+fMeyjEqD1kY6wdcUFvzP/k5JgZ2kPoIRAY
bm6yZPWyKoG3EQJJxVZdGfIiLGHs3DmF3YdZFk/nqFz0T6tWaig4rrSccVW9TJ1Jr9ZyiyBuVgNf
K+EcRCE3vTd+Ga8ZPV+ZectWx/WCLAoynSBd87A26tHPlMjx86RC1dv0Prhm9hxFaXrR1fijk5Qf
smp6LoWr+5k1/3j34QHzQZ2QAJPAeYu5ytrKxCkAfppi99rD0HkCdephPLgQd46ozDNtWnvsAZ7T
69lSapwHq1Ky0BRTByLabh+i3vr+9lR2TiiERvmppaYZaLXrQbqqcBtzsbMwAm13mpNkDbwOjtTg
DQcj7ZxQWjpsZLqUHJ4t6NqYgd+u2ZKF9rzmQZxyxXVOzNcj+F+/rDHu6m9P7aY2z3aBLoX9orTZ
gaV2M7cpR+AM1pu7IkptGTNqdWWspL+jxW6FjTcXJ2VO21NXuJ4/L0vy2C51Fqx2Wh7s3L1PiWqO
5BNbsqe1OckyWJq1qMxCTR3b81qXSqAArnynkIScr1SdBv1K4x2szvW3dJ0kLpJazWDe1vFlKLE9
80DUnBazUg+uptsJvRZwqRxI51zO5PVQ6pKYkxOVZQgHS7k3o/lbN5nq/dsf8FWH4PoCZBQHlj0P
M83t7YQqERneUCVl2FQofATT0qTik0kst5zhmUVdUE11H53zZHZjfxqbTvg8qfpHiagHIxtN6zfK
v8UYdCDHdWpCNMROiTm3n9Qu72Yuj7r5ZtVO/CNH+xYWrlJG/eNqd8Ny8ghX7aAEbv8DXcX0j6ls
ZwQ6y+U8qnr7Mc+mFoNmPKuxxyjaqgwnZ1lj+FEIGt8p3ICf1b6b6rCzljZgYFzwIs34RxgATlAk
MMpzYwv1a4ro5r/KYqrLyemn2Qjc1lO/JUJZtHNfDNGdqVirOOtNXa7+mDugN3V0AX0TD9j04MLZ
iaNZb1IvrgIJxd0WWhdVZFmvGzDEs2b9Mrae/bfILNx2NRx7mjLRnrTSdC9AFPUHp8IiRHPz9zZk
iWT5DdQNge5RW9nmEKSghY7QLU+OvcaXWR+l3j7awL3pHKUre5tYbiwaWgyIpvj1Jh4mzJ86D9UD
XdhILC6YGJFovD/Z8yjU0zdH3AAS2NYmwWsMqxJeW4RJHhl3VjmNzwXUuoOzvzcX4klotVKRiSb9
9VzMOGdJ1wkSV1P/gRFNHEZRqRx0HG4fC4Rjfhlks2CJvqRJvjBInma0OTM3D5vUTgJ650ckp92h
SCSlnicp+vbxq+J1qJ12LMIxVjsIYvgcRgBW/WFe+oNZ3T5MzAq0zmtNlybF5tpcQessql3wgXB/
e+iaXodPW5dqUGAHl/hFNR+RXm4DO0bkTaegI1OqbfiYRW3qtRkjWqIznhyq/oG1TM6pxWE5kOIs
lzEz3l+rYlDqr5L3BNxlG9bleUYt00uK0B7T6WGsjZR+bNrwCC9HDZudzQjBhA1PPkeHeFuYd+dp
XKvKy8MlLaenotTtr7lwlPdXYelCyyaYNKqBNLZ5hJyuBB/YGgxj6dOz3tXd330Vlwev0M7H4kQR
RZBbQJ3cwpE6TNVVFSpJmNVFHCSN0O5FqmpzAK1ae5rG1D6NreMeQPZ2R8VrWMJEAPZvY39YkYO9
iCUPY9hpF2Hik6b1c/ZsR7l6qWMz+2yvnhW+/eDufTfmSANIejtDMby+RJAN1WVhKg/7RhvvUq+P
fOGk7xUo44bXaENRNAUWwqO+uUVYSlPr6j4Pp1XEH+YmKkq/tsb64EaUx3YTPFwNIyf7S0Fm6RPb
nBHfC63eze5t4lzHn/vyO7oy+QW7MDssMuyGg6VM3Aejj46MTXe+IHrbtIEB5pH/brFfHe4/USKi
LFwrs38eEfkKZjPGdG7E5XHszPZeKcv489tfcCdFootI7ZSKEGpiBPTXs067pcwaIdCysMZUnHlo
vOe0aZ1LEnXGz8l12+9jqzo4x8MY1NVsvksURQ9tWI5PaplHBztq5xqnCQg4Bl8votMt8r/k7tRn
pcnCxEWuHc5lca7Qbz2JxEgOzunO5kWTUCqbsHmB6G5ug9KNFr2YScqIKno/Q/74XGXDUYy0NyFH
1qdMAlIJILxeXzNVWxV7dfKlPIHRva7NpVIzF4n86b2iQJwTWkucFOJfkpdtaubUaqQJi6ES4f0T
2271oKbJEeFrb5cCjIBQzBsIVmtzGIc5gfTi6llouFEKbFzM56Za4g9msihBEtv2PZDPo8xs71NJ
KxOCIuZFM+h6EbOorAcseDPEBaLJ11x9+m0ea/Hn22dh512nHcgj+1ok9bZJF9JmkaljAB86Vjp9
zDEveamyCH2TocIEt48M6+DG2ZsWLtBIYBDvUcfc7MBsEU0/xi2FE612Q0sxu4uyqEfKhHtROpkk
4mYsHWjcbfWhUNRyNPMxC71inB7UZJrvp1LDpqIZ8pc4hrJNIFPcgyhPv3bdal3ipFz/n/Dule7u
r+qtO+eApUVjDYUsyiDWZt90GQaa7hpzz7ir+dlT0B4XKsIVbTQe0Sl2lpXDZtGwYdLSbux6twzT
MM1uuaRhVavVVy812Z2dV53e3i17oxCN0TzD+ho1oM3bl+kTGO4lRyxG0f4RJcBMA+OH91+HoHWY
g83eR6ZO/ohf3iQqy9Q5qiQN5zxWAsp6Y1Bp9uKXOlLQb89n7wOBBgeJLlH4N3yacp0qRL2dJNQS
5W8Rz9EpnfQXBbe74D8MxLZnCCmNf1PR9oxmXByEaWrHjoN66TAMn9PE16J380K4EaHuvJbe6Iff
6LHg26MjrKCjgWMK6n94v15MJXbPb09oJ3BAfIpyK15TnoSvbj5Sa42lDuQvpA+IbATsiSi9OBiO
dGe+6XyeFttZgggAzOpPBSQPknHFOuAQ3Vxe5D5UPmRnR3Jit7mphJD2ccf5QkSz/piOWReMgHd9
IkXnhL9wdFCpv9n+cjzA9rK0KjlYmysZJ9UWyasqC0fHQZxfnQbfNfv4YP/vjEI/gKHAOckq82b/
mzaquiTcaah503ehDONJ1drIf/v7vTL8riI/wlRqfuQF1BlBH8lO0y+nTJ1bSsipSEOFWkJDD6AD
E6Igd1cknfGbm3r5sz3h+qibrRI6mTakftnq5ZOjIzMYdzg4B5424lTSxZ1fCFRfW2OazzNgQpxp
FOXUpokVJGJYlcAxxPKiYLB3EMjdHF85BzwBaNGQr9GXup5DibJkq/eslIkgencSojKJkl27SP2Z
gPZ0sGQ3zTdsnQmZ2PTkUzJeux7OTM08i5UJZRZdR+MhXkR2diNKpA8qtZPooXMk6LZoZ6gF0Sx+
tOsSP3v1VKNcIz043UhzHyBtVz8S21DCetHn0u9iq35KK2d8TnIzPg9DlD7V6+SAah0qf0Q8MKiM
1bzv+8wNq1Ft78rJNO5FpHwFVX3Ep7/de0wRaQfolFCvuOWvp5hqaqWBjEDMqS6s5yXvMj83m/Tg
HL2yjq43H0prxB0gwsHWwpm8HsbGpUIrsiEJIz31/GHVL2qj/5aIHuC797kb9EfTiV5Q4it8szQv
ZMX3nonnaVS1QVItL3M1/hGNdDYmdVL9dmovohgMf0Gupzbmg9LH7ZrIipTkphBgAjzcnBTY355i
0my8mNW4jH5VmyWWfsOgHOyv29uMcWQCAIAEduc2ZIlzJDMQMHDx1FyN3zGDq77VlP1LevVF+dtK
FfdgwL2JSVoHzU3QYPxz/RXyzpnbgafhEnmjcu9l5F3GnBTvDfjAzUm0g+TWye7xZktZXgorkWYH
FId2uscJJT1Jpb3/MhewIgToshqw5YTbRt2vTclcsn5JnmJVTH5T5ulB+nR74RBkgSeWaSMR95aY
mLh6PeYTzJBeNOJki8Qf3frfCoDKwXR29oKM5gDoIXJGuXJzQHoj7uukc+1LFcfL4yQKUnDDIfcY
relPsdhH535/PN4aiT8EAb552VLT6ktBlHUpYff8Mw0IbeKxtfg9wpvnqdasg5t7Z+tJIh6AVN5t
OOibM7XmVa+h62VfXL3XH6PEys7UjObL2zf27uciFAInCnkN6fDrDQ5530O+TM7KAD2UgEm564xl
RiPIPiLU7y0gbxEXp0S6AVe6HspYXKQHjRWKC9Xfh3UVxsdxpt+xfrDarDnYhrerJ+UDkQGis84l
uhW36lOrro0oNS6tvth+0rZ8qEkxDkK829WTbThaqhRDeez0zTeq8QmbGUa/uML7ttq5FuAH7F1a
KCcHdby9+QCAMImOSQpByV8vXo/nJTcClkutpxQA5S0Mu+MievdFxHwAv9KT5jPxvF2PshixOsWx
odOGzjI/zQftT6XThj/eu+eAAdGeAbVGMRQe6PUoHhKUSR1N2EctyB+iRZNessZSf+90KzoYamfZ
eDslyRb8AU6Vmz23mogh1+6sE3eL+240rcehdI6EAHcH4eMA8pde7du9NotIRaKYQeyiWqj2O+5D
OilHXabbkpyMOtjRhB4SVrGtqlZjgcZrWWo431XtH23SFwitYLKYfMIzZ8xetGjqOj9XG5xTnahq
VL+BWx3f12u3IjS1Ivt5Xm0LP6q3P+ft9ImCXuGBADol/+D6c6px2U8p3IqLGdv5vwWgS/r/qjjo
FN/eHpTNVSrZkv5K238TWXrlUnaFVaksMv01112QmY+LD2MimsAqi/bgZO8OB52TzjTaVsACN5PK
sHMFt6JeODDrfdWY+iW10WaKxzLxZxyaDu7hm0WUHBwCANl6l2Ij8qb5JdcYo9Rszcq0LuZoez6Q
/uqsrjibvv2pbmbFKMBEeZVJzWAbbm4RjPUQoBtw0euW9Ic59k7QdouJfED/XVGs8iD33JsTRQpS
AduQZZfN4ZubNOtEq1qXuTGLABX65hx7RnFw0+/NCdwZQSfQaQoU8lf8snICpmLaKKZ58RI7DmeP
LoA5rtN91zjARs3kSIbzRnz+lXiLnyFn8VVUYrMT04G2zYBe6iUTEZ3EZh37CP+QrmhxojSBA5hm
0ySUpnX03bu10C1ftPH0GTMOKzshPVc3gTHq+hC4ydRr56LWFIOHQ9Q9FoA9oOxiapajJpe8uq/y
CVoHJC5g2akG05zfbOghI5LKNGFe2riYv1SALs5Lpdgno4HKhm6S+2EGNnCQQt/eWa+jojJMBUSS
STcPyjC7q+rE5CfxmhTP9TJ6jx5iH49u4Y53icA+ws/tejpZcaNUrIHtXigE1s9mnUXfkEcY7t4+
ADtbksIGeDSI01LMeXPMYnQesG2GqO9Vifm8oCLkq8XSvfcZZdYIhiJyQl1V2qRcb0nKZb2aKT3q
GL25fDCnxqaK5ejvP15ALHgPNKnETRV3M4qhp4h/5OZlwYQjsEYUsAeTHfb2iu3tG1QUACmS2kOO
2qyYXqm5Y0yuccHYoY6C0i3mE5bsQLtabF/vSInMeyp67279ytI3/HI6Fw40qS3BfM6dRSsM4jeF
RqIPGAHCbu+1B0u4Mzl84CmLSaKAvHivl3CqzEEVg6pfTKns7WmMc0ZsTcPClvfcT7kUfZAJ/ee3
11Res5uziPoBOwRUEhH1VvjPXgoTvc2FgEGbY39Y5uKPbJqds9YsLiWtaMDnLlI/Re7y8+2B5ce6
HVg2S2B/SFXO6/kKzUG3nLuHqHjozv1YDs852vT3y2BrByfttUCxHQttAJnBcOegXnE9Vt4OaTMM
i3apUhWedZs0RYACW8es50bJTxElt+8JJpknENvumSb1cLYzJzMDvFD7M5Jy7QNPhhNkPUWfLjO1
x9YQ7UMRJ3i/OD1yvwpdM2+o00fBKfGTRS9xl9aa7qAyvXNp0HgFpcvFQQd/SzvzUOhS+T7axbNa
+06Z8yyIaJwcHLTdUZAR0RlBkkk269WVpkoVpdcuit1+bLvIeemjTDvYefIv2XwUnkh5/TMCb8Em
AKg7CpqzOmiXVFm5ddPxm9eUOpJj4/3Skau/vd12p0RM6NAVpBqwBYdXqZEMUddolx4jFF/tDec+
XzGoenuUV5u47aQosfMicxdSz99MqsIbqC3mRr2olVVZAQzp9m+MxSgLUg1xvyl5mXyuEz1Lg9lA
y4164jx1l2KkUOnH2aBCjXS17qcw5qjxW2Q//zWcbv06Re2Y+7Obp+YZSkSbBkprWkXQgrNOQ8T8
eLwK3CsbBLc9+6tVNp6Hk+WCrhn/gnxbGxq+uI0R4dWZZmb1TzlF7g+Pzt6/GjnwH6PpTn/OvYI3
qrUY5t9YN+SzD8vb+mLGHRQCaDC95quw9kC36i4QtsKM1Tkokbr9zc1H1Q2wNKE9Ar+z/r1Ip/zv
uBVzHBhmqY/BqNZrG2iNO1eSNFP0Pj98sc7/49aOk7hdpV3GqMhs344BCftq7VbfDj7NzXYDS8oF
S9GJxxZ29fUd4LlFswJ+Ui+kZs5Zn4vGx1i0wSBqPlJxumVEkElSKwW1L9WGsd+4Hku1hjbvVrFe
EpIhEZD3rfek7RVvb1mm7f3cZqOCWmCSDadiiO3PmI803/R6Kh+xpI+GYCkmqqRmXtXf370KUuSJ
BgxSR2zUzf6cZ9FkNdQl8JpCDzxIkScaiJqvN+KoAH97wfNWSyMQac0rb/nrReDui73WStZLG2nT
GbVc86Ko7gRmcDxa8Nu3k6FkAs9LJgHJmzB4UHuld2trQXozIu/URNR80lZzAVNqxsrLmFvY8MSL
gY7V28t5e6tQmVDpW9OQpBa3jXus3iqSyJyXyzJ560NeRz89a1IPIgN2ze3e5dGSMaukZgCguF7K
ZsVldda87hLVU+7dCa9flHNpamt+NqJl/se0BPhhtY6N2rd7z/48pm6msg6TDfpWdFF0Suq50E6j
VWa6j/CtYvppb4jU17RJS86z11j6mcd/Ns+JNYs/Zm+tk2CK0jkDo4wuwx3WgdSsROnN4hIXHXx0
Cx3ic1VEi3G3TkmTB3NHudXnwkcRBc+ALA7SiMLXc1OWGKEsa+FkQWnp8V9iGV0laNwxcU9e1bgf
gKHF5p0dC9CkTlt7fpNP+h/qMIjYH6dSIQqJsng8j3Zb5ucoLtNPNijiko5L7PbBq7D7KRrUWE66
nfDyJY2QfU4tKk6GttiNr0d6+Ve69NHvYPWLT6Mb2z9ENCi/g0rDfFkojfa7IzTty2AMruLPrVsM
2DnV5Niiqy0bYLA+PZmFpoMYtmbvYzW0deR7uZNZwbLUznzpElEgZuwoa/2hRCmIvupaQ2YZU2WI
6bq5JGSicb30mfyrVC/rqPUv1K47OB9rov4f9s5juW4sS9evkpHjhhreRHTVAMA5h96IpCRqgqAo
CsCGB/aGe6M7ug/RL9YfmKlskqoqteY1qIhUUdQx2Gatf/3mrhv9Mo+K1hoLbC/WqgrX3KmSMLew
2jh0bptVqLjMRMTMA4339tTn1m4qzaE9qrJefbCczHpgGCox6NhY33nvjheupmUl+efsmrskb4dT
wszNddfZwZRtwrDGOsimrevI1ws3Fv5c+aHtpPa3gMhrBwMcZ4FbZmepRUrYYlyOE0dsWOST/oEs
FrvfU4OkwY6l0l+XjTaSHZ8axCcZqynBRdwskKG3CO1o6JhAhpg6agmn/LrcF0PR8aX5Gvs0U9pC
mlY70I+NQcseznPGSUFiqUefkPgvmnIl5hiVl5+s/PaXMe0WnkzvU7RNazGcgZCs1r4dRut2HINS
UYPpmWTXp1MQueZsugRtqexbbTX2melM+RWzQ5wctNLPr0rK0fd+2pXUhYFXj7HsfFB7XRjtY79O
5Bgpr5z4aNpA3jOH3YS1uLLGkyYrnC8FtACGW4B/fLIqWO1dKtLlW9sXzo05ja6HtbppMIWS7jLF
k0elHxGaCupIBE7GIdX4aj2CZzNUUSJT/Wp0NXTqLiN77g4SwncNkvbjyvdnmC8ib7+ZjZN8xu2n
u699FIbhQFd0PQB4W5EZ0EpC6Df688G99Mb0rMvb5HZqO+0bDdNQRN2ohjrCeNV7mhAO3AuhTOPQ
B6W97M3RqqrT0rX5sqdc9I+ok5yaoLrMz/amyoo87P1RXNQwbEXk2Yv/0Hbd+JSDsFzz5STIBVhD
c6TjffrUBJnyIkTmGgnhpGc+4D2vbpdl0ttDg2Ey/68XjDK2KsNqIoWTcxKSLC5ugQ/zMtKZbxlh
jbD+yxCAdewWciqdWC0JC6QoneQTv5bD61KTGxbpJLIodzpvB/HPpSR3NO+91BZc4xxR+KFlDPKq
tFoMukjW9FiVQ7aZt+cBj2CovawNLeiop8FkJt1xgh35uGdHBZduavukhM0Ls3HbaPo0HMi479iW
S+mFQGPTLaXQ2oc8wUlQPxnWqd+4y3urEno0CQth7qQv9km3BgZr1sj86WQwpxZlKy2QjDBWJS6e
DzgRFue5w6nmuPl14sq5jou6dAhUGXX7JsmS6trNusHlETak1ruuNI4cQP+rJnBR/ngMSiivsK7p
doNN1oAWyBoCnMrPVkxQbzvbNNa967VOd1ITN9fB1NHQhfQTR2mUj0V2tsW3sDbsyZ33Dbtt3K+z
bOrDqERbA2bVfn1UtP0IbSSv4HzOzfCpBMUfooyp4sFPUpsDt63xc6+GyTnzVY8kuzQ740KH5eRG
UyXUudENeHpVBB8eiLLkFK1J1MtPyEROJUEj2WQcHHfkzOxQitz2hSgfM1Ob0oOT+3O6l6Oo80OJ
eRV9EHWtdcidKaBGbTOOJpHm7WdeYAa2zChPkJ8Gxg0JGAUT6V6jEiCwnoji2daWIsKP3fy4VuSF
Hno1evoRAa9mFjo8xYIHk6OxmYNqdkJLJX4Tom2Unyo/17EqEDrimNqz109EVJNytlbSvPbNojy2
FAP/MJ+6Zg4tCwX+TnhpPhwlHMZ6bKbK03BUa7ybFAdwNwy4s857Np134nmtpuMRbpdlaIq6fCpz
1WPUhUvQPRPv/rTBvzWBa2X0wJitRx2+rO1ylQSrNhIHU1ec4X3izKEnBNJpodl1Fw14Uh+Xc+KE
Dd3AQXWeHq2pPEN2NFyNPH3uImo5EZoEfg17p21HvgIcH8j9SreMSobC6srO51SEsL3S+8HRKhU5
/QgBnpGUONGV035tgNho4BzliFDYOhU2dbDWxqWoqYKTZemMMG3dJo+XxdPOVIW9J6CKk91btnTP
16Wb8gMHpTXHrWZyn2WG0EIvEIQkqsruOC87MV85Sgz3VZOUTWQ1Xr5wljoFYqnJaJN4hadRhM00
OWPMhimDXVqN8mFl/HDAUnrxT6YsL466nqsjFh5F6kPhFO66y4spNY6zWss+e/pot3E7jYaKGEzl
R40r1E7OebMf8hbtlW0VnRHVS1ud8V0K+rC8GZooX7W0jUy86i7WErnpF3uZAVhVId3btnespyxw
Ubi6Qznpu1L6eMLXfFgVCoPrOtT9nuNBNu5wWfR99yQ7LroDZoIwtqwhWWjuOHaHp3RSPreSDi5b
J/ry0bDm6mlcDZPqoOsX+7YYtelR9l+zcm+Iav1KELN/P5drTUXXgv7OiYSdYUIj8ENt9Nwu5rk5
jD8JhrzulC8fpSrHjw2e1mXYodn9kM/e+JX+hPKudY12ChdzoLyzcQksb7by5DpTi5YdxjLDAjIg
/WoMYfSjx+gdqaYIE4w5i9Z5RWOjB/l42/em97H1Hfmp8PNBXSDxrx9R/hZu5A+G14dVovUX3jzk
3xxZm59My277KLWT5BsHG1fzYNrALqSoVmnIv1O/V3Zt3BV65d2M3aJDhKk0HNmZ/JddPOeUYDG7
sQyOqaLceVc0xnzsriwnWLTb6imQCeA2kqEY9VPpXZOeVZThnLUZ6klMsq71prTSeNJkfd8mhfNU
oMejiBZjcKc5Zmah4neqpyEJtMu6X+pzMRnzLh+NYtnVRl9t4QW5eqiqpntcOokkq0qSdr2dUKSx
JPI5u2mmgKLdSwvDI7AQoWA4JhgK8hmKBUFw3RR3fGHFeDLijPIha7S8RNDQaO3F2vWGFo86AGXs
cd63IbgVF5Iocsc7tIYBbomvQurEZSrNnEZlqMSlPrlLczfkHBrR0Fv2GhezDtWRk0BeYyTet1Ed
eIsMK5bqRd33+jWSdJdkCX3ieKPyqpewBQmtQiMjIzX0lQiWsAgw/gsZwjnpkRkQ60bc29znIQPd
Vu0K6acfCIwNvjbMmGDNeXO2hhLu203RuaTgSFfXPlckkKxU0mX2fjK5RcM8B4maeztZQzODJRPO
Tdo0oZbwONmOdVqfONKYM3IiRuuiwiDXPAyuyr/NslZ01maRxIGYKw+J17z1HsIyZERKRKuiHk9N
7WQifyrHlMHPboVXjjbn36LNH0jwXcajwF/lsqvoAolD1N2OgTQZo1wzgak5IJiuavdusub1UQef
/8zspVziwhLAxWsZFPskN5sBIznL+balLFOKTrXvHDeqmb9CtPTak8q20j4cNC8BmjHTKiqQGXyy
rIadVEiPi6Tp1TxcmmT2Vkdpr8og6icnL2JjXucPtSXVQwIFMY0KNWZDZE6yfciDvE8jGIreYy1W
Yk9VXa9u6Jc8vygnxtoJbU32H6XOcAyqVOU/lI3Cbg8tKXhTVTnpGbbrnbbTpWuInTW0GcFu3MxW
OEMLT+PSFXoaa2s68vWs+ebPlxZrdRjNCsWC6Y0iJ5cEK4+D65XYUUyuAnVNRWNNF/hG1NPVOHju
neZhHRMZk+TU1vXcOxqlpYZQT3xQK7xjMaxDH7LAFwUHi5x07PSjbigt874kLERdaMPQ+hE2RfV5
tqRdcxwUS3ZRUSe4oSpquw7pQ+U9tjvyqjeIIA/ntXFEFGgUoxE7G7na6pgqiWrajIaChUFy6HeL
oGoXZXGD41JphWqsA0IxBzVMoYvRcs0MIhimg+Rx+4c8IOki8tNszE7N2gqWUyojkhS81vCPy67V
YaPVeKpGpfD6m9Io1Le64ESMp2Lp3k9MiK4rVVDzi5T28FQkQ8nZgaqAiK62kdmZ1mr9HPpL347k
Q1YFrtj5zI6bs6npQ9x37Aek4EMWF67TXs0zGSNHGmXAoSiYIO6aUU8+LwXfdNxT2hWRLzv9ulUd
RaM16Y3YjWrU+u2r8dQ1+HMTxLJQcgj9NeisUNQWX5y0zLSlntQbRQ0zs5DAeBiDQ35zjNMi5+A5
ycZeNlQgafvR03SZHxcId+59HZeBeF3Tfo2roCaQu5wWfA6poORBKtBPjIMTwjXl4s1PFV4FJ8Po
0LyOK5lZIdowzHf0tqsSjiu/GkOk7en5gGbzys9a99rUfI5so0srfbf4XWKGo0v1DIwqCg+gJM8C
XksVbRRkfgAisE76oz/22KuZ7Sy/doK50xEKsWTfzGuQxG491I9qsHo9/g8rG5uW+LBpX2wNcVOY
FI+dNutO9B+tS8veVQzigec9SnY5WbdeC/KUOpiqRTjJEq+FnUKQhYDQqc1zs8ob3nPwM//KH0E3
DDvhhGL9j6sWIpjXSJFLnvTomyWAVMoQl5ODu8Bt/AGSmPMzb6sfwS9mi2iNgfaQKP0w9FMwTSZD
tMs+b0buZmUHl9mUlV9/FWID72KU7sOuBkx9Oxcz8nFprKWe9/1on+On6VJfDCDGv4zkeR6EOvyO
XVT5QKSvvzixKG1sDX3a62hKYQAjfar15WdW+z/OPAgsJlgRDR3zUrbQ61fhFhmyFDN4EqGUOK9E
Vl31VVCeGIlj7bvGt35i0vAPht4b4x9C7GaggMnaG2R0zTtrdZx02k82SX8OJ1PVj9zX1vxBwwAl
9OvOjjqMnENnpR2pxLVw6Qv6X01BdBAPWZt+z9qmV1D8Xn/wXo7UKKkpMSAS09HUkttU43Twyw+R
V8ExB64yn9h4a65QmAhrUmuSe4Sa6Kp7b6DgIUHmX6/IH/YYjpkMreDi6xuL4S15FaSvzJt0xGs8
mcZzURIjA77sHGgQyuhfv9QPWwxPRhilzIaebVPevpScZZuuY1ntO+kNUZ/V+dUw59NPttgG+r8e
WqGogSyFEx4YMyYJrx8Ob96uBp4LD6dkrjNSvLricU5GEETtHsUZ/O6fkcp/+BLx9tL9TS2HaghI
+M1+KxV5j1J3eFS1KCKjElrswYeL8On/ZWkeWgPWBcUVW4AS7c0eMNfBWRNHLnubtJowp/k6rFh0
/2RV/PConl8FqQcCDQbabzOaSlHVk7I7ZhCttu7oCNZwNZpf9vXaXoX/beHqnL1veUxp5U2eIeuF
Ucrshg643D6XZDyug/an9/N/vtLDDX//L/782LRLTzqvfPPHv5/njyTuNd/kf22/9tdfe/1Lf78c
n3qp+qffzh/a4be9qr8+yLyp3/7Oq3+CV/rzncQP8uHVH3bk9MrlWj31y/snVEHy+eXSp2b7m//X
H/729Pyv3C7t099+f0T/KLd/LeVt/f7nj46//u33TRv6ny//+T9/dvFQ8WtxU+U1gUZPb3/l6WGQ
f/tdc413oPMbTQ61IIfOxiuYnr7/CJspXPM2+67NwIsDr27o1f/2u+G8Yy6MOwekHDhwmEP+/tvQ
qD9/tDFAEJMzM9yMKYPfv7+5qz827B8PiO/izz+/1DM+D5tf7muUXthIg1AwE0Np+NaWlNtMZDI3
utiU27RB+Mi1S9vUwkRDVRxVymIC7bX4o4Y2FodBiNnOEDtG4sZdUXltOEndfypqcWKPi9YBjbdX
Rj2bBzW4LvF14NMg0RoJBHjyzG3ozB6gihmAxrKVmTS42tJFGbScs96f1Jnwx+VjS4C7ucvssfrg
KsO8q7tKHYhTW0+CLp9Pk7lturBve2bcHdHESJTWi9aQndo/P8p/L++Xy5tT958v7/f//f9a9aXc
FvhvX5+X+uNDXr9e7PwD3xe7/w7aPauVZc4ZhEjkr8Xume/YBah2ma9vdsjbPvi+2IN3myYU5hnW
GbBJtvLt+2L33kF/Mzcyi71RWxG0/MJiZ+u8ucVwcmBTYUxArQPd/i1Nq9VKUyxWOe2YyvreqQB5
XvaNxJprXxSluDWZ1E07zHDAkddkEON+gLnThWroytPB0BsztrQibU4Gp1z4i4E+HpQB+h3lKssf
VmUyAlvLxvrKcI0osgK+RRW2ra3uasGFEHkTJJnQlKkmAIPyvj5mMty4ccmuuMtro2GigXcTXay0
5BLmtW8X2PqJjjgGbwFJRY7pF+d1WQ1p2I9TwL5SXiIiCBtLehga4WnwLQrrojCl88FwhWwjMhwx
pzeqGc/hfh28dpc03vgUKMcDidXq+bann66OCt/fYFXbtceLLqswnEzGoe0iLcjwZgqC5OvmkKdC
tHmmHY/ABzdwmkv3vDaGNogK2r3zKRgDdUKMqrmESzv4IEP9XFVcCKuJYGjiuMGMDLuGyABm6vfS
8PPqgjNZTvGAze5NJcCajwy9VBvuM0IuZoh6NToYuccTQcQPxozjYei5/HYEB3kedjg+4mJluYlm
RpOe11PczFJlnzNZ65fAP3ob5qvfMG6gwB0vaCjt6TDkU/9xqJyRgWuAdmXcaTmyiKOubYtbMKnC
jsY8qM6sPBvnkCF3dZ54o/4web64JLLD+4Iruj2ECa0eZyaZ3XNopNC+EJIt4rK0A/mh7YLCj6zW
1/OwnlGhxlmiWV9Wb06XcJjFepfCBZiYcCUzU2kXDtq+Q2zAgEJbtTxamgFeTN/igU20b+d418ID
zAsJKR2dw6o1nXVi21lmAg9MyRg1aF3J5nKM4T2WE163x10xOW+dUZox2Kj3tBFcygswW/O9HIms
PxP2aLpHrbLMIl7t1Sd4e06KKvarucTnPUEVe9rgIjQd1xp4czSaizmB5SSDjAc5t2lUyhQjHWHg
XhoZYxfYe+xSMy1WlVMWcVtYZXLQOt8+t91KyCiVAySfnlxA6zAbTFf3Rb7AB82aQb0fjMwDMUi8
6dGopnkMXQ2DjZAJSDae1ZJRJjx3/EEzMIU5ChiptKFn9r4TacW4Hit7GDAScicdTyHXGo1YGjX2
Dox5uiD2+6K5wRstYbxWa2kQYfNoIJMt4TzeK0dLfIa/mPdzRRXaRzlgLx0Ozqx96PNxmuK88pwP
/jTpHwPYBklId197PPEtAQZovt8ZOQNey5+7x6Dp8Pezhc6tV4t8YerUj1+8uhivtHme8WcfF4vp
N+qIb6C+uOovBXQv7J62IZSsnpYEpu9hdtdljta8SIxwDHxc9HJidThE+yoqy9kpoiJLh0cJr0pG
U7n6Z20KWydsRMe28bJ8vs1U4VzY8D9A4+ugM2K4b9Xew9sHxDpdPGaATZseVyWfNjakRDassF+s
4qYttC6m4m6b2HT6AGKrIUFFKg5qIpvsntQf9JvMOQMSxZYdsLl3zhjPaCPNc5g+BjNzjKge83mG
zFVN1qmZOhigVLr+WJmJeqh7m4mKM5GuiOS6tO1wcVdlHGZkkne2EDX4JGk3Nw6LsEW4nOXM6lJH
fdRdUPUwlVjswG1bZgyrME9o43xk6YaTncFe8e0JpDTnERhwtdP0S5pk9rkuC2cKdWVaGmdnEVRR
Ort6F/qNhnGgPRIhtveVVYifMP5+vHUsOM84cRD0jv/VW/MUF+nfujoS/9C1NXaJmQQhaP/P4jSe
JSUvSznMXzaRKQ2MB7HMfWv8YfZ6poa5h0eFI5ZkjtlrbqRLNoNSqzjPhN5DchDJ56nInFNjhRYQ
22gs/yiaXrUEL0tKrv9XnaLLp0Rgg2IT721QkjetVDZY3dS5Vrdzm8o4Ae8f751WDHddXtuPL2qR
f1C9bsT0158Yz1to1wiMEGjBYX/dlNZ1EhhDmbdoElReRaM9O8OuMCaeciBb3zjruxKSY1aZcEXB
onQVDaLJ/7Rw/neZ+KJM3Dz+/3mZeOif6oevr8rC7Re+l4XGO8xFCLyG50iFB4n8r7KQ9ohJDDAJ
1ZgH6XKTjX4vC813eIDZeEFsD5n6j/boe1lovIPdTKrrlgHEbQUZ7hfKwrcLFugLzQN424aCodba
fv5CkbOQjFW3XidiS2giGuzO3WnGOBw5s/TiF9/KP1iwzwrLlyt2ey3ervmHTRWf+PVrGVDFjBm3
/bhzAu28BEsPk8R242BYPpvFNpMpymy3ifNI9G6vSjBg0j0Z6/oL1yGcKxGR8HmY1Mr8gKHFRqUd
AHI1dZiqZl+NjeDO7QOGrwzVa78YQlKuCIgpGci6WcvNETQr9aO0rv/1R3sLEPHJgDQALJHObGGJ
b0QkHhmkQZHw8qtmlHtJBxAZ89DsuD260ELwFJYqcMOVuuAnB87b4/WPVwa73JYYTfH28xfPj+Id
qQUeHpgy1+kOFxMGCLq9/AS7eTa8e/PoUMNi0E4/Qiv/VozA5NXIVRDk8eSIsY97R293hcpUrAfI
k7jirT42hZ+UZOSkySNs+PR+wU+0m8TiRUahuTew/k487voDbEcm0w6Nwrds8vNrqJSyDg3Yeop7
rEkhZSglTmffEJ9FP3sxoj/GN1ACrVMLetyxmpz54/MD/Pcp9uIUo8d8sao3rOgVmHP08N//X+Yv
kZznX/jzGPOMd0B2XOMb6sJy++sQ82y6VBpeAlcAUiBIsfb/PMRM/R34DopuEwYw+OzmyPD9EPPf
4dSAZfFm/U+CAlKlXzjE3l6Fm9ueTRijgYkTb+KH7FC/tzTSTyHbjlSrYd4Qs5FjjnrcLLmdhKkZ
NDhujtoT7D556c59+jPl1dtj9I93QI1DDYKA/W0ahSm6ooEx4+1SWAj7vrOsyM5qY8dY/Vf1apul
NBEiW3TTpgp9c+07Xa8lFcyEXQVrIdbb1YkzOuKfnNU/fqN8IlI9AFCRuWBK9PpYyfySdl/Z9k4b
C/2yJ3VrYArS4I0jKKrsvVmV8giDGu3CxbD8IzQ3M//JycYN96q+2Sjj2w0IDx+HWyZPr98CLFOY
Q8JEz7HFI7bu4J6XSxLE3CAV7QGkS0tPtKMXS/4f3VHPTpQvTzqQdp0BIWcKpoKMMba39eJADcwq
6Uq9d3Z63Yo0bLI80481u4SGuGZmG+yC2ejTY9kbRK5nQUcflOgOXWDQFs1lKjX7rl31aQlHCJhn
desyYNVHt3sochlAcm7SlI6RpuK0M1ZYH63A7JORco30NLDWuQjzLFldGNM1JyHv1JCH3s/sW93f
wjNzZza9sPdEbn8V2QDo6KPGnPZICJK7zMrFJx6WeO+Vlv3FL7pi3C+4HMijShjoet0ucN+nS5B/
pg133GvJ9Li6s6FSWGHgYAB05CvNvU+dJbEvrBJ26l1hL+UBiec6EvNZGGZkPLcguqzGj6R80pgY
sx20F7i6mDep69G6LFsXsz43NLRJXH40MDQ6zXPTU2/9DwQR45FhuU5A09YeNc+tUvLcNqGkhivY
PbdTNkm953B/abJI1qHh8gRyglAJ6aSh8MuSpoxFYe3r52YN9ILGbfPQr4B0t4auIoI8i+Fvp8d1
T4dPybC1f/QR1T73vZ6mUC3rFJaJci78rWtMIYDRolTrij/81ld6E4qUiMgn/7F6bjxxY6AJNbd+
FL6qOOjPTSoNHA2ry0ahGinbJ40J2c363NqOs4BibW4db4eVXQbnemuE+TrHq5rmuHluk0vR2Ary
sJPRPm+ddCKTKlrxdDjqtWn0dgnpZtel9LKzYHCDT306Zk8w3KFoW5q+kcj91YJrOnaHdijlwbM1
/7QqFm88FVpg33cAgFdmZzUAQpDDTiBOeKDbIDPn8xz4EItXI7geMU7oY+hWEAoQPEJFKZqcltj0
hl0C/ABBtdbtNRrpMi9mI1NdZFfkb8QBXUgeOqaWfWiLMbtuy6LUdrndBuoI43Y3j8qhTHdkWM3i
QzXypdVhSh6oewLJkiqpRY9dn8y2SNYzoi8IAG/NKnife0Gnogw2h4iaoVgPNHnYNZiL73SxSmpK
xFVp6xoPWeM2R/ZUpl8A411UjEEpNlVD67uRHKUddkEjHluvweoLXF/HjB1sqInMytWsS8FUNIkW
4mjkrqB0u0ADJucox7zoPZhWc++D6j1iY5NDjem05JrUAP8yK4SHZslp07tOeaxxSG3Dk4c46ypA
SalHzAvE9ZIbMt2JRC8pkvJKDHvf0ZwPNqaOn3tzrr8BwcE0DLpy/DysfvLFQDjGXAAytBE6ePqR
KGSTq3wEOukkl2PZLzrsRDgSEYJtpSJRNrMRcpaXhJzq8wQ62hTsE8MTwZULRUTG5lgbH5OKkN7I
qBXyA7CbBlpbXpsXuhRWEbq+NFRcqEXy3x3jszgz1Va+MkTBUEFvWjs2J5qWDRpc7zvN1fALKmX9
4KQNqjUzk43Y15Vi7hZYGrrtZqQOZ7MSyRTnvpUR6aP6xQjXeggAIbS1TC+tFlvJyCqq0Y9dvyUK
SI0WDtzapMPLBZ0qGUa2c1+Gkr0DmdfoMii1BpJwmtrc5HAZ/flhVr0GsaTxWn2nMyGpIulZ2hpS
N6TprhO9NcUkberZiZ3khRO1sM43XpFfP/ipXV2trF4o7PgAWKHVN+ulu2i1EaF8Tx4RD4pNij+q
+zLV9NtOA5ZhR+B8gS+bh6dYr5vw2gdB7k3MQKz3QW/wN4qJZi+CeBpq55ZQAekd1Y0l+rh2/bE5
mZRkZc5F794pLLVF2Oq1j77BHYqf6XuZIby6SjGlZtaPmJQcS9rNt4Y0fsMJhArC2Wmdcq7L4bqB
T3Ei1rJ9b3t8V//6Dv1Hr7Zp4uhHKMioCl/foGuDqMcdhLPLkbtcQU9c42nS/P1olTZAjHz61y/3
LF57eWO724ARyBQBOgo3Mgxev17f12vPEWLvxjVV15mf11mYOcpDY9EHqwodeFl9NGWC6YbAnLW+
g4GsJTHYoYRLFcCTizvbbRdELQNAmaoHeOCpleIUMdbLdG4F8M1iTKuGJWLQkMunmpvvZ/mpP0JY
OBSiYuNGZxpPHB7V8svKAwGwYlSNtWWpJg3u8OAFxhc7GwcuorUI3FNqpdk87kSl49pi6EMPtX2j
VzIWdNUfBeC/G6KXDdGGEv5zXOfkoaIlejPdJlvyL2jHc98hMDexgiFnwcZMiB/9Od72GAYC9SCj
JdaVwfKLrsjwgXYwPwG682BbgI7+b1fkvXum5mzwzuac4//SeBu9+5t9DyiAbpw+iyaLKu+tI54p
obcFrSH2q6FjnoonVf5ArDkI8sQ5Qe3Z1O2G8wfG+8bQCzjQQ92NMfmS4xKWOjTsCKE7ASVVNbRQ
CzXDJmkaNiMYSuadQU+xKpiKGxV5tsDhlVtqR15e4vQ4qXG5q4NgTcKk7ZQZLWgfP7aS9J8diZcn
WZJV75dSWG0EdQc7XDf1S6SUhJ/a+B/ZFKsliiKuFdzo093qoQcL89SxPlSEpVhxjX7yrEzM5lNX
ohOCuOLyBk0rufTLpoZIWmAgRVaTCsShcwbjapj0KjjKrGr+4Poa0gh0d2uH3E5XVVR1k40eZaBY
gvDrXzQQ7WeGfMb8lBoBk3vEnfOdAUHgaDaKsor01SiO+WOl9hz1xkeSjMwvSFiwhQHnyx+U6fZT
2JlFis1Y6pj5TipzFjtjVfoHqHT2x2LIq/wIZV7wxcu77tSeJsfb4ZmotZEOJ9+GSCpKEavV124N
ByFmhM9g8Yk23GYghdKQik1lPJzB8sWn1hu47paMTjuEezqYyKiSZAk9CccmYraifYZqPhoM81AL
7lNYkDtAG++h0Uwfxyktl5+gJGePGyLnh43bJpcmTnl5iMV6b8UkhMnPKE8si4mGiYVICxa1nuFp
Ij5pqJyjgXt4jHOjEJRrjXRmsBwt/9zbWluEWuUMNtqzwHoaOwW1AjenuUH32Yv9MDj5p9FMrHLn
pgwxNRsJTjgn5oTTLyJR5EhaMCXRmGRbap0a7Wt3QNFBxGU2ndiLTbITL4BXwU/usR96+mfrLtB1
dipY61spuGgGmPZwtvdwlepdzkOkvMVbSnJZ/+Slfmy3sSeC8AWhhWvMe9vUlyov055qbY/y7Erz
VsFMfCKDx+m1HSK87WbKx7OW/7wyhD79QYL891n/8qzf5iP//Kw/f+hJAn1LZSIA5K/D3tXfgQgA
MuEZZ8LVcCh7/pfLBDRG7eFBToKysXFjv+P49juO8S3mXcdr2dosfb8jYPY7ik9+BKC2Gapzr/wC
AvYc0/SyCNpMq2GNbu5ngHRUEq+Lh3JQ8NObrAYM6hCJBJ6XHAlYwSp0l2W9rcbMRnVXePt5stY4
S9X00V0H+6lys+Sh1bwjZS8Eb5qtCPDkms0O1ZR2qAmhxB1g1m5sievUCm5xmwtySbxJlAdlTsAx
RVt/7tSg3zY4yz0NrXOdpl7nhouljzHOtt2pGM3scqic5AQKfBa5Te9ZobkM9oW/KcS9ChUmcgnf
+OpWyvnEBumvltGizl/n4SZtzQGhkawc4mRzS94IrTYxvWzLb3AsUDV2iyEd2CK2/sGgv/26CmSZ
4cQuvYZ9ocLUaiViwdm2afZQHKC8cuD6lnJ0mr01DmgPGmPZJVa6fnLdBPMTrpDzBgTic1J1Xhj0
E/JGYnS8vVo8yAsFJOXjJijMr2UzpoeuCPZw86/aZDLuoMS3X638f9g7j+S8sXRNb6WG3QMo4HEw
BfA7eooURWmCECUR3h74RfQ6+q6jNtYPqFQl+UsplmrUN25G1CCjKBLumO+832uW7s5QOGmuoh51
7+jkJk9LzTkor2G6U443B5rauYqAczFP0PkjrJ6nfvRiFMSfn43kn2BajLEX1T9kOcoQRi1UtzWK
ff35M0QLCYVmgiWVgWVLN0DwpB7UWfnDzeK3FpHL+mt507Vfv3YQHY/ZjS/4kf99GZG6Chb61wvJ
FRzG6h9vk8/VcyT96Ze+NwStNzrEds5iOlkxLxcS5w0455p5wEqymqZT0H1fSKgaIZBhbw6f2mIL
pgX1fSVx3jDtUYRZMGvXdp7zOyvJWs++GC4c2qCb2at5EixMSsej4ZIMEe6VssBRwlY29dKPgSmx
FUCshBE5GTKcliB1nsy6cyPUHnVjVm5qI41P8nxR8de2E2pAgIO4E8IbUkWc2Xn8MCPPOonjhkqh
bE61HvecRBncywgG+UmTz93m2Wv/yag/ho+xRCXchJEPUE74wvGZd6xNLQm1pKA9HhLGN/cyKMLk
yuLw5OMLjwAv1cZX2mTHFQOlAus4bk3wAOmTHdtCIahH/QhuuwlrNQsMN3/UnfKjqxa/aw99fKEj
kLp3pyWh2RZtqJM/tilqOFG4t79+gcfjYL0GT8OJeh1dnAdejoOuNzhId9TeqKqE144S6lPX1q98
pqczyPONi8tQ9pEBDeoOtvhkGPVsdaIti/NRXWCwL3o3gFF3WhXu+zCxyJ1v74e2f9dKbeNkmG2l
i3ZdiOnq1895DFc83QDddMou1DOEB7x8TrsaNLdOkb+6WXWWI+E9Xzq98bIBdw66Sa+Jgn445j9d
D40L8WVoF/RjpQe6SAOP19Vxpm9mHx7kQwwZC6MrsXhh7lyWriVRBZvXyLgfaRzc/Ppx4V0fTXBu
wCVlgOaOgdfTesh8sR8Y5aSYCzDYJnHrEwrOi1xZ9I1pp49RXy/XaOOu0XqXu2KoDToN+QNONY9k
XJ7Vepd6cVHLIJvxua/UJd5iUWBe9aa4aBLUeU5xJhT7YkmzR5XtvUwEureZ5sI8Kgg0e3ShWkYd
UKBQuso0GGh0Db8MOXS/Vl05f6FxvRiZ4ZVLcmNpzccstG+lMK+r1roWKlc2negdWC2tDCt9cDj1
eM3SymC9GgBu6a23IVwbjlTp3I74Snv1pF2bffQQgrtA2FI/iDl1vWH9kZXp1o0aTt3G1rHkyWPR
7m056VCyuVQuyxq8B3IgoNFybbaVCIgQk149FGdJql+nkpPT05PpqXk+D818ajbrmpco5FApI0EK
TpOdJ5m8x6iKp0J6DP1gKfxxGkWg4Hu2cS37ojFGgH7L/qA4snzfcdgJsKhw/QpXRU42CKytbDB4
IunudFgGHpTwBzt3LqiZLqy0q/aZhNeQZ727nS1xa69nYdbw5VzU5uA7cYztrhEluPvh3MLOc6FZ
5VqBuZRdCs6ri2Nc11nxkM3GnZ7oeuA68j4s4nxT0EjCaqac363fNXTKM2BM4eVTHl/2brhBqan5
fS2kD5qsBkNtKhszbg3PlAslz/qSn17jZAKTpgIPrRjK5DsH32rsmHgJMyLKbamV7m6OVdcXiXNB
XqG7s9p53uEML/C7Sx7MEjMVI+vqrQrH2YuwINlIBeusURrLvqqs6yq3LciaDAXUvtbpyGuIoYds
W/yANunizudhFOIupBhZYHFY98HCYbaWbHFNkz+Ksb7XY+fwdO955JQ7tXQOZbHAK52wlxv0Rxi2
txjY1lv4+hWuJjzk0MSP9hzBn45GnRSRGSMdDXJxnwwdnY652WdDfl3YtKNFNembxOC+M2DsrRvK
e5StamCldsap2Z28HEemQEOt6blxEm2NtJx3FJOMmrK7XywGgGIlj0pklkRttPfd5GSbSSBNHRXa
YBTRJcaNE9urm9QQXbRrV8ObA/omR+q04bfD8mydNCqYJhwa/hHAjAGn2rrGtgYskYrbGwiwguIc
8qd7V3hzkT1aA5MsX4oH3JIu4lE718PxslHd2wKWhkevJDtv4IWvCcfuLgl16fWjeb2EMDsbOQns
n+2LssThrMwTx+tK90KbjWus7KSn29GD4fJi5krjGmF7b+nVGYjBvaLwpmYneQ+sAclk5INpwNWY
98TKbUow8HnsxLNnZjBcrWGdos7yeSAaz5+EuFWXBc/KQrlVdUb3+v8YERoemT+UEVMWE8RbGWvK
Zl18u87Jgka292mhX7dJzaRFm4xtCQNfDXG+IawGzY2CzYA+WngkYNVjmCwZi9NOJ3XSTSdTQeDy
2kXC+0Pt6LqY8QVy8yX0sQZMPYfgKs+S3KRKFNO5SuuVDCHBFK3zB6ujM2YV2CpA0462SkO3qx2q
4nOxxIfMFInv1sx4mbb3rRNjs9vft0V7D+dvjTIhOtSxWxZlh3EiYu67EvEjioaF4AjmqVI7t0Wu
LjuaMFBsEdj6bdVW+5oMi02Kr0OAqFP3xaDcTnPG4FLcEzfL660gFust7rv53eCECHnVMJ13uRt+
VUGsAn0ylI1i8luhql/nWWF4bJnhJ0B/DmZr2Re669LYTNqZ4eDDgNmEpe0MOZJqbDnjpdbxLUHr
pythsAjSNcs2tMSNw3pQ8caWoR02nZw9PoqyjxJUM3mrfJqnKL4yRKETHFFV+15nwc+s6t7m8Me0
Ibv9zMTDcqtFi/5WWxLYzoMyt6eDM7PSGplSeF2sqMh+Y4vf1HplX5jcMr5X8y5Czbpp54GVvjCu
25gz5jL1gw/zN7OBzVL5vs3j+DJTynxjtdYnZJxZYGqFDEZXIuuJDfWeQ6Z1imFijROLWn/QFDHt
RBnO50pOCwO/rPhBRkr2NlGVT1qD1Bztwvr9UhUrbOwulI0+avpmGBvzC91sXOU0Y/CziMky5Jwc
yc/INxPmIgENf7F1mkG95yj+ME1sz+vihGH1dGKwYQs8FNmp2vunbZG69XoeW31T0qXypbrui1nY
nuLYgO2CsC7IekhQWTANahYMA3gw0AurPTW1TvGlHC/plSYfq5IV/GmNyBL7QpV1eaOU6UOU1+FJ
HdGt7FYeCEv8uqfkt8Ri0xK1HWxBWI8nFCI+3eTHvtavaqM/byvnsxnnH0onO81wR6EDTZUgJ2x5
qrLgUD2oOs4xTDidJW7bJ5y9KzVH1ofvkEfPcD6dGjU7myeHg0oo2qBSQYmZdAc9G25SORRbPVf7
oJus6YqwN3p0o5xOSmzAfSrKe1GujwlaykWZj3nWLB/7xEUzFz8kWH96WZs8rgJTX2vWSbsWGE/l
AoYl97OdPZCdXbNnSQNPkOG1uL1jUiF18RNmRE+IUyGaxqM6reCoV05LvMnJ4t7YjnI7ciUWzfRx
TFodcjwJKlCvEv/XFeKTEOhFSW4jxzMhpK7BzxwDjwpEUHfZ41+I4NQZLuPECbouPjHM4TrM8POq
NfzUIoyCPbXNA+qRc7tT7jSnuU8JhHOyEjTZZD9fTIOSDf9dtW1waWi2abvcRODFXsTBzY+lPISd
+tkSnYL5hPKe0+6NVbfQYkS9bSYLsCh6p8n+S6rney1yYEUwrIc8fKxbtBRxkZzgh0iZlg/ThaV0
2UkxM5fLkIWbzsthXGv3EUDdW8eclUJoKVl1UmO1hsxZIWWXXc4Cgo7X4hLhw7alasxdpuQoF38U
c+EVdTb5a7D7plf0V3KYfjig2ivNCCyRMzas9eM0l6p24DQlQglsnSIEDTNFmmYfFid6TGtWTzbW
x19/2KcYmqMPS/ATDHkACIbUcRyW3htl14S5EpTrm+LjmORQUdoasYtrs1w+9MKhv8iuUuTmbgjF
xVpO6gsLeuEOut+R2oVvIXvuWjOpIyXQ+pVbioHZyB4IS8uCgjUEF7TDnAyBxMfjUOn5Y1O390ZN
pdMvnGtS43oSrPOuRFSRJDVVENu+Hif5ZujMa92kdFzLTWWhcigowqXK7MQhMNtAIZm9mMYtVRuH
lqeabmjRXy26uBWSKaKwP2VZq+y1ka9N6/2iXviXHKTup1STt5Wr47okR2xF3GgV/oRs4992Rs5c
0cjGMM6qspmmGHcDV7Ywd8aahRVTM2xP2BVcd1bWwk4GHFUeUNxkwVpuGUlzj09Wt6F4Dk8i4mY+
Pn2+30LYbquC//0SWvv3JMm7r9Wq4ZXHf2q9m3/JmP//0CBzIHk2zn/grd6gyWQPwtNZwuOKvypf
O+Ui+ed/Df/8v/IlBsef+Y7BQa8n5wCsHB4lUo0V3PgO5utviDjVVkfeNboEMcmfGByCTBwiAPPW
RBcUYkAJf2JwaDD4Ib7GK3qm/lbnVv8Bk+DqGmAebsw0Q+E1vFz60zqZ4ZtFakAyQXpuV2b21igN
dWZ2RfpVivMW4cpVfGJViRZtDKsaIGbKEONuovlK2rtKN1FPjNrnCmnmVqVpeZfAKKyQ+1jzhU7y
I8NcXxqWOKtQTnHk/iiiYXrAiNyGOk+Qso+Kv/2KOvsPZsFfSmR+sNzAO4Te4JowYa5anePUMdeG
4l2O0xJEuDh+wohKe5w0WzlL4Z5Do1SARRElageFvKgbF2BLW4mRyf3SDAeTcIDu2373W/Pq35s0
/41Ra43q4q9R66c59BVHwc/J1xdzZv2173OGBpizMo5xcFjJ1iuu9H3OaG/Q0ANoITujYGD6/Dln
zDeATBBz1DULkD4zM+37nDHeOFB3EN/DeyGymWv9RgfsRzG/vtJmVjUNUxTOxRFluZ2tLqyxhAqS
2diiZUzcjSSGfKsyT1zqic+YmjY3MFG7s1zDGYwGlcx32Vyd0hIp8ZG0TCyZOme+Lhckm55VmMsn
zNjis24cy7PFVlO4hlXTYNsVxv2lPrVnRuGaV5miu5+QWiZX0QxbUEkSzY+gcTbnco5RpAqOeJ7E
ZH7BxmNWtwXsinLTWc1wRzoUWJvac8DKw2I/dX/YYfw9tp+1dum9/mps//P/5F/lP26hKtJ9XDcH
/xur5+XmsP6NP6UOGlA0Gayg0jT0V+7OHwMdIT/jy2YHQEWPZc+zBo2OLAvZIX1glEDsDWtozx8D
nR8xJlFBAE6tRhPEb/zGQD8+FkBJt8iQgSPEQrqaZLzcG2ZlVsK4AyvQx6y7mwskqRpAZ2Dnq1q+
Sx4HEvruDK369Oyt/aShctzceLouU1w1ETutbjgvr7vMTjnivUqSoqlibIvr19uUk66fqGX/214x
PCPWHKtB1/qyrfUdPGsK8Cr7YRhIbcxFhA1bAR6GpfBrotH1jp+Xw+sT0QinxKUUx2TnaJeV0nQK
W1uzIYVTbDpZjFsn1LI9MEaJC+pUnClVuNHNXSvH4vDrt3lc/XNhdAYWGQOMJJy1jr6ihQ/TInKu
PeGDtXFiHECU5RyrvmSrt4m2aWu61b++5E8+ICstGy7nSiwgVm7D85dqWCFQsYqyfQybxA9L1eD1
pqQRNVb8ikjlJ2/W1qC4MR3WpfhYDuO6cd2OigJIJOvkSkfgH7hLmRxCi6M+NMqPVqaeCoyb9nkH
d+jXz/mUSXj0XVcq6PqUxKdhqfXyQW1FZlzbAhMYKuHHtbPs4LIZHiQIQdyw1gaGvjjw7+d+m6QL
R+puUAJNjJ6xQLBCx+zHamK98k5+9vppuMBsYlzryIRf3tWiWbEEDwcfN3N3azdLThg8HZAIX+vt
778BesFrg5lCC9zraP5oTTomuZnE2yFyK9QVofUQVyL/CBvDegdmNASuPfq1mpaHPjtTEKb72Den
mwTTc1z3O7pAWqgtr7RHfyhrGfQuqJiGqBWzM4qBl6+A3msdddJk6ZoMatU2dwry+WZRBUntahVb
ZS5uOeFpF8awGPjWjnPsYwM7EzttjCejPirve3vitwicigOJiN6PyrJuzvQe0WhpOLB6iyjA/dA8
SyLlocjgx8VxDAigYD62T+3RuqHfQ0n5yhv/cT7jZeRQqlMCQfP5wVnNqWK04XzdlkPw1hqW/hRf
5gJkqVJR6YdVrD5OYYW3KKapU4Cf82riMA+6h0FDjaKH4+Y5JiVUt/VQu+9hXNpz0ERRjGWrMVeb
X9+v8eMMxW6cQo75yRpLHfbyU5CDac3VZIXA9mEVdG2KkKMqSzxNEbecknqgvZV5rFUsvmV/vqSm
uEr1fhy8dA5xMCZBBNNN0+jw/JxwdPHGTEIWHZHWAgW7yJImHU92vAiiGxLPxqukUePrlvN64inV
5BCykFlXwC752yS3kEmU2wjP8A6FQGfuoPjrJ/SNrbeJHYrJ1+QE8qdh7zAu5fIug/D6LoVJ+7kz
u36r9e1rfLzj3jcaPuAvNmosqgDCzKO5agzWYEWGGUIKSoZ3eT2ru1I0VvDrj/Dzqwh4YVA3BFLv
l9+gXuI0VFw13LiRAETW569VbYtXVsP1j7xcDFcKMs9CFCl0Y2tdlp5tpdikJEtjjeFGG+2OdtPi
3Le6UXhRVFIqEw/i9fXY+nNb6q9scT+58hp3t0rUsGimzfPyyqns3DnRpbsZLCPNiJvI/HjMIKm2
EumP8w6XivhOEaXzyhM/5W8ePTJrDMObCgJrzGPacxvbiRKnhrsxKpXAF2MS4Z0xtPITntwZ1h2t
pQSFpiq4r4wFpTfd3X1FE8fy+1SvJQ0jpz6LM3X+wpn6rBlB+PWQVcMja6C9DfVUOR1ix7hd3cwL
fKfL+K2SlcVn2M8mghY3vZr6LNz9erD8OGG/LZx4pQE9MDhfvs2pNpq5rlV3E9fusDVH4d7Qu3+L
oJUFnqDQLSKJC2D+eOeSevYfvVImHFoLFa+Alfz4fBRlELIJjW/dTZXV/a5rzdgPFdLrYSs7uzRr
hsscu0yvnuldK2nFDqtZ2XbJVeMKw5N505TiLnPCCivecAlMfcF/X3XKfV2Z9gaH4MYv2lEParX+
GhkWoqGi/YS3RXjR6fiV/PpN/kA5WRW6oDRQnEyotgTivnyYaJq0IR4cZ9NEuvN2YTnxQtNNTuOi
0zoa+mDrwKjuIelCM8itxj1MRVtdha2M7v6DWyECS+cQzMEaq8eXtzKV8BGTrGKOtLgV12rffhp6
UhNso5cHsWjKpRNDqmpM8i9oUq4JBs6ZZrTd21duZF3RjubMWgKvQU025JTj4eXyNek/x9xI056V
vX7AtEU94GeRnFGhEXMK5uVj8H42S8Xco9pyd1pa5UGd6NYrg+0nI91ghDPYAMFWz7KX7yQmwKdQ
KOw2xAoZ76I4E+c2M/VUamUTEKrm7JxI++RikXgKYaJ5JUzqJ4uywRdhteQMBw3uqEapGrJq0oar
T24YnofSFVujMNtvY/Dvc/nzc/nKuXsFc1LukvIzTpTruZxjuvLNSwWTPfkChlr/0ncYSgNQwuiH
KppxSj4uC+GfMBSjEEoVOWNPJ3C+7Xf6pPEGkjXkaAj2uotp7L8O5xpQMETHlaINQEW77Pdc9o6H
D2RDmnaaTbcIVJnd5+XgJd2gFcoicZ0fSpq2Y1EC/tjuQPpF7WKkB0yb6SiuDeMuhX8Te/ooxdXQ
5fKd2jWeilyORlelh1vTapsUvo+VQk1wVDzUpuoMYLiLSRvSo1thE2WCeLq/mbuqmDc9Ysl9KvVX
wuz19Vj4fGXgibBs4cjNaUTlf+sTPysgElchbSUts4DuowyiWRRXZo0zcZoasW/NEhc4KSFUuKRq
qXOVnxutNK97UWc7GBtY9hvdQACZdpXm5niCyhmXspgkCjuy8ISS874rW7l/NpKuvt3dcxum42qc
e4ZHqzEQsFvE2fboqEtOiGoRXpNBL8J+rxuXaRONxR3V44CkF9/vLpTjK8uW9pMXRSMP72N6awbk
z6M9ko/kGtjFpYE7pPq7LJ3vavzMPK3Hq6tyTJIJWnubkjPrw0VMtnVfuq+sXU8E06NvxZZG+3Qd
hCt49fJbOQ0nJmfgFuoSLwrbiLFbM7XyftKM3s+t2DlXJW3yGHe1naakyiab9fUY0tFftuf4NIZu
4Bl19rkuRsVL0ZW/8pJ+4gEEd5mVFegK5IO258s7XNA3FX3p8JKMu2Q47+matzT9IVt6A1EATUu2
QHpJY9Rf1OkEbfZZbnyB8owpIJEPoRXM+k6Jih3lhr/0IjCcEqLth1mkGLO9ryeHbVLZJu5N25uv
1A3r9zt6uVCKcSsBU6A3c3zrTZyWZUH3PZAKJoXL1CKLJxXLdzMMBAbybV+pn3/AMWj/wxCnpYGo
dXVPWzfKZzNPWIPp9jgMUC8p83YU+ak61+muwoJvkxdZeE5D96HvUjK24K1uRLbgCDhirilhtngC
D9pdFw6/m+H+dFfOepLQhIbJ8lEhCi2shVPBXbntNPiLGet+VXftnjW2CmYFnvXTXP57q3y+Va5d
xr/eKqG7fErary+2xPU3vm+J4g3kf9AHuNr8x5Ns4PuWKN6Y6D74VCziLIjPdaj6GwyW6TL+iUp/
B6zZE+lxgoyCgFMm88u/A1j/0JlhNzbW8paNxF0vdlxSzXoKyFNohC522vvYRnw5deaEvAdKCJ5e
hLvCg118t82bOwAL9aY1zfAgE1ucWm5DWI+63IejCTOuyUTvq5oMPxOPTBgUYlQmw5gTIjlaRryV
JDvhT7D0m6VUu8+mnqGu7yNUriPcyA9ZXopzIu7tr0oSpTmCf9EcpknH3n/KhH0+EhC3nXFhxse0
iLe8GJjgYzWGHxypLTfPvuFPNqm1jn2+nqyvhYUQTIykDjrKR9O7zSMwwVAnA3JoQpSfRhXk5VBv
LGmQyISR0EFCTtgUZM99O0v+PaWeTSnaB88+x1+wBjxkf/E//yv/WszPJ9fT736fXPobFru1T4ma
hIJiPY58n1xQBRxmG6MAdhZ0GpbC7/UmSp4Vfl559mtNuWIU39ueyHVAe7QVBubjr2rB3+gGrZXr
i1FEEwiWAgUa2xJ2ScdUAYltrqP0nJ1J88SXOJ07b42p5r/eGQ005kjfIbD+6qbhrZ0UOVlVCSAl
nBen71yfsKvb8Ey0wiWaxYVKqDtB6RqHcsapOe27uw7I1s+K6tzFx8hRoEPhUVD6wxD2QbqAohOs
NeycyWlwe53azYwy91RdspMsVL78/kbwP0FhZqDToyz66+3gG+Plm2T1+bD94xe/D1zjDewRDCKB
nY11DBp/DlzjjQYFDih+xTFeClbFG6JxaA6B24EWrcehfw1cfsQhQMcWiz+MtfzvjNsnT7bnqx99
0LUZAFmGvQHntqNquauqGCjZNIKxiGDgaatfvtXcWQmnn/oOj/DMC6vytseAI8CIy/SznPSQuidW
UbHT911Cap5px/O3auMv2SlPB7Sj+1oBcYESCB+3H6r4MW8mtbQGAydJrOQ6OZR7q1VP+3x+iLFQ
2tCo/6h0lKtxvlzVdXuVldg2m3l1N5M4eHDynZODL7a1eKdpreqN9ejBWjt3oyU/cyIkn3RaLK8s
xNWCk3TgjA50YiK//bY10m0QZVgfEKdGKQe/24cNu9MhQtsCMSlMxJn2kXoKdJz/B2XW/4jZRcXD
WPv3Ztc//te2/QRA8b9fTLNvf+H7NNPfuMjGqG5Qiz8t7C+mGXPPgGTG8mwb62Ho+/5AybaagDzZ
cjxlY7yYZmhA8fOkNw3QC4vzN/aHtRo/Gs7rgRDrWd2yV0zt5RmCkEbZTSS0BzP5l3ui8Uw/NhZ1
Y5TJ9Mr56Aek4GlKcyVsDDA/QpH68lqGhR3alLpGQB7puMcwrGgBQnB2NckhnfwIbppXDri4tjZq
5LqjJTDlWwH7FjDYMHfdY4LJ9b7LFgzLTY7OahIHZlueOZn6qm/qj/smCjg2X7o7QMC0w1/erC4I
DBr4eIGsnDsi+bJVgZ6fCRGfV+7oTTXdq4ZJjH8fROhmrxJNsEsnJAWFFKpnKfDy6z7TvMYQD1nS
3Dpt4vg19JPCaVZjKILbdJE27JIKxlSZsSVks9tFsXOCdHTyULkw70k5DFL4eORNl1G9iQQ28yPE
biQhFcGAenpCKNxpy6HTSJIvsQjfGo077UJLuSXA7cQKK2vz9y77s2SbtTn914uAV+VEnn59Pu3X
X/hjzlsQQS2obnRkoJDCHWFwfa8J3TfQ38A1qOxX/O8ZQ0jhRythZ01YQlDLJspf/KMoVHRqSUo4
rJj/tVv/xqwnAmudbH9O/JVhwHpEh2O1GAI/cNbx/xw8GIdWH9nkNkPfTiiSbfRZtp/qhDifl1Gi
j7eKns3qCfnpCJdU3POWoK00c36w5s58iKI6dD7SD0lhhrvomn0DhCj1CGGOwJLqecmIOkQM9bYj
xByKKWqVnnDS1MWZEQkeHhTVMpfaZZML6kzcWcbFs1rDas5UtTIFxo2GE4+3pVZb52M6NuU+HFqy
ujdDZi2T6S9dg+1nh6gyu8th3WUHs6naYmu2zvg4FnX3MY1aUjVEhxwhmYkMLdEWBKGbXEyqQapH
X5Q++i08ddLqUulNzNELDBaSOSFXp68+ozCzOHqR5Ianw4OKQd3pMiknkYrvV0zYBfp1tApLmeFN
mJDtXReauVvo/akIFE6zzJI+UbTdVsMq5zAP7qlFLsolYviIpAvH8DkxXMt5SYKsJXU2wdIakn83
XNBvyj3iXO2gcuLrsBjhBKTthdVP8aGL5/amH2p7I4ZIHFBMo3uD2Lg1LEzHCm0KEKJcRrbVHppB
OalF9agRSWxYGTSeKlK27ZS8w1gbC8oBWaIzp9W1lusPbpqa/hpgH5iI/t7VOFpuMr0oN6maPWA5
9rGcUARRDlY7W10+G3asXKpGX2/0JG08s12mICPV3tOrZLjJ3B7xi6m9rWseFbibENcyCt+tiY8f
E0bAPqntGuqPjWaOXCPCTtBbeMIZ++k2IYNW/TKStXqnYwKZes3o9PZNUybzwXbxJzyRA/EvX8Ct
BEEWVaUgPzIKa9Qv0gSX4W2dWF23SxVbRY+8mGLj5lETn8RIF26UqSu1nBaegvo10Mwm0caAKAwx
9+eiM2P7ypk7V1QbQS/JEo+1GnXzfBY5vXT1q9iMiFCHytCpWnIiW6suA3Nx8NMkuNiIN2a09G8j
ta5m0utVWESR0mo3Y23pnxz8qXylW6Z9n8bNNbgBTpqjbPd0x7C/XsMsgDhDvE+Szqb/zvBYlB6b
JaIEKDLVotsjwWzO2zCtH42IZFgCe4mfh41nn4x4oF/0UeZIualq5BvyTiakWvhOmoV+NpRIT6Mx
udAm4ypyKiMggAD/Q6EQDevi72IGWUiL1iNhqh5WxZchTnQtn+ncSgI6lz22Vwido0k5HbVc3Qu3
Y3sicNE3FWXeuDE+qnESNvJM1k3U7iX6GzWQ5RS2FUkgs/vgxk24z62BrOAxDrsOCVYU7vtQidAA
yndxW1kflbGKPRJoUFTWozJu576Or8zKnneOomgbV9HcLb6Z6tZs2g73FoLCBbahnl6YuRdX0L9J
6/HCrmwO2rgW2GmzoONrQ7jiSXYNj2s5kWaxRgZFCIXEpUz05LQN6/JQRy0T1lqjYdV23GL42N7T
MVFOyd3h/FF14lwsY/oJZ17EQqjoNtG88DIMNCqmtf6TJYYuP5r5TmSj2EmiWgjEbp3kVLSD2KlV
K3ZCV+Qh1+mSpr21eOSgu2cUMniJlRxyKjdV96qZpKdjPCqnoHXmu8RSO19G2NxI2eabeUkPMp6a
G5V5AtGFS2YYrt6Ycyg8FRNK7sq9i1pWLG8c3MQO+BxcN+na+6cvWMlahcewGIHQ17+g2OPXdmo5
vxTxpwwV5umEy9lJW8XjIYoJPiIol3+WjuFl1xnS1xyZI7Ook0M5dN0WdhXP14xEY6oVguwe6oZT
gw0keM56IyLEy8YZgJ1zRk9SY+xTT/YHEc7pp6frV64dvx8dG441qUu+2kTuxdM7JJh6ulWnojsI
eATTeURj4r3K1PsSSUucl0ZsfJnSTr2WuZN+kk5eQugi+yjrjfae2IvlYSoGfOewPiXsZJhZ+iZp
f8g0ZTpwbnRvHTkNN+1S0nys4wZZn7tm9Ags0YD/zkbNzvxCF+Njgs3ieSbJwnI1JEdoItxavCeY
lJbXoQ7TCRMP3jG+6Ez1pcqHE2Oy6zT2M7zy0YBDHdbjzMvrvjsxASVbTNGs7KCg9b+ViWWcTM48
7brRvgwr9YaU8rezXe6nEgOmSoyb2Bp3ei4PnB+3ej/ve8N4qIWofJXjLiHrslz9Axj8tbgcjYaB
LrQrES3v8V+tUMM3EAZsE5ZFoUnykDolMAcyodlzSJxtu9ZzI5ltzd5aI6+Egb/QIjwB8LmJEldF
9Rmbp9Ko5E6Ny963B+xk7dLRCFgnmLy1GeJytAsN577uk9Pg/IzJ6oCoZL6DNpXw/qvbTA8/9m34
GY5EFWilcgOxvrlgL3H9fpzLPcBVsUn7kdHtsBQT3ADBAN7r3u0AZqcKlzhyIOX9HHf1xhkc5ZS8
IYUkL1hvZatNOxunJc1tZhZuUzxOqtzCQ96r2uAVcz6yZSXLW9mF/SnBzzsZGjh22BzdZy271DPF
Oa+tKQ4EDnG+dBJxOuel6mdZtykK2/XqOn4XlhGdoxGnvLGRJ02Xvm+6ZVfb6LzsfKCBIozFa7Ts
c2ImuOnZWunnld4+dioSAcTyEFslQc1Qdh0v1+b90ivNprfgE6vuVAaAMBjaodSNzOqAwxYwXWrn
ZwhmLYDlYqKDNAqU8THLoOUoJ4MKM0Zt+wPzNd0p02xveq0+dO66Vlexj3lC+Smdk4lNsTOuRwgM
u2gcQt8KG/eqsLrmrSahdhpOrpKAkYsbzLb0XYQd7T7D8YBE+DyZgqiQSQCA7iwYzZnlfoDNex1G
BvDFKNIgwV/hkNGuxY8K+4WLRRb5pQvIvmWtHghvmhX1uhVh+76dTdyJ2yHpD1g3uAEFKZ24qGIb
sWe9O3HITUsGMV+Ac4/natnlfpWZWiDqurhOSGD2l6aJ4JkMZAMVLfkRVMiwAM3e2KECZ7yaQ3wR
4gW8bUnHvkWQCRdjVOC791BoP5Zuqeyc3mqDyWqlT3b2eBiGwj6ZDfLrEpyaT5NCZAerlNqpYafO
njaa82Xqq5ohmSqXcJUGhmmUnWluS9AYpv2HwTbn2LOncfLr1Xk6WEwWmRhqwYyt+ExLAFGsvnhp
h2dslGD0gSg3ds+S/8fdmSy37WR7+l16jxuYh0VvMBEkRVKkZFnWBmFZ/mOeZ7zRfY5+sf7gqohr
y24rattVUWUNFEEkMk+ePMP3o3fThUky4CtW9QkVgtZNkdbzKwRJyN+L7UM5JZmzKHiMurlETp0Z
ywuU5N5OczmJnKg1ohtBuck1KCH1ynmKv6caZ7ypHOBYNjHNzzGVtd6wSK3dU7Jmi3jqbrhOy309
ydaVDpjNhZ79Ts+E85a6+MYbZ/fW1Ode32D/aZ5cP43zstMBituUyqX7dbIOyrSorp4ty/eIrOub
WRsi+EzDaeoIQEWmqEGC4LqtheG0m6V0YkMki+3GVdjjH7MnmWn4j1UUiQeZxLDZk5/7bOpOUptU
VzUDgDaV1ROqf5lXx6R2yzaLHy1cRteQtWSv05cGlhsHtF8G3UsX3sg0yn/Y0W+rTLcabZpYNNE8
I7F3C0Uo6hNyhiyiSR6CtmU3Ca24uKoLoAO8GqxaMxufc6sHF2Eqh0jr3gxr+Eb7OL4Xp3e3zGrV
yScQUQhErHqPuSxbn+T5qz6lljtE6VcjX9n9VgrbpKG5tKwxO6Pqw160gZ22pggOV6Oj2UeXbT0T
kS8MxdUbe+NUlKV8x1mk2NHBnTqzmMdPIrXacDOt3DxGCvYYKH2Pqyw7Ft43mSxUr+cSO9pytrMj
oayBbstfocRxf6lYfkUiGqOIGDbt6QCy48oKQjWprzM0YmeQ8uZYxFnJY5JDt82t8TCI80p7xvKw
lKYeqA1hiQTymD12U+6GOXweTf9qUnmSlmAtRSNbvaUfNORadMHvmlCPSCxnLPq1vgkGPqUZmdtD
/a6AzgeJqg/3UTXNXp8136dOwNFt2sJua6qIO2UsHwCqDNdRKJG6lxNdPqyCTI9zY6ZMtiF86gin
1i4Olu5PeEsoJq7NPktadWcZcYsSq/VtHGSE3vShdMDVFnbXyuF+ZKsLckV4zCplrwhmcwjVSQx6
JdEvY9acBFVadwJMpQN1GpELDdbCisAU6CJL92uB6r586NbdxDCSWZSUEh24IdpHmsp0xgN3+2QV
b2GsCJ+nvkztMZyvgOG/Smudfyqn1lZ7tb51gpI+Rqos70a1Vb5wrur82RTfIKPoB0uBjKgYzUWc
hcsqVucCosxk4mmVEXzXuqbwPtOLZS9VSgssI37N5uSOVn7zc0htkY27znOUtshxYh0ynfbONuwk
B9mDxdUA6XujnGc7raeD1LbyWr2b1L68TarZ+w20F0BKZEQzORP9EXWdIMvX0NvYGscxjHDPhBej
jIeTYY2UotOP9j0E0v6kJNImfpiQCxImLcB+kfrJaopnNbU854k47VYA9KdJEtjCQlN0p9nMiUzh
84QMpi5O0f1kAFZfl067JFVMf7deoT1JB+900vostkvIeCeElAoa+If+nGKcofsr8CKWojkn8lLs
2poIvC1xiqcNY30rVWt10zker/OSC7t5O4firACYVHuNg3czAMlWKRJv5cXNJR2xXquIS2cW+td4
TPCUDNAWCwUWOz3RhruKhT1ltfRFI3XsaGYqHRKtQbnRWPB1evV5QUPAaWiyRTZwFj+XgtHupiY0
HvPOEK8RLep3qVUTXJipkRFBHDtjtETHpMyuY7MKqPPpCFLI+WczifXAVGvNrUfTQCySBtZpNDtI
Lc2E2dCTxteXOaShN062asezuhYZxa/KpD1Qcv+l1dXVnvUsHijSVq37sixXqF1y91rpBHLL1GTQ
CynMgA7jiQxD2eCf6YO9TlEeaL0gHks9DV1z4AyFt2FdVSUfHzpTjjizI67i1pWy3GJwxx5n4Syo
SiCbRpQOdxxRe68yImM/xlLnDu2U0TpfVPQhL2wDKnYW7E++BgjBtEel0rLzEJrj2zJn2PGikQMj
yxE0pQsYeJBZenOlCs+9os9BZQ1QodqyvhRC1nwRG7U+JIMQ0wqTpbMvNRiXXtXipy5Or7FYnVQO
/1EsvuRa3X0yCWc5GSxCnyK0bldaYbOD+PQpaeDbZ9pSPDdy3txlUW0iXTAln5vayO/g32R7SVq/
tjIZ9jQPl93QauudqpXfRWuUjtEUr3chHSa2pA5zoGQzei/rYNixyZKz0qgL1JJea01Q0bQNo2/V
rKCIkYavY4PiR94Wp5bjV7d21aU15vIK01r/J9TNHARoNNwBvNGuQhsmOyMZVhijY1S/lKWW3zF0
iWvkprozFtlyRTHurgbO+P3AYSswq5B0D0EHB2WKHDmIZtBdQWexbGMEPHWrdeYDrejQLIgwuWKs
a+4aNyjSLGmT3qa4m4MxKY3dRDTPsbRi2lklQrlW2wjPVh2qjqitsUvha/GwTjlx+jiqGZi42ZAu
pd+hOoEklzz1nHs0mUmogEOVqPmOvWKRxx2aBrE39GFzhv0cnmcr6xwc2sIt51J9qRY+VEfUvyPO
0eiBXDfFbcWt9koQTJ/0nuNJ3M69O8hGtiu3KIEYDaIvpOy2qMvurUbsAz5XvLdmgknEGvKTigbG
LkIP5Z98TfKvpVFLPt2QeYCaQbcbm2L50tUYHzGipsTG8KnfdLlRHFpRzK+mVmVeWpdDgC6lCfCt
rPyFsM0zZU2Lh7AO6hjJ0EtvwOLKp95ETQUE2mDdJLRsL82ait9Kqw89bTRbkBiG+h1aSknibolc
REEgpCOk6lsDERo5ZFJa8Vw/EYIKX4cyrc504fVO2RvVXVT3DVmRcvqWWMNnJVKz8xQlTTBAPmps
zZqrF4Ri1Js8ixNM3nT+YiZ1jwlRzVdqXOIj7ZhjkLFxF85M6cqt04T0YexCjHDV1A6ieBy0y0U4
IA+CQkoTJw6lm+Glijk1owBCCyDZVsk8ZZmZHOt0SF6VbIKEx7YT6fYoF+l9366Gm48KWip6l5g4
D61xVnQhW47TCmpsF+tKZycFuoHw5l21NmDUSHHCppNK43EQrGavhnTSsg4a61LOqXEj2padpDqL
vuZyUyc2xXx0g01o49KhN34u0D9xw4X9vyXm9qhGeni09EFw80WQfdmKpkMFNsQBZ4KcLa1+3wcU
P2xZTO67Jhrv5cKYDxXsXkcH/bILpQbbmK0nOtij3Ui88S41svBKqZqEU7pY9/JMcRL1P6azDHl9
qkMxPGBbi3OcSYpXaM182erCbWOJ+jcLR6iuAJfJ1qugiQ8qwdU7oQTcJ4XAUCk1RVhidEWNNi+D
aWLG8lsBKw3mufWiD6mX5zRBtUoRHQku5o89xZx4QbIrZsYnfaoTB8aBQVdK5EsS7VQTjcquxGrw
lEV2gcl35IHjyImBkdjRjORKGi07uskx8fWEg7nUB1T0+gd0hpk24NnGmCKQoc1Xf0zLyYnBwxwa
RR7dvF+eonJ4rhoLuRlt8Lpy9CtOo7YUiuNJkogghvSls8BXO5EE5JRRVdqwJ+XRAJAHDD+nA0ae
cNcUM3IjGMmOnPbpntL+Pljmbtkt7ZKjEpgdqjbsTxyTENWSZvV1RNwLDjU7fzLIV6VqpqCxBF8d
4RnJiRLt6nZVv+ti3T7oWSd4a0aj86RwkFqRDXAUKgYCenRhnPVp5uixJnucrSxC90N2mkqL2GvR
5zD4tZJTZJo+DyLSzjTaivdp2gunpBEkkITroHpsKdaFLq3Ys5LxsUhyCQ4fIClhmei66HvJaTQl
9xs9jK8jmgqeOBmC2yndaY3w6Luc8O0wIApmdXqFHvhq+UY7cY5SOGS3FWMPN4SkpyQclB93xnR4
nMvlZm0Nd8lITxJ+J15f07T2drKCcjd6DalhkPnzIRzk2e2Msj5PabWXq/Rz3UWnsRbeaui6rpDI
oyfCyjuLUXelmSmyR6NfnEgMjWCl3cMVIxPvTzNfTb1rOa2Uz4R4kLOmEIRDlBnvFyUynTrc/PZC
9quZ+C9SlRDeZOU61goTYCoISSsiekHi4pDRbJxcQL4z2yqebWCWl5jF7ahynXhjmhV7s0Aeou/8
DoEGcDrAFnKDY3BjOpmafO7SpPI4PoQIDeWm36jIeGqZ3pDdWEWX5MRJTavHWUvZ31pisqWi35UW
jEKlJWNQxvHkNYoxe2sxJ14KLored6J7Mb1bVTjLtgz18dEQui8Dyi02XX6mE22cy57SibDKEExa
zMktYrM7qub0CW5jQnCrAs1Qi8+pqUSYlmwMEI94rHRcrqZX5hN8oi6DM9TuLKVWDrU23Ay9Jjsy
5+M5JzK+obmE2rOqGcmAcvEteXwZY+tBCwmJpFW6w9IjsNTLIba3NvfDnImPuI/pLrG+rQjcEL8D
npWJ1iN+5OcomS8cNCr45VX8kAzl20I+55xRneAP9E6dVEF6M0KDQFPtikgjSW1f76xmLQOaAgB2
gZ5jx4QrPjAlDCmZdst2DLDotczV+m3si31cyZ/Chi6nKhNva6hWB1jC6V1bcLLdCo9lq/yqmzHx
rYJzj5SMm4i72u0zhTqdJWT7EEoTNkaaHjglRYfJEOudLEjfcql+jLLk6wgM4xDVghRkYOqCwsrJ
JOGwHqM+0nYKrtqdqGdtzLl6CrrKGj101KzLoshvSjHmD5koz/tKAJSrxXV9VUxkTMwyrtwoHmKH
w3t7hfUHKLMcviQz28jdFCFXHj9i0qd9Xky1reTA/eiqYFlAnnmp51pyh6pkiotdisKTuu+nNOVu
BCq7tXGnlMU+n9YvxSDdddHgr8oMN3QeDvBVL8hEpXaihZkv5emXpVKvjPd+VlRPK7fpCeRVWRrR
I+q667LkYe5CF/U3JKiGMrxPYl40DsWxbbrFpTf+RqbtpsytP8jxvtagSMpyZrPXeFIx8gmbuj+q
Ye+WQ3xPJfiTELHU63mfZbA612Z4y/IZ0qUgvXaFuNdYDSNTYzcN6akWzT3SHg+SruTOqBaHuYsO
mpJ5FGTZK/D6+zmljJ382oCYOSRWcAWHvEJsyMob/Sluy2fQsri/Zf2lmYV7LYsdVeoe1CZenG6V
9hOZyJjTokeet34W1/QcQ1QVih6uDxTWvP6EJDfA8Bq+q66cFanuPGlZ5D3c2OUchVVQ9UnotAjS
eEmBqHyykOuSKV2covkVrphxoJcmO1DRO+Bmhc9IbYHsFfCg9Hxw9aGa7HqIOi9f5i9FLCL9jTCN
zLFFG0XRaxsIx+SICAFRm1hXkMZJIPhmYxwiM7aOTSclnPCU0vhMQGwTfEKEvgz76QIW6tis+HHI
dKVeofeJT6ihflbbpb+f6YU5CGmSnCwq/okk0MoQFTrwYEXfEWdJ9ogy6n4vwz6kyXWon1Sa8V/V
Boe9m4m7MMnL/Guia5zW8avVEJtfb0w6sQOuPePKIZjypuuj6oC9iEnIADBEIjdCv6cjpwu/nHwe
oad4VA1P4clQtZp6FG2ye+OaqKHkGl3raQOR5IhoBj2+Dwmst2A05tFTu+GbmmVEHkhSEbOwhyHZ
8wQdvMGKoPpQus1U0Q88aNpBnoqbVOgjKQ3Bj4flSQ3LQ2NkvT2I4r0+rJknG3VOi37zlMfD/TTK
n0iFoh9Xk/+H34TUsxS1ewS66GXXzG9t1EgczMVhN6Z69ThUo3Ew1fTWr/reDC3FHxoldJRZWuxB
Xa9yvdYUESGW1o4rgJMlJx8vfRl7eMNTU8NFJjjfqWJ21XiiBmKCdpFoOK70CC4kRm2TAC1wuw6e
XZi59AGfsyK6GXQ+K50xkuGPe3or1wD9BdGmOd2vBu2lM6WXYZxzpyWn6I11ItkAB5+iavhmib3b
hBapFF3zRjVKmMfKfTxMtV/lHamgXPxGr2IRCDoKE6pBfs7I0I0gh+SN5opiIXzzth/daJj0fWWk
X4BAe0WWy7iK/bkVJmWnxo3kr11zM0OJI7d269HDuESzMbttOOt3LTKRbtgT3h4RUrYxn8pha6I2
pqiC0L7Gh35MVCSfmiqwMtx20ucE00MOoQaq9E4bmU+SlXbnss60E4T3Ywfv0UPDOpDC+ZKqTENx
22hCDhhtmnlF1XlkLhMUTZWWCBAZXGQtLxM6RzZV+LKdwhyDtJhk/kDC3otpyHIyU45ZdUuyz02C
1rAqDFfgWADifLzTcvVhXEfdm7Xp2ihUjIiG+AT6mLqqqAa9FFXxPhnlr8pMGKMqTn1UFt4il/lJ
jFQoTKD1HfRMWzxyhdNNIRglUVwOdoj4TSlxT+VpVOo5L+6rqJaU76tch40bNmTvbX1FtWOvVAMo
knlekZ6qUYBTTuRkpdaRtDFr950pSNId1MIYAcO8bchEtRHwXl/rrKl1iaO3X9M6zonT9936OSZU
N187QklQfAlGTjt+OWmnnvNnBb6T1qp79vewvbRCtfyz0vHQeqTaa+L1BUWAQQF1IfOTkOo42Z5J
lVROETUV/DetFWDoaj0Oob4YMSqeU6Sce0016ptMUgxvmnmfJXezllTDbWxDC8c1klF0H6hRKg9l
FFuDb5HuJnivWYPu0Ek+irtKh8v5IGZrlQlHRNbX5TzNITcXhhUhLfqSut5NzZTTgm2No0SRXttP
s/pcNtMqHqxFWhXcmlmVeg+/RzcvCcUTzOOpEJDEFMzFnaQ0GW2pMK17qinMMzi417nR7s0WyKI6
jrqT62Wy67NuutGySS1IWjdBF4YhQmDJEL0U6VTfC6iRZXZbor/pyCJ7qSOWkrmn0OO2job2WETZ
c9Qavp7GBMCl0JGLYUS2VLk3p+JNoU5doAKnAFzRqlcS59UhEszadLCGw/qkJoNpgkxq5e36o360
yu7TVKNAi3CsL6BlHquDtCtyY2el7Y6qQIdk/d2iJZIbprSLF2kFdU+PV5IwCVFHQ/ZJXuT7buSX
Zdqve6mgT7ptLMp+jH5+alYtqNu5Ooa9zOENt/c4FQvQVEDYR0RuYtfYBqkE0U7ou921gkInyGwB
7Vbq1xJ1sli2Nv3Z5jDV+HicjmYM3NrMLEst9oQIO6rLdeuIMStk6g3pU9gZ2ONZRkJZFVWX6OVC
KUMa7oWxVT8jPIOC1rR+rvvsrcLpcPu53VHEGQZG3aRO1Fulk6xa+rmsrTekV9P9UA3nymizrRnt
MZ6T+TgS+bo2EFwoajRaP03El7IvYyeJO3YZRSAe3a515Kcc0EoQnmn11TA50Frr6qszefI53oCw
8eyV5jRyqGpIRDTLgaSdElBHO7jWIteeKk2AqKNcx0swnoc45aRcdvM1kkLd1rUCrTPZSgkfh1FC
RYN1QuT3ppZm/Ui3U0ZLw6pfqemzgqmJDJfkCjq7U57ZUwIC1Wq0mdwMirvdSI1X23acJVIytXEr
R7bC3aMqC48A1li5Z7UTdzXNY0IxzVtD4oDg/kph7TStF1NeRKfMLM2mVFO2pzD7kumcP7uEra2S
04csHWcHMQvTIw37sM5FcbIykDAIGuENbr0Zrlak81OlKgXODDVSBxLew0KlBWNvExZd6McwrfUr
5WHya057RnXtUbj9THv0KPllLs1UC6BS2/m9GIsHLS3q13W0iAfaIzd6p+bFWjlwqT9niZSQYazq
T1S2aUeKHqmxB5FkD2t7WDeTRR18mJ1Usy5Jh5V3OeWCKDQTc6kthBKmzbmR0J8L8DnSpzSraVGe
4+kgd+F8wIDhWKNWkjltzTzwyrCdYqcdJLyuDqaYeADlwepT+mE23zj0ISE9DprlmTPI+tZCQkJt
psMcVepNQMPoYA6F7M6xoN9bxbz45CTSc7/E5S2uy29yG8knFnFJ10ouXNFguoLAqfdtK6gPpEV2
hI6/a22K/kKb3iGOiylcVfVaD9Kw6deFgrvqURpSbROv/dHUoxclrz6ReRzcJVm9oRGFfRpyRJaT
5DZnJPLUhdgU+3BgAsL/XjbUGFSW4XRLtUvlkma3Zp32WAhf0yjqMVkkXiGky8Akz1SXHjCJnVnP
ThGdb6NFbk/MJcS1yATI6nSs1V7ey4rQOSEdCzS3Tf5qZoz9NHXJPZTOEXe+JB/ZxzS/LuCPNAoE
Psl1b5wjvQDeL7Wweaq0FR3DlPu9FCM43sVy+wmdjifa5tm8h+aNA1B/owSPKodqeogxuyt1V/P8
HZrnIwGixB/It5Cpv0WFCP6jtWBBD9MjLmhqFyJ2ohmyyc+G+vNqIQXARj0dwk7k0Ug9OfFJL7fT
xdROtOHby2z16V2kaSh3CZPxScl09ZQj/wg43Up2swUVnjqgxSpWbwvlc23iWxuubCgHvfIK6mv7
OyNuSsToJeF1AD7pEScy9/KciGdzWFRWHTMslKhTmRCXcajnEgHpa3qgUB0w2Xq/9I60ZtJ5rfqX
TGumE/Xc2Q7xowUN1kg9kozszsqMFuMolm8l89GthyQ7Ni1lq3ZRRt/1OKFSqPGmfoa1Vd8tMivN
AjM5ImtRkbQIima8M9AmlqwxDgqFgg7EpyWc8TJxKkVMmOpyh/9jUZqhV35DoqGj8ofU+8EapGAg
JScvfe4W3eAACTG5A+nBivqzUdR3BfQ1ImPVCJ44osBWbUH656oxeNFq1Xdp2gqU76SxrVGp5LYl
WFekKiQX0TdoW0gIBV2r1sFA4I37pfArsZanQkIVOzdiwvmMEjqVEWW9KYJJc3oTOuEJ1PZCfsuq
adiZQ7ufFgR+Je2+KsbsmJcaOS0y5klYdEchQ8SRYtCAVB160jAR7KoiUKlkItXzmfklj8WUCIrw
TZGWh7UGEN8TfveydrybplTwhVFbK2RuOR5qpvp9Cz7vp9X4LqW9ajo0DaHWjatgT9K67ksG6xQi
4c0J5D8viv//HRGr/L0Fuf0//90l+c8F8dsf/LsgXjb/C9EwmlihNW4dFRsc8t8F8YbyX/A2aCcG
/vajgZJf/bsJRvsv6t3pAqPBncZgWDJ0vZFq7+P//b8EBTisJoGOFSmRAjlp/UeiZu+6YKhegvPM
9VVgP1vx7fvOFCEqUzlqF6LBfU79R9z37Y50KQGvCL+m93/qFbj/V5X9z/iJ3y8HXJ2UBjWFCihp
+R3kADnFcMjocCZL1i3a25xniJcQXEjYgiKVOqNvf7/eu14Wbk+lYY/d3gCtt8Hkf631F0k9E2XH
AWwEkYJ8Q9Efm0RPdx9c5Qfq4396CjQaBWXRINlPP6uo678JA/AjiTOcdD3uL/4lcH3ftv3jyfdd
1z85fH9y+X/XdeyAr9zT0d/be15zOvHtwXX5XeAe+J134Ete7e/3Fzfgtyf+eM9LHWfPu/k7m7fk
7beX+BV/v3/0L/s972bzdra3/drf+84LL+Ej2M72E77mG8+2ncAJuC6v5R3vdxfe/ui6vNULP9l7
tufxjs/uyd7vH+295/A3nuc5nuM428s8/p73297MueOLE3fCJ7ptl98FzuHJO2wv9Q5723POjsvX
3HWwq7h5h0/ne8Gd4/j7k799UD7bjr+8OV9514CXHs4PQfCwDRMDtf21ezoV9nbZB4cf//2RvRfz
e//ErHcglCJtCY+k0vXkX172/iM35TlfneDgPHxwpffokd+u9G6J9ZyK5J654bvX59dLZF9s78vZ
Ee0PrvOjn/kvc9DCCP3c19I1XY30D9fhET3vbzees8N480iC48k9Os5HTJVfG2l+m/QWbbQ/XzCU
+iZdueDJfXlktvCc/v6MsHO8w99uaVveP7XqdHJthGPCFa5H/7hNaP/047/8e3nxWRsX5urp5eS/
nC6NzcI5vbzwLO27HRNrf9vtd7udt9vd2Wdm2ME5BkznL3d3P6bjne2cA543K49l4TrXo2OzPr3D
1TkemX2H4AP0zocTYTOOP92NKtIbTtTg6j67j6wbRuyjWa29s6+/zbVtQH+6xIolp1AFO+S/XCKP
Zclyv2wLnmG78Z+9veOrbVVHNnd4+CcgGW7/4wZB8M9kXx8+miI/RAr/9gTfGeCCcoaU2MMVK/V4
8Z1/gn1i+zt/G/STj41zH06bmeTB8CA8GxvobN+6F//RfdzfTu5zhW3b2c/HV5834FYuO3v3eD8y
fC5W5LbfMe+8A/O8tr3z19Q+PPCoXVe23SsT4sWyP3lnLInv2oHrXbFDh9NmYP4+VbVtrv/tPjek
xU8DT1HyrEjMVAz2yX7G5o42n/vLzrdv/7LM3B5G9Oi4R58P4WF3//4JAJB88BG23//0EVZjmZZp
G+pnzPuJUThtdu304F5c57jfY62DF1YLxhqLzy6x87wG8+r7jDlbT7DtAu4zD8d/cfeXCwabeXO5
Rbb9mVnk80zYJbwDq/AZq32wf9iy/W5/2d++7yP7+21709fHy0tiP672a2TvMXbYocuNb79/ZzZi
8wPn/ICN5d9r8OA9BP84mPzgwX5kF5ltO7J3LNXPd+fz5/Mh8D7tD8Hbw5WdwrmyHTie9+DaX+/Y
iILr0X1gidre4XCHzT4EDL3LqP4YZu78H4abzZUrsrcEJ/bl09EJvDNL/ccLnx748WYUHtzj9fmZ
iei8ffBE/m69gJz/+kBMMjmCwRbDLnnkf8zd3clly2Pp2457+Ncm53wwDyTr7/MA1uevl83gN44V
l+WaDMfpwvpnqW1X3XbvxmYV2a/bXo+5ZF3sbV6IdfBv267Mg+bB89WNP9jbZxwCn6+2v93vd2f+
DR4YNPfgXH84Ngyrv+2arKgzK3f/w10IDgcW5DbV/W0OXvzNnMZ2wBRi+LHWvos9Pm6P0Q2eT3g6
bnBx+Zu/P4Btd/ifNQmrAX/WhOOj6zC/QABtv/9pQYzrakXigOgHZZ0jwpE12lbghb2/X+XXp/zv
q9AAiB4wre6oFv16lQpZtdBU4BmHZWp54SBohGTn/CWayWpQdyGc/3693++KHhpUI0wREiOqx5sl
+umucmk1KIAyW2Jtluon5jT7cT5+hG3+01UUDfy6CYBC1t5TkKXBRH5NDKm6AGP1WUyaYt/XKJP8
/V5+Hzs6cQFlGRxCcM/fc7zahnhZb1gtjCGVApmYwq6B9jFNG+zKWioCNM0UP/79mr9ukdvzAmJD
OR6sNc5RMPR/HT+rVJq6GJeWZHIpH0QBePHYZagPDjSe/seX2vBFYO/oNOaI8G5qyHVBJHCgOoMO
qZrYYrnSpDmgvZQW+QeaWX8YSR3tAXg7DKPByfDXu9JqvTSFsiCJnnQEoZNUDwj+9XcqHUeXCT25
D5yZP8yPn69nvLNtgBXXSh+5HgGftQ4KKYQAko4oXP/nQwjjzaII+Ye0wrshDAtzXZKKQDO593h0
0nRNF8rQh/VFicbmg4v9aRA11CMIWW6UzPfkFQLMutltrRPRpm07jK18jtG9dzSVnI0+m+oHBuoP
UxGcBVXW8o+ueP3dUh5VCoP7hK4ZKYfJp1kpQqi9bAC+B3T7n48j4nUU9OjgOMA6/Do/JEHTMmEW
KRxtxdwlCa+fu3QlgVVE7QcLbHPpfjW7MAx/utS7BTauRt12EndFgOoCYT4iobI0TwZEbIrxs+aJ
kOPz3+/uT7Px50v+NpCJME+ZxEDGIol+SsZ8NLH+LRnz/yTg/PEqIDzMjWEK7+fdXOysOm5XIaYq
garU+6wizQ6kW/lADeGPV9kEuOB0wih6r70RaiGFJFtlRtVR+6nMle4nY6V/ELL401SHyLkJfMA5
AtXw63wgRE2zakOHmoC6qO6YVp4dcr0I/0HEmu4j7FX/weL602Rn6DCHAGUhQLy7YiqQc0t0ZavO
NvRdPg5fkGh4lRuAwv/5ZCC4L4IuweQi6vHrrcGUiaNJ23JTIZ03E1ASV81JOf79KtKvp99tHyGo
Y6kbqxOWqvRe1yAWzGTIt9qmRmkV0jXK5FAtnno1zf9btTY6orq2C8Ms25GlpiGi2TCeK/1ZH1iR
3yeMztLZ8L6oIG5Oz6/3SysVB0ty87ZEHbx+LTuVfGGsDMVH7NiN0PFuZXMlaD1wPUwgl+9dD+qk
zFiaq5Yuvzg7iLk8+k1TK4/V2J4iXSCj1dWV12ZUTylc35kXSqN4BpTXW/thEZoPXKHfLY3F5sqK
hDSCGIHybtlPC/6RMM4UMYkmLa9TRFM/kiXUAbgTeDdKDtqR2u+hLz4i+vw+5lwZYCMIUgsG8Hv3
aJGBuQ0SO8VMmSfKwRTargrNWH+fY3+8v5+u8m5TX5C7WKMGo82xbqTvLpfJvYfCblM2WqwvFXAQ
9+9X/ON98YAZOFjNZM1+nUuQKEoFj7KhVo8SfsECNzLSP/XB2vnd+DB6mxAN6CeJqPj2+59c2BKI
M53vQJ0zGs9ulblQwZ116U4c8vS1T+g2/ftd/WkcmbLU6XEt+LTvLEKYVfRCaOxIejqptTs2pnCU
QzFyTLPoTvK4WD1YSbzAD+7zo+u+u099iOamIUVr50X5fzk7s964cSiN/iIC2iW+SrV4TezEcey8
CEmcaBe1b79+joLBIFWuqUL6IY0G3B2aFHl5eZfvNLcpLKrrKu6X+7QXzW2PyHoABVa/YP5OLe7q
bYKWw4GHJnO4uFPlFTU9RCxuotsvneinfmsgvEyRraTIJy5F9/X88q5/4+GFj4wqQAuTJxDX4rEv
2JvRWNptVNMP2JYbh1rtjVmkAxWw07+7nbjSeDDI/6ISSVXO4eQyC3756FgVLII+31Kj0+8m8p//
7ExLG5CYTu7FQ93bOvpu5QyOyDLmyhduNe7NjMamLHUftRpln7zRLuzOE2fuYLR1F/11GsbIcNqJ
shREvfJQD8yEar0gNBoU7c5/p9U/OfpOLr3yYCpWThliPIcDcY4TMN3o5+WD1t7Enij2qiw0qsRs
b1u5zvBE3x7qggVhpPHfj4LU1mwV/jUPcvNoki6FXUvWcfvToyo/U8JifNQ1A7kkw66vVeMsILnj
8H8lu/5fj+3EzkSVkYcyHjZMaOPoguBN4nS0uuGK6iG95xTHAWkm6Ztog/h3W43KxB/v2kHS909k
9q+v6FXtDL+Jqnfaj4dbp6/768Ls7JsE0NBVF7pd7Of0w11Y1hOflBAHcQccEc8GA3r4SZu4Npau
Y1Szd4zIz5PEQ41etTfoRfUfJkvRFOBR5Vmj6XVh6Hfbdr10HcST6cLRuQOPvqgdjuClaixKRJ8B
LUalSbmBO9yf37PvviCjcL2ubE3QE+9sC3WdJu1P7Nkl6eBgtX26bHji5oA23PKCoP+pGWFdcD89
ZDfRoT1cTPovrMSuuormjXKq/LoXy7dBGPklDM/JOVmr4INHZMA5NmLJklbeqPUVuzKb0VGZrVst
74trSunbC7bl1FAu+19bZfehHR3Zy24MS6WKgqEonwDzNosN9YyvsdLmC+79qcXDF+IIoK4moTAe
Ll6NaEoyGVXlN5aWbBuBrxuPcb09vx1OjLJeM1yNLJ72Dg7YRm5MvU2CCUMKjdrZljY3VVwiQ51Y
NRzqNZ7HGKuw/eFcZj2qDABHqAnZA84lhmqrJi99pEx2eT0/oZNDYS6Qi8dI4cMeDuUaRQ3NnYIm
q+7DHS1UbZCZQxoQErmQizm1dMRD/2+k9ed/GaiSHqNwmal6ls7wjIAEbaZGWF3Yb+vNeHDFSJwO
XpTYP+wuKf7DQfRuqgulC2QhHKXd0Spefy7MUV1LNAQWH0mEaX9+/f7Aa9+NSF8ekBLIyWgPHo64
1HmajzUjWpFkAWs93kw0jwWhRAjAj+0wviqnIdrOiS33pVYbvwVtn62NiERsjtmn87/OqUXmQyJV
CPFap6Ti8LeBHFb0HnXCdB9Tly8qkW4JEfz690FcZIYtl+AR++ZozziUGSdtZaPMnjQGDfxjijBM
S7OTc+FOO/U1VwgoRh5OGRUph7MJESfRzJnNWablFFB1Rrn6KHZUgl8BrpkvjHZq7TwqJSQKqfQU
HrsI/YQsXjEo5H07O7zNhrm+rrCim39fPI+ABxwQ7i2oXYdzcnO3MecIi5i2RXMHBLyg1t5MLniQ
J+bCsvGIwiLyoY5XLiuVQFuLxv15pFwsH6UV6MlFmOjpUYhVcmvxmPqTPv/rSIMJRdtq3ftZYhb3
xTwhWxCW3vb8ir2PdFBmpFEfhGA2gWVLX3+Nv4YpEMi0NUStqBEOkzsxeyZSBPmNGm3pO9rwwRvt
TzRch9s6dsNb4t03jqyqC/fL6k4cnXPOt46kvE20hU6jw19iqbVedqhD+YszGPq2oyi6fLAmW6Np
oh9Hkz5vmSfXzQBs4cLGPHEMVqywxxIQrn3n2gkV21pfUIY4F6mJKIcGf5Ju5DvTQny7b0P+eX7F
T33XtUKKT2pSuXR8a/eGOxWLhhWx4pgS+tZsdm6Bet35Ud5fPSiKgD4yiGHZIEePTgIx52hqXD4r
pZoR7X6uup7LxaUnXcYXttD7FWQo+D8mb2+XkuX153/tIGwlPRU2K6gyOxEbWEi152vUjnyRrWm/
xWMBHe/87Fa7f7hfCFXB1SDSiPlCUPpwyDijYj2qgRxWZYH+G3Xdz3U/Lj/q3s03ul4atKlr020V
m+qqaIz22/nh329XdORxDHjp4Eli1Q6HL8pai4axV1QsN0jtOO5b3rjf7JIAVS1pyemtS17l+02z
jsijlWwaUdY/OIS/1rgdaUQyaG3yS2HwaK17VBycobzwJddNcbSslkX8loNAVz6Jj8N50cJOFZxC
t6hJRbMEXpkkLzUKNdamQTDjoc4GJDwyLyZm5OZ5e+mOOLFnbegQPGFXCh2vusPh6ZNwUZWngVDk
Yb2zUZZAuCPU4yfVohF/4RieMHykSngqI15HHIU3weFotNRnFpqnHHynfcAuZk96SNH9YDU0wltt
bH/OzIKnMt1BbbeDhBm6vmjbGl1Pq6wuvLdOrDz5WGo0PdzrtWj08Jcx8hbBCToQ/axG44D4efdj
dPDnS22Sfj7ThdDSvlZH8T9fZSwCaXQiZ9Rrot18OK5GZ7Jd01rh2zNa/ujsheayp5EiaS8s96lv
y8OLGlST56RurT//awMjDJaGVJ7SHNr24ZdhTk13O+syvO0Sq3f358/nqcEkYSsikJJu/j9FFH8N
1iFPFVOurfyFyPpNpdO1M6L9sqETenw6P9QJ4wddnGFIKLok+8zDeemhZUOIZ15u6oZvaafPX5BY
H/YwU+EuU0H39fx4J6ZGjJ6qYzjAcBqOy05ySyRFPyvsunLp5YhJYDYNskaK/+ffP9mKeOFKZGpE
i4/2RuIUVdR2MILkbDXQ+aYe5QJ7Kc1r3aDRZHN+YidsKhpyTAwrB9nlT3rir2+WTqWTR72ghako
0hUc3SJQWZP4C0KvNd66uaF7r+auufByOjUu4UaGNP8UkxydvL5D/BepBMYd6Qf1pz6xPtDFRMNo
mcRfRmWpO29AF/r8bE98RgoUcAFcnC/+5eg4DC6t6Z1ApWHtKtiEJae8ypCFdN3WuWBaTuxQDzuH
7D8xY42i9MMduiA654JOU/AKl4XO7cXYz87gXSFgmm4QWRYXAi2npsazek2fEC/msXg4HsLWUT15
kpYHpHSvDbEYmyKy1afFA2RyfhXXHXh0X4HTg5rKGjIx9+geRoMTBvcclkgnJfkHi8blTYqC0+4/
jMK9axs22UDE7w8npCG+WTg21qSmbW5bh5p3G4t4/OdYmE7SkYgEKjdgq13jcBQkkAmUzuheIOg1
ISej0fd9ZaXk1TYzYPn6gok8tSuIUK3vGJwKyzuelLY4IJSwW0BdPg/d8lggRUMDO96LW6Okd34J
T41GjG8toSJMzLvucHJV2aaOWXG4m7mObsqkMXdthsiaNk3V7TIu/YXZndgYWGQi0ZIOIlKnR++J
zDWqkX57xDqHqiIvG2vI/kRKp8P2/MRObHaGWANjxGgtTR7ZyKmydFrJOcfTMLiIM1M7sHEz5SV+
koTN5/ODnVhFFpHUJJl2IAzHg4WTPpUdOja+I2MbkXZN1j/LZpVDCwWBXCL/Vvzv1pEbm2gpPgku
9/G1vSivmOLJKP10QLQiE9HGMpBxantbbC20Sf1pQuD4/DRPrSlONbgIA4gfwc3DzRJ3qaggIeNj
tvmNQTYR6qOJ8LhlXAqwXxppvRv+unOcirIwqoKAHPRdMlxjqlGLLZFQQNk7q/iU5yd24qqBmcNb
fvVNuFOOJlZABchjNNP8blq6/TLb4mFxQolERFtvBa3ON26dhF//w6DOalY4DryWjgZtColcjGeW
qFqziAmlIF+K2fkSO6i+ak5t7sBfWxfGPPE8w/DjVVOfStmCdbSurbeoNjVRr+WlpPuo6d1IVAm+
zmGc/lSFWXyzC63Z2EJrro1xKi6cyfe+9JoVwoTiUQM+Pj78mgUX3szRT+rdSX/sjXL287iJvouw
7u8XT4TbFlX/e1G1F26+91Zn3a6cFPxoAgrH11HZQVPviE/6oUHhECmNaJuaqfF4/oO+twK8Ol3i
kJSVEUc7vl/poOyTxECNAoc6/hYt8RBvOtWqcmchdP0NJdvo+/kR3y/o+s4lpOY63IH2sd2Ju0LE
WoMHAUSvQFosKe0HiQpK5DekVXa2WdKTXUYaKunIx1+qWjg1+h8vHqobDe/2+vO/DukglJboCGP5
GsLl+cYVHExi98j5B3LMUSlJ0MYHljZpVUZ7u9B/nZ/9eyOBrjsbmVuSWAOR0sPxHTISuMkYCWPK
zGv+fM8qCwn72PN2/zwSIVIiQ6Ry/gTYD0fi7WDIJeeWLEMJ37dcvHH2ZUZOf0fD9hxfMEfvT6nJ
PqJgdi13wzAcLWybCnRHQTD5Dsqhb1wgG8SqIHhnIRG4rlT7qJjr12p0q306m9bz+cm+PyyMTijd
w/l2dQJiR5Ptaf3uafkFKNekt3rlIIKSoh79X0aBBIbjy+3sHDkCnBCPKm205Qhty5t0tj4M3iSu
/8MgHqAxCraRWTiuq2mp9RNUpbGQ41I9UJSOrH6iacOlWrATJ5/gNowxtAwoHTxOJ5E/RcWUPl8/
ArS0kTWtjlIvomvq/aYbz0Pd7/y8Tux88nBrsgNcIq+jI6+tjYxZ1esnQgLG3OaDl3+wiXtti2iy
Hs4PdWovUnkJfHENWFKXfrgbCnQzeG8hB+K6Y3utpbUVEExYe8DH/LpqGw3lxs5+RMCgeqUPrrpw
FE7YGNw4lpSoEwXxx7XBdp6hrKrhfKPmhm5FTUTxwUIxnzjm5DZPhiHswUcou36ykmhuLkz+vV+A
h0ULK8keIuDOccWUQlHLsAm/+PqitFc+BirPpcFhhBgf5S2ljln2KRKT/R8MDgNTX8BHxuwcx/67
JFmFQ3kEzHrdBoLf8Bq5pvhFR0zygu96dNw5eSC+qCrkAYANx7M7/MDhEJeFtOZko42tvdGRX9/r
akgvWNDjoN7/DgN3kCgih/74rVZyQWmJiQBlSo6ikwimAYQSW6WlIqgdVBnIJ5Y3mSkewimcdjXZ
zsew7/5xO7/7NY6Mm1VpY4dzm2wSJPqB4iGljWM47pVbmJtMLlvlADviNBN4o5hxe/4wHZ3bP6NT
4EfFik4klQjO4Vo3KJgnqdsnwFSi/saunXmLtjASpwl8z/NDnfqsfw+1nuu/LmdnMd3ZLoZk00uZ
bDsz9zbG1KoLn/XI8P2ZkFwDwx7eHA+f9ed/jQJ7I7PjJI03YQIG7QblGysM2rlCssqcU6l9dqsu
/Edvbh2USnpO4wqFxZ09cmLN2aoBs8loM4ZxhIo7dOo1cnXBWT0xNZd4nkEbBP047rGr3NMsEgoC
TBs5wQq/hWdgZoj6F65xRbt+Sw+QW2Hxz3+1I4PzZ2qkLtdKLcbmMXK4nip0wziZ0f0vJg2x0TJF
3mMJ3KUd9QYSlDtBSEb+ctxHfU22/fzg77YM+Xz2PtUKFNtja4+u5AZOhCXC0grsuouutCacA4fC
1wujHFl0yyGKrhm4UaRpTXLBR6P0eUIDizL0IErmaAhmxGw+pvUkt8KZxLadua2LEl0f9H6iC+b8
3fFjaAi6az2cQTrFOjJ1MlVamKWFGeiaivUHw66G+jlBQVhYwBjctruQjTo1HueCOx9fjnL1ozMY
L1ZuhAKgxpwhioOGp7dB9iEPkEJsLhz3E0MRu5eE8Clw4hweTa2io6vJKKmBMIgMeliXy2biXsak
QWU6v02OPIL1A1IFQYqdPy5y+Ud7NEUgTJ8AfCPkoqnbOCyrvQgXBMAErJhuIMcfovcZpMVk3o2m
PV74iO/O5To8qRGcOip32KmHR8QQUuIDx0bAJvX2YukM33IaAtMa2MjaUtrj+em+PxUmHhbLyubB
X/zT//uXiauiCVpdiFkDcGEBrihRQk7i7sKivp/VwSjG0alAt1iKOkNrkoy+uwJcULyZqLzTY/k4
DKZ9wc6cGo7o7FqcTSMF8ztcRLskdpogJbXBiGlluqvQEk2Q8LRz1GkRtLXQNoS9kqPb+O+radIJ
SBksBZQEsA4Hjgk1UsNvCOS5lfMaZ6QxVfuP5UB8JNROKIomokMGiBN/OEiu5jx2PM0KZqbzKjVV
wusoqwsRuPcbgwYIzSECx3sJX/xoDVNkBSLAPIgSG2R9bA8JaYG68PW/LhijrDEiUqIEpo5DU60y
x7jykAKuLAPPjJZXKDztpf3w3nw4mESeuLRoknF11p//tckJ1YezCQhnI4ZZ+XGscb2hlng1hSTr
z0/o3RW3VjThU5k8XmgWOr7iQLry1dDm3NS0iv1csr54su2o3tUpikytpyCeEkS9sN9PzY9KCJP8
LWUBtL4ezq9BzdqJANFs0iSuSRlTyt4aEComoY8XTvKpoThR3C+8V4iLHG0LO4fxQusXGZzF7D5W
MQqnavD0V4sCw38+TGv3HjVIRNTXsN7RPteWOpmr3ss2sGzVXrb578Z0LpUevP9e7AfSEdT9r9fm
sb1tTR3lIDpb2YDu/KVXy7JZhBXf0ffa3mtxld+Xi2gu5cbeH67DUY/sROjMipatMNmY+oAcbpV0
e9UOxtX5vfjeFyGpSQSNa5MWdPKbh9vCnuYkqwWPEuH1yUOR9Ys/w0oJCqsybvU4DQs/GUPzyoq7
8Pv5oU9NkEuMl62BD0Sh9eHQ09JWQkwT7yHHmRCPNrK7DF3EzX8YhaA22X2ivbSRHY5ipz3ltqEN
z8UYhp1ZKXTCa/1SXPf9ludNgyE0V+UscnFHjyrlakWpd3G60fol7PdqrFpjt6RNVlzVhdF1F0zi
uq3/Si4yDYajIQUBLV5RvCYPJzVEpVXXC1rO4VJb+yirl8fSTvJN2qyxKtkP8sI2OXEEiPrJtRoF
j+Pdt4o7yxKDO6Ybz8Xb6DqdnJUrlHfFQ6WDYVF5d4PbtsX2/Mc7sazYY4puGBWKvXb08TqxOl/1
gJ43lw8K/ulyHSK7jzQ4j/lLTfMnFhXnH3Toav55VR0tKoKNsysjVHrbrosU7We4fgHVB54TJI5s
46vMUhDP/nmGPOMIY3HBIRPmHflylotkZNv3kHlIhgbElsInZ+zMq8VUw8/zQ504bySuOOYEiknn
HldQdb1LFiAG00odvRsM+mAH+SLf/ssgRKKJc9AKdvwc1vQqop6vKzYUQMNTLTWYl6NcLtyg7/YF
4ROuMfJ+xGzWQtfD/T/xeCO5mKoNveX1Y07YfYNW+7iPZ935en5C7wwk+91eE2J4ibTzHFe3lU3Z
rMXV9SZVtvkUUpkVXifLTJPrRoWNhiZsVI8eQvxjVWff0rGX5oUtQgr13afj/USpJA7yWglCM/3h
fHnOZTR9ZvV2tjUAy75YzNzIH4Z8aSNIK4XVFgvcyGLJYfZ5TZuCM/cK9E8RfZUzYpgy0fQCUVvU
LuPvSUYthnU95l4lnmMXVFP3NZyztEyvXDG04q0sUhFCz040CAx+gmx7lm4hyWkh/Le5HID3dAPp
3nTfocBsPg1TJYWC+BKP638fL7X5Wrtx0f3WO60avy7AHM0PTeE2xVudWR3gnX5O9G0qVFKjWA3S
vrjpqzS50dzUSUmOpcP8MsVlR4K87KMmdXeGlYDEhSI7jNInw+Y191q+qiWkZpx7z4R3DOvWoZdS
e5MtvU9fMh6EyGEr2qIgxLIyhbsZcpEip98NagpvUFIvOgApfTl+Bp/q0C6pujQMNwVJ8gwgSSeb
L5NlNulHaNnCvMqlDAkQMhdlv9b53EMNNutxcu2rpl6ixQQzlMK4C3Itl5Z71cAdGPddQakViu8T
2WpoC4lHM20ha1n48wzWaKPiEOCb6he9fMur0jGQ30Yp8Gvd8pwFCNSoSnygXlaFH7pEQgupe71N
eKhAldoUDpUlL3ofaTS1mgswus9oe1LTKiOkI7ZTq9Vd0Lt2ngK+R4em2AhT9PKrHc5u+62CQBT3
AUGmsv/cqpSgqz+Uad7EPGVDqV/FptFNn5xk6jJeEdHS1+QrU00gDZwbTb98dSY3j8Bme0MtdigI
jEN+vcLu40c37qth8Gmb8dD4hn4F+KfLo3FO0QjFj0KOdHYm9bVx6djn3YWSc/e8zOYIsSJBYlQ8
eq0Z5T/BrWRGFBRCgF/eLGOTGh4Zf83uPysn1uxfxrJYUUZQGpiWFsQRFCMkrr2h0VuQCbVqoF9I
BYPER7I+l09pOKPsXPSV4y37ObLL8tWzMy3NfOolYiScFQSJEaVsazA0v+utbHmoe48yyL1o5Qzw
wkjLxobDGHVm3/iJtxjhr7YpDZutHDotbQtinnXtxYNR29Kzbk1LMwRRCjPltYrlot+MRmUtX6yy
6aPPpoSg/kR365RvbBmKMaAtYnF9T+vCcjOoZNbuCySdaPgnGL8854LqkW6jeofBYTu7dzMAY+u5
S71+2XmhwgJBFOjbGCJ8qPRIXNVzTubVL2trnl9LCwB9DLRiRqbBdzNtoUSkTEXZaLdmYxSVDNYU
uNQ2cSfiFrpJ7BEG9BcjIxcAPYxOTsjcQ9Evb3YsyGJtwrilCsjX1awpa0eJUOnRMaeLZdb9VFvK
8ZUKS4EuPl3l6EcbxopS9dH5oSzZn5UXZd/tupngbLmRBujTiSvEE+jamUOZ+ktHiUzvY2Dt/meR
woVDON0AI9cHaz1E2964kFat7kOmNDtvrpsuj6t+30y0BiNbzaPAdTaV6YT2XWmmTtGjXQT2Jb7u
sNYpNdK67GDSoGFjB4YlYH0EST96lXG9IPRdjV8gxs19/6nMzDqTID2kO+pfmlDx9sG7gyKQrjlJ
0NZTt0zTLeD6pTW2VbRYoz/Kude3bTsjC7SRYkybhyKt5/qqRs8DcI1edCpLke01RvnmFQY5j12X
winsqmR0b3Uta7VvbmK06qlw6cin6o9iJQoPaSRVbwb6yaFvDHgLwTglw3CrOSgXPs08kPtnrVNN
vs/zyDFuWw89qgDzpf1wO/ARIL5mFLjDJd+PqF0jEoH6uu470RjdO6ERf0TevdgZucw+kleryPcU
rmztJy+xi2xLuKkB6kTSW8UfnWoYad6tTFDGL4ZJ7Psnc0rMl85JW8ICvRByz69FygGda/TSqUPI
zT3l1lp+285laG/A+/ZWkKXSqF/M3vCEBrWmqKs7YWcy/2RkCfxInRs4fKitZJrvsHfVy2Lpcwwt
TdbhT3dJvOIxzYTnPna1tsgXaoFqtWuVSFxkjqth3uOrzp0/QPSdrW0tivCXkq3ePFC2mhS7CbqT
/MGWVew5JKrr5LFxjLJ8k6GVOjQWNqwDZJ2hMX8l1kB02heqMdjV7BFterTNgvSUKOfO+VzOS73c
xCKF9UZxKkLrz2HkdVp5ZY2t07o7zW6iSb+aeCigML+got38hsk9ar9Aj9UlkG8YdL0I2g7i1w+j
mabepIO+nJxlQ4fG0MKQ6lQUTb6UcQL5CUjjWpXaxGYNesCZkTz/5faFpuW+8uqWblmIc538Xlup
Vj27iVWAp3IUGz0G0CIXxwgyNZtQIBBdL7oSQ+pNzd7zhpwedPIe9X0i7NEEyhQjGeSpCXtO6UHb
v6Jn7sAndCZEnw0U+PUgow6EGktdQdG2J5VQVqRlieU9TxGJ0+dwFMVbVFapR7QyHzKiwZX+rAsi
ZoHJXjQDt46a4mfbL94nCry4sSX65tOjU47TVcT5Cu+y2AQoi/WpXzydxO+KN85eW4p6PuUo7L/B
le2Kqwok6GM1js4jjadR9+daeI08HV6pAZT9poQo0X/GU4DJZce2LPb1grjFHkGTEKacGwKxNZVs
7KulRWDfp9y3eFa6y8eaF4GA/aytzIkw1qCyo3gQUIiHHIFd53m6SwHz3vG6mdHkL/LleyK4v6+r
zqgteNvtSAl21xXbBpT9DvS4bu0srYz2PD5QDanmrALZQl1QvKngAGkBmDtA1GQv+v3I9fZqUouZ
B3XIHRPY2cBHSeYcZaCBqtYumJuxz65bSEMzXA+P2jHU4mSEgtA0oqkPemS6iZC9mP00hRqYFU03
IVkzeuBKBdcQCvUMFfTKyKj50HuYpI2uHLExJ2PSKbKL4k+YO+Nra6py8I1Ztl+s1I2+2NEU/o7J
7DwCPysmVkQIbRcnijyS5jYa50GlcvSl1+KsIhxTOXdVWEzZo1JL2e4Nq02r60nRo7Przc6YvmR0
mtcbq3ZF4qd2C/UsU2xNp5WFtQ1nT1NByv/zcf0ORMJntNeDLgwNoNIG+mMba8EXoS5xLrhEUreA
2lT2xnc52gVkCbXAhHRZKJ+unM7cJ2Kp6SpfkvSb4tMkQTLmYmfS+W3z25aUFNl2VVL2V2RGwGOn
2KVWzr8ShsUHjzJQaL6Z6tFzg1Z7eGVFEGx9F0+FEozUkyqQABo/ZjkMt51rwLr3Zds73c6E20NK
Xy6Z9BXgjhmaFJW9vrD1GBghcgn2FgJg9Wl028L+XGRRCirTEQDBismF55HF9TTd2y5ot00VmTIK
ymh09Y3ie1YfoPgZVwC1CvtamTka8cUkLLxLF+aDb9IZNPid22HM2iWx8l1ZDOKjQWmV+qEr2ATC
w2b6tQOWBEJkzV9rZq7MtgMcmvwa6rwdUSleurcyT11rj4/rATHLZZn9yqC1jb8chFdeirziPknj
JIH13krZ7Lol0piLDhsCbwkkcjlS7nETTo39bNhz692UIX0AQWwO0afFjUrNr6i8v52GEOdyGEec
vGGppLFxlBVNAcJTcoU5T8nDXBvGt9aS8V2Sq8LyO82MOoyhTJOgDAcM47jo1pfG0OZvQmWh9MVg
JfonowfW5NuUOBQvWVMDv9xkbdeXHziWIFqph+fmc8JEEw8xfu3T0gukXTRlJLdKt3sZKJS/cfgz
lYHfjGLPvOJT2cNu6WMQ0yn+w6eBdpN0G05JF/oROer4KhlF7ewySnUyoE4egKqwCwkHLyIs4hX6
oL9Yo1gLoujmTHcEIdutNAeqQcMpDveLMUD+G+0oKvYCf7oCgGQCY/PcLAlA5mG7yGxApYX5IKvi
qqHf9YHYm5FvyB8N+nXtdjodYoI3C+fLScSwR+B8Sq9Ky2uqW3wVXm0ZnyVF3k/y92hpD1OunSza
4Wlgib+S1i9+GfoSvcWVGt+Qf4m/j1GW35U2tXk7k1f6w5L22VMZCpCDGhvqBVys1u61zCyfmkxo
2MwChtHOnZwcp0ALpdjYOBTm3tEnPbs286J9Is9uR0vAe5/X29KV5qeGHrt5SwdSBQoxdbgLBLdW
QBkv+lhhbnkJzmDJA3WACPdAVh5xioVmJrmjRl9rdsJt3OlLWkqA1J2V4Q53g+Zul3zgHvLbpARg
V6FXl/iOEPFrGtE571O0phVPKUjhdjMUdWjuMcXqniKKkBZfc3Fou+ml41tLilYAhRTyt9YY02+t
E/J3a9m8bAcIsnPQa71N0tJruc8osMsT3iGFsQ1tnufUvayCkZNe1N/HcaTTJYrNAiaoXMyfJEt4
A3US5s3SieaLF7rqRwFb2Lwx6U7f65rjQRd2vKZGi4Mo8I7OFQjMqR1SexLDNHseVDhwXNQSfXPK
avzgLFb4XXazeOxNo3+UQo4ZgKXGpHyyA/fouyvkY5ukab0braJNtlIH4eZDFZzvxzqfNDiW4/TD
RZIUEo+Yu5+piU4CSi8AQzeAQN19rjWDRuAmWr63GtRobk6vhIedteaPcbTge8t5Vt8rjMeydXsv
vTdSQ/tt9MX4YRDEwXdm3TrfhyhPn2JIPjktjXl70zsRLpJNMmXwZ2p8hqucIlwYd2NS/J5qTfyA
SZQa2Ld5/pyoDlmWVi15/DFNaou0aTGUv/S8beZgnGWWbWdh5TmVm3l/K4qpgiRZzvXvyLHCb7NZ
RY89V/iDk8fda9zZkOUGVu2nW3fN7VTUOr5+yTf30WCZ9CDPBH5gnsdr267VUragWXMOiyCO+w+y
4RkOtSvreFXN8fpM8OzkQTeKCVCHlthE5HUUjXZDOw89RNrEdvdkLvVXp8tsB32SVny0GpvjbtB2
6RKo4g2/mWhrb3zLnVxepVQSeGSbxCy3I+xMl5M8qZuFnK+1G6E3L1uj7kh7dlbX7d2UtfZlV0Dc
Ur0BiKpvXTZZOFjWx7D24mcqL/Kn0eiJA/Hw62FJVbKG1ocCA7g/x5s+AZq3fwFcye8h4kC5BA0E
kFN6ODG7Zio8wOVQDgmXh3p0rddu3u2mScon7nSVbAY7KW9TOry760blzjc1mOJ+SsVi73QvjuGw
yqW/caNGfoohV4K4bDN6DIix2GEwx3W99fTJza5q3SphZVmV9QYHCBRnV4b5rbU0QMbGvuqCxm6d
EsmjWYz+zJfZF6Qix90wxMtLGIHAusNa2AXc2MyAb+N1I9zhCmSKVkU87kImz+rMcn7h0W0+2ZkZ
fc4aGn39pKttWNACH2BjZLP2O0/S4pZ2v9WEE71yds2QVG5AF033ABt4QLwXbQcWYBmdYKEt6yO6
buYUxNXilP7gCafeRrjt9sqHAiw6jExT0gSBFmQxuq7PebZ+kuELv2iV1X61KKf/Rppgvo3yPp2C
Ls7lVzBe6o1IYP7Q9FXxI7UX81oxzSYgS87zdyJLhFoGNf/UwY0yvDbLNvcYt5/ZUQIU5xbC7GD4
OpBMVhabQRzEsNtPOeIePPYNqiKwnm79AAw5G32EfFP9tpqF/W2YW/veddLme55k1lfTJYUGKTLv
fsCzAQ8z5cQ/g7ZQDrxNO80Nv+lb7zsZZpzkPpbR3QL1u/FnFvEemIeW0Fo19XdVH+GkaHqvb+bQ
zcExo0zgQDNSyaugNAtCu2Pxe4Nfgx9a62pvVWkIZ3RoJp5AtJXy+F8SVe/DQoz3cNEBgzikYuFQ
xoYbBW2svH6L1wRS0WqX9IUy/fDB6J1x8AveRwtgwNVrq61BXZUOmoT+UDmuCiKThv0br5mb78Yw
W09gdC1st1jKR1V23lc7MvX5WmZR9lR1qfrZUWJ9j3yEmneJk8jJV6hgvGgTgVTf4Aam+T+p9U/5
UHIFhDHSmZhYx32cSs392psVTzmqiK3neACVFoxqpuvHabIpv+m01LzNWx7J+L6m6jdmqYuXxFNI
0/FmCHmQehZiTi1ey12xlF3rV1YO2Jcj7vwQ/8PZeSzXrWRL9IsqAgWPKXAMvRNFiZogSEqCLxR8
AV//1rmjFi9DjPuih91q8ABl9s7MnSmWOtvn3YL5EelZXFNZVd0qh34CHAhO+Vh3KRHFG0YJx1RE
8jwcquBX1rjqAv06VUw9U2LIMTSPIMsBmZsqTZfEhCLMd6GnEdDXAGLYZTI3f11ANr0t9RiR2Tq2
9sHzZyp6NZYbMeR9Pzxb3RLd+Yj70NorLEniymvqPonwf7yEymyJ7e4J+s2aatSJHpVdY8o6U3sR
nNs58ehkzRfylYIlIYzY2cg3kubKDbM14ioci4cQJ94gbvRYBAcnnOSBb6w3KjdGnRt7EM+Iixh3
Z+jdHnZe7Q1XNdNxy1kFS/QYiKXPL3CO5HLMKavzmLNInEW5Zeajlekg2PVeyJS6l3HIuIBlF6ms
t9thrLtov5m8ulzV2ns0YN7qxJFYB2IcfW41RUR4saunXp0VAUQRKVNe/t1L9fbSRcbqdnzD6moy
oy130TKwuOsqbb6NotKvUVO75PBRobxBMqzXZbCM+Y6eWd2MZhX1nYUVw5g9RBoQeGdaZySZJ52K
/lk65JdhDDy5042b2pm/C1XYra/VJqwhVtXILhDhyFewKNXpDAenco4nAQAjzkUfvfle0at91w/b
8rykk/wSQhyerbOVs3G2maj7Zonemqmt80MolXrCPN39NrWi7JPFEc2zVXDrxhYd99dNlBHGS37U
HmTvs0ojf1rqvRimKNybKdXFWQ/WPcS2cuV2ldURNQvh9PqL7w7Ai9LYOAM4ANj1riDsysTYlbZm
H4ZlWwFzOM2XymCcgH36pkRs+tw8j25JGWoHUgX7puaP2bVzx6NN2AXDztpWc03x3NHLrvXaJQ2I
XrFnOr8hqB5O6EWssx9mb/V2ghRWq+vuw1KE4d7GrodiY+nWJdkKT4FMkTFoJWI15GuBzvU6aeG0
f9trYP0TSNwU9pkXLfpHl044nabB1J2S7jbamjVwJpAe4sr0xeDaosam03FAhzDXAyXudd4katu8
u6lcqqvZEovaGUK2iyTbkO0luekxks/7US8H26bGQAGTIQNudNMT0chw30PZT7bF/3xub6RTUret
5WY1hNq2q5sQGurfNzWqgdiskwZxq5rgBls6J4hH7U8/GYg3UwwYYumdz2fWu6YXOYCVjrK7ecUY
JwYoqazjjGp32XkGh05w6IhU1g4k4rpO0+EBUqWht19bJU/HN5nNxp04pvFw458XVNOxSOX8aG9u
dKsbM5ojcv3yblCZtHceHhH3Y4SBI57eJPMlyl9s6CqZT1QC1kBm3WGKgIyemrzM0HiU2SyTtlXF
dl25Fa2axzXYxOE4eWavN4F5p6i3pb4s+lCe9VqPc6zh/x9zVtWIsqYOSVFnSjvjMC7YUAVamSw2
yL1oRH0vO06ZE247zIk1VGZajlkcYjyeJv6UmhdX1aN1zOlSz8FUnds2WPzfuRMRBdks2UjkNwso
iL263qxDtWXVRhqxPT8unmhELGWxDnhjuHUACVMETaIbjeB7xRvLhIgunG0B5kUPW90seKh5CTzt
0lHtL+E1JFH/NUUiZ0H4A4XgZ7tsoH5yhAgolm4jwy4d0I/KgrupJvf3VeTFBijpRtVjCkNPSHQg
ojUR9Ad3kSmpnJgu6vPYskgqj/21rs5Tx2audzTQMrGHM4PaBVSufTLB8TV8ya2lATCu1ydeqd0v
US/pqyVDlw9QPhIIo5MThdA0VfFYkVnNLhj13VRQ8pJo31XnTZVTY8yZmLvdvOTzq52uVk29txDE
RxalPLfHVDz2JJvfo/3dmtgb0wiE1VJ9v29g+6631gMAyzNv/PoPyUDwbqR/2VNvbgXR5E8ibbt6
H/Vd+Yskd65TPZvtdVlFf+usKv/VtVh40Bw46a1elc8RlLb201y7ePbOoE9ngd3abylRf9/4qawx
eNFt2k1G9T8CJQDmt23GcWsK85qRZKxc8GsrvT33nHsLgzY80KqSeu5k3vodkbT4oWAmuMii3Axx
PUlRXuNYCp+Ujd38Ra9hvqL334g+0HbQ/+otPFuo1v1fAiNHK6EZDW9seylBenszfBWmobLOx8m6
rsvTSWPyPL1XXJ9jsoxyvoQcYfoWIXMg4rQYpH9tvM31oWaa+t7IlXqXR6pb2wgfa8OZ+y4MZg6r
PvCthy5UZXc5pIFtIJia2dtlQQ1MiY12aJ9NnYtVlofDircbpVp/84ZOhxWlZpVo4NQnueSApdVE
txV7LrBHhjWJd8YlKMG1mxQi3N6a9r46OQ0cImWvVxx7DkmkeBCtsR+K9ncqGtdNlMk7WuHZaR9K
Ew1LAl9eDIfIVZi+EGAp78k7Lq3ER+VzN1D+9xwHYQ75xPjIxGS8sXqK7MzgAJ82eo4rzjrGk+Yi
WM9dJgJ/hV5ZunEjJ7dJWCTr93kqxWMmy76ACu77F1WloLUzYXIVyY6zvvOxJ33ruXluQZrlHZ69
rX3XoYVPgeyaiviNE0NsSiX7bynIn3UsnXW6ayw5NJepP25b3LG9/APDiPB/pTiZHp/8hvfNMFDL
O2ERFah5BkHm5ezkr6oCm2WIsqehFX1VQRPpKr+zmYad9v049/ssHaD4DVI+3u9qU1T0teXfE9JZ
dbzqjFqhRQ36alUQ03s1cBQna2lYsWFrBb9Hx1ofCGedh0sd+lw5KzM3Mglmz7yAgwduMiBCPvpY
3xI37iKPP11zeGJq3TqUf20GbocNjZ0mwLrb99LM8nmt6lDGs01qNkPv7S+fwGuTYPSM4SqZrt23
qQ7mIK6tBg7fy4LuvBkE/8/E2HeUtG5Qe0lXhd5veA8PtgMVwYksbpi5Uu5Am4VxvPUGdgIsrjjU
5qSCPrSv1r6xvtbC7WwSnjevICG7Dk84cgoZH+Tgvzu85NqHanHWV4OS65kfREoLzUat9gHTIX7i
dvMwHhf80y8AfKwlbllCX6iWVL3LnFSQWxtuwjkS2Oo8W54qnlCp5j8msNln7DxlfoSnbp66svB+
9Vubm5iixwLzh5t71W3nXpso7JZ+782RfEM4rrfYTktMAEijcKtzq6qXb4r4Lu/CzokB3o2oQVjI
DHb+Zj+aDvSwgycu5nqlxEN50+39SuR6P/SFezngNgHdZJT7K3UakADZhuku7xd/OQTFhpqwmDxL
0DG0YsiuMyKP+c0wAyIxrNf10E6TUycN3+5CydaCS2Yg81ell/Feq42iVqRD6iUrcLWz95RnykRb
tWNdbmndp+RXd96zsA2MkMpI0j2UNLAPQSWkTiJPiPW86HP7ETkszgCWzKkNghYPl3aUoDPZqQ6I
szTVt7VydM3hvqgvooce45Ym8SPepA7urcGfs8MixuZHoKmOkkIBVse1yDzuM7vWj2NnvJ/MXIDP
qGpqg7gfFcMX312cDOW1s672dlX1biGIWU1Bm+bMC27R6upqF3IPb1DtYcehJLyJ8boZd4hDRoBL
fUzrLigvbY4PkOe8G+WerMrisayyFbjHW0Sxb9ElucB5NrCyHv0tsdcJ9bCstuqJuS6/iRv8LDL+
eb/tfGVvY8wVCccxcdP8GjDRdXcwPvLCX5q0wsMy8i/8KhQGQH8xX3Je5ZPeNoaMTRkVxFNXnH3J
nNs5lsOq7fQBSCi7G0h6bpjw8OWTsPLpG/MebD81pQhQ1kabYZe74eAmmdBIMdw0tM+Hkv33gk6A
A9INFESX7XDYVpRZbE5l9zqWBRAD5iaII/FNHGhiC78byQZqpHOsR3zfuA2CdO8amojYrdbooOZR
lFfeupA+HhrLFHE240yU1ApA9Sxcfe+X9rr8m+JIyXkJwXTeSkqiXYgGyn3Yqnq6Wl2rLa6ozvyr
RVuBOnqzmovE8xpENVQOoDVSzrLfNbMtAGC2jMWTe177PK8TP6Rziuy+oen6ZugJGPERLQYHW6jT
r1WY6ZVpyi0IEoB/aACo3v5Sa8qUQwOmXiW1XvuJ8Vmnv5HT0r6JWnjFJVHx3hnT19ObP9fe3rLz
qbsBuofzGhmKXDmUOv93NDfFzxVu9VcN+vrkah/pRKpx9EmcKqN6GztK810xa/d2RO6BQgwOFh+l
eTVQDrNbJauNDTmmm0v/EpQth+CUg5Zzk4xBn5RVMfAploClPxI+7sYqH9ynCOnRS07A+ZPVBeEU
N7YyLwqTaLkr81ncU09sKFQ6/vggbL667tQ/Vaa1opizWpbMQKE7QTnm9hQta6YLLI98tdG7bcMY
FxjAADXgIA/MpYM+jOVk3BdPju5Xxwqme1fQoMZDOA9vtpUp6hGaIL1LoTXPG34gJV06OZcFJamf
1MU8tGhW8K3G7NPBmHbWiCzY+o0+chfmr4G7eCP20uvm4PPUFf7OFV5Q7FJeoEyQ5Qbs1ZR1kBS2
UyBbxjMM/lwj2IpPZzJDK3xgN+6JlbpSIXAnjFylnzCYqn9WZu5bVPhbfatqKs/9Sko1tBb0brOL
ytk1B1NCa3fGb7pkDSqXX5YyJbrfUi4YuPHQ/NCVVb3QEDDHXTRie7TlajG1Irrl0c3W8sFeZwlo
JBdYOK6PVifoNWCm63Bsb+cx7W4a13a+9opO/x7YyXGTDuXVj5XJuuesXZsvg19RYqMAL9GEFanz
lHtrywT+Wjg3Apo7P2tV1r3kc3tSINKDVPGCjdt4nCxViXieIu4LsU4ldBJk4qPvI2opc2wu46VT
46+ZgYsfPi1oRr3hsD8digSqCTiuaN/6SzEm3bBlX+UoERNpGJ1TqkYOXeG1C++5aLCfjqfJlvfG
Wcx9QziZBrp0yxcUdTQh6zj/NCiLmzgfTqt4GNyiPdt0pb63EMIs6Kg2RSIABqwY7iAnCL0GhsPn
s8qv81GrIOldu+ceXvhHhy53p5x4jxxwvLbEWp+5TYpwaMjMeJ8NKRKL8iS0j113yVf0aJP4Tm9e
3zoeUDdvvhS3uh+zO8ZpMM9NpXLPbTmCAfcniRIbzvMwiKzaKdwFgGpPgIr62coW29sHVg0uO/eF
vEEzqfyEuRKAK/o1H1a6lMGacM4i3qD0UvfrRETMTnQOHzwfoZJ3bAGmPDIUe99F7mizc/LVOlsE
9DtneGZeQu2ljx5VDO/JF9OrdDZYfgbiC2JmpLfSqIslf5Jp4aUXWLIut6rDMebAVuBgQ5rHXdl6
ZCHDwM5dRuXu9OBNjfa5Kta2vxIuZ0scjNlY7cba7Tai1df0lnmL+WG2w/F1dke3P5N4hlyqGiqe
yq1NoSVd7wUcb+H4C/rsrHWYsAeLLdqjtXQoe4wr9CU/dUDaENh5nqyMXP0qWD88AQ/3w2A1/m/t
5rW/F/2sXk7HA10anAde3lQS50FqGmwN4Uufu3CRzDvkTqa4oUQIPANGcVP3DBcgj/HTmy2oSfTb
AOLQIuRbO++itM00JZFbXGyeAsHWKTp1AAzUH4dOrNVNFbVcnk3XLDbLp3cuKg/OCc8bq63pofzq
wRpN+ba0W/AjRw+OIDN3rG/D1tEUeTWuO67JUdtktsWMYTZZKWW5PzvfWIXlFVL8N5MOdZc4SlPt
BQX1ebCFNo6QqrbOSlujZzIbJCcHdtnl+zKkZI9nQScal9B1iI2ixT5HlJOHe5zuyGbylXBeFGI4
TiuHa7hUs3WWDx1bAuA/uhts7dxpEGi1Sxdnee5sbk0Wn7u82oq4obisSv9yHtB+xSpqi6dlhS4D
k1q8a2awF1Y44sp8PyHs6/GG0i7dfFDBYvi9tC74cD1ajcqIxyoyGUK2kwCx9UgcOs7dXHDgpuq5
Z4j0++IM7Y2yCuOclbW2DkqY0T1yuHZVEoztmLuoJoAEiQMCT6jni0rBf8oTk4imLowDJkrnMxN5
DXxDU/gDJ5AN2EtQCoMOeOVDb89OxX7iI6Q9OqbR8yE+5vCalHsSzQYHePyaoTLQA2UqPyBbpkef
CywBWsG9kY/7WQe1cyApCEi7nJz+e1vay69FcQfhyAXjvCvHtfsSRFLUVwh9i8uS06JJguXUVcEx
80cglymyOKD2+o4PqbhkahEaO9iW8sXN3eUXHB9P7auhinbgVnV427sNgDAJhxv9AP63sK4q9Ppv
zMFp7zL32uIrooNxpOCa9YRkphBoRgyjLFXSaxRYZxmQ2nDFOO1wPSM0n5IQuGs7IyFRF/ktXKux
H1FYbK8UXjN6eBO46fA0ZhWjIPseC67gXEDlv+DyvXw3mWOmI5x82O4iumI0FpPAHZL+GnA7Czbx
HGGJhm1X6Ec3+VRFOWqwPKS4btsvAzQ+wiqrsF4F8gi124rKS/eIQyKkUbSmzc4d0AjBdJ82gDut
mBXaKpy7JORO8amwA5RmMH3R49h24f02OYsFWbnxM5lQ7o4obZfrbR424LeNk2EHMTI9ZIimJ/gh
WXVgmmH1VGCP4Oymtu1x/UEFSJFZNStY8eBx5PSyoukPEYZIJGPjOKJLEXkFxSBYNvC32DhWegvS
sw5sucCkiAI3aS0byhAKTvkHbMc03kxYqYUHkPuKu8mxoeZcZOR4xvUb7bLqZxvSyhHZF4rHZd7n
OKheYCYjQVgsJQTN8cDyXYyFq0JXNmsaVyvHOzwigM85ruA00whOArRdWylfvMqumB9W2GjitjpX
Ztc4s/sz3xRnoChIo4mF04DRRiUa4HjisH7o667+ijDR0Xu6evM0Z3mTnwsKb7iNQjv3QWbjsGWk
ZkWOvholrKGU1wvFzUtXzuEX7IIjxEekFaX7OtoY6dwce7zpw8L+kbd24O3K0ljnm5e1+raP2v5+
WZVnod0IUbC3p9K+SZ2qT1xrQhVGRS6YvFb+8E3lNX1uiS0ohzwiznQHMu7ecxzAITFjhiTXUbUQ
iN/EdMcxtc2JU1ZoHHWJo9HS/XMPuGM0x63VjtccjfDE6IjS70xi1Gcrzqpmh+ABehCZT/e8Mh83
7DoEb90FuSnW78yo0DlaAowvASaQXCWWT4Ikh4sI93JxaD9xPx9/Npk9LBTUVfaEx+58v+b9zA2j
/eylG9f1dxYgsztUfVS9RlzS/d5nY8FEdGXYYUFTBuhCV0rOhBUP2e3mgn3DFAOFH6139QZGr15a
HRRLLLGGf4LFBaNZhnG9btslesH7BTUPjLHXwQJsJZJlR4Q/67LZXgt6K36VrNG0TU0wu0lZlN54
ovO8ObGKoP5R4O1KcI/cGLd3QepgPYvTTMcwR4hFVbs1iE8si4+fQdtdDMtqj7EV2IvHPnBFjsqo
zPp9qCNk19wtRCqFmbtlCYRsd0PymLXuAsu3rrxMETZQyKVuj9SP1beu5VSmiEN6NNmaox/BY/OG
3LS8Y651RGdY2I3YowhP70bOpzyhzJe0aUU7fbHRin/VcDePng+P4HI7XjVt7TyUteOq+65cJqx2
omJez+xwNl+GfBiwQd16BxsgXY/pcW2d8mHSzgDytKwMrazWBtpI7YJp6maHVbinSxL+vnBb2kUz
dH6/s0d2zT4bC8P5GC29OleusSfGcRc3jMBWPc4Hzxn5r3PGed50sWmR4LXW4mhQyrV8DVuEE0cs
Mub0eqbHQdBFUv2DQTf3y6U14FPLk5mLysDaUzdHTraigEHeMFr169Kb9DGl0v+JKdQJZl3N4nIQ
UAPuGcVxnpkHQenRMB703BWGi7wfZXTs6qWCZWVCqDkz6Dsf6FU0wcalPSCf9xgOWuTWyWSomUSM
K9uuaxQmgCS7NGVMhjoyCO7Apqk2PaYCLsse+d2uIGIyhDyYuJ4Q1zhP9toVryZE2ZvUdUCVy/Rf
3yWdFaZ3qnTRGVH5U+RCu+bVoXUa/4tobIQ8E6Yhd4OQ45Z0YTotMeNvqJl0YLWPVVCsP8LJl198
CC1rL9PNErs8iiAnyIbKiqTqG0rTWjjqXoZj+EB6Y/tsicFDsNS2mZ1wHgIfkg6nrhhJE4q55t55
wU8ewSdy3Oa8Z/Bq3kt838eEv8d6TJl5vti2pUUjAoD6c6iK7NkGTUNR25mmgIllicW204gVpeB8
0l0icEMcgAT+W6rW3N2hSNqg4YNQH1HY8y8dtHUt9x7sG8Uxkvx4cvBJ22f9GNyMpScMR3UtPbC/
svze66p4jNIquoM2BHFZ0nQTJ4DLtHHoC0ZbTOFS7q+cbC8UDbQaNirLeGwZdogZrEpf/Ryo4jBE
XenuVrQQETqvcb1wN7/B68I63TCl1dXF3p1zYNkaRYezl00Y3J76To9DZdrOh3bI+iSdZrA9/Jvs
q2He3K9ZxSkWY3BZkEBEW3IIe005g3lz/3th4O+q6JrR3s29BV9ehEwV8KZZkIk3dlkdz9sqvjOA
yDc2K5boYbHJR8cEWLV06C5toDFKtHipWpvBm0pF92OVbl5Ms55TNKRSsiEsW3xdCmf7mhbzJBGE
n3BmzOCmF7ccnC7ZFnCYZCOBIj35Cq4QbmBGd82qM4F8lrY6Xp1AXjMu1t+EUYbgOJANlX3mBiNh
UZFeDCc99DykM1TvZqolPSAUdbOzWg7RvVA5LhpRBGN/6cwLbAZ0+LBLOfYHRiy468/t0o1EPIxk
KY+qF/SiI7T7nmZVlYwhlm17b68SWQCasYEhmtSC72JGbtp3Jl/1rreMdJNwYwQ6MdY0vczOIpb9
MvWyPER5VLGn8sin0kKAuiGfy7JyJ4EEi58mA5jZT5uQc9K0DMBTmK0Vkouos4sL/Mei5nqZi/DO
K6q62znzVjOm1aKxu2XkB1J7Yk6Bl9E5zU9ZKTkc1nxLzW41QFaHLKcw3kneYr/bOMSpLUpYKl5s
rYUEFbLTh6ILqCU6oi8EQs+ZImRlr/6qlSFQvWDu46EdVxxeTjEA1wQijN/RzLqQkO3gX3cevHPi
bKtGWhzqEi9GN5Uobzm5YgGRciNTieTFgKSixFuQZe9q5od+tqlev7a1LG9dVOnWSTAIdgwaG9CI
tvp3mM40f+C6YIWgh1RcpQdhMwa19YOKbxkTWhRFCTr34a3UTiePqRtuPzKxWNeMmM7WJcNkzs/F
k84JnKmRZ5IllJ0DDOcb/KilbhkucCQafmfKodkJOEgQAbGjAlNa9zmhB1XSuhYfbLYs73Eaemjl
bvKhdytriM5XkY3LceF7f9m4wc2ZC5pxXoKe3I/ODIaEx9l0hSCCW7JFfXJDdcB1UVtDO8fbAIhx
DIuuB8CymSb4AiZZU4K0s41eSlXhvd+0iGG5brLbrkZJHM+85W8o1OfbU6OHFMeqmQcToh3umJNM
3yoNgpzMjqHDcE1YIxMhUuU5ylc2c6bzNUCfVQNXNCXGunvc8Ny3GrANZ1hb54+5q0Y6XyvqnvEZ
8mtANlW/ZbLrUUGkFZAS09y1RpOu9KNsUQBwyKK/cD08j+NiIJR8xy5ef0Srv83U8Q5akAWo1kOF
Q9mITtqtH9yCWYYEFsp/9cI+uOcOGpxDm2bw3Czdfm+NWU+J32tHJ6fTeT3YJeDOvjQjMLYXbggj
87C5PWlQ111uOnNN5aIG/yyD0V73uSvDDmu5TlwPM7fmWdW2znkIJmLHIQbztPCt0fJ2YBjwZ59a
263PtOgYLwgrprNxA3+7Y/YsxdtUBC3vJne9dk+K1xhcbaNf6yf6AvEkIoBRaCBtoc/3S6rccdHy
uVaba1ED0h69RVk5i5j2C41iKhmaOuoO1fi3gNTQCMolUh6HhAM0hs42A4RHAFSsX1GXzuRtRIwu
HRzNLE/cTitZtH+fuD75PvyvuQHhAVh/YtdgYXIGCvluuLuWqxd1CH8ghF37h5jaNJ6qbjoG1WLu
hKgxexVpxqcbp11dTfL498e/H/g+PZ6sVsbxQ2xsYcH+nLVmhrUfka00MaNXtEM1UubpzEIl6DDd
qW/hKKJ489zssjc1suC/P/x9qhgBczzdtixYR8c/+af8+XRywnwP6k7FVcqVu+9lykZqiAXcV3QV
BbImULSMyWz484KOihnRfaVQm1DEAHh3/vj9k7/o/ez5+7/oncUKgue06xs+R9a6nMNQmLsyi+yE
UumpoxTm4IEL75lG29fj4uHvFa5HpUAA7CVDGr4COaAniT55U+8tAP75swgxPLneSudfzmKd4YSe
XFpi1WTArczOZQg7atDIamj9dvf3t/DeG+L0tJPDR3ByN0UT884mRS+uIuYdJQhy4PDVLQIHeRzj
UpSFxjOvBP3an5jofLQMsdyTvndag9J7Z32BQHJoqwEennFA+85HZkKZK9HijpY5Rz0XHbVidrt1
/P8W/3CKOPRRGvunFcjz5bsVGLZMIKJ/ge7DCI+RK+DfQn9tXO6Cc5AgqO2/v9p//9A/n/dufa2+
YDBFawYPlbXQ0S7r9cpzL9FjOGjFu3HXhV33EHl1dvj7k/+9snky5jMepsYBeVSnv+x/LJ+G1Wtl
4bKySUiyLjK0rVy8uv2PXi3/vE9CAlk2TGQA4vz5FB5dOFHHjnYWOV54J+lb2MgLSPnlS4De+pN1
8+99gfs2xwfsMYQgX/PPx4VulEaNYKX2I7fZCDScgDh+Y7hGnv399f17T7j4bASkkUP34O97er3/
8/oY5ep7U3A3pJ3dnVPBMIvF+HCRIPBkKrkHzv0kdv3DJzoYMTEBz2jCe/dCSYfdNRN7XudieUtX
gK5oLE9IYp9Xd7g1hp/4jHy0QohOCBmECLF/eu8uvpAI4cLcchr3E/1KtOlB73QwzOr/sRSJIMIT
XrouX+3duywQk1NR8C63LujQOo8RmiPTffKUj94fduUS8RQpKGji//xiS4BOt8p5yohCwGe0MNrO
ytzu9waMFQYfLOzvS+SjxRhZEeoByjJOs3c7zG97L1vD0xKRc3S/KIxBEpNlgdhPNUXNJyfJe5Oi
006LnMDiLbq4RryPKWmjqaYGZvK4l1nzUkDooQ+tkK5s+ioc1CmSWIzz099/4gfHFxcDJmSSs5Lg
N/vPd7ql4eZ4iERjPAWY6JRBehxW8FanKQ9dnYagEI57dB0Ej5/83A++JiawsM14MnG4uO8Kldku
2jzs2OlDOoXPNoPXJXexnM8IK5sOGfPR+7//1A92w6kgI5rFkVxJ74+WYYlGNHY1XBby0J2Hs+Vh
Es5nqeQffMXAxtHNl7gUYf387mdhV5OV6rTnUruSBtV7NZRHZxikdZDKQo1clNZ6K9H/5p8caB8+
mYuAETbCAvFL//NTpuj+zUgaWFyGE300wzDpLh3YG4Akg3zlbEfsujDKmX7y4A+2Cc+zqC4wu0bf
dvrD/uck7Rl5D5gw5cVW2lwMypr3OMGK+wgE5ZMT7YPfiP2fQ4AJW+UUF/7no7rasrfFa5jOZ/Zv
J3qkZcbrGbwtIJDuNTLl75WMPvMr/uAHRidvePKDPBAU6903ZWAaD+aZTVJIDHSsHjkSoy3pMbOY
UvjPizRC8xGRskHsDSaYf/7AkqFz8CR+YIoh0C4a0TEtnfeZ39u/t8IpccEiZNXD8c1/bwlozSEp
Hh05MAIDgdtqqdDz5eX8SSn2wVNO3nj8h9MTC/13x+fEvEqjvAgyOkAjqqXyUOvk/n/e1lTRbDkb
D0Xbwv3szzdmrHw2lO+ILBCNNLc95jrtru3F+Nn++uDncDBL3OwtLjlWwp8PglFyMwV+Gm8LzqRF
Y/cJgsVPHIf/fSr+EymKXxYR8ZQ/736NTcGyGAXIyc+tLjg8i3VfDOg/tGHqf8+EtV6f/+uSw4yX
sEYk6t4pWuXduVEg6wY/oGJ2HE3Llof6oFdjdn9/ygc/LAg5F12Ly82nz/vz7S34t2Z91dGKRx2U
YZ0HV4TJDIcwmPJEm+yzcJ6Pn0cLQJAp9d17V/zZtqYgANdBgiAG+D/iRGFX04xJm9Iq2/vJ9M7b
33/iBwuEn0iMGbcMnv//ar3xx2dqhRe55qpgcreFXWjH7b+vdzx5AMY853TqRu+MhqPBZ8adoYN4
qq30LjQMPA1ltX6SXvnvugAoyuMqCbgrGYl/t3dTP8du6mSf6RBth1IbVxamZpYvSPajY7SEzOBW
mYHCG8bm+PfX+MGXo9zCL9Ajq1CCpfy5UubCKrqOwJK49d3sOyNA3ndG89zhULfYdsR+haTo8PdH
/vtaIZiCV3licrg931/a+WKraCFFO04dtR09VFk/agEjeSVs2vO7lAleGbddDp779wd/sGRCbD1D
NmDI/nvvNUvuJQUsfoPxjFvVTem5TTxovfznOpafF+F7aTNwheX3u/ur1YZZ/hDhV1SH6shcY4rJ
m1ABW6GuG++TBfrR0uFqBg08vVFEc39+v8khEgudKn1paIoj3l5o6+pC4EqfBuU1foTrtQdod3Qo
rh//++sMeI2kjYQsH++0tP6nEgkKsOvM91D/I2a6k3g+7Vs8FT/pUT9aoIFNT0wN6dGqvquZ8XzS
Do7z/8fZeTVHjiTZ+q+M9fPFLLS4tjMPiRQgWVRVLPkCK8GC1hq//n7B7tllItMSl2271mY91UVn
ICI8XBw/B2SymVibBsDCN22E1RP8beUxJ9J4f2NVpNIQ3ZL24KqPVzVDp1IwIsjp1Isy2jLlXprA
vCDJWjmNZxdGli+CD/5pL3J9mKmAhcLQAIOLzwwBysA0TJrCGVMvyQy5eT8z+bNWCTtjVIikkPfw
MXnCFw/DrAJTLmfmbCYU2+hRMcI1gYMv4LUJsmx7+VOeRnIcDjJUgzyVV0Fb+JZsSJiyhVaHkaiW
4SI3mscq/cLsl1WNTIhPg7qW1b3oohzXg4VkCpmVzXcleljs3pg5YWDSmtg4XLtsF/WtfDuMMIg5
UZt7vk3rSImq5hCCjEQDUKI9tQkmi4ZgBkfeytE9428ciE9w6ZqJb1+Gl+EAMhN1qAJsTR3sENIF
whfAFH/5K59f8yszYhte3cPYbNNe9lG/8ed5NDd1J8i1kIrUDTfTnPbeyELpSh7or9kpjLVlSisa
4nIbVZ5YXtGpOne+2PE/hRXwDIvbWkAm51s6Sw7Ajrs6aNVnra4SIGFycN035GiXF3/uE1P85i3h
5RSibsdr180ZbQpoGTeWoVXwrjFBZE3ZsLKqcwfZQkhcgRxfYy/Fql99YZDBejp25AlQ6FVf/Tig
j1ipwXeEt9dCgbMLIucSDOVge+XFB4QdGYCAQsBRIyK+9WsQgTRqwpWA46wVhkpwPNQ+8N/HC2Ku
yS9VZFORCQ4iew9Nkd5tybSYgL68P+e+HPI9PK0U3ik+LML4muDeZqgVQ1Ir7yWQ6Vur6K3Hkonh
D3/HFMTPjgis0QA/XlPWjE3rSGxSObblve23IR1OGxgvaKIh/vg3jKF2RQmOEFtZZuHQ2YSwQxPw
9jRg9l3XInwJQnzbt2m2v2zq3F4RovEAQsfMC79YFxgm3WwySjeaZmSPUFnYd6bd2yu+SvyUpeOE
JNkS5SFeiCUXc5725hTNnLu8ATe56cCKXuEch08hFap92THtc3lZ504GxT4giqCV6GEtnj+tZWg8
M2mdwaeVu/HMeFwdIxJGXB+ubNbp2qiW6BwKHj4qGcu1DbripA2YajFNXR9Cv3os7PoaqJzpyXXU
ryzsjDUb3mXkE9B8EXCz43M4dJqE2jjtdWOQzOsgc6QnpJ0Y3VG6+QGKPn8l3jw9H1TWFYRziCNU
Jl0XdzmSTQD7UsFQOz32r6UyT9Tc1OH95e06awWVQ64xpQx6nserkqTeHGfYmUC0wcCq90F9B4Rz
TVPpzLcTsRCNFpIDis7iz185Wsr1TEfZ4OrzfuofFMUXkAmmfq/1bDA/q5Wf/n7zsjiCFJlU2Orp
8CyWpZlpHQUhKQEMYwTrmforyq03alRTWCAf0HFLOHQej2VIqUqQTeRzT3pXaLDoNnDHUF3Wcxco
BgNqMnu2cptPdwu/biC/SU5JiLlsCFZ9yQRO74DnS6vunTXH/q3cDdrwZu/OSIVsoVxu4d1Ve+Hd
7Qy8DwCQBGaMtthlSfY8C6hZbcZrMlgnCzI1hQzckkmRVdTLF5cKpt9a6mQGEZVqir5mhVTukjZ8
c30eK6SmhBNCLIEFHR8/gKCgvS3ohmvGcKtNkttQ4QzTkGi3fVcC24sbBxAdc/Jcfpguq9U+2bl1
CrdBRo4HoeN4/BukZDpi4Bf0Up2ClYlqLXynR0b21vef50RobPEw8zLjGo/NyNDDd7oo4zEWZm8d
bXjOARl7l++WiLWPnhQqnkIuRPTCHfH/x0bqKG/qtjG/dcwIl4X0aEZeJlv7QlE3KN4Q4DD0hV7D
ypk8qS4IqwwbUdbVBWHQYg/BEsLWO5rfxu7aCe13Wb9TC99NzXg7z18uL3BpitqxTPcBkRwqrkxA
L5xHBK/EDDSUqWBzDO5gO/Hdbsj6Gwm+9Z1sMqdGZS/cXTa6PCEvRunx09NUCTGWpb0Y1iFjKMZw
A39H8sh8QLqb7cneXrayfJ3/tGIT82qaENZb3Dea0AF0wCwtZMxpAFQiiVIsLEouc+VrgIkzxoRY
CHNodLyRyFh4/bookCkzBBox9LE1lPZ7HjRezLH133jwWdeRqcXBN0zft+YKU8wmDgwxZP4BcpW3
hmzCCpUftDGoq+FJFn6x65QQ5D3sjDgZ4zDQNabZNlv7y3t0ehLozjIFgZ+i2kR95Ph+MXEwx4bJ
cKIflSVZbBPCsJi+1fPS+TmysrjFJCRwAowkjxCC+ht4s77KifL18kpODwDlCKhZEecQ3SZrsStj
KrVqMEOlhmiR+UsZ4XNIGdAVvBLWmlTSy9F97ZYIMDBGiYBuCf2lpULdAEeCPvV0seiiwyJDzCgx
rG0172opq+4A3xb71uw6D/JX1R2jWL2CJTdd8Y0ne0eOjOaJAnrLFjOcixVnFQzrWWh9cSImACpo
Ft3RTNaiqbNGQHjwTenYmPLSCLQv0AgHX5OpypydVmnGdY5WnXN40+4JRIxOIkQLBUPonyx8RZem
oxOa47BBDC8EuVzaH+FNYYRUj8OVHG+xoj9NEeUi1UoPGznD4yOv+VaU5AS3GzNj+LthgdsulZS3
OYkXK7R+XhaDBOYSiTAXBTRSecikTajCwMZE9DtNntcadkv43p9m6C4I8T3SVWPx3eDN6emfScDo
e6P24rGa3sEi190ZXWAcQhJmJrtGg0FM5reGBBEVBqW74MqAt8VlS9cu+uISvvw6Jq0AcQUJiE/q
kXauQqEHVUQxjemm0ZP0ZoTOYB8x27YiyP2CC3t1B19sAZNTOTg074mNj/dR1zOonyf2MYzrp47h
HqiztMPsJx6UxZ5R1N+6aPjWKcjn6P6H3Oi+jHSgJ6K+qk2u4KVfq1MIX7n4hXjIbR50R2jlLtFC
jFgwlWtDkS8rtaM9Z/C/Jtd5Q5fzAe7MPNkn0Zyp7+GEi37OEWzUK2ilMx9fyNjKQJUATEC+d/xB
/HpWO+g/+w3QMDh8zaLYgh8ut1UYp9vL1/XMHToyJX6VVzlWpUxqOIljF7amdJVwIN4RjHZvv6lY
cbijINnEW3hspWas1c9T7lA3B+FedUZpX6pwTf2NtZBWKbQAaUKYi3PkoLKQQr3GOSri+BtT0c2d
1Evm+8tWzh0OoB5cCeoj9G4XXgfARVD2GVPVSaTEByRbQ4uJECXYBXrQvpNLWB3UriyvtT7uP77d
NG8UqDKwHqcXhdHqXBkyRgs1inO3o2IM39FFkK4Y9TYeMljloE4zzQd8/xo28PSYAJwn3wKuRDCN
SzjeQGmgtSPVMfwdtl7dxkleeKHTrHVbTj+tTQeQrZNtmQRvWa8P5ao35TKbNozlvZdN43uv20/+
bF73MLjA2dp6ll6/DdaC86EiqcIWQJlVBaK7eBaZPxpIu/OJyVPICr44JcTgXqlokelCMVuGcDY2
AU0YKDrjT5e3U5yUYzdjK7xb4BlovwCpWZgGPMMwWYJp2wSQrY1+vCvKsNqhdcSwQ1uvVR7Ezzu1
p9MKAZMMeHVxcidl9vVAhQ+nGaA7UMcs/pwGgb8HZx0z3GiVHlzEa/p/p75MtAOBKAEr5eQsq+Uh
WoMMRsOvCKGR5CZyIW0TvXH2JfxaK77srClydoZA4TLkxT4+pBC1zeg1QjIDc+Cg8oDIibzznSjP
9ko8K+bbojZUZmzeagAVHFnRq1+82NLI7LRtMIFhjHB3SDX8VmWCcNobD4lAqmMC7wlKkczyeFGO
D+BshoMKorzMbnbTEMb5NjVD4xezYTZcaGW8pjN88h0XJpffMWUA0EbRwGXUs9wqevIcW0q7zaq0
X1nciVt5geEDcSC6om9tLt6FcJ5CGUokuESnqruCqyRzmQ3KV87FqRXqGnThaXTypMLdfvwJYRXt
Y6tiStlJGmNXhf0MY5M5Hy5v1PJ2Ebtwq7hXnHLVhon02AqTWQqaTyBdOt+X349Oj2hS0F1NmtVv
ECAa3/fFWnvoxCRfjMRFwLYFanuZ86WKpY1awyBF1NTKdoS/3HCdopUeFJiV7h27FXx1U7u7vFCx
/a/dCEUxlTBNwA4xCtjyeKHpOHS9nCAE1e6jTecOu+Kg3arbtdLGspOJ0zi2s3hziBY7s0qxU26/
fcq3aG9sfl0/fL+8mJd85NJqtOPVjGYTMvmHFfUAoGCDlsdOuYPmZYv+iWvsaL1tburNNfT5m+nz
ZdvL5PNkheLgvgq+SJ9TvRaSWpKnu4MLCH7z07q1rt/6ri6/pLjwr+yMaQ4fRI4d/dE/VIzVfwLQ
fO2vnIvl6720snheGMePU0msZt6jDeJCHOjmbrlyl0/ypKUVcSderUWLakWPxX7dVrsfifv0bBy+
f/qwppz5Iu576Vgs3C5A5nRSIsxUO2CnLvwDm0+Qbd7PrvUR/s6rlZMgzvIlcwuX66BYifvA3OD+
gPR18zPfXP92P6wEHMoZh/H66i6T86zJGwsqULEqGLBcikUumkGuvTW33w9fm+1HuILWNmzFXSwH
oFpbK51Q2Oy3JHZcsGj3ed78/HgXbh6a7Xdygg1kmysPy9r+LcH1GiQdair2b3J/zHv5gCLWrtmH
d9GVv0kP3WZl/8Rbf2H/1IUXSXRmKBkvFIsM3Yz/0zcwfrqQs618zuXbvDj+S8iOLiFFFNK53AhE
+6b3GYUo6u66T6y1Na2dlYXTsK24sXNx0WzjS+d7EVzJpYrYWZ5ARbLWcH6ps136gAvnEduSakA4
9ucHTO/RadhaezTg3I/RNtr+ZugeRyxvfq+t8iX+vGR44U+GIENLoMKw9kG9bj4Vd9W19sN/oNwI
7Xb5fXrKr6N77cF4Wjkxa5934WCCdozMQpwYjTMD8wLns/eI8lx/Y7nlLt8FW9u13TXI9kmxZXmA
Fp5mUvMkbcTFoAG5jzxl+5S58+bZ35R83mKvblbf8XMOgIYgIH4xLQeO+9hjN4md5bI4sogQ7xTu
h7Z1iBx017nJXCT8HpsHGK0P9UF/51ytfOVzfvW17cVXhk9mSmmQEKtsh535Kd2H+2E/bZN9c6V6
azWzc1tKP4GmBaA6muKLhCCGqDqe6rLZ1LC/ywrTt9BT6dNzl9fbeH68vLSlIyDsp+5JsUPTAPkD
Wjj+qmYbqX6Y6rMraa22hx8JVmWljtBYm+YVn6MvnBumQHbS6GcGybbgxTo2ldqqOao9ylk+U+o3
hZPn4IG1dMWHLr+esKLTwSIbENOyy7qKjko1epDQHbVM5d5DOmld133auPKkZvdxmWUfGWVSHt78
FangkFYRtNMENcX5eRVNFBAl1E2JViOCk+UOXlZ8qt5mj9DVp2tnUbiw156GBZLDUbgBiG8wfrW4
B6jx1LNjSZNr5X3uuHBfNB8hf4NDqTYKLXlKlb6F8DWzymFDZbuRNnAjZg9pPPmfjDZvCwgE+r6/
qjJTfQRNUqExVEelvSlldJMuf5eT4JueK70xU6HUBC6M3tXxh9ER0chby0LEUul7NEekNJjwhnDW
htuxQecVGmijH+M9Cqf995rO48+gcQJ7q9AdnPdxqZlrE+7L+FL8Shrng/YWVK/oGB3/ShIkTREq
8aOLxEIC0bCmbhCjyL5S+IeMYCh7+3oqVZ7dqB9XQtvTy6axacDTqAdTodcWrxNMrtIwMR3i1q39
rQK88bGFfOgexs01lOgZS2KSxqQNT1UBLM/xIoNGSN456gydXmwCpWDWaVtMMWyh9KmeL2/y6b2m
hEnNC9oAZjXkZUs+sOQxK6Cyci2ocHZtPSLwVAUr7ZOTJIdtY6pSA5JJA5knQKz41RULaE5o8dz1
ri+F/mZEUXQTZ4G24UBl11E3Fzsr9dOdKsf6Ld389NnIJmXFg51ePX4HcDdiWgmY2bLSNs39EBQV
t8uGy9ncBYUvfdATGUyg08KFcwV9MVQub/66wo8x4APUR6FSf7zuzAgzrUh9Bu2bAgacSU/2WWZp
3tutAG4WzQIwB0zKHlsJhp7e1BT30Lyg5wkTEizDiGm/+fvpssZCFCpr9Cpf9vjVHiaTllgtwBA3
Gsr8NtUbZRtJsM8MsIdus270929dlcBsgKikA8LJ0RdnRp3kJkWLFn74OQqu40Kar3w0WVaShFOH
YqsGM5ssipbbCeiQqV9aepPduOjD5ltZhv8mhaTdk21D2tmZMcAMOzb9lS81f0Gy/uvn+H+D5+Lh
T7ff/Pu/+fefBWRPAja2+Nd/30Y/a/b+d/vf4q/9z392/Jf+fd8/121XP//j9nvZ/GPf5b++t1GR
L//O0Y/A0l+/yfZ7+/3oX3Z5G7XTY/dcT++fmy5tX8zxO4v/8v/3D//x/PJTnqby+V9//Cy6vBU/
LeDX+uOvP7r69a8/RD/2v17/+L/+7O57xl9zwyiNlv/58/em/dcfkmn+k2IW3WMR2vzxj+H55X8F
y/tPPLDN+CTIkD9HTPKibkP+hmL9kz/hiIJuM8HBiNYB1+rlzwzzn5SdQRLQ4GciX4VH4T+/1dFG
/e/G/SPvsociQqzsX38sXAklXXoUoFIogOE3OTjHF06DjzVGmma+UaDcy2EiK8z0sYXR2P+o5sgY
fgyDuPjx6sv89Tu8trl8jQklxZA4sqN07wG8LTvdMIUEmR+k9rW1uQ827z+/u/vwuDYULqK4V+HJ
iY3FwhCngPLdSOzrZPPl21Oweedv1p4CkQVfMrGIxiezzKrZwUSze/xy+/QQbx9m96u8WVvK8s05
WYtY6yt/Vel1OhkThm6cDRlOuGUx2TZf8R8v9dUL61lGJIjdK8wzsi2JP2zL4mBlkNLO4R4s+MZi
RhVhi61je471ASlkl0r3RhoNF8plt02gL9Wvk8zZdOVaH2RlJ5fdVn36z2ee9/f3jnu4g39i5UFY
M7F43KoJxi4/ZeXZ5lvoPrWbO5Vyx+VTL5z8q68r/DKDebRawf6K6GTxtJWBPzPBAy98Aav+Tkr8
cGtGQGarQLJW0oBF7vFiCswKEs/0cZiCWLw3peSrY+pU7UEy/OIpMBCPnlEwHqQguR6coUUlCpXS
y8tbOBJwxgrT5jYXmocVdyIuy6szmkx6PCegzbyqgeFulgdzY/QdwhCqml9nqhUdLtvTlt9TGIQV
QVwO0MD6kiDKl+JKrVUVgxnkcGqtmzs9r1FqNRJr25VDtYUz2j+0ceigLFFZN4ZRl16jDLabOEG1
D5J2+A5dKupyraJ0LjBme5tG0UgXIBrnrUQD871kZvaGINa5tfzAhPsV5vygLqEJG/uWcereuoIS
PbuR4MzdkQtqW62rqr2hNjaKBRB7E9fDX2dl6Y4u+9qwqTgyr48UrRImXHj1ZQOeLhLa42/OtKeV
ZZ0TwEEWynuHGaw9VLb926IXvqwlgPEEnERlurmcdJskQ/MTea72TGKq7mD4/R68cr1i5WQ7QcTr
QAYJ3nWBwV+0YYBAI58Kod8eypf6E0rI0nVaGcOHjrLBSpB5xhTYOFjNeJV5ZpeZK4yeGaJEvr5H
qyvfJlj+OGVttwM7172/fErPmSK/I8pEWYe8c3Erimyyi4hkbM/YE+oFFQo3ShQpe0RjnBX/cnIY
yGt5v6nYsF20xBcfED3SufQhKt6LOWdgs+WAvoAUrlzzpWsB+80EDXdPELOBHhMLfnXN/aaLmnZw
Os/yFfV3Dro/RPhKj36nvoNbmxur/ODAebwG7FkEtzqjNILvCKyigMZRJDq2CyWrXCHwBFNGAP3a
BuWX+guEu0Oyh/M++twaVv0V8gEdZQ+lUdfeh6Vzw7sRiulg518yvxOwYaaGZa83qQerOQIs0M8q
hjc2AMxdq07k92rvBMobvzSgYRJnjUIOYz00lBcrtjOUKFGfMg99VUQeXjf4UqJM5MJxqd3MNokm
EWy7cjWWh4hyBOBeMS0vaINAYh9/ZiPz50wz7MJDPj0gXTeK26oIoxWI3PJWvFgBeG1qwH4g21jc
CvCWwcQFLDzkQ7MbJUN/AZ37dp80o/TGW4EpYKgcHi4EL/AyeAh6Q5lGmwWZNXqGg4WOoDXP/e5t
11xYobCEKwbhzbjzYq/iohqtOcxLb8hVIV7TzGm0Dxw9VJmlxA+t0KGcfj/edHB8EKOCCzGXgLrO
LvwxUdvRgz4EXLGhhTe2BplyjgbsCnbv9EDAsQGkh3PIqw7N0vGBmDupZQbVnDzZ9+s7A62xg1w6
40oofc4KFXXAogzuypSBj61IDNEFFr19T0FBYN8OUe1JVf7j8iadMcI8D88FqG8KRMtZQyhpG4p5
8eCVhTLDSV5MEBxFYff7spkTX8HXYuAdqi/CE3K7xRcrbOjKdCUdPIkzeW91lf9Ohb37FsXJ2W2m
cfp52d4iduUUUJRhdwRhDQSJS2irYqRl0E3F6Jm5HjyaSUvHHy0AqlJZta2cAZmZslV3duybVy16
MStbd+YsUre3mEZxZPJHWfz5qweBsqVihWo/eMg+SDuEh2FKHNB43qSVuQYYPLODzGIJOlJcIvXL
ZR40yVma98rgBTnlZua/YN90Ajlaa5efWxMVNlkGYsPpX9Iy+GWjxbHmTB5lrvw7X9RqPDtvIuVQ
YGyNF3GZDutEcXw9UU7kVVVOoDZN1AGN1lLJ64NBs6FIMSv7QZaC4lMeSNLdPOdZ8zVGAvhp8G37
fV4Xmg3uB6QftLOpswpgPjnBjApqjCnCjMWoIjXq4y0NRjPW40GWvYDvgIwjdOPOQbJyK92rc6jX
26qdjGYXqQS9W9y7rOwTpEhLV0djxzok1LZoqRiWNG6Q5ALjSy1P+qQE0fSgjrkWb994Afh1wSmR
dcDAyBVYXLjRtOIu0+bJA9Zl/cqRihzcUEXKOKxV42ZQAwi+wZrddtZgUZedhhVvvAyJxGSlBcqT
E8PunXAjQlhWwrZSTR6ClD5SK47uKvCBH7Qsq7/4AM/e5az96vKiT44oRgW6VMzGUsBzFotGULId
1VyavCiK+2+J06cd/O4NFMG9kv+nvndU3ntdsTlrDcYJEFIQMzrO4pKXQzLWvWlMHuJ//ZUFNzXM
Ek1luWqoyivBwbnPSUsC1wltpxgfOD59XHt/6FCn9tJWQnKPlAs3PUWdh3wS4CxLHXejhfzPSri1
7CRzCwXOjbIUo1oOznuRTIUKpONWM07eXLRofc1h2h1U5IoftMhGGyKWcy+d+n0JdcFnxMjKe32k
9J5riauFNfX/sY9uFdKW1KW51Korgdm5O0kYCMUaQE0w/IuvIkWWlA5yLKO40hpumDfTU9rBpL6R
2ra+0eR0LXM5tw1M/cGfQHAj6hbH2wDBTmTLQyZ7RmoiYpHlzi3iYsXHUq+CXVdD5VgMpvQ29PLL
HghHSHGTejnxxrFRVMh6dKLU2UNoI0UANNaFXqtafVBRvHuPGFgItgYBXGtl88+cb4oX1OZFjE+R
dtGLQ46CpKqNZC8aoBpEQNJppF3q9/Yvk839fPnqnvmyGjEp7Vn6b0QKi+hXGh0/hRJ28sJEljhF
bYoaSGR2d0PYwJ5ntkKnsmveGsiJd4yIkQaB8TKzevxpkUlD1QUZZU+mLsoQsKJXlQt3hBXsLi/v
5JF+MYQ3Fh+SVtFiD2003zX0L2cvi+VuS0KVeEhCrwFdzlkxuacsipkWe1lClivfGpW2UGCDrxGf
g6w8l7e0RbJV1h2xHa+LLCIAAJxAzQ4uB/Kixc1DB86RfHR0EaqS5XE31wgpb0tHB0CgBeLzKdSB
n6Dx1230UGh2bMoaORjQxrUVuu2QyhZT8EYSeZEdGWtd5HPfgQidpqfoLHFljrfVd/y8jLJSQfQN
6aBtESdGszf1cF4rL5y7Iq8NLbaVXDX1Jw1DRg7/3mbOKwk4GJxH75W60tbIK0/SfTGmxHMNoSRp
G+Wt42VVVdshcZPjfSTJcoNQkz6bcYtS7jhmHzKjse6jWq23TqZp0YovOImnMW0ARmFWjCCTgcpj
05M/JFNq4Qsm2OafEDNoZbeunPE974IebNLWkd8Fkj9BqWiUKJkxQbbyG5zZU8FvQFMGVAWznIs9
tdSiqxyzkT0zAxoKQWjTDLSWm9JZof45Y4iTTf5JLg6Rw7JOnE+IleZJa8Hqb+jbNEUPE3x19van
iwyFCIm3ldauuQgeGq0bWmf0Lc83JJPafTaMzhaVF1SdzBKWDeYp9C+XfdCZwwrxKbykooVMA21h
ElGrsKzC1PIKaWDIMbBQipkm+ZoUcG3o+szD7PBKCnISYmYqmMfHhcjIVtBf1ilDt+23LAnyB83x
0cZ0qgwKnbqw6m4l9lv2g8QzSXOcA8povsABLGwyQlhOihLoXqZCk71vplmdNmGVJQ+1ElY385CX
74Mq6H7rrTZkG7rOymPRp6tiAIzBsrqFcxQz1JxT5o740gvnSBHeyCAjN72+7ZwYHSmikX2rtNWj
JAe6eafICIUdbKNs40PUOeCRklE1fraB5sh7NWlNFI9RlDZ2MIcmn+IgrIptwwtSXDGbPCHUmcIi
uutjrf2U51HduVEEVgddR0DTrpzP/odCVdLPiHlkd3KIttgXbU5qzXNgTL6HgWcoXbuBkGrbU9gy
DwyA+OVeSqG4QN1Z0oebMKlaGzGHWh9cpJ+t2DUgpf8FNKn9TQBaFe9C1ZAaNx3U5FMlhbCbOBlI
ol2UNsV7o+t1Cz1uSZ43ZdNY/a5QW/1n79jD5MIWBvdKlSt8kgG5xS8Q74FAMvQxqbdITUr2fuRm
DK7Ux2PtZonm39Mf6ov3MWy7AEa1HlVAiRqcsdfiqkk3OkmggoCqrfq7GcG0b0obSu19HHX1bT8Y
cJUwSFN/i0sCdDel1vVd6CXbV1MWDRNyJcb0qe3L7qlsc3R54OOEGi6KpeepVvWfdtPq1aFBF+nR
dNISGecR2NNm9lVnQkCazI4wfDS0x1Qx62DbT6r/WEfo/0K31zoPbVMqyHDkgf8zzNvR2vSIhNy1
st9bHmvqPwIuMvx7NA55PQwTvaxdWtTZXZcrZeMiMKQCR9IGqd4NRp59G5io02C7ttOP4wDJ4w6x
tu6XLvcTmrr8DCG114SgQ3zZ+GkHCswsWlXm+U2YtXLuWrDxQV1RJLRETL0D3oXwVuzvmyywq32E
1mP6KM8DSJYsrxSVevLYCFVPTfavpCyeerdV5QH0qNYnzDFkoeolCHPJh1F1YNwo1KzRtkE1yMiK
9on2szACw9kkijJAZ2rVfXZtS2X6fQRM8pMQcr5CvtpmSkERjIGGWtUoOtij/yOw5eKHrrWZsgf3
nMqu5ctSDtWkLX2RAtlstkmT1o8lYQRRBCqxXsI5C3a23CLaaUjawLSFPNJnG9Ix03cBj+Tv/9Mn
4zA2caXxfDbiR09UPyFRiMp0pbx65p1mhs4ASUMmygip+PNX1Z8YMHwl+Y3u6YOGcFItIze7SyAG
+VIHDNZsAqPOPbi1A2Ja1LbXUv9z7odJa4Eu41cgGDw2D/26nw9yqXotbvKupmOxzdI03F5+TYQ7
XTo5fBzrIz2kjbNY5Dh1KEhomeqpjcTUEwqiKS+/LXdwDcq8oCnCEqn1I7SQi/992fS514Xnmb4Y
MD3xih4vUO+KQIQKqjelMRxfOUOdh4Z5/fdGaVsHkItfL9s7XaqYFGdOHKI0ypPLl8Uv/VxSwsHw
Zj9DEwvFejlynWoouxspmQ2kEhpjHvfhjEL2m48SI1DUwBiXhb3zpJ9L0wnySmmMr8opiGFbbS3t
RxAlcozu4YDkbVZYebfrmGRGLzAMnbXc80wZjsItrTqRtJCbLROXdgpNHf3K7MqMEPzzetMOUaCI
cgRntIA4e9eS0ilITiGPBajKLKV9r9dwnMaN3H5EKiZfG5Y8DWNo5Qm2TxJi6FaWu5FIKFGOaQQp
QN3Qh3aa2rmZGsW4RgDd/n55509PGra4y5DRCnahJeV0GRhVXshpcoVca7cLEQjcAf7tbkN9cPaG
jWroZXunJ42cBcgAn5zKNQSqxye77yPdjtLZ9uwoTqDeD2wQuHN2q8WTcoiaRGEKXWtWbvKZDyoK
hMgLsEbgGAujqPOCzYC02cNzp3c85Ex3oYS2Q0tcXlnfqWsC9I3D4ExAunXSOKmD0LRao3G8wijV
PQpayXULnH5/+Sue2TUwmdwayrV0spfxFxxNJAtlByhHjiWeEICgTYgOcjTIA7dUCVeqCC+DRse+
kEiefhq9Qa4K1fjjbYvHWRtGsjZqwyqq7VrIUI1LPUOrbsah0h6LKh/Mq6FNmswdFN/3D3GohPfN
UFsPMDcX2sYeRlqLsV9LT/5koZuqNFqW3saqDvGxr0Vzd2hKo32M5bb376x80r+2/uR8nANCoZXP
d+Y8AAQg26N1Bxx02c2OJpXQ0mh9b5TVUQEHAoXhDhynBQdCYIxvpYUkG7GB/1C3wKQo5R1/PAlB
wXIG+eOVVWczJ5/n6PJSNa6fdKatpDenkcBxRENS6CYIv3psrZoU1PFCxffarCG8DHrzawe1zArW
6Mw5xwpTFECN6MssezJOjYUUaUOvMCWU7aVEi7uP8ggUf8XQaajBcvh80EXQo8YhHi8nsfS+MvXS
92YrsuYt4bJK9AfctW66zIAxzBx2pT2G76JpztaKAucOiigHkL5y7CGOODaeUi+W+kb1PVlqoyci
olb9ksRa/lGVar18unypzxmjNEiSRw4LYGxR/AgaOxicsZc8qW6lTV/FTgxlfCVf9YoTrdyAMw6E
g/8yRi7QNyewm3HOE2ZVJC9InQw9a4Ta5UAd9kBkf0xcjxWveMbr06wQGHoRT514RUNu29HJFAaE
QcDcq3JVb83ZTN8hrAk7a9lLV7WSmSsn57SiA06Fkj7PO+Uc+A+PN6+FEX/k7ZY8tcxMZOQzOfTd
pEKBZdeZzQgODwJOB03cfPguqb59UJtm0t9c2oYBDEwFoBkxGLQsIyb5aGaG2UkehctM8cLCBxjW
B8Yw7LW0B+I+O0HQuLY/1R8uH6dzNxSiBaZfRDUJ7Mzx8rmKYd81meSl1WzeZPEsuQHp7Mr6zlmx
uZtCHUA8SYtItZHK2ajtgp1NJihkBvpw2ha1m8ZaMXTuxMLBQYBG65sGxWI5Zu/oieGHLMeimhQ7
bekiT/5LD6i51kG2Br49dxm5FoaIiug9L821ThSnJcMKIGIafatrRUP7qTXRP+z/xuWghy56r8DS
OCoLh20b4FDVLvW9DvpPx+3suHtkqEMHyZh1GYhUvWR5ceU4b3cC+FMmSYRsCxiMheG54Oi3M2vs
/BZSGsVKN7Mymx/hTaYe0lhrrO5nvinfkveWUQ+h17U4K0ZKUV0kk6g/G+NG9ZV4O4W2RvGxWRMi
OHMsabLgRuFqEUXOxd2nlZ9rSlo5Xhkb0V3KdMl1Z/bx4fIVO7cgQjAKc0AXOfuLBQVAAwaoP4mK
knS8sZu43QWVEjw7gbHG/rFkDMAGoSvsH9C48g9OyvF1Rt63VoY0drzYaYornfrKfpzUWCTfZuDK
sD9sU8RQXXR0Qek1PaK+cJV8rrU5OPipZK/gP848yw65Ig5N3P6TtC2lsJHVo3j/mzKhUWgX5aHo
6v46oI7mRlKQ7qLaJOLjQau2b//sgocH4Tjuy0mrOAI+ZnUZtum11PG7wRyBQ9m5DirXlMaxXwmo
zu0ygCsGK4EjArtZ7HKkRWWXawbRouSUV7ACavaW7RoehnIyghVjZ9wc/K5E9fwTmr5luDPAvjrY
Pds8W0CplXGUNkQ8GhqTLYxHqbzGNnamqExkSmcQkDJSw1QYj8+VKfVDmhut4zGr1M4bVOe1zO3U
UJ93ky/X0t5EATq+oczfJIcsaHoUl3MNlXcnY95u5UK9JNuLPINf5YW1Dp7dkxJ3POiNDjmX7zXx
kDFbTRGmuq6ZMA/v66Km3BqmsY2C/Sz141ZKk+Smz+Lx2ZzM7ktYwiMLKWlqBhuEY5ghqwMlyw5y
21nXE2V1SBr8oVojDDm3YyK6eCnNi87k8QfM/SgY5Tn0PSeu6+cSwS3YRJPiK3i5dEINuDfUlfN/
evcEPZwYAhKiaCd4KIt7boRKZgMKmIfqoDe98tU3/EreEgak7Q5h8zrZAsrRP8xN46grR/TUt9pM
mcni6ZBFnrt4Njrk0B1oDW3iKq120LM0Y2ufjAD8Vt6n84ZQMcPfkcoswb8hyN+uDWzLq4LAPkgo
L151rb424Xh6vVkOrwSANYotnLnj/WvSoEbPpMFKEqZ7ZUbhO6vz8P9xdh7NcRvrGv5FqEIO24kA
RVHBlmR5g/KxZOTQyMCvv09rczkY1KCoOjpeWC420fELb7iAS5x2tvfmB5ECQX4Cjgjw8XaoeK76
GJyy4+chIBoPfoBf68MbybdcPXwQYQSFQ6o6RGW3owCyVZd2th0/dpry1HqaODaDagSO0rw9SmIo
UmmKkZCr7wCwuhFZyVSPlPq5Ko5uqc5nZFKmI1bt2vGtl74cCiQMrznP3/r9KwsCbOk25i/x9E0D
LAQQe2yvblaPO0/b/YGWCCtcDoiZ6cauQ/bEAmW42JMDsKvqgkQr3YtaZONx8kodrpOxZ3e1MR4g
YsCcwACBk61rK2Fs6CXoItcvK1t9qtQwO4h8ac+l0Q5HzR73rvyt8Yg2OVQYK7jAR2/3R5lBtdXT
juvDSdWPPa3uT+Rton0OETH7Vw2rVN/JxDaOGBwIwJsA9iRLaXXEorFrsl6pXR+H3fmQVGOFnYPh
nOZ6fqOyjNz8UrWX4IBQE0Pa1cc5XdWBHzNcfykX9ylGjeVEC2g6lWa5Z4qxcZqpGnKQZQgkQ8Db
ecw8Ydgdj45vDFRpu6bNTlOjjDv7fmu1Xo3y6/1+1WoxNFjz3dy6PkcD8KWnz/T85uFPbIU7fyrs
PWmVzfGA50uLBQq1a3DASPg2081lraoF482y8j7N9jQfoqkqL6aZqm+vsbBiFEzhsxP13JUWFXdw
qPFVru8MYXR2Wq+/2ADy6HJNe2wSuSK30QVFYClnyFtNFdhb3b+9lbYEBCVz2aj6satpTGUmOzIr
luy4jIbq1y7dZwFT4WSljf7j8RW2EcNLFxWeTjrnJsIIqx3TVbhPoyjh+qOTmrWfaFH20xNLb56Q
KnTyY6HbbfVxFlkzXt1Gxwnbm4z2D5Qy2qeaEhndZoQT9yzNNsIJ7gIQnvBcwFSt07KymdO+mQyH
upM11wfwAtr7tAmdf/petOORtrOHfJIx9P9pwqIF/HhStk4RXS6ILpTYYBKu4s9CQqOFR8BrN0p7
mnI7OUIjVoLHo2zdQGwuA9wY1Eh+wO1ZjSPHnBKFtoOTifkFj+z0nA44DLhT/e/jkTYCaknO5qX6
xVgiX7gdquNILRR4XB/Iw/ABaQ9kMDT6HPZxQrXhu1m2KSYYXjQGqkqy7Wkj3d5O2WsibcyrtCFy
ZU+PhOIuSjMSA4LN7PmlF2cv6FEPh2Eu3wzNR9sDGRiDbpW0w1jf7I1tZvrYaJ4flmkS/qqOgMKe
3e6NujryXpfAdCgWdBlkuel2VuMikriKKPQhGSCbnbeKIU5N3mRf8zy0k6cxzcV7Q+vUveL9xn2I
cji6pSik8kivX+cZURis03P2Z55pzx2z/TQ5cfTejJruWM6uff2N/SPxhkD7mFX6zrdf6lQ6MWKm
USUxjeF75ob1e9QdXXok9A7iMZzOVkKMCt3Vu7ZZWlxGrdvbPFsfTfuA/YM8ABqZq9mezA7PyIQu
Vt9Y2fcJ3Tvviq9V6h3qEj/LM/9iyc6PP3zjiBKCI5dAw13Kla8uAsoeo1F4PHRu5/THZokTvIW8
+pI2c/UbQzEWpRt5DRMl306xYc192VsxbxxAhi954ploN1SLdYgLKxI76dLG9QpW9f8Hkwf11QOu
qtgxWzNZjN3jX3hUiMK/90veBhPwsfIQL5H2EbCH6xwqEMKT/3hWt64B0g3Z2IerhnTZ7eg6vUfT
mxXXV/SxeknMbHyGKaDvhMxba0cOJS8aPFxYw9tR1Ix4ou5nrldUmM+mkUTHabbNcyzqcGc6tz6I
SiktZICi96wZM8ZUQ82JusI+FUEWLsnJLY3qN0YBgimza9nIvQMFdCkcuzKz/Tgv4ivqVtVpSUS9
sw/Xsn2/bjXZFiQsRlSe8vntvFHAnhDUKmy/EnkN105rP8+GgrjkYFLTMzP7WIdzfK11bPjaOlQP
ClS3Z8BjNC3NXjmpyqhhyCKalyKNpFlmau2srNwfq5CJqiO7R+bgaI+sfsNwkKFiDO0V5xCMcqoi
R4rirJaxep40y92Z9s3H8/Vwq8MClxJ1rCiy/XoYtH/CzjR+cFSH4tJXzWgfi8bM/LSOqz8hCpj1
E+CZwTx74SL2YCFbOxp2EZeZbBITFd2uTGXq6HzYg+0rY9r95cVacgS/FX3IrHJPWnBrR7sEpbSp
4KKAxLgdipWPbfyOHWidinEEVbKcohjM4+OLYOtKp9CPLB1L6dy9Y8Cox8TlmvHjeHaCuHX1kwFY
izJHVX4U5hDv9Gs2No7BBsDUhERCuysQQ3qru9oLbcL6pX8XDsgxNEuhvDADGMNYVgl+tf2Ni53W
N9pmSGTDjFwnS3rmhZGrMKjR5SFeZ7V+GkfF8vXeSnZA1BvzCQcB4IzsnXB41zs1XgbkNGJWLam9
I56aGGXWVXSN3TY7QuLrTo/Xb2ND3oy3umJztV/SIU0dP7KT5Ngkuv7iVO1EhiDSnTdjcyi6GXhc
QI4hhLzdkPXk5D14W9sv6rQ4REBeP2D7O36p7HDno7YmkcdesnNBiROd346E2X0rAHZFwVglA55P
I363rdu9W0Y3PabAr3eCK/mbr24zDH0k6xL5B0knvR1vSArFWIwuCozGcfKgC4fyS1pqWnXMKmP8
27UnLz9TEXKjA21+/V2XDWnweB03TjulDdAZ0oiCu2X1ICN7q/L+ulHQ1612tmqSP94gsXPaN4IO
ri7YyAiESCzIardYqAbnQhgRQUaH008dD+9td0GVu7Ht5yjsKu/EDHXRwem86PPjL1wLCslXTTZL
iNeJCCjJyVV/FfF05POFMpVxEDuVJ4gEwF3TDSpc87lvRyDGmqioD0412SRqMUiXP1n5QKdzUIq6
Oulhb16bCdv3i9R7WA7CTZ3+Oiqum50st25QYtAkUtkZTbFHIdiaOAtODXMn/7+uH/WgyI3a8gBG
UMaN0T9SnEvYx/HHPFm6J08FrORmrXrGkdk9P563rWPHI0CnSQK77rqJoVOFudtNiq8W6njy+kW/
hoU1nbJqGnc24dY5AL4jlRiIou5zDA6dWpRLEpR9nHlXAeJjOYJ0zru/7dDQ/3YHQ/s+KSYIlCQ2
3edMIwPa4c9ufS4qZLrM52ghrjtdRu51jZn0ceBqU3L23CY8z070bzvHe8qvG08RqAFSGUzlJMNw
derTLI1Uc04A1nh1b+MREkGTSnqlWY5xATjyMNheN54ToOZ7Ct4bFxz1HhIoqhsSArYaWh+pixpD
q/gG9ev+fTG4qTg0Q0XOX/F3n1sz7sXOy7QxsYgbSsASfX3QEqtaxxQneu2lmeKDkf6S4wrzBUeK
L0Xn7rl9bc0rs0kAKDUV7zZs7li9ouFE6ed5g3mjqhRkM3A5n8ToDEjQAi0oQU1UxV5OvvWFsBlJ
A1hOOg+rZ2NWta7v8pHmc97F7imrlVI9wOVLcaKdmmUnBN64EsAKsnqoP0uhq9V8Or2S85TQbm6m
Wo+uXudAR3VnJED9KrWaCmUv1/4ZO3n0R6lE7fz2q1xScZlo8mL6OqstlClDzHF1QwAauvJF8wr4
PJHTzviZEWZMzz1M3so33bRqArGMg/L18bW0cVdIBRyq9/TcOUOrz0fmqNLmJo2DtBic4Qd8ii5+
qth/w2nRR4gPNSLrJfSHDD0ubN4aDG29tv6Nwr6E+wODwPjpHooHEE7MWQ2cSZna6F3u9unBzXuo
Qk5U7BygDU64a7o0hCXFgZ29Tmer0s2zRXEUvxG2Er33aiNSL8iXxNjVzYYZVE5VQ0DslRZthNhW
i/abV0TpdFT1KHcuYiia9OrAl3yyJkXp342KMr9MPf2dna25dRBYGa42Htz7LMXCV1T1mkgBTT32
FiJ8WfS3MgyNeQyzBr2kxzth6zJjE9J65jJlMVbHrshwZw0zAIpxaZMYWaJC8d2NFyOIjDr6J+H8
zJfHQ25ES7yIgMV1ck9qQqtoiRgHvQOkPgJz1opLWzvVZRlt/fx4lF/GBqu4kEDF9lQPwJcsg99G
LJm7JFPlWkQsCHUWP0SUacm71sJQ9dDoSzYdEkOPvKe588rp2qvOogRVP1qwWwBvpUGkG3n6TZhm
jL0KWtzju7Ac+pd4TOzu2BlDbR3nBXNAiBx2Pz/pqVM3nxOydfunQhTWHcainohqoEDs6bRs0Btg
eHJoQOnSDb47vqOpTRkA1yRQvNzwAs1enIkyAlCXg5hnL3rfp2rdHPUQRZVjv7TMcGGZrX4xDCV/
qb0M6tvj2d5aU2pFnGWkUUnT5KZ+FR7amtKqo2EngeaEdZAIuz7GOXC+x6NsHA3iGvDJYNbpZa0L
F0Lo7tDYbhIUjpU+qYTDH7Nuqa9OUmrfHw+1+UHAG/iDu/VdNLUUaZM0C1OsR9F0nQBeHDXohzvT
tvHayp/NMYcuQ4S42qO5KjKVqmUSdD24bsVpBHavDWCCqoYvVpt69z7S4vr6O9/GJKKjRf65zgXz
ZTBK0XEA9UiLflnKK+kJR/F8Zw43HlmwnZJbgOoElAb59682RTi6bWVHeRpkUUxKxDdSpEzQPK4P
RVaG09UL3aR+oeo/fEF1JX07IJp8hw/EhhV777s6aSSWejIz9FrMuSEt83TzKApRv5SNGvpl18X+
43nduEv5VLSGIIlQHFm/6mg+RDWV1DgorC69LMCCfXOpjVMyx/M3dUr3hBM2xqOeieQwIAMau+sb
DlSXAwlBREGRtfU5j1PrMKZJeUW5afJVUf7Gy4SuMHRenLaBCa3beo4xIvQb1lEwDw14kC6vLzNX
+QX66B45ZeOkMxQvIBL/Urtu9SxxdadjLLIoaO3EAyhn6++EWmtBjZ5Y8HjVNoeiXMtWlUCUdSaB
mqqWVzrZ4TDCNl3SNn8Xish9Uop+3KHcbBx3NDepCYIukIbzq5dvqbRiHPosDnAon8t3QxsazaEm
ITROtVhgGM8x5qp/IbS/xN8ef+UGCo8uG7gymrLEfHebU7MyoVt0p4NqQevpCogEIufketWPNu70
d9lE4HnpFxEaJ5rmM0LAYN/si2MncX60076f8fOozW9DKznYou+d597mX5xtK01eItUy46+Pf+Wt
hQFij3sdhwqg0GoPZHCTQLUMnj8KKzpGEPd8qkD5E5nPnrTgVo2aAgc6WbKFf88eUkzgEDR1PQlj
1l+SRpgEwtV4HvSoOhYijs9j0U5nESbJSTSxehRdsieOvHFdon5C15zQjxdhHRe1rTs2qdrIvms9
/FdV0/CERoZ5ChEzPc5mMn52reJnmIphZ29svHVke9KuGsFIKTl6e08vsVWhlUvDNxvCzkcaxP7o
TOOe6sgWUoKIBV9FvODBKa3rV9Nc98aEtD4YLDMrIdkrJl7JSdfju1sYzXdgMOm3rlCGb1Y38B9g
y12Sa8ZVVV2UJc7sq9MtXrwTjW5cohTtoKDjtco2W2PQci1vYzr3YGWbJnufONHyn+1FC5JIc3yo
57D+6/Gu3lhlYGhMNBOAnvMdXnB0IqRf6HWNDX0Xz/7P0ZIPcWO/F5H9rdGMf6oSuMrjMTfuHUk8
dXiHwQTfZbvtCCmgySYAyJFRfW/DYj6qLkKC0eRQpl3qH2pmmzt33cbp5eiSWHBwJSVPpqCvHn/b
KOKO0BeyhZd+p9LUHVuEpxDUWZrT46+TP2kV6BMKSjA3zW1aBavtazeWjVC0SWM7MQesQTsd2aXW
TuvpIASn7VDZnTWcqlgT/8OsusVZrmiUt8PhiMOZXZaU9tn6sqqaXBkSQUFBqxW9ODiZar+0jhVC
DLI7Ub09EKb5TGbDmHC91oGw1U5AWk2KJWPS5yBRquhrY8XpMTEG8Tsf9mooeXm8WschUYZoKgZs
1tq0vIpe+W7UKU5VWjb+xkmkoANZDvEjOI6r17FAG0JPQwzd+mJSglqP1eel4XJw56o7ulNrXh/v
m60dCpmSu8iTMNd1uFbjxAd1WIS+oWaI4CHwrPZnve2Kn4a26HsIza0zKM1yKRjS477rnSWlKtS2
s+F62FYbHTBZK9IXDMmt7KTPc02BJdVxykJ8ItlrSW99KGE44GQuedmOvF1Cz5jsMUa1xF/cdDhL
H4mXsirUo1GZ4vz2OaWCR1vZAeR1h8lSsI6b3Rjek6ii5dLTZz22ZqT6Wu/uVYC3vgp8MBUScKGg
lVbHvosHtQag7vhZNeYfC3zOOXuzcxyWWuwxOLauGOnbDCKKdutdpD06XpktKo3B2uydjwLFhKAP
TfUT0HxEA7RubN+TZrUBxNLx+0hrZi+/3no1wFJaUvhYBnGrWCjCoXoZC4vEMMbDN9BFWPaXhbLJ
TzWPwv8EmtbtKRpz4xvRQr6H59uaau+XbgWFfX6D9Qaih0fbwXN8p5iLD11hT5fabXEFAEP+7e0b
iPIjMB44jiBw5a/y6rpxKhEnFg1fv+qH8NKkxnISQ5I9qa3+GxhtuJTU7xmINV1f2YY+k1spDNV6
7vJc2wZKMYDcjrFIp8OQNXsbdmMTMXkSTAMO7L45Ellp2SeL6/oS/duC/bKWLwIUY0Mlqoq+z1bG
69WUaCqRRFRPs94mPx9P7kagByiBJ5lbVjKfVkdmjrpmMSqAQ3ptOcem7fLTgH7++fEoG7uFXiF9
ShAW0J3W7TbDRQZRj4Fr95PrXEZhxrAI9OmaNpm9E9j8Ck1Xbz9hO9pg0Ac2pCfiwu0rq/c8f+jV
bPCtMcmM8tDR2/gfomGj902r8xAviL7Pm5+R0lnPy2QmL1odGvXXxUSM52wOtTO+jOgVTZexE3P+
VRkHpwmybnY0BJ2qqHhfaHHxR1XTdzlACFpe7KHtleM8NtnyPNSa+gcN4K45K0iH99dlDucfXlqj
s5GErW5c9HEWpx5MaHkc5y5OgirHQkCWnTWknKAYx0/zGB4aL/f+0pxxnj4hzOe1R91ITM0vkzb/
Q1taPCtaSOPDSW+96r/W7HNAznVbd8e0KHU07uyk+0ephB6iktazlVzRxp/tzJ2nQ21nZhnk3SAG
+gxmnYD583DLUPu0A4Ck0iY7a0VtLQe3ds2X1JvT7BsaeYa6szc2om24fSTbnAI24Pp4z82wpL08
c1S1lOM4pnWgGClCWKW1BBiG2W8PlBhPAp0QNbpXCcFwKgqtEXqqNarOpwp/j6euBng1qN7O2dra
9dyBUKgw8kDdQP79q4urG1B4QWk2CmLLzKqL05dRdNSyyG0vepKWewjEjXCCl0/aN0hXT3pmt8PN
ArADubPi9wCDLjyP0Z/WPLWHFPnmU2qa5onK8bhz3Da/kZ8qxWTBNq1PtrAbHGFU2PflMLYBixe+
oKFlf4Do/EYrd4k3IFekcC9FE2nUrR681pnMeWwb+hIAVgY6QnpE0cJqEhvVniZ1T7hgV+YxyVXz
CboVYmxp7BjCf/tVBu5ItlyhHN+9+1DTC4gSVAvreIy+gJYtj+bSuF8LRW93duqvR3R9lbFLqZ2D
mAWbvPriImkco0Nd228IBOc/eq+s/qYf6tSHOk/M+JLnyzhfej0s83dLoqTPUUcD7ZD2mf1Xhh7/
S5HXXhcYuaWUJ0TTbLq3FogmKEiKmX5KItsrj/h1OclBifvmi8jLzD2ObaeiPtZlSnEs6Y38A3Yj
/UqoWioXyNjaEz5HeXwYETh510Rh8htsMyk270mrCmCZ6308UZNTNFtXUL0pvmSZ4V3r2UaCWZ3e
6Ecod5TU4GAcpLZ5guWJujmgqe4h2MCJybocdfuCu7eqk51l3KokUWqm1UhjhttgnZpVdW16TWGy
jIk5PYvKQBbDklrensYUp6Vp/q+Gi3+e7OyvcYgTBIu0nato45LlV6CKBGh3Qy1G6ylklp7CMUUN
wFfMLB8PVVIvZ4BC2kXLyujtsA+uPQr8PPamRF/fTm272NmYtyiPZMDbD2U45EfTU5Jrr/D2Pj6R
GyEMpWdEiyhiyjrZ6pSIZTJSqzcU38Lwx0fda/ZHr7F2gI5bo5BYS0CXVFVdF4WSUuASM4aK30bm
jE0LwHi9A8P7+Fs294oEySGkSkn9LiesXCVxp5kCvho2TuBBifXLyTA/DDaVb8ublv/oWav2wRw8
+9korCU+gQCzPz3+NTaeEgRVXMTwuNGpYayekskbC9yFEsr62RT7MyzT49A36ZnQFOVnb+qvtA33
5P62BpVYJeAHYMthY9xuGUFnqjCjkS53HKG9rirhk6G1OHii4ol5Qik+673odioMGxE4qjFsUC4C
aeqxugKaViT2NCFsEsVJ/VVDnPQcdQKQ4mIkp0lpincTRPVjPPFyauXvMDAk3gRTLBKc+6qNikaV
1GbjXNLkfF92dXnSvPpn6FJplKTbNx8V6hqAO8Chw8S7a3+lWqfVut6Gfrw4+p+OMceS7jrvnP27
zFSyIKSAiwQ680cepVfX6qyLTnR0NXyvbt1PzdDUH3pPb0993jsvojAcSHg1oETwS29ONBgaUonU
ciRYIKa/HRq7tDDFz6H3pyHu1cNix+LvNlyW+eCUVrhHkb8/rVI6nOSblhTtWtoSt8NFs2sukGxx
gxmIoxElqJQcJc50iT4MziTsk1ZTCD0uZZ3N8A3rXD/k+lgSU1tWmu7gWTamnQTZo2fJ6ZFCPbe/
TJp2thql5cC3l0jLZgD3i3PEbHxLRe/+5aqiNy9RazgjTSWLZOLxnbExPBVl+cAQHvGarq7hfomN
YaTD7xO2GMeqo7B06Ba7PZRZMjy3JajOOs+dJ70vvr19ZIjOMrPkLb9rVng4JlFkaUYegLBBo6TO
36mlKaaDWZTjVVsi913TiP4EtDoMHg/9yy3lJkRD7wlsIwE3LSLCldUOQKEMDxDPGv10cYanrOnM
7DSXoX7Sh3i5TlqrPNdpb3z3ZkylC5G0lxSX7IOw20X2MJsDanjxv31Y7qn+3N2mUoiK55B/gByy
1y7glQExOk71we9xX//qlkhglfXiXOEgLH82Xmx86c18/PJ4Ou7CDIpvWNNTUGBEKnCrPVADroms
Vu/9Oq9V9Yy8Ze63Tpx8GL1KaS6QFc09y7q7d1nW+0zEU+nYSD7/etej566nUT34Xknea+nJfFYp
g58ff9jmKGCHEMPgsbiDinVtY5Zh2A5+0/TW/9D7rz9QXjB+YxRyNF4h8AKyR3J7goWZu2WTULRo
RtdCrHmqsOTx9joFW99Cw97BJB7yH0n37SjtbJn1PIyDb3bKfKybOcY5Ld7VeJFX7epk0M/GugpA
l0YsvxqmFlQqbLQGfHN03GuvV1FzKkNb+5hGwkpONeB470ABxHpZkqr6iM9n5Z5Qv8JWYa5zd+/p
u9uasDfAkaBiTkBDR0FeX68epcqBw+9oYpHiBJl+MEqqLgiQq1V8sL1KV2h8T/OPN+4aOSblNakL
Ceblrh5dV/HQAgDzFcLTj73ZtS9FHY47u2bzyyDLwoThXedBuv0yLCgtC73VhRAG2d7KxL4x7RPx
mfatftWS2Nuj8t/d9PTDOWr01QjSiJpWpzya0OBm1Wd/yc307AFne3bKJv1jMuL6MGmRc9W1SvhR
l0Rv7SDKkekl8D/eGGrJt59qJzSDQIGovqKI+mIWRvLJnOkl2J7S7V0s8mfd7F85Fu8ZqydBsevk
0DXgana1svhAm81zE3rzc9fY8R9jYxZ7bMf7QILBUL2DZ0TwSwQj1/jV7pzoECI7hzXOmCvimzHq
8TviUTe5FGMzeIfBRIPs0LVW9+8YeeaLO3jThzSlIrgTQ9zdDbRppNoXdwN0Llo2t7+HG3X1gO3J
4utCLz9C1uguppKiFf3Wg6Eha0SGr+v8E+bK7TBD0VVW6rBl2WBheogEyhdHT4umvdx763teD7R6
HTJNLxSRG4uvFYr5Lm0GcS6y/M2oK2bt1Si/cKevVg9/UeLDdF58yMbtIS6H5VNtpv+G+jKc0J+f
diKtu6ddDod/luT8SFap/OhXwzULUo8xMhE+eljLucIwJUhMc7qO6SIOpdQAGguKwr+xZK8GXc1k
Wc6atZjD4rvWpF1RHiqeIjHqO/vv/tBpFEg4d7IgzCZcXS0Z1jqmvXAO8LieP8b6LM6dk+LKDNVh
Z6j7rUHAjkQHVExkZO7E0BUljbvWHAy/VLL4ZMYgeMy+3aO+3X+QHEUeaSrOcIxXN5asWII5RKsf
p2px1Od8PI7GVP+R9FTfH6/Q/TsAYIWNAYMA6OhdKpuaeh5miWr4M9Tpg4ur83leWvfcFUVyGkHj
fns83v02lBaYBN6SMwGjSb/dhh27O4fsjk+Jlw9XzMTE31WVot0b1VFyTnNsuA9AWdWdQszWjMo+
AYqArB71pdthKyjCDjoRpg+QMz6B1BuOuUazvFIMdWfPb80otRgJp2BaKS3dDlWSyQkVmzJf5JkI
4q7PvkTCXp4X3Et+ejMl2517UR6i2zcHrBlBE68BL8+d3LKFeG5Sx7A/RyzR/kEb3hFPkL0hJBh1
UaGIjEeBdc2bAm8+Kv1BaerVv49XdWN6ZT+XKIlwgkh39RKF+tjmdVIiwBXiptt7DsaPWaidXTd9
s04aPRFOB5uW6PC+sTvPMV2qCFo8EqXxFVKcfVqYm/PjD9pYRKgxHAoAqtTS1+VBKKBWMXCNEq0I
h9achZRGbfUniKP1FV8NHE0fD7i6WOjE8rChXUKMCfKHAsjtrnFAAZR0mPKAyor7bIXIVXdmvJff
bYwCBZqXBQQJAON1tp83PRambZ7D18nKFywom9NSuXskz9UZl9+iY51HGUeH53nXnHNMkWU10M/A
1Mr+kPeZdkbU4n/OoC31wZzRnjlEICF2ZnB1DH6NCiCGpI4aMl2fVUTbd50Gy6LJg9FKyj/xpWmf
hhDTVnSH08o7VJmQNOI+ATWO5I7xMXPpp/3O7wArmr0pOQxr6KVimPPEo5oHqDe7ny2DgAuXK+cg
ojA92snSvFcUTxzsOS3+ys2m/vJ4E21NPLkO7TySafJN+fev3vg6p/U7VE0V0GZG4XIeje+hY4sD
8Vl31BW9fA85jFvvzaMaUOqRD6BPjwrPausuYzO13iyqYIFs9inqVP0q7Kn92qqT+z6ts58JGIy/
Ho+5sZHZX3TsHZpc99UbrSrzbmmGMvAqYXwQlSIOsaLm/uNRNrYU8AMeYJ1aDYj7VZ0GpSYAckIp
A5R33b9dkabZeRRjVvtENqhdFXpUVrgaRal9yCoPeZO6DZvk0+PfQs7fq/tdbmxwbJT2ifRpY61b
W2Pnej2WzlUgiwl/hebw71zO1kFJev3PxyNtzeov0CERIhf5+pWMtXrBrbCoAhGG3cXLI+uyGFN2
fTzK5vdwx/16Kigty1l/tUvjNokbs1nKoE1JPWlBNofKCB0yFeWNcKdfU4ezByUFiD7SDft2qNay
qrTEBS1wnEn/Oho5jNBe4ey+RwxYRsB6NdhBlMZpfaIQaRVvPxqUZqhkgM91KNev7iR0YkDSJl0d
LH2mnNp+mAM8GfvzWJnFCf1uIp6pM3ZinY1VBITkGCpVdKnjv5rfMa0ivLyGKhgj1bgYYV8dvGnc
s2PcWEVYMfRAZB8f/Nzq0wyE+cn1wzKItdw8ZEldX2tDR4VOUYbz4w2z5qnJZWQsCiImSbVczttl
zHJq96rCaW9F3ExXowlFe8AIp/iYj1jQXWqA58+R3QzzaUAPJ3vWYewp52Z2xIhLr1fuiQVuTTHa
PJjGQ4/T7+QdpyKO+kWb+fhhKv8V+thBhscvdCdn2xyG9xOEFYW3O13TfmozQbxTBZlom0/RmDkB
BrTK6fH0riozv2aXHw8iUfZB7sj2Isn1ZvJEGViDlxmHkmKmfTKKPtUuXRSPT+YcozSdDkp6rXQk
IHdWd+MjPZN0gHo4FCQ27O3ievi7RUq7NAGtD+NPxarGJ83r9Z2p3NpD6C8TkEvxCcqkq2HoNIzk
JUUTRIqpfvGUJvxQN6pzVRqtPdaZqRxrnPOOw7B0F8wbvaOeTeJPSymynRRy4+DQo4UwTc9SIx1Z
3UnJ1Dd6F0dNAAqkfBlsq/xGmUigohgNOzft1tSCOSFbBUnAH/mrvLpp0zpZJi21RdDT0zoPJeQ5
9tAbW7ASrEQwLnWgIJ0Q+a1uAujOoUKmnAWqU6LemrPT+JrRGzijPJ/qhVJ8+zHSw/GNvsK/RibS
kdgESMB3YPm8JBRKBcRA6pXRZ6OD9w09td8hUt/NIt8HeIgHhGIsceVqwUKv6UpXy1I4ZE5/KKE9
HspZ7J31+w0qh6FbAPvVIEFdb9AijxIi1DAJokFwxucCEsLBagqvfhmyYgy/6HG3qE/jqLfGZVCH
BDB7YZXKmQ7AkrkHBDlSPXh8NazlWn7NsGyLSkIuCco6tgvrstWduE2Dsp6NiXdLJXyczaigNzqx
4c5qEc5B3VSLc4jd1PvXIPoND/DD1PRdGCeykdVl2UFt8OM8TLbRftdmyEkXzOTiP9umzkoEkbJk
j6lyd8iYTFQgwKBDGCXEWK2Z2Q9ljI9TFqACM71L7TIJpirHnTIvvJ3ndnMoggvQ1EiI3N1fikeT
uPCWLICNlPlLG+uHqcocP1nyL49XY2skaUVP8gsI6Y5vGxUVELaoSzlohX3ojKYL8nAyEFbIlfPj
odamXr8WHroraZwsRHFr3l4dA4rFEQZiWUCsqf+oTPpkUNcM74sCo2vG8jgv/haswd9pqmbpkw3r
1j1oUa9+h+TW5EfR9KZBbztT+vdWPVifuryzlLOTJ051nHS3/J8ahqZ2GNrJ+Fq5eLEe9LwAbTpG
xrz3NZsT96syD7ro/u7XBUh+Gu5p4IwYlIEhTg9CbcRxoLGyE/FtXRak8Ih1Q/jmLK9CFRwu4xLc
chqYCQbASz8nz0C3osvj5dkahScbnJv0KKNkdLs6AHI7L3ecNLBTzz2lMbJHVTLbp7ePwsnnbQbo
cu9egHftQjG/TwKrmK0TdnPGBd7hG+1Y5E7jBgf7IcGukrVz+y0JfJW4wssyGDM9+ji5qHJbdl+8
/RJnFOJIAOWg9NdN5lmxx9LoI0ZR5+YMDym7oBNv7EQZGxuNPggVMCnaTsS6unYaxauo/mXcBaWY
nbMTZS3Ki5Prlge7xrxnZxvcRW5MnWSTSGIrMdT6fc+KGAnGbkkD4CGz3w9uCYkkh5XnYRP8bdJi
RMHV1PhHzdO9zErusJukVA5N4m39uvbu1NLa2LFlQSUNKq8xTo0RCQXmk7YY/oR/7XstnsavJVC3
/1Avdn4I1frxeG9ujS8lmy0Scxje6xNgh1ZWlo2XBUNZVPOFqM9tYA/nvRvYXpZFmAeK5lML/K4/
c2NhdmAsblbtBFhyPdezgPgsoAUEBe9D5xyJUAP3lSyI1aG4GlPLRWwC3frcaWn5R5ylif4kzHav
xLyxzQxKtaQfRJLsstU2QxB9RP3WwpZ0tIz5GLqlsA4J1W+wt9AY3v7AkURy0ciSEnn7Or4zHNAY
VlkGlRhV/aDhjP1ZuCL6MRnz/3H2Jc1t42y3vwhVnIctSUmW7dhxYieON6wkjgESAMEJBMBf/x32
3bQVXav63XRXdboCkQTwTGdILqV0Z97ou8WC97cBj+ohjscaFbvm8oZkLa2g0+8VU/tEWu9Z1bG6
cIhOWr3b/QN5AIxaoISLK/X0EOlmNkPeR/wYQzF6KbhozePUQW0YDtSNl21KStJ++nj3nnKY/1kU
w/14G/SjOXCKdFUT5DwXON0fZTasD9B5p5Aes+4KWncwkU46s19gm1zZNvFhq6mWEviHcYf8cfw1
ue4S/eXcS0dgBC4dLmqARJ30ubB7GjsFGRKLuMUDe4u+tnnW32rK2qpG3QS4OIfL8ccv4UwQ2y5K
pNVo2ULl9iSIQceJdwlR/AhP9PVhVgCADR7Jfn28yrnPi0kMKISbQEpymr1DogeO6jMSmZVlZN/B
mXoPRYLh6wj0wRcOm/QLQfPc2cQZwbHEecFRPwlnyYz0fMoJ3mWIfvOyWrWLqYZFTSIvifOfXwp5
OfqgCDqnQwrPJhbGGZIfkzGIi3iwv/rIX0uXx5cMVs5+KtBeABLEhPWvK6CdGkIEQPtHptvu1kuJ
ua7RW7vQbj0TzjZFUWTRG6vsL2Hl3BsnnRoUWjC1X5f7rp6oLWzerMOugSr/CBdmGgZVXtshve6Y
Ym8fb5VTba/tVEK3AzcBBJGQW51WDWs0pem0IpXnXQYxRyDHvStKoDVwJOvIzXPoN6n43g0Kts4Z
muqmaIiD+nwx56l6ck2bRFXbt+NUrnEbdbsOTprJPu9z/5Lv2JkPgl+agxyAGLDdXu+vSeCMu5CN
ODvThKqGi0beoLlx4eicWwT7GGNhzDKxzMkiSx2h+wt09bHB+P6AwoYX8er6C/2QMwd0qy2xiYFf
R6/0JJhBQahbNlnQY2zG9Itfu+Z+im3z0/WZeBqQq1+yCzi34KaVhH7BPxPLk3iWAtFImFzokSg1
VHMDLc3ZUvcpI+uPEMPv3ce76p/U8iRJQKaO2SiQrluFf9J56mvYdRi1sOMsB/UQJiuLClD5WFxh
5t199U29qE9Z7SXgCmLieWX0uqC9Hxl3nbg1iPeh5llbddvI7WfbylACF9AyVyWzXMLCc5zW5dx2
Niq1DXxgif2Q0V2SNyFHVzsL0YcBx4cUnWx9UqqRcgjobhI8e+FJtc/TlozXQ52FczFa0YaVbNMR
U2vgL9P96FvV/Pc7Eg1xJBSIf6gvT9+ICrooA40VGjIucjuTwUAJZJuwqufJXVjq3MfGVBW5OI71
1qB6f1AE/sigvQp+gM3dse6C7nGelXgBd9ErG06C/2V3oZcJIRBoRiGwn2znGryKSFKYuhpfpxVV
4R31I9SbcGK7XldySfrw3BnFwBO9flxemyvV++dbJfc0wDvwkPW8qWrCmFY9zHku3MxnIg1w0pCi
2ibUf0+nPeiQ0yFPyJUfzB6oXYN/M8lx+gJBEP714+Ny7oH+vdT2Qf/VswRBDOrMGWSUJtjVlRHh
8pAqiFH9D6uAaYCmACATEFF6v0qSrJYtG2OGinEsOPriB0zxLnmAngloGBoCdAjpt43JfHKBioZZ
AR8HeqzTEIYg3Cc70MGbPWi1wbVMRnagmfAqKnDnffx857Z9/g8qLwJnA9qg759Pe3MA3hFOmLau
KScc+YNahF/kHI9rFhmXH693JoNE6xJmkZuWCMLRya7PQQtDHZpCsixy5CGa/GzP0f7bOwqHOWio
CBBn3SVA4NlFN7MHTIXwr9Me1Yxhq2jjjB2NH9Q7btal1COLj5CkSatFxfNVjp7qhaz1zFGAvBPM
MKEHB45qvu3ff+3PdEqGmpAJejdZ59/1PJlR7Kb6G1nycP/xSz27FHhUQOcizOOIv18Kho3JkgnE
365psr1OalFIIuldNiyv/8NKqPEAIUcAjk8JTW2Xy1j2UGTL4mHQpd/AQAEDNiV/SNhiXsIenwJX
tzwLBB8keDh7iMF/6QdYyvqZM3acZq1vo4zwfQq7+7DIMpp8nQzU/HaxXFdZRvUUvUQqHG6HVcpL
49n/zw/Zhl84LBgtnmxb2g/poATUyBt/CCvmD/wA4y+9N0EPK9MlJ6gBhwWvwldZCdUs3Eq1Hncf
v/wzZ3W7HRCjwJ5DERa8/8xg9XQmttBjn7iGlFqbvsowmCDpxGM0VpL0f9jAIYZ+6OwCyI/O3vvl
hDJRUKvNSn7r71XK6gb0xJn9moGPviRMeeY2x27CnAtdZDSsT4caVq1weVE9uWqkMSWYeeO14553
/PgNnjsoG3hxU2cFLvg0CDo5JDoWIP/avpmWKgZe68px0LqKZW7CHx8vdvZzoQ6C/s4mdnY67mLG
S5QKwDhkoG/FZTcrfLnaxxSkVX5lVtQFF77YuRVBQYDgFhpd0V9GWn2UWsQWcNjBRIBOfhZJDRhD
S+s7QRI3V7GQqXfhQj/34dAYwQh/A4X+BUEdeoJCTWh6bJsWx1BGOUgCyaVVzt3gSMuQV6Dz8Hcf
uwa3CKM9pOJjRzSAGAnMgw8jCGt7qMzPNzOmEPAdD1l8+Pgbntkw26gZ+ppg/IHsdJIV5gbNJdZ5
2JZx618zppodD01a1IANXPh4pz4+22WXbMCFbRQFVnOyfd1/BQyofq8ub5fmuDAqvUMg63moZCfq
tdQmGMm32sRDsg9lIJurLonJUNbdBGRMsNaAxnitl331MoY5KuWhuuJaLk9CTm2yb+M69i4kDufe
zL9/7cmNOBLXinmS0BYBcKSK3ALxOjMHBSw1/6O3/f97McCLBVBrh1vTaeEnphbzO8yo0f9Zl0fP
rqpUHUbHIZmGe6X7qJrmWV/48tuXPSnGNpIUMkhgq1HtnxR/kF4eBzUiZ0i7vH2Yje+KhPis1HDS
LrNEkAoaGNEPfB6vWnQuHz7eeGeOMlA5mzADeo1bGHy/GRbFktm0lB2ToAu7io4Cg9MsnmVwoBbG
HIXzUn2pBjqThqI8AAgKiS6qktM6XkKQDEBMuCnkJGhufK2mfWwML1YifGwitFh9WAACKsj+I/Xm
n0+M5AxZEmYuaJKfPK6lfcsDYDCPpK+Te5V6PQZ+zC+DdkwvfNhzbxakG2gebmA8jEXev9nUJcDq
yW0W0tZbSj+E/kEmPDgkPTqX1BvWCyfl3FsFlwJVEeAHIKWcLNhq2YZACLZHRhf63Uy8B+BqaHdj
7Lv0upl0rgpcmfke1TuRFxb/528/2cdwK0WijZoPYNfTVlWs/RpT7QFvVrNWgzhKoqES4HGw6xCi
J+OOtmrBvHOhrApnlLyYgjAvKMYw6+4Jm8wTHQlgsZwGU3cPyukYlz316+s01DN/qOtmfsjHbPwE
TV74ofZ91q/7MYtVd+FEnAk0oJuCxoQbEjaKp5vTjmyIIEXKjkPf2nuYjPq00LCg2n988M4tk2Nm
gvoEA6O/ukygPXEoEAp27BbibjMNUaUuSi+JgJ65PSEdC8kMbEFoKZ/mk8kUrzoxiTz2MVgvVQgG
CnSxSQ+EXIS28MvHzxSc2YIZNLgA8MHwFAiqkzC2wOSp59uwpA6njO7rqbdLAYRW8LWRkdFlwvqO
Ftimc3BwgevbAvqcORjWk3XiRQZxu+7xHI2oXOv0awjNt7WMbDCKq1Sl+AusJFCg13lWTwe1Uvtg
QM0w95HHqPk6JwnlZdTBz6PUQ03JNRRtB0SsRYubiOruAcymdbjwIc+8YjD5IKID6B2aLKf7BUIo
Uqc6lMiWO7mW9bCYQ0gj1h91i39eSINOqdrbDQaPVIB/wPgBH/V0uVV08wJ3P7ziZvGzEjpXwi+1
9EZZdLGgumTBLF9mmCf2tx6o496hp6Q1RUJTNJiAK52ygiyjr9GfD6HLaFbZD9XH++DcKwEjDrh+
5PQQwji5ZTvPl6tdgLfv2gzf3+v1nlg3FbEQ/1Hr8p/XAdIoYJ/gkQHxfbLUHCnG4OgijhBK9fcQ
Q5t/17LuSh2s3dt/fyqoR4PrsU1XMR96f6HTbbrdQwLm6M0q2zseJtUMnZMy4d3jxyudO0aITwDI
oT0LSd2TZompuebrJMUR3ZgXIZtsl0N9svAgmvIQ5WYpYeXCK+P37YVS4syl9I/7z+YgCxDcaTJS
zzH1ZIy3qdTc70Ln0k8O4K//Pr/dVGHQlYHQF1RDTm4JMUWim8YJ2wN2bVcrJ/2OWfh9Ee1fUnbf
ssOTqISl0I9EZAJE6TSla2avlr7X4oEyyq6ZNF05JqjIGu18BCDCSlD81dPHn+/M9s+BgMAOARzh
b7xzPW8GKAuoM40bJ4Chpvqm9WHYptLmAojkzEbZeIYwUEKO8bfOztwE+YjbmB+NJct6zAPI9V4z
XKZ9OYQW7I61VdbeLYCaJl8pzYL60nV0JsvZpjG4lBFg/oY9zG6UHlUeCDxe1PyuCXr28JJm7aOf
CDEUU5rIR4h1oVML6b82+UJcD6LNiIw3KXQcNffBDA/vwwJFhhtgvGAs2xtKo0LUoNfuPv4uZzYD
ih4MJhERwQw+bSo1abTolmOa1iMlO8jAJoXy+Hql4nAthUR+Xzd2uUD2PvuJANJENYn+EqYM72+N
rFfGq9OFH3Uqwh9+rsSTU51BXR6xQzvN/Fbi/SK8efHx48c910xChoFTjHCMivl0aXSPXAczSH4M
Usdg4y1BxS7AVFnbUkCKfagQaYSAoIjqu3JZuB/C5i4LQdFeBvLl4x9z7kyAArBBx5EcYlD5/jXM
XYjaOY0F1CeTIStQ3wfPDY2GzbrFm+2FL33mHgNLBiQZ9GK39Gf7Nf8qcVFlS6Z6BCBA/1LQHCYI
MUJfrvrvz4R8F92Ijb72lw4RRb6CxqHGKsJPHwCiDQvmuW5HERcvPNC5Y4ZkFA1t0LC3luj7B4L7
IB/InIDBFtf8MEmZNmVoWfrdcsNCzAt09/RfHw4sXOCIgKdCMofM5v2KEAUGaT9v5TEQEG8vsgju
hpBe7Oe4UCus4D9e7UxTApkwpp9oLCe4zk6JKV2ENiCpcY9kSwZVca1aaEl3MubfYCqOSiaSUzaU
MwiC/UOuDKNFXeeAj7sxJu6QIBA79IfpUu86k7RslwyR6XZDF8x1ARuKIfrPHwSKxZBm2rIOkNtO
q7tggq5JB5nPI+jk467JbXwNORXYImcBv5/zeb2wXozX/T6QgSWM6SQwOqAO/WXmATxdj76Lao81
pINLpB1j2WawdejCJb268C22+Hu6FrIPNEjRjALN4yQ+QzkMfmn+LI64VNxUMb1AkD3ZZKkLqEh4
jwpl+49aTIM6rOnY6NKBrmELcFRbCq700PNimCVLboBKt9fC0vwVIKZRQwjWeuAxUGNoBaprYqql
NYjGF35/8Pfvx0DkH31NwEQxTH2/ddMVGrjpAABVk/rj5xrttl+mRl4HqmewJuVYx9EfFI45WFAy
xw3E06j9KjmX7jbpBDSSGfg0zYWk5+8TDJka7G8AY9B4+0urHO9Tw2luC9W+6h/9hiRFaPJ8t8jF
f+q1/f7xSziz3Na5x4WLHOtvzfmGeMaIpRFgzqEeYVAtv9PtCkBTnqCpE63tJdbM38EVRxdZMQAB
2RmsTBvhiic8BvanmZsvhgGTbT3PgbwfZbAGdfoKcufthfzn73semGYIssOWCAkrZurvvzTYAAoc
Nr4ce+4NuzWbxKYznV4IpNsR+3tLYWSKohZZDvhzp5OvRDa1t3CRHyc6hmyfgMVC7zqXxrvcd4QV
0sDcvDTMpj/82ahpx2I7pRVkExZXyIwsrzBh6YKNlpY8zzam930tmLyLhwleaqMvl+EWrJJ5Kk1n
ncKYeWQUkJ6ATofa1RA7G+hsl8+T6URSNCt8xkvLawH3Ye3JEYr3af5z9AR5joZYfpaIshRtvKB+
zihla5EIpFUVYIfkbYWymau6dVF3vqTzT+eskLf5au3v2F+WFtSIeOnKkIPXUeJRmCiguAfNQADG
pm/bEWaFRVs03g9zzFy55qnjn6FUJh69TvLntA3Us2/XdjywQEzfWIa+9s5v1nUtxGgM3IB0zfkf
SMQwddToDZEiywUzRR/D0/WrqbsZBiLgRvLoYEyC0UlOtOt/0iZEj9C5If5CPJX9akw+xLsGebg5
BHBm45BR4PN4ywlGpbcSdCla6dgKfqMlcd4NQONh+GsReUMKiCuZ9TduNA61rUEEgKv7a1eXTe7E
JxkkBBFvHHv/s+jq4auMSU0XsEVs7r2udsi7KxIMJvzUhgqzWVgBWy/A1ZySToxHeGoDmPoaZEwn
JXBYnUW+G8avmCx0yQ0KeHfgbh2mUm9eOVcWHaflSmSLeGV1oJ8xMEamIgFneNIeJLivrMD/UABl
abqqnV1gCygspjAOAua+hxceM0MJABF9y7o+jErwHdu10J0UL8pRA3K3pAZDiyHLvkDY2BdAhEn2
fYjrfgDFbBQ/Zii6ijLIJuTkDsEuB8YNwL0dzEfkUADN46+FXAWgOmLscmCuwJh/rSnk10rfB9gD
cHzqaAWcWi4qtHvtt9ox/w5pzPwDIKK527F+4uNuEdSMxQivO10kkPsXZZZD6rcc43V6wxmPqwXw
igc35V1TNG5ObkmnM0DtUgwepfK5X6IS4WVb94kul5w1D2QaIfsbQ09ZF6D56xveZkLBbFON3+jA
xU0bh92BdLL/5cJE5oeAO7+vJvhmiDKHCPFDM6ukLUgXLLbE9uctbBKh6FKMa5z+8Zewfl7hlHet
WtvYHVg18AbrPBGKavYQZ27ZMAQgl/A+umboV6vC6810o5vWAbmb0vrBX73mOUcIFZBVb+hXxev2
0YuH9YWRdlrLuGG+K9ugpr/hhMRI0QSLaEoOliUtCGzIXFXztMuuen+238JgCD/nvQh10SjKv1m+
xk85jbQp18Eld1oCWVqxJjO/VURcUOhFoX85ZpliYHDpENT/qW8h4J3KxquYWpwucrUuBP9d57s2
02MNpwnV3kOglfp4siYd2kpPKh6q0E2N+w3aHo7ylDcxqxTmf+KKzEN0KzEyu19rllcSDHUomcB0
0hWAHUZrOS+g/1YKwz1ZSGj3lVJM5gsJk3Gq3GyC+4iGAv+Iu7GS/ZrJ0q4mZqXMdffc8FG8wTY3
BG246318XUfTGbuw6z4PDq72Zewa/Z1RMdFysFSuBfxPcECW0c5Qho674RePYXpV1LjMZDXBobbe
zyxJviVea96mJBPfwk5zu5uTZY7LfErY57gnCT0ATw4ikOsGTSsmxlgDooVGYIWEP/eR5dB6Kgwl
wSGauKT7UGGIVCx0Gj9ZHngcN500T3UQoPnVRcibC5W24e/GayjbuRGCUXvOXYbWDqYvP8K1a1mV
oVUGu1aIwD1NhNW6lE0Sf0d/b5x3LaGjKsDLXN8I5rwbjc1ma7H6xH2H8XY3ljkl8mqMUFSXZuA+
xCagy8qrBHsmL3zSd5/BcWufAbAABmyZ5sUWee7NL5TWA8yTOuX9hF/E/F0AawEJgyngLyJ2ybCj
kPVLitzM0H1MG6xVtk2zcSzANouLtm76N9MAQlSNcdLK3bLYNC2HzBP3AegADz5YCbacLWMzTNdY
+A1MbvQgvUZn/VM9e8kMRNrS/Vw3gAmOo0/G3Uo7WCcGKZwGI1/OXgWnt3kss5TZbz1YOkhNYVkb
w+2pg0U1h7Ym9FDgYuAX6xhAOBNNW2j8Jt26pruMmBQYnJQAvgCcKkRUI+gHHpVXx/VhUv3G+Euj
Bi8lsOj4lzHnASm7PvDlrjUk+Ib2gBog9moA0NNKha+TzPNPYB+Bbpg6cFyKQSrdwdtSuIfQLv1t
zNmUFhEdAW5CiOT3LhjdU6T4+qTEgL0KobDkLauRx+3UinQadwcPrm3LofkqRpoN+8jCtq7Iez07
wCohB1qQVkbiNhyW6NhQzX5ShWsB7oiM8dK1y/A0RSHj+3YByWVBm19dQ4pnHTD+iaaj7Sf/J8wH
W9hj9PgbNNTeG1zz2qO7bkzNW7+sISS1QexBN1lOuAa9SeWfQHKoaeW0Sw9+0E1DGdZx0pXQ/Jz/
xF0t4mLtPcb2rZtTiVNG8zeQuEdYyOI2IcWqEC1LCRggg5lrAytQzKDlm26SZUVuwRR60UpErvAB
K5hLn45UFL7p8ntGGURTPBfb0gmYWxVROLTPi9Dsj+oDs1R1KjOHrjZJHmjoKZz/mEQdJk4iRoIB
VVMAlBBY+YDvXES6m+7XLNBT6ZAyf6kJ6HD7CXf/USe2zisrayTHPSJRgF6h0xng1A2Ub0HVQ9RN
knr8HkQqWAHCofxxdGsudp0CALaAm1R230NvYKlSW2NPqmC20xUHW+1P2JHuMycdDHViGUlT0izr
eWnafLGV49uthSmGe7BUNclVG7TNJ0hVwb5igl0f8BzxuHzmcJBwB6dA8t/jlvA+Z3CEt0gKfLdT
Wvb5HUr49gH2Fqh9x2hIZdXFDlA3Rza4BOKNw428UtHvvMYTc9FTD2EHjm0shSCO8JpbQmivinlU
oi8NyBaIj4vtcURx2//p1rn9DLk0VP9+xOAZC1eSNbha586+5r6mhynp4hznZbaPKnHqhrlwfvQ8
iTAIyX3MH7phGupCBbhhS/hJSFPIyEPwJ5xDJiVLgTtIRpP8EFmLE+atY3hdtzKb8QRofRb1iEu5
9IXp4Z9H2KIKGqjkE2q5xhYpBGz7KmpD7e1WroKgtGzAvTiGNo4rgHQAIxJQZwhwRPLsHiAgOHOk
Nat5QYyrO2w/Rm4niFLIoh+mBX/YLPm9EpjbIc6kcBWuTW7MYZkxM8T8TCDxauEa8KcPYt2AmY8k
FnBKCaNSMQXYK7XT/BX+t7aGVDLzv0rZ0ycS6/w5nTwEeSpwp+sWNk8Hw1g97ke4ZEKaKAn8ER3q
nii42NiEYMN3BCOUpFPPS+4tPTp3XF/B95V1V8I24aMctQhRf/hNWPRjAExjrke/23sDiQDojoHR
qDDVgPihZ7r6Pso2S2UWYVIMLFIMqUtUWAJmnS5gZs8wqpmhQUYgA21BL9MFSWL+SwfdOl51ESNf
pPQgUjQBqP7kbwCRMh4hoFa0CeDjBdARwVUnicX8DgqwsB6zRn/Nm37wSj5ny8vk+fSWwUvGlXwM
xXCFOtlvS1AqEEkIih2O9FBGd2NUd5gNZsy/No745iABu5sKkRn9CJmUGL/aiwWMvlzivfC+ba9N
UhtedinESst56O33AaC9uWD+lJgiB1XclkyPy1xABqbu4ThuONv5Gol4mXeobCpsVb8rMUoafzMe
LVArypu0LRBliPfJJwCC3KA4SEURQDYNpdQSyC9D06ipgPRP8Bu08xgpSN5BrDoderkzbYdNFsGo
xRQQ/Bg+U0AaVQHlgfpXqP3529rL0VYWyUeH97RVAqO0cqwWx2c0zjPLx6LG0BLom2Fovk7tmt+D
sID4vyZuNPsJaVJUtENOf89DWP/E2NOXZZwN3lImddRjWcgI3ynMkV7HKEaGzbzki4Rg4Fh0ZOR3
tPcwgHVdbH/CUAjK8LkPHnQZqX4ylUPm9SuK/fH7pjBG9gb5yDNZff0G1T7JwSHV2XZJSzcXHNnL
TykWPF4wuQXdZfAA7mrMY8w+IKL5jRLNvolesAkDAYEtGsl+5KgmlsEULYtwCdc2xg82xodoi0CN
ISe0mOpw/gREQxyVvOvFb5hHjb8jmiNqiAgCb8XAprWp5pZEz5FGbVZGNjXPKGhxkeHCAk4yw/V8
y6mMmtL5zcIqpHn99n4kJEXmVbiX2CZDX8C+B7VlHKzhC4iiyHxIs8y24nEuRvCXFvXc1I15jbUE
lKOVKJ0KgFPIPTL2GOWrHkR9WAbpm0Lr2eIzi3hodjCan0BeAM5yRlS07odsIEJXzOnokRIBvr2u
YYaC22bk7hcxtLlRgZ3ah84HFEgRmXxjIIrzfW9cDjKC6vPwBgLoTV9lk6SHrB5nXiHv7AFg8d3S
H+QCeYbCji6kyLNr1QF2EmhUzjIKcKylFaVXJ1vDWFKEcTizjH9gmpvxwri1QQ2I3p/YbUH7ZSWR
nYsE0CBe4Y6u7+wQNm9JMkdtFU9EfFkCr+mqbVPfKHipIHEfEm8owSsIYOnQpmi0TTPQcwbZ49fM
JXosJ2OsVwISQhD+CNevvF7BScvJquICRa696tp88AukVuMTzVxmy7SFAkVBxpH8FAgav2qbqBce
0hWqyyLXuPtjFaMiTpB1+ZH1M1x/PcnLVvTTdyfSuIGtjh3TPeK++9p6qvkJmMzwAP0l+TImq58e
7OIPc5lDDJ4WU+J6RAzZaVWyVaa4/iXgwIVEhYPimLPop9bjfBc2WLdo4AjyansuBaru1dTQEWhD
hBrE6rj0Bms+C/zZF9GQnBwS6bsftZT5l3qZ27yqCYBXOAnDiMgcoYFf/EMRKhhgDcelrVdWEqFD
wMGyNQ4qY7rmiSP3PeQyy1/MmkS4x/OujXHfQaa+6Ps6/wPNn4EXSAbHcZePdST20EXI2jLMGC5U
Vxv5HVmjf2ugn66LqI99uLGn/jTtlTdkP23dupfIBPN17G8adbBuda+4rrFXsjnGgrnUHW5JIAZp
4aMF8Dq7OLvX6TqsJcRjm1/Ij/KocBnprkHKmFN0KTQQB+gHDPWR9Sv6SNPgrebQ5qZFy95rET2S
dUxzFLShPLSozO3VCI8xAlJ8TPwdm8T0CbgV58pmzhqFwDSgBdURiq/fDnoUxRR0AuEsdCa7Ib3x
njQb9T0o30iG1kiyWyTNKNccE7QDSmJaYEi9BGjYNSsJkRcC6ScK1kN/fyfjgD548A256oJAfTHr
NBGYWcB2pqj9zKrK1CztizVbTAeBiCxrSsYcTocGpQLtsiVwuyxi4te6+PmLR+axhe9e7mMgO6y5
LpbMBbToMzTJS6378DH0FvXSzrmFyemYGYPm89R7R9SN2iBjNWNTwt3O80uGxjIt4gyyqzTqUW8k
y8DuPJKLoURGx8gexERMO8CDjL+0LPG7SgQaWrohGlyuiPwEgidtatVrIhbY9NElXRHr82z6xltb
fzE2rOsKQ4bgz4SnueN5AD5h6ovswTazxW+U7cZGDtKXGpAsWfAWRVkx1WhqF9GY058z5BxpKdXQ
I8JQlg27HlX7nyA0GavmXimElXkJ1yLuQ9BCFYDFd3UoEVMHNGimvb8x7K7ndVjuiWglAx5wzj/3
yahxQRNvRWMjHcO5Iui2drs1VgSbARNvv/DkGlwrrZIIP7hOnqHlAjZbJhb5QCKffYI9iE3Q0bPq
e+r0FJVe0thH0wYU74u65JqMiqTXgB9nPgZLmlqI3NI0uYaPuX3roc0G2wfg5976yKEtQyMPctYS
cBTkK7PQr31s9Fi4mQe3yMycPsiN6lfkDXo8pe16ez8ijX3p8kRDpwbD+KccdnEMBfnUKuhB6uwF
vnXicYG3AkKFhUwqcJAZajG+quVznquWodJWgb+L5CoTUKpS7ysGgmQ8djNq6yKvg+ROxHV4DaHh
PCiyheoXS2P5Cxlc8BZKh1kAg48wzOn6EEI+fZ1yhoxt9cdD3TXeDTik/Qhgda1slRna/2xC7TKM
0HI6QcQhT6bdvNLx24JeW4DknfJ+h1wArcVUrw0EoyUb3oQ3eBNmQLX8vYwU16dAzzarTKYITt5q
5eeJ++wNCB3U2MGgl8fVn+y9i5j5gf0RfklgQveLocvJCzsBHQppzHp4kdCL+ESposFh5Qv96ZAx
ZuXYOswB8xTFWLHyQH2nZul+rNz3npfO77+O0Ap6JnIak4MBfvAefP30Z9PQuocsouNtNaAD11Ur
8e0BuDSgCpFkBn9WoMB/TBAxehadlbaE1BEKV2Sqwat06PNXUJJKsOc0DonOQg7hPM/nj0lUQz6P
BzVAJRHiv1fkkGbOCydFPpaxZ6095CM6LEhb1PwNg+vgoU1z9VXHTN34Q5Pyq1l6Hqs4tEGi0iCY
2GJmoQcXlAA+iYUzEX2syeAo5nBB+93kjODatAYWDkqN8Z+OpA7t1P/j6EyWHMW1MPxERDAPWwO2
c87KyqxpQ9TQCWISIIEET38/300vOjqqXTZI5/wjlM+PQ6wkbja9mEKg7c6dSjgfcz/FxiaoHhL9
zav9ZuZQq4PkMhIhnZ54LpE887cjamBf3UcOIo43UckK5nXytk+khJwq7t7QHwm5JJ0z39eN7eMx
f9+nxLIvaLacu2CyJjrtEh7xNGWdTU+MHtuvGdfAeML2koLFtcyypx5WYDzNkwgpNtGcMKcBAbaA
Mll5sILa7/9TAAzg2Z6LGHNRwXgO0RZ6eagpXS/2ZsGOi02Eo3F2elbiYyJV5RQBFO6FBD2tkZL0
/evazVRWN2aIJXeuzLK8bufl3vjEu/ER260tBgrMn/p5yOKcsib3W2WX+FNBX3wd640ZQ3c8nytK
3wWcMJIhx5NyMvr6+vG7rwkrP1mRiI9tDbbggyKX8G1GSjaN53SC9P4OZ63+W2ff4YxX6Uoz6kVx
10UX+gCmp87PVvaZeVgePYGe40oA3zaU+yarXytnxx2ToR3O7YSGIu9jLf+FomrJTa/6dCG/NQZ6
puouY3WW2/oxK9OAsnJmN5ct0etTpjVecFrgt89mNreNjQXxS7R30+suvGQk6WAJDMN/OzyZyfNf
u826opwxaIlTKtX+2Q5x8CCbZH+PJq/7PvCURiQdz+Z1t8HyW7Zz/G2EaAdBEzHr5hi060eP3Fo+
JvTmLGxEvWGtnH2G523wWiChbYvYJThIxfw8ga4u3rWXabB1gDDRHgVA++4utYuaKfGHGLBgUXUJ
KzAmTDntzuTuIgzuymbxKnYuLxD3E/1//OuRGrWTk1rPLRbO14/W6YLXFOSUcQMpzn+GEKDva6ec
HwufxTuNZPjv8ELKw57Itv4v0UEIvcKKHOQoDtp7DaY1FY2abjggp8wzwbK9xIXlm7lsKz4OrIaN
77FGjOHZbTAI/es93MqnEPJbkzpXbUwyGQMliVxs9BwOyNA0GW5VLKrnyIauzbd9yL6OZrbz1Seq
d79sAymvN3DBna6+YYkrI3+wW9kHY/19dNDJAl8sQDrUKDZx7hL72hbN3hz6wY3rtiptcCRZMY5x
qk9CTYkpJFKMlLFEj284NvYWYn6fkWInhi+iyxbzFSBCqrzNejf917h9BCuYNot7r1bviE4Jt2eT
qylgPNNp1Xe8TIzpF4ghyhDUyuIwx9M8FPMwzDv4KdaNMvBGlwVQ1C5pXNmOwONMXaz1XmnD2ZBu
csd99/cqBfwfo1uq4xQGg1vGQ2u/bcmqs8IEicbBHENlnULEF8cLP9/s5zqGcSv0lk4PXNrDj20x
wTVr+/lvxw3WXDeUud05NfvQnuN5zl6GTQ1dwcsChND6ydywZsRdVkoPt+hJrBEDogBgn86369G7
q42QyVPLovC36kPK6+Yt+Cl1s8ui7b1xPFnSWWSe9XhVSJ07vM9oDJlsTsBhOr54yeTr1z0S6/ED
0MOqpwMIPC5DxpjmVPWm/g8XX71fPKi74WGg8oiVYG2S4Zskg9Q/ezNRGAWgYDjfIS1u6/OWLI18
DvepsqfaHMl4Z4DTFzbRkKZw3guGYNBosd8PQai8HxxbbDTZhAtBnIRZ1vjUC+7gZ+v2Inp1MoJP
gpOT7VaXmEf7d6aqKr5z7SCXF+nfBGJdGu1+Mbjy+CcFUODv9WbevGgeNM0r70LcNcL1yoAjry1F
jd8v3zSV6Zy64+Cd57Re2U15fqBSPUOImyA6WPNfyiq8J40q1g/Zbej+oDcktX/b3lkVbzCHz6lj
feT7UkLZZ7JXV4426bYLWb19EDwl1sbinm136HLsES1AujENyaEVN378V8bRlF2A8oc671MFP9JE
dbaVcBPZt2bPHLSA8+H/DfZQ2be+itVaStN1GR3JGyOqmmFy88GTwr+YaZ/NEwGzjndxWgGp59Cm
Is+cc/OnDZzFpRe6IrZBw4We+8Mz/6a6BQfpqt0ahpfM+9z4w7dHILi5OweAmPojaTiDLvsxsjzy
/Xgv0sV9lk84FJhwieEJco94Ef3oO6O4rtNGwR5xPeujR6vi8o+LJTU5zNPovTrVnAZ5k06Z8xoy
wE2ENRzr9pxVJoWi5P03Xzy5LuYJrDoJf3gEgiSlsiqEaZG7b+7bPTX6iXfA0zlb5kROp+aFKEKJ
S/60bSpy/3rw3EuRCqD5u8D0/XQHrEu6APp7LhGNH0FxbnFZXJdIT00RxcKoi78iJzrhXNn99x54
SJ2GzriAOy5Qej7v0o5PY6K4C3r2WFWYZUSgbsmuGU49SdD9CaGE++B6WwvoJIJlz/0pzDSrEQGp
9xnA279j2uGY0aYrXbK4VsG5niuSAGvOi+1xzGaeIyjuwxaa0Ud+bW/mCe4qQSyOXe3qFJJK6Y6P
uVZtVqIJiG1eSb398rtjC/MMY/Rx4oHT8bXuk1afVXfEbBEZffWlP26jzpeQ7tpC0VC4lxUJc37R
6HDev3fp4LuQleEav0dq8pL7DG6VJZFcwzxwRj44zXf6Y5lthcOFmmqZb5hMba7odj4K0W8b5bd6
19re33K998IeoWhLXDU+f634wE/TOIuRz5kZozf+cC5IyV/um9JGecWh14x4C3j9f2xS6pkQpHq/
QvI138Pqdh3RLJ66j25jXXOeMsNkERnmTRg7hzGviethum9rzb3YNc4RFyhADthvnQTTngOjzsE9
HUbh15D1FvVdqwm4OwFWdiNrQ7Ue3+TuzsOJ4sW0gl4YYX5ltlbV2d3ccPqAiFD8MFs71A8AGagA
lNAajBl+Ky572yBERHemoLLr3tu+AcM39fmwFWmjOCXiuZjo/kHnHaXaPo9r4jxFyCvSO+CEeDo5
kyu8hwjs42PdqgiwtEEQBoeqHE6wJRuB5sIupCEpQXmY93tANL7yhwmEzhuq5qyTOh5OrWCbvJ+O
iExgWgG9N5BZVoyhX8jW09kIkjoslfrVhJ48CmkOUeVDfEyKqjwZiqId0e/8nIaByTeAnmpPSdCP
/XWRQrkvWYeH8jxsQ+o+ueTdcYJvQAZwmvAkTD1YA4KoZIQg1KevTKwvPIwHNeyLwtrTtD0gr4fy
13kOKuTnX6JbIsf3TjdNAxm8wdaWU1ux94Yor6OvUyzcrVg3Aob/tbpKZ8gCztGe+Rz8BnDW5UGf
XZawS7gAWT4fvteKwkH4GpQ6Mpm+jnWo1nOGPrD5ui52YZzAFTeerUOS+NRvu7wa2pjfB/KoHxYq
rpfCF/qAVUTnUQSNF42PSdDK6Y5bbkBpaAUQidAKonARwUZ7fSCGH+BdVZyLOa0aamGi9XM4dCwI
COjX8G6qF0KZNqwg/6bJUy8G8usH3nb7f9zEhQjQeg/OQMWOT80Q8MA7xW3pTnVbmMyFP7VORZYQ
I7ElBBnSC3VBcB5HogPfya5Bsp7QRfhfuyp73I8cgqZ0jEhRgXDkkYM/QdsYXjf/Df2FlG4+dMDf
/8ne9O0Fx2k35As8dlL4YxJv5zmEpsdWZp11lqfkaDvqv11326anmljxjbhiIJpHNK9iO8etnH/p
BW0UGNUqQBYzdyQ+g2jPihOxpo5d+QcG/X47lu9sE8P2skRZ84ireKkvzbJvwVkCEoMSbB28rcoO
b0RmMwYVBXZdR/O40SnqnngBFFSzGyanCFfacLJOYJ4EnH12EYbDJPcUlGEeDdbfKdda2OZWR4n1
PHbzdNGIreo8oKiqefQhzYaiWnEMX1MCslDh7mO3F1Qtr1Mu/d07Cl1Hcs3hGLixueZFAK8drk6+
R0n9ZKkbIkh9NCnIXtY1zxoJJ0qiZo34iwnvKGPh6eCyZ+Pysx2X+nnDtYwWRvC5PQKBh/PBHvWt
aeb4eedzj3lWpSvbdy3kd2N7/zchCN1bGPXTr7ryBpQX2xEerzflTfrkBRugK9olRYgNoPdEnV8q
j5MhQfaX6KKpOQU67RUQiEM1Xa3i7Lgc1hn/8wQv9rm3lR7P9CBG0YWXUael3yRbfyY5ApGUlvs+
XXwn7uwlRlGgciXqJDpjCFLV+7ayLBdLGN4uhFG73/nDvOVRM7B6v+mczaKLlI7nF7IxR3Oe0lhl
572lzORtrTbxEbYhr66QS/WzSzMFgmHD4Bd0Dzqultiwr3oHMCxtbaJfS42F5DSz4MEVM7TwynMw
fVNgbk1eNcv8aaj9HQoBN/QMItghq4l18ko0wIK4IY229gy7bnmT/KZyT24gBXojubojYYF1DDI+
uONHI2320e7x9IlqOOyfwt0ViJcHnA/+JvshT2QDxha5YsLTNvPJvupols0V6RbdhnYDuX5fkxtp
waS9fonNvP/x0OIMhE2m7KypI+d/EHSteKQUkQu/imMVPgS7VuqHQS+ZnCt6ucLL0nC+3PsOEO+l
PlSwFrMKNjQzvhmwoFYsNi2Qkr1bRaK/Es3LI+o48fRrwMv2x6C8/uJkJDnnY03IDG8kbdLX1hIX
UDTzRsvIdFRueFNnBbSWookdL9W0bW+H3gb26WUiFEbD0GeFn+5wR7XTa+C6RtAVME2st4g5zK6u
CJlWUzjb7L5iMQItk828kCvKvtucB9bB/+SWWsipPYGMXmoevb/daJf6FPj28EExNzvfIfrjS2CQ
mE6KipDhHDTaa4rY6vAn+wWSAUC0ffi2Sm24wdeNO4kiWljtE94QST7y5KumXAFh26dOtuJbY7q+
K2aZeW7ZJesifyRzNcb8aAEsSkBLrr66ng4NyUKD+0dXBuEOYvzoQFJltj9KOwdpCrNY9RWlEJUJ
SRTRpp4a2niKxO+iF5d52Pzr6SEOT2sAPZcbV+Eg7kenkSi8llicm7AlWzYjc490vmCavhmfpOvz
YhYadDmTuqDknz28CSvcCK/j8TyredAGP6o4fnhNW40XEn7JPkO2F+qy4kEF9kVp/9H2tZs8zXFV
o1WotVeXttFg6G7mxPe7s06ARU0y93A4y21CJRQzyqmCQzBSYzwHXK3dCkUSBMx4N/ZUwhTbmNa2
QPvWNMhMJmCsbao17blTCjroycT5to8DmxRf10/XSSnWXSdsZDD70L+F3RpoIrSWLiIITmiKPmt+
5eJY+2S5Csj134cSwGcJ2PHGHFd3DBqimd+3TWTbnW2s91+smrgqF/DvL+2hEBlxVTY4K6YkvtGT
w1piy46xlNgmLOATo/cZOU1cYmmo/iOLEG3OLUTn9Yj9ob1k1eAm9xyfW1cwbgc+V8Q0sxFHh4uG
iH2+OdeMjekl4of/dPm+ZuZbnYhLj1C5/60WkvJPjBxw0ieRjP4VWqC+xxnvrHeYSrPupoM5pjwe
LPu9DwQ5v8kYNP3kjykgn2pTzz5wbrYmj7IpLdObd+ykYRS8a0Rw63BhMWpw+9Vd09+jXO4sosxI
YUxPQNrOPOFj9+QhMB14A0E5Sgz71f247MtTo/n5z0e8ul8hz7a3LA2yX/7ow3o3itvRBZ92eXgQ
KrqfYsmc7qQhNpsCIsgLzl1mITdA4XsUYRYgfJ3F8paY0DUFrTkWS+c6TulJI5wzCJeV8UtQ9w7S
zxM++nEwevHQ0WmyYJfzdA2RD671IxkD6TyKgEGgyGZo4Dx0O+Lq/MZ3ji9oNkDe9FxlcWF6N3rq
0YA1b7sk26ilx3pQa44qRTz12nrjS3CYBZJP7U12CRwhbkn6yntz8WESzucI336ZM1ljHnYn/Z+V
ujUPFgxYvjCS7LdMg7RiHh5d6V6gXhlHwljP/ivIlNSlwyY9cbqm7XepTBeegsqPlvcD/JdxqqvB
hhnCrfPdm2dne9x7D3buwFwSPQN/9duZNoEo/HBkfwQFsi4LdByLIL1tKQbvBqKlplAMtuLUmVY7
fE1T9tqyoAFfQ4y6VwTN2c8A9Xd71mvIc5NlvUXKGAT733XLdu7AboZ6rlHS8FBVuv50piXb3pCO
Q7yG0KrLa9ikOypSwCLzegTr9gtBbbcgaUW5d5q3Ix4uoUYMVdY6cxSpzrtSubTJ9nqsrb8xyFby
p2YQqvGfSOfnPjkMi33k42rKgmEz7yk+EP03BhRGSh4ajTlGHpP9elAc4r5qACMkE/4ahvNVmI0L
qkYR98VP9jAEB4my76PXu7/nbEm+BSj119ueN/8c6r7NvvpVi3jcP4Y2ezTuVPev9ghuiFUq0vni
I7tF4xtwW+WTD9n75RAgS4/LMs/Zozcl8Auh3rqvET7T+NnRq99emIAqv/Q7iBSairLNAedyqoXN
Nq6FfWwj8KjSrPH2N+Oq3XLVTBNHtZLuSBHszKpfeZ4C+yf/7aVFkzicYjGtyC9GNuHXHQBJFmR9
jdWJSWOgu3U6+u2ELHYhHZNKOrB7e0szYO/amFqmg97jhWHs1lB3VDpPll0ChUl/DfKa753oqnU2
kukiTqfc5cC9jbD4Bgu5w30D7KOhvK94BbN8F2CYeTcPqWR+meYxJwaZT5hmk7t8HrYN/Oamj173
csn8yM89YPGfojO9OeEBDfxyTZokfFKL5HcMFeHNT+RaIKGeMn9S7z0Y7XHe6Si5PY0ZoBzOjLbP
j1iN/TlEqrIjxWS7aUnyQBPFfc0luMXRD28CaMqZdL3h0jlqWh7M1ol3b5kGlW+q3Z1itah0YWQD
NMsh+PXLQQOHc6bsfAjKcarr6d54c9s8hOm0MakGGxpNvhrmz1GY/XkkNIGIr7mXpKvaVrYsnWpU
jN7Zfo8fpO1/4HhOriSGrm9z0CAfsvM0/TZR0n/CRabvtNMAia9+hfyeAtQn3426lx7n86sZpV5K
C1OBwnPd/beeQRjOG7r7Ldy4hOA0iUBiNjKLzqveR/7srmo7m1EF2SMwpZcUa9qoX7wNM1cpEADU
uGdodZBMoT+HdNswS+wLcri9jtLP2mZ+XbZCdTZHGKema9bMwefgIG8t4x5RBYsknXtE587tFMNH
d/bPigXgu1XcETdOO1bn8Jg798XbOedzaAx/uQvEWh2XDsn6T1RSmCD8fUjfPZqPl5cJkZ4Gsko8
A86SVvJlTXcOaZVuxNhtNo1+N6JrkwtQB2yZrJW4D5I9w9RAgn1/5VLXSE+T2i2TKFmGEk0r4jmF
B/PhYLLcUdoRMHg/eJn3RWolr9UoETT5c8VfahemYpCRbnifJgOnbLBI9XMbHN89J03L+c7eziHL
h2RJ6kQfz789LpQP28RqyRvicYLSjZogvQ6CAb/EDRVOTDljRDZUVcsE38uEsqyNzfDX9un6fd+d
eb13EtfcdbrewrdUH+keQiyL4587GWw94ehDBRiyxH4uqPOjh4ODq0Bg3o64cqc5Ox9rxP4Fdmub
4ew51hNYGMz62jjO+I/ED/bh3XWXX1L0rTwj1UKv3G4b0L4cJxkxn4/ud6rTVPOOD8d8sKHgqbPp
nhX7wb2JaiJwcdcs3MM7o/ofqg6NLRy5cpBRkI08yw1S5M8DK+Zzi+byg1AB6LZwbua/CVo1fUq7
bHpIAkmLdlqtgDnq6MQD0AfPD4m3VuVp40e/KA5vv+0iFclJQZg0p2VH5oH3WhzbKewbgQ7rRh4+
pnTP2NKrFHNloj2U4piukXKYwPFBUNRO+pcmSeM9PIYa3gKdxN9kxe18l2zmwEftHvFyTnyE4nnl
2mC+BIxp1Y3Xz0S+QWSUs9MwfZFgL/8KXsTmXo/Y1gATfb8vHBNwwK6ODBcuZkbax2GA0kDJP6Mt
QVGIgH70WQjKXqWOKqests8kJ5n4z8E3Sc4KE6P7MCXhgEuqXf3t3IhsDcrYBHt37RMbznxfEWdE
f/Qax8/WWFGw1pBff7IMkorOE7gQQPpJ/iJ7C9MXP0UgCrjRm+BocrM/7oTy6oRyvBfPh6v6uXTi
FG0XE0kY8uWGI2fzOG/Vel4wy6hr6gC6Q+UeqGYX7YExK7SvqqBRRGYobnYkvoLxG+NeTY1YSaK3
j7Sl0c9dYqanJNGqLpJG18ljHOzen8CSXQyzupnwArBk94sSmZl+dypRfi42NPL3N7XYVFCLAQYC
xJduRezUuLwYLdL0qjzTtk/H7Mm/LMf7G+dZJy44acSTo+J1uhhbi+gBkXj2TjyV+DvqdSfkDJVz
iCx4XKj/kqNoWCmJ8D4NycbVjKpqFGwlyE5zzAbYkaBva0AmyZp4JjGNOr9ZBFzNCPGig1LtTYev
GKs8ca583T4Sw3zoUjHqds+KDeM8rgG5W5kzL5yWVCB+UuITtvcID7cfWViJ55BNwxbIEfV/dewm
P6YA29VzmplFXo/F1V+S3gbdTxcE4vg46s0M11TvteYZxUVSjMm8ZYwIXaLu2jrhbuHw8z6sR+pt
3oc9pxzDPscuN+BKrihbkyKN1hvDi2PW0CnwKoxvANjiUzqb83dCxsdet8ImIh1ch9/OMDIhJh7d
BVc4o1iUUdN3jE+tbUqaVW+UVxoIBEpMs48LiMJYzC4yXbztQReWnZc4Eaj9kfwZbQN55204hZhe
5u4o7IjLtOwTgZ5wI4YtuMYOCpJLux7+z2RFUVV4CLP7ixsn1Z/Y8FGXtVpJPIKPe8E1gtRqtchi
bmk4aHn0MO76LgL7PnfxbmcUDzxLA4a4cfnetJvjQ/PcEgiXIDL2MoN9zhwKQ/obD3HwBXmF/4dT
fYtvWqquPgM2zs1Xr3HXCW0/d7T+0nRGwuCgMq3KdrC74fqJRHf1/Npnzo53lktk7qMsHODxH3Ju
wvUS7KxacFq1HJ4anxIVvH2VXF/dJppUsc379tht3YjeFHEkq1MAE/iE8UK6yGLFAfk/BBPNkqEW
q706HvD2CYTVu/pTH7vovCzuHkwbqi0IBBofonacwxc6J5rlHDs3GEZtmXjlA42/0Bnz/ZwOeDLm
td1rgBRoWp6+BpWF9FiPTSPzJdIeV4yRu7pvE5kNZeaiUOvw26HFJ6w8vXDGudvVaRCwIo7IFKcj
YPk7AvWd+Tma/fqpXtZRP5vsOFZ8kMmBesHFDgF1ofG8qBWr/QVMv0re+FAj+C3WnSo3lRt8VBJi
N588wbqbNE1WIcYbOYyzBsng7q7YzjfkA4+V70TJecT08NB1PPRfEpfkpCt7OgJ9dixEdPHsOdWP
vrMreOgozWeEEOG4Y+1a7MWB5g3ukcszaMZjF5yRuvc8SK3onlbpGdSpaOTfcU+h/uI5lf0bw2f2
F8ljh284qdc5x9Lls7ESENq8x3NT/0ZnlOzniSjPiE2Cbj4cW2Hin+fh/2snSXkB7x2Y+1/fTIs5
oadtn8CIFnFP08OwkcfVqU/rN6DcgEHo/mdCA3mA5pFfWzC4H2c3WqfjXvIq10UfCvEq6qHFoZHw
Kn/jdh7xAqAMqJ8a1NLpPcJyERRrhx0VsSQ0blHten4Y+qCtchC89PtM6FR3wTvIJLMOXTvdJYvX
NfeeLyTtmhRDYNCBYiI9k+pzsNkK3jtf+lBN343seMt8vyXUkrg0ahCi0dW6BO1O+xeEuqTtx3bH
nbL7U/1CdZzk1t16W0IChFU5tAaIe3KC9INedYkiZd5N9cRLhsTitsx9devQW6/9kTK5VEnKERFH
GJVizL5poTzF1Z8Fk4wfV5tgO0iAATh8PZM8mS4+foglQi+nAOWzfAgqWLesc9lp/HbbXwf+P3wr
OBUEL/DEJtL5yShyF/lAVAY0b5hyCPAFlqMXglDIGlzvtC4orfK49sPughynS8++SIfwYh3IUjK5
xuXipgJ57az2QFzDuBLheRNNcNOPRe2L1qaSaNy6eHo5hkWMX3h/ZXxXeY6xdxgpgIv7cH1pEpy0
uZyaDcEoXyKzOPFVvjt56xMJQTa9z6ZlfK53DO132U7qCPKX7mCHEHuK+qVqPw+crssd9CbrE5BU
JtzXwYnS6UTEWhfytLVHXwy6iWSxQKP+UQNUfpkoRy75nIAhMWId9ReFL8D+nnUARyaY2LqyQhwS
X6YNtus6bUvC5Eg9wmfAFYnHI6GfqXBjvx0v2xpu5lV7sosx9/X7t8SQ48//Ih5SDAvB8pBKW7sX
V6N7Pa1HDT1B5AMH+1jjVwSHmrl5hg4pzMl2sccHrVp4D8C5Hrmy68T/siapl7z2bSPydNlnrxyI
tL6zGcdnjtqSmNPo8OOF+8su6kNt9RHDU9GuJBmaGK2Xet0/VFelX2ooHo/RAUl/4YaaTm8PYRJ6
Z9lgex6Jb8bV0UfKnKIqmX9DhUDbZ2MWsMOGDVJDvhwBZsFc2F0Rk3td6QfJAVQTr6GABcNUXBKf
UydnbwH8v9uR0gBajchPGcE6VwEGIq8r5sQIJ287xd1WkfwY3tkDQfk1skP6D84BMxZwUFuXgZ1t
UB5y2D94i6ETMWPup9TbpXcJRrJoCVTYwvcZ/aF8lJnZ9X09R9s3XvBbQ9+21uWQSfkv0MH+iVxX
4CCbnR1NWMrwHK8oPrk0UvxPUwve7mZSw3hjqssujlXHktu6qo5yCQL2Jx73V4lG6hMSPSvQAN68
SCDTy49j346WDxczCxvWDawlWz2/QFLNjIcWzcsdk7tJmcuXJT3J6uDUCzIiHnKsN6MsKfGI0L/M
nEaFbYiFPzHU7t+3LNJfg9lTP+2Q7NeemCJxP4NTPyQkpd1MrAbzTU+RCjrehPx/MK2qfZzRwP3w
myUdGS2lNyHD5uDmkU9mW5JpVYFoUreSXFPjpF2xBw3WoMyQvNGkiB0uE0I/Ih2cOUWRkNbjK0Vh
80/ibps3sXfOT28dIXaGhNvkkWysPigBKrcoR/iePiatxUhC406IEMql1C/oEgQSQ+Wb640EhdpD
dA+ujsLuSYV2+uNSf2zK1YYEERCogGc8SWUdXyz9HRmIIJKjN73HGQsed8+JZSn7ptDiCXwz1RoT
M1RF7xFq5haKxrfvyXDM3+Owo3Yq8GTzW3Pq2bIHf/4zOyi+ToiMa3shld79zSNBcihristelBj7
QsBEeEvMO6KQHpGl60qVrUq90vOyIKoODu9vPB8j2wg83FjIhDTtoj6S6asg/Sco52mtXwURUv+4
zJO4cNZ+91mkvQBl7dj3f0aYOosEfU7Yaw4TorILOiitZZPIiY6AYf6Y8KyijU276Jr4LGd5g+4e
8Mgng/kUL+RT5L7XwGiEts7IqBDEGWkImvXS1XKruOZN/IMmdoO/JRiilzqp2YW8Ngt+bFXi+5dV
JvZLK/q6f4gRrnzGySZ+KGfiXR54t/4PkR5rQeLdkOREIzXfEinb7TqLA79GUifZ1ckC3zzjD6Pn
a8vsip7SF8F+n8aoThkeN9AQ2dFheuq0jX/uxiITsGumq0sHLf3gYdoT54n2FJfRSN1gYwyR4eVw
jv1xnbVZ73wseFkRdyytOA5NljzAkqqBl3DmUzirBIjGp9l2cKBkShSRp9vpeawrIi54et2PjtNi
vCDZouvJCbpdvXXx2r52aj/+ergd7qyHq/LGk1NIrzc517TG79GBOSkFsM6qOPPzcGIKuBvjOXSR
ojhkzoWi6epLRDYDpHwUyrqwIfPlBUS+8X5ZZc27DDdHnTE1xk+HroflEhMJ8VOsbBbAq9PwhqBz
NCcT8cXxGJBUkHNjkrZhqvh4k/0a7SeAhB317uKQw1Z7MWqW1dlZedj29/pag1GWvmth+FsxeCGD
yzb/037KkqCRFuiTNrEN2XaO6suwDoFzDjAQ/HX7PojvQuMH/63HFA1AK7H7Wh3dgORepuuPW4U0
YhGM/4wK4ZhF9wdCS6reSQ15GcmuQsoMmbTe79MWHWfM5uP/SDuvHbuRYMv+0CVAJpPu9XhWqXzJ
vhAyLXrv+fWzqAFmVCziEJpBP3QDQisPyTSRETvWfrRJgHNqQCD93tNAT9LcNurvjpkGituSXnsp
6U+IdrREh/cNKuKIGlAhHzVS4cyyUacWIMY89O7oPwzp84wr56HWkmQ405eJCa+YKzIoaMoXRWtI
TKmZcIKj0SQly0epmvbB6f3BP459gpVYDfk9v7A9EXE5qYahL9MxwTposOOE+WTBEgkztCOBT3WM
naix9XMhpIF+50+GKJ07Q8ltcEztR/q7b4186JhxKSomAqeASgwMlxZpoEbN6kdcBc5DxPEGHYaD
5JtJe1d1EwaeL47KYJF/ICHR60cLxkh4oPXWehbepCF514sgxa6ish6boGSXr1uCPCUt6Y4FiYNu
j8QFBbkd9QRfP0yxV5BfE4V1UqlLoXHKAt3Yt9ReyD+qav5MkEYg1+eqRqtbzTZ1ngx9fEg09tBd
N1JG640onEPoinzz1JkRmbE8DPbhgA5413mYKd3qhZrUczsKoeQP7jSWBRHEEA+8Z84Sw1BxDKOf
fnyS8Lg+e3lZA18IdHT4U8gOcoLa1VQ3KjeYZ7+3YtrwjSJEIkRDVbfLI+Tod6QdSIT5eS0/eXbs
PTb+5N2pVGq8W5mbk7WHuaH0R8fptXQ3jZo53ha+hJ82NGr6G/fB4qsStN6nEfHo5MYQuX5T/Agx
NMuQQOzIKnZQwcuA3JjmOekH8NBsurrsgh/wjALrDFQOs8RxTEaT6w9YBFexivLBC0qNDLzJxeto
VJT6+AxBRh+TYXr6xVIQ0dOPb06oGauyogaR29pBZmm5jzEbNC6UxShVoI6JvIOcLBvxGkpnvDfi
pM2e6XloH8eo7Z70NK/ZphG016jxg+FzJef7Cf0j3Q0sBmRjdpxa/S17nKe+MBtppDBHPeuQrBmG
dvQ9kiU0gqJf23ExncH7atPfevaAVtJQDGiZFO/SvWn7murvYiyW/iupsM+SNTqNdyTtu6+tZqMA
555SPQdNgWQfGs5tjkrKOHojJTi4TT79aJ7uh7/8stWGA5Jx0C8zM0PsJiQf3skg79IADNCdz4Yn
gk+g2vOXeAhZOKHMmsto5qpKGSaQtzTo+GIXMWlA/xPvREcj1qFKjKHqnHMn0j9QlW0y3LhJcz9k
bYImh0S18do4dlfvilavWAjIfzzSCT4npiR8rO8nLyydnQ+sytjXWjZ3cfvENUfF16IvZh2V06mk
0NI+8lOH54rDCTC/UjpkUE1Db44T7QboKTm7TF6XQYUzlVP9CeQT1Z8ksYuftdNZ1U7zTZujImnp
3EDEgWZEVg1KQH82R9hHupeG50odUPoAxcG6g2yQXt+LyQlfSfWbxj0TMYEZKszWO2qlwZlG8p/S
ud+itiZpaZT+UY17iDD8r115BH8MtyCyJlB49DMC+efd0nNF+ojEK2gHKzpUXd9EpxqkbcAFK+ju
hejUGSJgB3fTpCv2i+/J8TWdFyPpiYhbbpE75quKAgS8gVHEt35lJzqEHaf+0lH0HM4pPfb3KQcC
dmoZtrA+Zaeco6HtvzWgof+DmCA/SCWVoI0s27P3vkREfUMnmwrBucgHFzqRcVNVWC7uaGxBFTER
WTFfuecb3zQSop81FJqETWiOSGjSvmm9mCLRi2NXdSakGw7kfU2TkQuIoivP/FkQ7+p+oPkmEWah
HnQ6i9KTLdvxW2L1ZLanLnD8g+AGnH4jKWsfafGdUzp6RdzM9U7RLwgK25tO78gjKXZpEJdYhvOd
6plIaMLXgvl8gA5Nv0TS66+Q2NSXoRbJT4V58rVOh/wukP44t4147KCGN2Y/adRX5w5ljXSZA8Tu
vyBVMLOj/mIOu5Hz69Zhpo+3iUyTRyWOYmM/oQuOdoaF1OALZAyfbjd8iOlOA89M3n7ipsg5Q7H5
0AxF/zxE0dQ855Tr6JtyquZTSk4SaSgg+i8oLHr7jHxML1EBZeyUmEJaxq4suXheejVX6m8UxtVs
L/qwLD6Q18hvcuKr6VwhixHHQPUVWhqQcAHpSYfgiThEfNN8j+gzm5CNoNlu0MBNalQ24HRwftiV
1JVy0sp6EZ2nyRnpKMsSgufCVB3mXJBJwmQ2wOGUcoVjF8hrrXhA5hrf00xTRR/6IjGQAqkpoqvY
1zPUwpH0jwa55IIQspvroCUUxicoaLSuG1poZy4qGVPfo8vyvkPg8qPHojWq6IQVhsiOlXB6RJm2
KO8xcC7LnRaq/GoabYS4ETbyb1TadnJOtDQJbkiQ5sRt2BN1qLLqUf3S2IXyi9t4xtvtc+tpNFOJ
9HKMKnMHNrINX0qkXyfdH8b2mIiBG/8kuhoBrO7lJ1R10aMG6QhUVJ4X031Yljq2s7TaYACH+tZP
7/8HZaCpNGHTu6bdBTfgOQvrrhOh5+wmaxy0w/8IT68kotjUnbwOpywtzYoM5I7MkmMPFXg4oUJX
c/6qCVFCHhXjpajGzDomLSfW2PLhaJyI+w265wpI1CTAAa8J3ZU7yvznf6FxKX6OFHqK1gUYre41
I9fRhaDfFdwzt+DQM2hzARIFEkKO1QRFyT8LkGg000Lp6GndFkzCwQN6dAxNYd+PwGH2ZIisb4o3
cZ9wiAOpaaM9y4nGaQSM9A365hoo0tKxjqcsZGHLtECCKkxp0mVq69bW1JxaeJhgssPufB26ucLA
NC3gcLbQZ1cHfYGjVHzSuCPXELf1qhc+oP9ZR2E+1xYVl/wBl6gyoSH7+qDa6lsGgK+hZ8Y8aOlp
ktEC2XskHd2+67RHZAz2WQpN2UsKMieiLshF6GuOaW1Oh6KPyx3mps6+6PMtU961qQW26//8kJlJ
+tfUgrZUWZXJS+7SFPoeMivb1sJb2kW7DYvW1c+JXANDqBns/o7wag5mYsmqdU3qx2fd1o17E2zc
BrN6dRRLWrwtXUfYtvicHfqUVkMh6grcWclOSeOS95VxvP79VifNX6MsyNh645uosIbWLWiKdnGo
8I821aHPkLiym6hCSEnM122sh5VPheWPiompplr4Ci8eDQN5h0SjbF0LHuLRKMbmvo17D3gbbX/X
n2/lLaIFRVVjIleCVr8AoLfAltCDRK2LUZ2gf7Yx7RNSSYrn/zqOYDaoOu43Gija5WYTZGzniFiY
fVGt3+eTQCo6Df7GnHjP1WUUwkhdWvRIviPOAmtEF24w8zxwiyc7L8VHzxmU4WYKI+GSB/TEhjX7
/P3fbqL4UWEpyd5lAZBfznWB1YkFj6h2CRHaT4HBNUOJkvg4ZKYPUnlm/cdmDv3NE2IDfPvHqGMx
toVpgmPCHMdv1Zq/7d8rmqoLjWDh5DadYmpujNAX9JJUHC7ARSZyt7PQHbpVSzx2oSpgllxTNOOm
belOOMWqU3Kv8ugppkYPt8VIrDHd0xLhGZeMdlpEBCkcUCqttuPfpJZBFb5A3r1LaMlPj9hBoZBN
YZ6gFEwm+WpVk15sbJ/vpyeUaw4GiWJG4l2zcB/UnCQPw1CMbmDH5iugKHQMU6A+XZ+c79fbPMo8
X9ihMUdarLcqVmJJTWOkVAVmIFD6hubCQLh9MdXn60OtPpBjOrYjQSiCZXr7zVRaVSfbtxgKv+xj
LMnMztLBjVW99kCYXOAgp5vSJNH+dhQAUk5VORKTQcRE+7E2QB9MXOroWdhyG1xZAGQ2VXKr3Hos
qnJvh0LbnNG3aA+uzwUp3yVpDx+q7WekEQBDEXwAsxp8750W2a1IlDHY2Fjmv3+xCGyG16RFyyp1
gcUGRjY1SltZDi7pEoUUYkq9Nu+R6ZFxuC1LNTqYer5lQr7yfm0ygAZOZWwzODe/fejCK8LIaqrR
jZQQSw+zT45W1fZHHezNv39Khpp9EiQOHhhJvh3KNyMg8jFzM5LDFymGlu4uar2mLtONkVbf5F8j
LSZNUyogZNp0dBuC0Ge0W+Z95uQjrTGic0soJ9RkbfN0fT2sDupQTdQx0lGJON4+Hv1wXKBtGjpq
xBs/WDH+z7Tg8mJnQrtLtVZ8H6m8/rg+6Nrnk5x5kpcqbXXJC6dtzaeoE/euT4/LTZnSY6VIOh5I
UVcbL3VtKNsUEi2eowmIhG+fD/Y0V9S+GNxeAgXvZUnzUdj91w69s3ESrbxJxBOqQdmDswAPqrcj
laPMs04zezequ+YRiqh+GjEP+Uhpt/xgez7yxVD9ef1Fro6JVRA9Z5yBKDPfjhmOZBS1uTzaIQtO
qfrWyW0CYv4QDoCTYASo4H9G1OTycn3g9we9rmmcB/jRquZs8PF2YLRwWQwXqeTQMwLapym2J3hg
/MrTNv9PB1Lib3zH9/s2A0rV4JzF6MNcmmZVLLw+EHUJy16puTPCkkvjsN74huujENISPAv27sVs
0eoMuuPQlG6aD8hHHGT7T05kio2HeT8peRi8aG2OVvH+s2mkTmXnNZVb9fDMUO/U09kkn9gfAujF
v69/qpXBzPn0xpULpK9hLz4V1a3RKsOgcQHuKLcN9oOnYPDS+1EttgyX5in+9izQQXASDZnabKqw
dOZyesOgoODVblHUZfMLXjO3KNGOyT2AQlTTHcXH7oYmH+8RB6OEm67GUX/9cVc+IRAklh9nO2Zw
y2sJBMjJi0mpuoYXtB/UpkXuQr/Rp+ujrL1UohWH2xz+Qcby1LPDKcdeKm/dIBXByZvS73TupkdL
oja+PtLKSpvXNmbfFpdXsXweigt9oA1W5ZrRpJ7bwfYjctjAoKk5d+0Z5Grz75bT3Akx8lW5AnH0
Lc+EIsdMQQdN4KqVMjxyGkAVMifnVtCYe7r+dH8CyMWU4QDn3GFJz/rVeYf7K4am0y9ABwMUSdL7
md7MhnUVFXPac3Z0Vcib2qjy/2iN7b9jRiCO7IPqqwDzvbGfrXxPJowQWJDoxG3LEwll8yBKMesW
0PS+wq6lTGmHtXIZU+T115955Ys6OsBhtjNckTgG3z6yZaWJ2YZh64aou26VvjA+emWb0vBXkygC
A4lHzOFfh5QIyNk6JQIVjIQWewBKnSxLwqh2sZiA5GCYR2qv9UEFe77PejrWrw/3fg0yHCaMmKuo
lBGtRSQz9aS7gsau3EALWhfgRX5WeNaNUd5/M0Yh7J0Ny1RydYv3mKArll7vVW7YONM9uB37nPgO
4uoZ9XL9gZZD8aVUyyRXx8lj4pq1OBeUUkLubxUK6FVX3tS5XqNUtfKTb4T/GrD8GYrFrtswB513
lo0UYFCRVYnq4iSSXQhavtA42M9dWf7G+1t+peVI8zz9a+lpABziuMkxqAiK/tS3nnmQCviO669u
eSbMo9BCo3JN17h1Le8nXTRqnBSt5mpEIxBXDfOTrjuWS8xuHbtGi45QIZ07PFPq4wDjcGOxrTwk
Tl06a1sjTuEq9vYhY6yS8S4CGSkQXdxkit1ewrnZ4PpDLpc0D0k4ZCF4odHRJpHzdhRgXqYM2Vnc
LDboTU/pQw3BeOIjE6Lqxg7mH5195vH+d4wimJO04bwdr50UoiFPUV0Kg2q3T6c4+lJVFjy668+1
Mu95c8RBNioZ9d1J0KH2GZXMFHSv4OFK13Q0wVhqSOTSYwPfYGO4lY+F8pQXSDrMoR1scRgYeYlu
nP4Drs0GTUhlFH3g41ru9YfS57fz95nD22Oj59ohVAsjvOXGIRoz4jKLCo8VXzufwjwLSHDIvH4t
CwUNmI27W0hOxQ9OmaxH3C9KIThuJyiZ6Fc7sVf8UAN4YrdWePIdtbowt7V6X9kOCudyCkZcENhW
aUunnveUV1mjHADqmI8TWh1SN4miy5PZx6HzFTDzCA2lEB36a/oJBEUxjE5uBk+N2z0EmSzY49Kj
oh1H8TlunL9rH9jGqU1TqXlYJCzeTqTBF3BnoJa6gWpH7kS/4S5SkpxkAs1m11/7yhohbcprx8p9
JZUURYAs4MlPYLOC7rOFg41LO1p/aGVb/DeM3Ybb8nzGLD6yTulAZ6HM+ZHlhcGu+jabVIbDpg+u
0OSnvzGatD/6OFXsgd+KB9geOD+n+JVcf9A/wd+7oQ2uKtxYSIMuT9s08aO6LJFbkdv1jdsik+EX
9BDOc6fYxuy1asO0C1r/YWqV8otI2/KErt98Lb1cfO4hITx0pAyP13/Vypf+k/9Foc5LeZeuTwdN
88NYYoNKg/bFr5r6Bu5H/hEFXbTxAtaHorRF9dWc83pvJ5UjJ1AGismXblSYkXmFWscIs7tcQWDy
//BUc5ZekARif18czGknSnzVOS0BmdC7BCS7OSRKEDzTcd48Xh9rZQLr8/3JJMUtMZpePFY5EoJE
tT256AOm+JNPbPdxQExw1yZAgX4KMSobh9fqiHQyzpknnX8tRgyUNPS1OJtcrS8seuxBSqJ6w+ml
9cnDJv6WM/UyncDGyDmpG1QJiNre3d/qTimsMm5GNw58cRgEXY9dgZIKeUaKUtT/qTq6+Y+R958x
mZNsxEQ8lB8XkyVAx5n6BhtwZuXPiEPo50QCfM77JPz/HGo+fv4KeJqc+rXf2aM7CTsKjxnmA09p
jDZopySqGDem5urLNLCWtUwdT8NlTAAq2LQDZCCuU/fabQ/g/9zKJPk9i+cv/lQUn+DiFhtzdG3p
Cbq4JDVsykrLo20W5RV9S7bSoOnofgAweG6KKgSHRA/39eWwtsGStrcZTNqmtVzlUV3R5505A236
giKFn5cX2hQ12iVjyF890Q+2WLiUIsDdyNJsjTwvm7+/I/DTSBkzHhJl4r5MLdRPzghUdMicixy0
9lcX1GgKKjPPNobW1saea7gsNqxt7eWxUhpFRwE+5qt2VZVzkjdeh6JxDLsDmODI3mM1EgyHjGtR
vzeRGLsjfa0RCH7PuYGjZWs7lQaAYG9n0gdxTXc0dLVx8OxdZZQ1ZkWT6OmL7uH+HK9/sLW5QRaI
4Ie6hHwXiadB6mkjuDO3TOzk1DuKdQAdkBA9qvbG3F/buAgoVEEcx761vC+pHYhn2U+T21XlePLz
oL5gl5MfVH+cPgRBPp6vP9raWgMVSBmQIN8g1ft2RiAH1n0f+KvbOZ4jTrLV2zu0LZ7/2Om5sN3U
m6kSWlw3z9cH/lMvWp71KEZoP+CoJ1JejGz6nHMqgAs3VwZRwJYI5ffKwQXGbazSrs4SHYR9wqkr
Do99FQfQDUraX9BZDsaXHmxC9kDXSSxAy4e0M3m57O1DMYag4m3wAvGppvdbveRlF31MIaHNrByv
aGngCCr/Bg3+9DEqOxWN0miYSEhRr8lvjU879p6epObn1EwTvAgbidCB7pnydewjC0WzXQ6o8luI
d7dQc3R8g66/mJUZQLYWRpjDaUKUvdjWhyirTXp2B0L5dsaYFVqi3EZx0H9Dbhslp7ptw/L072Nq
Fiky8vyk/JdxV4GnRNA1Chn4nN76Q1lkI9OOneGI4NXTaFbtSHr8v4xJBVoajk5KdxGAVD7Z4aFi
zFFaHh9BQ9DcsDecDGUYXjrV2Zhw8xm1mG8ILjgqVZ30O3WNtzMdQKHeeUDoXT/Fu2HnNdjY7A3A
3VvCmZUlJclNG1yRTJO4YPEBHQixNJ6lgyuhPQQQJlRNge2T4lYKqzUG8x9M04eoHqPv19/oyjYl
JYhl4mf+RVH47RNOfVSbqkFtT4AZxx7CDEfniGWP3h07YYiN8uXaPGWOaobUwN2Qj3s7mkwHmLU0
UrllM7WwjRpAoDJUxHCwmgleiQnAfGMfXjlCKGEYTFEuryR5FlPGzgO/0YNyQpEEVfOuief2YDOI
TSSP6XdTUe6szNKHfWY33saZPc+O5eyhXDqH/5qBJ/BiaGhomVpzPXXZU8oLm39yTBsEepUtIxdH
WXkxsa06ZFWkTLuiK6uNt732bU2HyzVGBTq5u8XsJQWcEpxr7ApN9mRjJeRiePBjwoXlfH0SaWsj
WTDE59yPQ/w1//lfMUKsQdXK/JLvSpgkHoLIIKlK44GSHaD0UBHZOVNa3OlWS28wni/Zt7Iuswsi
LfuTmmY6KkQ6G3+wCkrzJkS30riglckjXf+dK8uZ4wrXECmIokiPvf2ZaFQay0mHyZUBvZuibSCB
13Qhb4wyL9bFd6dfhu568opkuZdRiyI0HATBQroap35y9rq0LW6RXfs3Lf5ANCp3faXTV6NFtxZG
nNCe/Gz6Sh43x510iGltQUCfnVUrRPRv0VD8q1ZRdkNSFjomJ5Owmj1EMWh+8HpoMeGKidWXl460
e0SOE1k/TKUGagsSWhW33A+T8WLXJabLprTiHpBpakEJLpqRjxTGBQD+hs36QzeO0Y9BBsWTDH3/
tyjMtDl4vebTvethwLbHrBSjGkj51Y0Olc4/pIo5Zjjk9OJGV+s0+3r9Tb6TE3JdMcnea/NNkFrk
8hKYAIwFluAbXKPbUPwkKij6/1pgP5/prw7qR1XWkjtv2Jn9bdkOEEMzPkywJ5E2/rYQiacbB9DK
RCejz1IiP0dQuqwm2BqAy6TUpKvnqN53vqF95JYvH/EeHF6uP/zKXsmdkHqXzX2UR583tr/WlOpU
WZ8XBt6aCnsLKLemBKUTWXgM+w19o8+UGYJ/v9CQRiEHiYyGIZebpT+FIgT9r0ODSE3zQtjghKde
4EHzZZSatVVtm9fbYqHYqIIMAHrzTX8ZQgT1SHFx0nQ31enh1ulaOFcmFgCQ19PPyLf7U6oWT9df
68p5wHwieWxKahnaUizE1dHqmiyQVLUt9KeAjgTW4nbaP1alQ/RcdqSp/Cm+pQXa3xI8r2xAGNIj
dkS6w5bsLL5pn0703OO3iCoVQjetTuCzQKr/+zbHQY4ykEopjSRLpVwf4p0Sj5npxq3R401pYbMd
aFt+9ytLwZ4VQbNkkxL+MiseNYbjSQIydwB/f3BgeWG11ihHPadyeP2bvatbsg9wBzRAVTmOxtub
3+tfawEdPp27WDS7VWfRXW6mxgdpN+ExVIzpYo3WSKY4bb7IttMPgWJHhwnfk423urIeZ8UJX47E
Lb9k8RtMehBgSkWWa9B29DmJjAaoueadcrs3PuMT7m8VhteeGlGxnPN6AnGsPf+iv57arhOzoNnH
nKPdDEN7g3aZKaNF0zGKA7UkfPtG7HHifoDC6oc95oyTtbHhrT61TZRPiMiPWS6XeFTHIUhUCzSn
I08xXbl73HLgVSEpOOS6FW1d+VeWiKOStBbs+bN+e6GBpPE9MSOvtVx6niIbQIgTQ6qV2aGxsTax
CjnbXtvhM8IHwFG2WmNrT75/NKJq15HyPcCft88hDJpP1yfh2g8j7ynxkRJQYtRF8KDlIOh7VTFY
u7Z8tghxd0bb+RvPv7Il8qb/7yiLHcIAkIQZeojdRQzqlWPvG7704vPQy+8dAOCbum/0jTD1T6Fn
sQ1z0FCxprJLI42zmNmg6QnZbU7ZokpbZVdYSlud8mwosEPBEXjXYONCn04CNOAhg2dBr1IBYOhO
RDCFP8Rq030F1jpecLnxuq9hokj8HkQGgGeElAIkBKUWiEXadf191ffxs2f2uBnFojP35Efnbnkl
GT5Rw1FwQPT92sCdz6itQ4hi5RzEDQw2HetfOg7B+GMZU0Wad8CZxPCebW9Al5Trc17RR4rvH+oe
tgOQXUNulXBXF6ROqo9+VBocVCneLkgLOBYc6dokFZaPzimKCN7OVWmpwUWL8Xzd1ZV0lJ02htZF
M9sRAINA/UpDVuCZ5+vTcWX7nUs7zEZaSBBjL9aJE7ba7PpiuhOVhmNk+tijRQJzLydVN/aAlSOT
ociMz1LzuWL49rFjI6bNyBacWn4Y/IrpcYJbXOBP6FfjHY1vw6WFQ3BDSd/YCqX5m5czc1Y1kD5j
U6D4uhg5Bf0ZjZPp1hPwt8wQ3V4O4VatbO1VUgPllkiUhe3XYv6DXxzj0LYMt58GzBJ9LWVni/TP
gGo//vtHY2ejpcFGLkUE+fZ5cMvAI0ZPOZkd/J7jOMy/I7nV78IGOcX1odY2EnLFGErPwSqFwLdD
KRmEwaJgfqSDpd/4hlK+mmkqPoRcuj+IAdy6ZVYbsdXai3S4XZGfYXGwBb4d04+ArkW4kbqW7rfW
USEIS/eh0RVH+CrRxuVgfTDuBaixCVrFYjHKyilT7HsMN8TNnJ0hn/nlWnQB8SQ3FsD7obi2qgSM
NOQRHuuLaTiGoRHLjk3ZEcl0W1YjuGrPmF6KKdjK5c6v6O2Mn2/IOqYUJHQJNRZDwXuI2VSF4Rr0
2dMdzSGfAj08XZ8c5vslrc3bGBrdWXj2LnnndIEXiDbS3d43Suc8ULUQT0ab98Etxs9Zgi2f097O
8+pXhk0F9GKOVWBhdfyKhaH66kh0hfsqjUqwVVokKJuDa7PAvuKlhtdC3WjVIfIa+9NgmfSea4HI
fk/0Nrx0Bfr8k5ebkgzl4Hk/zYRexp1iBP5HOsXy9IMNDc3eRS25xx1NFoq2tzvP/Jm0saGfQyCB
Py0D1gKUbMX4D6de/WeFcd8Dvqr2jwa6br7nCtuN9KWLAuPD0qrPgVO01iu9ZqS44mkqu+d6SKLs
Nsah4WnKjD4+eV0x/cJBsUovXg68/zD2SILAaZbitac7Hg1Sicp3j7Ir007k5HB+kUnW6zsfTMDP
JPaC7piPUQMphID5Li4UExO9tGzUG3wYYQJqaqruWmvGqSem3pobx/jKZZnCO0e4NV8YyXAsFkTY
qCquCbHuEgXj0AjmyvF/qGXAaYhBtSbvukLv0VHEEYaWgekk8DiF1T9yZGmfJ7twqo2I6U9IvJjM
CGe4RmpMZs1aXie7puuhRaoUJtLgxcaNGcxHBJAMnvVQ3dmj1RzxdwZ9EVG6yhXpHAIZRCCHdJ0a
kwI8iKzy6/Wpr82vYfmjSJTTmcVdggLsYg+e0hysZJILVyZjG4MNsZXsQ5jB42C2Of5na0LDchmy
ECJLDfg82qeOOik39OY0yU1apEN0kmGKR+XGD5t35OUPo6hMoI/Im1Tl4odR/kJnOubgqoI876CS
eUV0TMa+dO5GR22/T4oTj7uuju18D85RxQ+AQhZeKxIfsU8ibQb1osB60g86TrkFWIim+U55fnwo
Qq37df3XruxTAl2PPauqiT6WtyEDc08sUSudYnmqvsQ4lg77UQfkuPFWnPcvhQQ8ymKkv4xmLo6x
rqURyw5U3VX7zPmadD4GDog4H3RCVdg22NWkIJ57AERDnQA9KrFS0DaEAe+PUk4XVP/AR0gfohXk
N/51D1Po/QYTVLIn8x8vfFIbWmwqwI1AjPdB247OJUEWuXEVWHvFHARUdRDHa+if3w4bFlCc6mYi
+TV1AgveNLrh4iA2FunK2SakjhwAgy2dOvbiBXsJnfz0pEiXKgA28VBTnJ+tU/hPEoV0dPrnWcNF
g1CShDS9Z8stiqi+GzKg2G5epIY7YgjyNDWRv5H3XnlxXB4tcrzUXhE7LB6p7O0sgqCru4SV/o2n
grihmau8v/4s89+yWK4oN1DrCYdULzeCt58nmxrL0/uyd7PQ85zfTi/M+EBfgYR+WbMA7zJq1htj
rsxESS8DjcYEB+/r4dlkDraV0/6llXr9rVdndQq4kZ0FZudQwA78MOY4+V1/UH1+ksWTYlRgkPyg
/4SE3bxG/5r/tY5tdTjondvFWJrcpaJEKwean9oJcqbqkdeDkxVWo80MkPWpcUP8Mo6+UQfFDImn
N6cvApxDwjSNtIMPUdF/GOgu/tiHE3WuWahxZyVlhm9BHBTaa+AT8uwQ48+eyzEb7ncdc5X4a8FR
9V1pAi2/xGwYNUIuEVqnPokBxaZE1/5zYnepuQvy7ebMtXfPnEKXSfpH5cu/fQtW4OiWLJvGjSJ9
fPEwdMEoBLAgcpZGnAby11ijaGX/fP3tr0yzuTSHWp/6HH238/r96+UHWQnATaJf12iiekx86Odw
gaw9La/2E5tVs7HhzrvK8mOTo6QWyQV3bhJ9Ox4psJYAGiE5tqrGU59p9U/AXcEeagLg0aqZfiK0
KffQn7KNebaybLlbsgcZXB1404tpZhSiLryKGmgrazBoQMbOhm8M5+vvU1t5oYzAKpp3B5hhiwi7
nOyoLwuTHrWwBVnSGJ5aX8xIE65Z9KbPhM3jaYdZkaIcEjBE061RMydeWkxI4x2Oyl7zq/IxCDix
0XXAzUQl0P3kSv9RYEctN37vyrRjt6SuNvcuvW8owl4E7+IqoogH7oHysFk8jkkCfL9r9LjdhZWX
uPnQJM7h+ntaG5ctGj0BkmchlqKSItIBxwD5d5XcKi5J24RPssrxBO5i7YFjsgbIWoWfrg+68m3+
5MbJ/M3tkcv6ftcNENXn/kHdngoIiSruTnZnH4c2/+ThMeVeH25lxuHzR3GW81WlKr1Y0lUWq7LD
utKt6xb0h9U52DDIItmSZ6yF5tRg52iTJgOHjeLtopqMknIgJpaugRZ6OvS+Hn7PyDDNaN9sxBY5
qKSrwe/tkGrE4YsKb12cO1kaGJ8LOX6//twr39YipNH5TARviA/f/pzByxR4smrthlhsYuedhNZT
wTw+N63Ib2MwY+KoJUH+74mWOVJkWejzt31X75niWA0pSdBR2AEC9zzcE5PYry8dYcHx+iOuxI2g
l8l/cLcl0bK8eozOyF01LGo3nwJtb/imtisr1dmrUdicBr3wzpqnNqeQtXQKMNN7vT78SqpQY1JR
TWIvJUexFHREE9r2UBSNCzpj8g7CakESZdgUPIbAqulStwBhoVRith/1MJFkWSPN/6wGkH83dvSV
CM8ihiSCpV8QNcJiXx24ZYN6pHNniNvxYKLRMXdSGdrqUHd5tVVjX1nC7OB0MLCukKItj0nuu0i3
mprerj5HsdcE7YVrVrtz8NA5gMjPNq69a09nsUGSzOBrEym/ncsBzmyF7kSNC6iZpu2y0vESGrLR
/4onRy0ern/XldORoizXMw4qptZyNAr6BRTFqqGbrG32raIB5Te03G0jTTlZA4TgQbOMpxIa1MZ+
bAge5O3BTLplDpt5zLlGu/iMyFsiL09oIKLDL2apdoTqGD206bQjjaFSAqN15H5K7P7FiQKMFHNp
j5+Bfyv9AQ2fR5bdtj3z6E+TbUOCLlQso2yvB6DXNzUmD1M5hLsRDwXtAA2qqI51nwCvq33EMmc7
zoeZoj5BBPV1T/udOnjPwHT0R2tneYX1ohW1kuwmWGb3XqsZv2NLU4KTMVA1cHVyJq+570EC7qqs
RehRty9OD4Di5NCoAQawMRSdjzdiTtlZvdNB/TNjxLyYkR0MuhKh6wRe/zsPANy5NO011h7fFyM7
VLAmvb1mhjjF7YwU6PLeLwPT2Jhm7z88SxktJ+kyjTvZUuFiRiONfqDYXNjZhXyZQQzOb+y12uAM
Hx01SZBW9JpE7LfejpBNbEnf1n8AcRFpC1V7J/Er/QBLN0vhPDZlEz1PNdoaKMV1eecTzZ2pGUX3
iDvqh5GO0i/XZ/37NU28NJc8iD/Y1JY1ubCm1jbF+gRzmTNBteCMqhjJ7XogKqexJyy6Pt77NU3A
QRDIq+a6A23m7ZpOYisocfuhz0DW2TGEYH40KvW/pmv7/fWR3p+Eb0eaF91f0fUgRBbiWqG6DUbo
x2ZwWgyYOiD4nIknEWABZAxjeb4+6Puwg0FZxbZGPE8qahGBNtFIP3rA4wmPJGof6vZNN8TVRnBD
ifj9jkEU/SdnTf323cafpWPfkD+Zq+ZR1n/SO3C335wyj/XvhUVTxa0qA9Gf6TbDTL0JK/jiHpxr
MPEJjMWjrIVTuoQqMSkpxGvRrjDHZjpgxiuw/M3TydjpWlOUuwRjsBmgVxTRbeQkJMV9My5a+Dto
aw9sNG3p1oVMukdii0nA/7e7X/+Ls/PYrRvZ1vATEWAOU3JnBcuS84SQ1W2mYs58+vvRg4sWN7EJ
nT5oHKMHrk2yatUKfyh0H2ZsGJUN2tOhP0nI/yvYY5bJYHW7MqyJrUqtNCh/Cx+P4QA3uw4Wzai1
T1JokYUC6g6HL0CCpK9mFKONGYigDe6MzsZUDpP54I9vWom10wvUandlGzF51M2wdqce5UFvwvw6
PtL3Lx6ZaEdiP3eXJmRbIvOTzqwkRHakyd5yksSDbvjKZxvw+1PFj79Tewfn0iAMZNwqMQmrd9NE
KwI97jgu7yE0GzSe0Xz/pjSKnXghHmQDj9eoj32jTPGPesKezqUz3tBp98kFuB7Tqvhlx61d/W5E
TlMUyS8nvDNQDhwfJ1mKvzXjGPq7sqz7/IDkqXPs1Exr3jDFiV4QDk2To2miDn2yMe7Kn+ScI/OW
0ROoeF6pCLBlNGuQXM2kvqDlj5ZX3bex2BdD0eZPcQk1zZMHw45e1Zr26KW2K64WiRejeUpaqaga
GlnnnBD+96Mzhxf1kAm7DVjkRYP4fFIp4wWLWNv2shAK3ifRAMsCF51hImHj+eH/NIvYvDSNio8X
zXHa+xrt3h+SUdUdLXElGb6IqVCdnQ37RfvkR7Fe7GE9pIlnod9sf+sDAIT3UwmK8JuJBnf+GiSJ
pLiqVTUnrUJ/jXa/bA2uHqMSei81ftC7w9CSXU2MrPW7aor0+BSkeUU9VYMkdxEFlhScsEczwnN7
KusDgoncesKumAHIsaEV37s6svrvtSHVqitKVX0NSi2s7/Iow/sjqEMEjQbir3wacQsdcBOZ0zmn
0fJPhmESJiFfWvIBSwoZQUcTgd4hBeS740Nk1a6hEx8hQGsqerxvKnzSQeNN4iLneB97U2Gov7DW
81HVxUAPtKxoxs/YaOGtZweYUjnINmv80Rwe8jQZS6Q1s7D1EgAWv32/MukNJWlc3GW2M/zj1FbE
HdUXfHYaVQOW6KFlSGergargCjxaI1xGyXH2Al8I06WCwI6Pq1kVXt3ZjYKhtq39rgxwEHsmP0z4
8Q9FcykNmzrdBWolR7tskKL0pKStkgJX85Hrjwon/pZjXnxn4ufGUNz2xWfZaExjb8dg1S/werrx
UjhKVB+syfLPxOCk/0QlET3gNSLnR9GbTeVh283BssKR4eIQjmlwLytNr52EkPsXgfLSG+R3XHV1
gQCpNxlmG+76vgswzymkGNVHs2oTz68RCT3iNzA9jJVd3vHWeOlMsBlllYygUne05UzZT7GDySNg
FLP9NshNZf0D3aPFgrZusfviXvAxq65U7t7RyGbTPCAh0Li4sv7JcPdQ3gZV7r4NUZM9KUJVvhrQ
ZIJjFIro3A91quzGHGszcItlVR35K7RzZ1N5uXllMLJBKGgreV2Zx9CrnCeYc33tXLVf7aQwolhE
9tlvoqAkmwvtg56q+quOgNxLoo/ar8IwxENVaNVDFAX2oQ5Us3etygh/BV02+HscQdGox2ZA2ahJ
V3IMJIMQGID0r16P+iUzUu2hlaCq+37pse2Lw+A4w10mV+Od3GXGx29+BAA5eHS/wUir8+/5z83f
BBjaNQXvIqYu/FzhozG43GLi5LOXQzeLTOfLmPvttw/f/eBHFQpSg17i1VgejyEkcpPROjuIUuwo
Urt7n7nd4fYq19Uvr5DmHbh3+lzKcnTQAk5uHF+xzpLQHOFSFPrYSce99pjhM/+tKsPsTjeK7h5P
wf55qqby7fYPWMngELgyaXiocEO0ZQseDb9YbSreLuYxza7WwCEWARDZAXes0+2l1jaOBgaR1Hiu
b5egAxlKqjy0Ks9Kc8z1MeymJONSQGbeeVSgQG0VYtdZ1dyAN2keIkBwlb2pcV1jW6BZZ0UNX/XA
LC+TcMxn4U/yxpOt5IkOR5VRLugUulNzSfCfLcqIXE0IJ2DvgpDiSPTKo9H14/Pt93edAiMXwfwC
r05oVSjDvF/FH0217JTBPhu1JN/FcSDhMxpavMSmODERyL1eZffcXvR6f0AXnzHyMzFipma8X9Sc
MD5POhp6Kq5JCDJi6sAA2QCU3in7/2UpZrbsEGZ4y7OAaUfpy31Fm2vErR4tSM0NdWM8prEfbhy7
6w9GywmoEjNRzvYV8BZTrygksbPPZQjAfgakP5D1lhs9iOsNzyqMApCnAaxHl+X9u5sE4Jq4160z
kdyX94A2A+FqgWFhByVhuI6YJWrdH3+JDgh8uqV0o7lF3q8pxzWnAQs3BE3VOafiFCgeF7HkmU3Z
b9Ta19EL2LKJvijyQMhGLkeSdV2HDS46xrmdLQtc5GCC8NRj0A70tQfOvBsGzcZfnMwOd11QgDsm
fkO1cc7/NlQWDZe/CBnuS/Yp47b3z5xaVo6Yl22e+9IOJA8rJ+OROa2he8wmnC8QEuI/UAIN3BlB
jhfuTNqovLrqMxOnD6CKLuMEqzigASvlR9PvemXXFUGcHDq7xeQBQ+fK3gWOWVRPfdqoLQXFGGQv
gQSF42GcJuRZ4BfO5lt0VHE7QBWn94An2OduqkZGQHGivQFmadWN6H29j+lzoLZFyHFgsCxhd2Xe
TSM6WNa5KbP4FOLmeTfJWbvxgq8/M8oj0Ovoq0BavHq/jhN1hSMRSHP0n5/bsUp+YsuZF66mNoqG
naYVXrIUTwRXrcr8iE9c+f32rv4r5/X+E2vgUwjmTMBpKCwhF3IdxZWPqt9Z661M3YE7MbOXPimq
9s7OaJF6QKud1BOUSF867ExrbKNk7KFh7kfNzxBN2X7XSFhSnSC04Rcmo99a3pVxb2n7UeoxKVLw
k9yiRV9/Hr4Jg2f6kPMceHk+xGRJBZtGp2mhTPsoVlKcxDDQuP1yVkL0vJsRfaLvxbGff8V/bp8e
x0+nihzjnM2Oy03CkMAtInb4VAp1S7doPkuLD6Gh0UfUpG080wreLxbjv9IEMsQIiZrYa51h/NFN
vRVjthKOTzpJaum1oSXfR1qzKWux8j41npDBjEy3hFf6fnFN7gItMcHZlxZtu2A0E68Zja3LYYW8
DLYTyTT4sgg+gG5/vwyaKLVVla19Rq22eYCPx+ONGKZ/rlUJTTrqklGisSY3akmVzqGA/ZJQFSSZ
pPUQ/eVAwdzenF4hcQFso/MacEryWMldBBaaFB+dKcM+hJ6+2NtJXF2KBmi3h2lq9FAySweInLTV
T7Mj48BbKrTbbmdx+8t7yHjOm600qG3hjas9OilVPuWfKuUe+j04cWtThtItphHOh2PNLIU/NzQB
oNMSW0bZLvX5j7F9ttta7DGv1k4aMJyP31+IPzID4WKhe6oukpzckX0zGKguInj53tBYCU4DGb5K
5bh1e63tJhhNiIrJf/U9Fs3LThXcorhakh/W8o4euLELSdY3untrp/O/qyweiIZeXOp6wmtTownU
TpEegsHvvsQYCm0stZIgkoUiqzHDsMk8Fl/I7yNRJEFon1tZ6bFeHjGYJHbjcklv6N4pGdZDlbc2
MsSVLAcGE8dxhrjb6pLE5E8N9mMKzUs9xITGEFN/kHu8IhkoDPsKJ6Wn2+Fu7bMx1rGwEWN/XcEC
U7kaOr3vrXPCu3yccNf2AJ/ZG6nN2rucR3BEVlI39vH7GOAIEENRhyAbHUjnZ47Bt4NlJ30VPM8u
Rd1LZwykui1d8ZXNAsVOn6l2JKVXF4ZNi09UZBJnMWD1ERVScMbkDa84J7Q3su2Vz0b0ZhBHkQv9
bFlNEN3B6WWyg9pUmFFzJob6JmnS8MiURzxAqUw3wHkrk1ZAckgAg9vn5mDo+/6VDpg7BPgQ+me6
v8ED+lrWPwAlte/0p5wvA/jHXZY0BMQpcXaJmpqfyzj3h43M/zqXAfyDJDdKHyagieX9RTKbowiX
B5fcpLWO53vc303xOKBTgkbBt5CEysGzKkxCz1GzgCRdyYpoI8itvPtZ/QYfKbI31C4Xb8IKU6jU
gLDPjSJPo+vIUjqCApXGP9nkE1JDM8w3ovfKvU3LRkX3C0ABsl+L/awbCIiGgyPhoTNF5wH8xlOO
V57XRWN1isJycDMnnNyOiuL44fMKr31GZUJ/0a4+ex+kRuFMNC8Nq7GeehMfNSdzxMZ5/RvcFokJ
Qm0IJlGtzlni4tKOIZIGk1NKOB4MsoLTOopUnYLbp5v0YAxc4Nzyv7JkJU8xvGhMrZwx+iRjNvqq
KpMxfUnDJPZdk+QwpGoypuExj9I8dYGYIy1bKKWpeI7UNTizBFKkHJpGsXz8mmIZ/6A2cGh0Yi4/
7TvIrPc13Er0Slqh9BCcBP5goTnamKmPUZ/cd4I5g9uBWzdORRAoX2AyOP1JAV3NbCPotOe6r/3v
6PREz02VCXWXYM1d7xmlhM1xhAf7eUL/CoOlfnYAb6jdQaqPpY7tbDI7DHeRPryYCfx9L0GCb8A2
vVU+4ThhYldmpOK5y8LU3OGamn3pyNZweLQLMo3Gl3CsMiJgpV41pBVwzLKx6l3aOUXqNdjQmW4T
KLjNGcyHnrlmOtD9SK60btgOJbOcfMg+G3mIYxNeDJiH25kY1KcsRnIIyLiGYWqc2OMloxj9kxqN
+qcNAHgXI+943wdt+gtRysRxB9rZtSczuP4N11j7UqVR+puRpv+zrYLqzRZ4L1ziNp6+wq3CFM/m
USukN1r7HiotRK7YksQBuzBqPp/+ELaYiEoJqG2xrX9NJcsMN+7elcg9Z98AsBg8zzTw98FtbO1a
U9pWgm8efR8H1WQ6UCn2XtezaOMCXFsKHWlEMsjDyZIWGUWJwTE/g0RFzrLhM/Ir+VOGy9Ylwt91
45JYuWtnSKNK8wdywNVdy4Av9jGRs88NE5NTgsnn4xhjmHU7QqyEQ3tmQxgzyo9KdvHuTIylMK63
7DOOJdIPPmB5F0aOHMFU0WxKptzOu93tJdceDBwKyB9QVTLJy+JzxXUQM+CjQB+R3ZCsrnsQKtzV
26usfSlyP94b7cG5q/V+FTvslTICL37ua2XaJV067PS2fwNOlmxsv9XnIcLCWZ85udp87f2nBtRN
SZhmyPNY2FGf8J/E4LTwt+bh68/z/6voi+eRIIJmIgOIRrNTeAnqF0cGR5HXwIE93X51aw/EfUXb
fxa7Qebg/QPhb28nmPnRx1Jwqa9pd/1TS1b8+8OrcP/OdngzOe2qf4L/sS2kKnTOQd2le63Nx4OS
59nHTxEcQplLCUwdKeXitcXIP6SY3Dm4AkS2QoXW+84JV+m+2XhpK9+Hiokm0yxZOstRvH9pjTz5
aVpXzCyKtv2S9DFAAVVDPY0pehlsJDFri+nsNPBVYLqu+Aiq39F+aShsIGP4O1j2oHDrbnBxFdvy
hFtJXhygwPijMaKwqHTfP1dgZmQuKrMYQftD8vD3ZD7uJ3asuWMuFQ2AgM7+nYW44SnU3Z9vb5KV
8IRCMp+OEofUaRkrQg0Fq3Si7455depKo4QjaB8WOizbYvyCrkmw8RnXHhc0IjRcRkL8b7H3J0Gv
NQaccUYQInkD94vhbVf7045xn3iUBBhMGBnyY91V6OPdfti1rwpNggEpQlN0/Jdro04WtXN1Bbx3
ujRmZ5DqGJX1APxDVzfi48ohh96l4XVCRYCm1mKxmgDiT1ZugcoLzH2lOemjnapiY5XrR0KVgqkJ
A4y5R7p8nZ3WYq5Y1/7ZAe5wAtlQu20d5p8Ga9P/Y4WzhqIx+mMGLB2HxvjiiQCYKkypQ/+clTR6
dlTpY7ib20YRbQzN/kpJUfUexrFmv6ubtB68PMX13NULPcMWV9fJD/fWUJtbMNvrPTX/MJrEcDHg
rC1FQGQUhsw6i+b8ZAqCA33P5DcCo/oBB2KlQGavbnRPHYMqckWOLer+9rZaXX4GUjGZINguz9Bg
5xhuyIp/jtrWSD0Ms8cOeSPQn64U1Pld18vad3CRIto3PcpmH84wdJk0j8YImt2Eq0UAyStMMfHa
8BEGh/WjS46zy+Si22e+oz2nQbI1qlupdblQqKtt1GOod5flVlWVJZPV3D/LGv7pnd7AKEXtwDyO
LV6nrdLIe0OJcQEp7P4J/2LsJfW+eL790tc2PgUXCBIaptbV/Amnha6unUo6h0OveaMzQJ4VTbZX
M8vYOGPXJ3m+QGmZEjNmKvviBVtJbQZ5n0tndcCiQo+ppy011f6HXcSMGp00Lp5Zqvz9PWBNTVtk
mT2/1Xg8yIrAxrHJ4v2QICXVYp2yE0mv7SILEcfbr3L+m99Xl9zfuETMYpogppZNrrCFmOdPun9G
99f0SlPTH4K2zDxblrJPEhOIrdt1RS1bh/k9n1XWvJ724vymY/TVOOcJeMhct6WJ+guFsKB8NrrJ
TA9Z2mbfrabRvtZdpgvPwtHe8jLfjnL8qfPqTwd177OW13R3br+MtSgHHhJQ9axrAZJ7Pu3/yTaN
xJ6EXBVAMoSRpIeuT5IX2YxVxFpR5/vej7JSHKCPZ79kyQl0F2n87LMWWWq161srnrxSKpRkYwte
d3aAoJKOcOqMuc+0+FF1MquhVJZ1jiP5eWzT+xwZ8mPk1MZlDBSxJz34B4/taReIUvy4/Uauu4W8
B/6hhkEw4soP0MzUUDNTuoWBYj60WbJLwsoDiCQeRR4Ce0Nt83R7xZWzDToI31uuTZtpiPb+EwRB
l0haWTpnxw8BgDtytw+FIv9TKOPH0Q10dkkquc5QNeYGeb9UW4zwvZicniMrVT1NqtodlK9m4/Ot
PhBMk3nSiO7WMvFIIo0klRbMGZgeZqYUflQYUA1fpl6j2Pj42zOgufPXMCkkLX//SGhQqbo/UEIH
JqBCsKfZDkkcA59nf6sGnLfdInIAxiZgce8xwFyOTeQc1rottc45NYw2OjUdFDLXH7DGcDGdGnJP
NiOQ6GpnBy8ylo9bh3UlcrE+aRY1Af+3BPjQ+7BJsYgjsi1NOxtiwH7SmnKXW53wIK1t6Xuv3AQA
wXlgi4EtdJZFjIZ/qirjXMy3tdE/UAzpqOpHWzPPtaei2QJJi4ScC25x34ydxByAwuQcjI4ZXYxA
yV/SSCMMy4Xlt3vEhj6OdScK2wxzkSRYQVb0WErWakAVZ/Xav6pcV/dFOvkPdOLEFrVz7SygL4si
DI0XDE0W73CU0tbp2aPnoZB75F3RO67oSXoy4sYb3dmVpZgOotrNeH/WBV0sJU8gYLTR1M6hBYp+
P/VMPmiZGdKfIqyTdH/73K3dHLRmoVnNgQt1jcVySalM/YRy0RlkZ/mnTzXEwMAdy4kbC2rk4zjl
+fCsVf2E2n5QIRDTObCnd0miVnRha9is+0EuZLFxv6/sWhtgDC0o9hLdmkWMQwClTNIACr/Qper7
JAffByOTnm8//coizlzWUb4hTnU1KZNDX1PwazbPSqEGnkKn8CyNoPtvr3J9NOaGFmgccOzcz8vU
s/ZLpdVn4GJr58VnyWydEc+uyAT8MsWv0RjoG8H0OsKx4KyhSiPFQPticRYTlC6tWkFvDx6f/7kx
9fQwRE7xkgMNcqcx7H7ANco8Jzbqjab/6qPOFz49PKDZyzBeK36jxXJnAXIfxiOosYJhkmZ6KoRb
JpHax1URUG83GHJybzAIv4o6iWMy4S+B5frdcMwHXzlVXW99+GpH7mduRqkIEpMDLvZiqyK0SY/I
OkNehucla8F9Vk2/HbXLP/7+UC2lUTTveibui2tQt9ouUXsQmahmq49q6wCLbmp0ZytJOUxyZGx0
Ka/TJCaNEGnQzWNijOLu+2u3sro4NGFeASFA/Dw2o2o/oDThdZI/XKRYHz2Eez7qWq6DG5pZ2Sa3
EdfwcuIHMMNRp7pgplo55i7KsQdhQxX7WQH+6+2jd33AQS0CX5gnbA51yqILC9inZf3BPw1mFH7u
6r4624XSb9lqXcfseRmuWBTXeIlLVvCoNWhcwu075bYuFZ6kKPkOSiIevLKabI0AVhej7wWEdj7h
S41kJJJ1QmPqn0bZFMe6LfBjMkv/FCrlFtL779zzXa6EbCVjfXISmuXGFX1NwezMTs0qvEijDS4z
RJ7D2sttggxSNerN25gW/bDLUV43XbkSaBG1RpO9ZpMTZ/vAMjIU/Ieh/J4Zefpvn9F0OrRTO+Z0
GkT+O2RduGJlX/qebrSW8OKpBO88aLZkfdICvpnqBgF+ta6YYt1C6ChqhZdnOQq7qYo62m5qk8Df
cZmO37XSL//txyQGTwiwq0VBCkAHkX1E23hmtHrEegu7xGRks2Wt1XRe0fvlJ0OaaHGlUxDiVTlp
6fcp6xHJmqqs+zPFQXUCV2QouzBzFJza+1ZA+JCn5HmYbGgwH9yw8wufTXSYzNJpXNZMMBDTzMcB
6eIPdbBj1JOdMxWAw+1VrrYQIFtOIGeQiguw6CLMyKGEREEzSOcaTNhXXS60nZiU9jH0udNvL3V1
Av8u9VctgpWu4Mp2iAyEYYDOsKo62mtdpd5NWboFIlhdhXuAftLcFljm9JNoWxN9D5ppvXCOqEhK
+wz+2sazXN1uyLUgXzLrfEK0uOp6F5NTxZ1t+GeGi+retxrhKZIa/fCdNr7o1RBteRusfCe63Ojm
zsA3LvTFxcMorDYnPIovGHsjWVvL1tEHi+eGYbdVFV0DOnk4rOaZUjDFnLXv318FuTKqJbBM6TyF
fvmVylJrdnMz7V5p4qlzaW503S4SreihOk49RyU0mwuWgcFzrMbDs5oN8stgaE2II90gtW6eq7G9
5+Bmvxk9V1ujr5VPTlRCZ2WOt3yOxbtRJjMeGqhsZyvN4s9y1Ua/IFfKG7JB2tonYAmmHYxBgecs
bkglSCRRmg7EKluKGMKHQe9wJ2uUGGMFV+6UdIM9ubUfIdE64nolnQKG9niEK439mkaOFn7WskDq
UHzvjB84AcGYCpGK0k5JllSjy/yxsfa9TPC861DsSTwjNKrws+IPiYFYTGrGyMiqjXGUokiqPVgH
yWs26N3o1Z0BXhFlzIwIh8KgtjestiwPoWb4Oa1uGawFOKPpD13gEu6b76tbDtFrX4FUU+Vf6iKU
pt/vGsmIFQP3Avq4sR4SbMvxovklhNLbUWTtK8ywatSDEDu/iiJdrfZG1mb+udSl7K01tPChUMSg
uyYC9h/GfHESAJjNVytanM6yJFI6RD5oz/tnEXcJtMNJdQ1VpPcg6br97ee6ytTnpaDC0KmiZ3g1
9UZIvfU1n+nEGA2615voPqSJsPejPHX3NY2to5RhpVMOpvnv7ZWvmnOsPAvQEVxo4F71h7sQsUrJ
7p1z6QBRdIsxMU5RSlsA7cbSk2wkGVVTAK9LjWkPCj/fyDzXNg5oCQp3RKEIOYuN0yuTzHVaO2cj
88NLH5qThxpAerj9lGvvFwSDTNMW6QEYcu+3J3qZU2f4knPWrQqJO/xouqMwQvFz5vKdJKl/rXqr
9gDlfbhjwPtl4jRfR0w5yA3fryzlgLdw2vbPRj9px6LS5OMAygl0cZF9tGNA/s5Z5mQwS6P3Mr/q
/zR/a71D4W/er75dJfeZKmd3Wdlah6rotirLla/GVgURMosZX7fpxrlFh+ZKcEFRvP5WasHM+Ey7
Dfm+la8GrWquSxgvUyss3p2Zw+YYdATotM5O/gRq1x+zDobtvqh659ekpBpxzcjCY5oU/saOWXvC
majzF647T4rev0wrkWy7YQp2KfLWOMK/1/qdrMO42t3emfMzvM+sATrTC6BAZyZFr/r9Ok4zJRlj
g+Aywe7bgzM/TWm3d6JmOOFpsuWrvfJGZ6oaNFFaHezmxRsdtTHS1TCILqFWlHshLOdQtKOJqY4Z
f9VKtTyrdlr9aOAIbWzOqwpz5iHBUOH4EeYY+r1/ziHJHUQoq+giTDB+g9IZx0aI5AuMWe1OTNUf
+PH+RsPlb4RevFzAnAhwYVLBYGoZwcfUBGZoCXGBmlD4e3rLEhJCdh7UrtXb7bBv6jyND00U59rJ
H5S6u6Qg2oCtdWHwXeDnO7gjKnFvMPlVw+30KCv2tP1xDlGd1nBFndeNq3VsU7fWpeCoSIOpuZVT
GTZhzJA/DaGmiEvVmU1xqcPKb9zcajBNj1C//MdOR7gEkhOdu6KtVLfInegRbG3ww8R394cfyP2f
KJCx6QpKsF5u2DjqG3gL8TPDrCDYm4gBhY+GgR9vkxj6MwPa6dFiw0LWn2Rz9NBaLr/c3q+r35Fz
T30LYvWqv1s6mdL2As0CeuTMvdJJaRQ3VZ3ecOs0KMxjP2Le5g1wgrWNI7lyVVFUszC+qfQo/rJD
/hPf0GuJkDJPw0tstaI5ii4JwDHWgW4850ldPbDh+98SeOlPpMWteo+2K3Ot249/3SdlH//dU3M+
TnBa3FeRoom216LoMsZJk3wWBtc2eEYm9hBJCEtui6Lq5Em4J/+GoT48DfgVyTs4vnXoKaXVvUyd
FksbFcn1WJufhbohuHuk/6DILMKVOfR+UDeEyjyr627PQnXhdWUBs2VgCKm4TqpExlFRuqLx6rE0
hGvUpp65ttCVjapy7TsBKUZQSmOSc4VU0VsAE7QDgosKC283jzn3cTH6j0KAsfJTE39WKct20QDh
MGFo/Hb7E82Pujz0ABaZ+6H3eF3A+GOX95WTBpdMr0rXlkbj3iep3jgHK5koAuMYmYBSY1Mu5+qj
TQUI0YpVAipNYE9oorDKoS+nrdC5vtQ8PGW0C1p7kbxQhtaW7yRcEYnq7Jt20D9rsdLv0LAoN/LQ
9aVotvNYcHCX9XMRtGQxcRBc4rRvcLaS9V2aTZPbdu3WVHh1y1LO4riFBeYMNnp/I1S9CLMc+8Oz
yBLzDt2ZbC/5mvFFk7L6cYhyFMLkTHgyCqGHZlBgemm++HZ7r6weZxD/M4VyZgQuq90SZ7EoVEhk
WmW0fjLmjMiBy6r4VMsiRskEy9j0OCR6CKY7Ibw94KeRT7s80Pqfua5IjquambZlSL0WZNnBszEF
TktX8FQ5SSeLKBJcuNu630ixD0DZRSB/tfymvkNSE0at2mMEd/tt/O1PLo4OolFUIuTjeJHr2vtP
gudkxwRRii5MXdCgLzFO+Z2DS3/Nh1H+malt+dyNlsie1bjLUS4p5VZ2YfvF6OuIiqLUaRrrGQWc
+OuEjK5wU2uSXvEG7DIvm1rli1Y4Y+hGWVl2rqz1ku6hYqO0O9sMR7oKUlEdulxX4Xw7XKxlX9Sw
8drYesETQRgXDe4fVlNhhW9tOIX1L8YXmbhLMT38B8vfjspfWMUeR7i/UHVkbjwUgEJg66OIn+Ox
LP+R4ijvvRweAAB59E7QRkrDWNsnWe7XRMYxf61tJVdcBOxLdNliLX2iNJTyH7Vt5HcARGvtJZiG
ZJ/q9VTflfUQv5WhMP6NgrD/Z+ODXIeyd99jcUSKYLTHRGN39kbyqnaRtR8rq/QyPZlOH14J0j2Q
dVicDDiXMaYdKZx68qDLqAN6Mzp8u7K+s3ZZNBhPt5eaf/Rik81zjdkrk/GQtSxTsrpEgFlqokuX
O/ldM6GMYOZVvru9ykokQ/2TWoi5FwLWywvRAgSL5cAQX2iJt991P4keM8ePDhnuORtp5rU2KUBJ
kkyQLYAJ+NMiQNOdRc/XCOJLLznla93L068RZuE3Ge2Xl7Zo+k99VaSvStlFxSmSwx6fpV5ri32v
2/6v28+9Ejq4d3mzlPVIaywnR6EBwrgryU/AvlWPdjOhQYQ1y4GJr7U38lj94RjC3PikK0WMbdOO
IWqAUL0S9KgcIWVlroSXEq2tPWQEyB0IID8GbdV4eJgEX/+Hh5wHcbQpV7hiCHO1U8BTXuIoosc0
q5W/BEpm8UcR+T+Z/g+Tq9OF0jYi5NretZGvZAYCaOQKcUMsRNqJme0lpNyNXC2zJ+yoQ/v59vNd
Y8zYUdQrMy7dwHxmeQ+P+JI3ljqGlyr0oSgDEOy+yLpAtLvxdWTPikA8SXAw38rMH851Vwik1mrc
Wfd92pde08ixciinrtz40GunauYmQmRgs1/NCQMVqkTVhmT/qpI89pLVH3vfdu6TKdmapa286llw
j2KRPGTuTr2/i0TYmVlelOFFDTv5l1Wp2qGZYEHeftMrx8VBYBYeA8ECz7DF0cXEunQmRw8upcqF
M2jTLmp9b5Tj0fMTKFctChYfj0zAObhmafnRYl+G2n7IUN1ssDLNDCF2uhnIR1NhIG8i5LIR1VfO
JdhahOfxXGDFZXMBMbFYkkUfXYqxlu662G4fpyiWRk+Q9TeHTMrVduOErHQYKApngeIZ/cNQ+f1n
K0D0KoHCCZE1UT2UZN4vtWWPd8iKypcwCts7w6xtiQlfLLX72x9zZXfOh4Z51nx0rubznTqZViqb
tBELLT3qVvSzK6X8SS3Lf28vtLY3cZWAmwJ6HSjAYm+OCSijbj6eOVrDn4ALvcrADTbKqLVFSPpB
KyPuQRdx8SZ9XBG1iUbERanx2RlQEA33oaZXWzTQtSPAZTADYEChXW0SyVCyKGx4mLbpXkra0Edm
19ZBb0RUQWSUCy+q4FZv7JO1b0WtClKMueM1DtvMUGLBqY9IIun+U1X0qWcr+MKY+bhl4vw3Wi4y
jpn/TisPGhaBdVGzw9jQ6sAsxAUS7+Af1LYu40/I5Ld/Kt1A+RH6CAptQxPoO41+o+Uyw2ieCtQm
AM9O4c847lCTtCK/eK2BCr3JQdC+ZKJBczHNjKJ0e6ewtpLx689vMJeZswnkioFlqO8PEkdIr8d0
FJdCs7Eian1lj9ZwsdE4WFtlnpvJc4fsem5jOy3JrhXQIeuzaBeji7Ify6T48MFkG2t0bfjUELmv
gkIbDmHTlEgyTqY4sOHFsaqU4pxUsC0+ejQZ1kAnmYfADG2uCrrKjtW67+OLJYGlL0Rd7Ks83RKQ
uj4zcKfoAHFcFJrty2lgOjZtGjRxfJEb9F9dtSmnxkMfw/rkN0xmXbUYlGrfATnZgmL8rcHeb2Ym
UqQF85wIkuRyFmxSTKEsGaUX8EHanIjUqu11alsNuwJbkNCNlUl3eoqsIK+P9GNN05XkQX4thNp+
zZAH7XZ93EKp5DY1GTZ1dfpWpo2CiVQZoGkYggkI7p08CgG/AhP/lzbk8MlAP9X0IEXon3QnjJ5L
xUQvpVSdCiRFnmrDbmoUge1f09jmHq1SDUh5GKjjke+VjV4kJpTbDb+zBQzmWq9gaCtp49nVLM0i
6lSPvLyQ9W+TlkOX7hyDkBPnIwWgLiobMSGD/3x7r1zHIF6lQd5O7wwlw+V8AVg8eEpN5XrMmvgo
sPneq3mReLmVOBvBfG3DzFx7+L9gda4Ecgp/DHtJG6LLgMCpC2LV/K0nFThfq6te4KTg0DbUH8bi
cgkyjyXG0oVDCXoRQrq2UbQyIU0GOaKc6hHCi5w7WMINqrQDzllunL3rxh9wFQo6k+IOTPNVR6eu
GpSOsvii2LkhdlES6m9xZfrKTAZMUIrlBjpYo5P1exAv1psalMiU3/6m1/nHbLZBuoNh2prwVhwm
Uu135B9FnP0fZ+fVbKextetfRBU53AIzsYKybfmGsiRvcoYm/PrvQefiaDGpSckXru3aUrknTTN6
hDeEngjn6DO96Pypm8fi2ezl5qar7YCsDL//YO2980S5yZiDbb9HlLcAsWZ1ZO0yzx1vxT+uGso6
qrj5UcN3L26vTmcmdQid+O1WZ1JDiVNwnkJEhE+TXdbXyin6g7h9nz8ir00yheoJHSGUnd7eQfms
LXy3ZhaoUuFVeVFcQvrvrtwg7QLs4iAXV3b2D8+htWjlke6lMKI0zySjAkMTqYOKMsAcmdcU9Ntn
Oy678LRGg8k3og7esS3o5rhtk0nPogBV1CZJ7pUS1oVXc0Q2zAshqj+lcnQklvITVreJv3SW1wkW
EFAuzs2eTBERD10z7rIIZ4DLAvwFJAwTAWyZeuTBnxXUBeVTM9TDuyic9N4D5yWqUzLU+WcZC8b/
YQVcLE+mnFQ3Q5X7Vda61TEpTlLrZEKxS31ZJDYExFyuq1tO/0sK8MnJhWfbqx9UiBDLdCpCs8vA
ZqaiOzjGO2cLoBGKINZaeqJP+fatm3QyknngNSiogXzWC91xNXSkDzQYrVXFabuRjFcx64TpAGJy
s5GLltTc4wCNHLud5iBBL15xK5P5GNA8qWyfAHSiuT0kjaF8MOpKlzwtY3zhdsZKZVOB5RWoec1j
6KWWXH4Ko0VH1ANG+uROg9zT0u30AWFDYVeuiu1BcXYGwIleGpV560XTbL9QjwBhnM1aXrxBzpLv
Wa8PjCIX81sxLNpHo5pHzVWAyCWu3MVJesrUyTb9aJCMzu9yKF0nZWhM1R8F4126LNb0R9Vqhe6J
cY6uVWWMvVskivx3Uyfhv0Udmq+KOePiYAGK/ZyMufYNCj0SiX3p1M5TWCLe7NY0PsPznC3ia7vE
heQSxFFayCMpHU/FAKH22YroDrrVOEqt72Cl/IUMS8rOC0ZjtznL5R92WFqjK+lt/61oxMz3C3Yz
QgsFVXSXzkaivKR6M/2htDivn20I8AZ5wawdlbs73TGqGCBaPAVN9rtbdjZjnIjQAr+13YQ0M71S
P9XbyIvkYnq39glfnS6tmJj15Ush9YPfM0PxLGtQD6LZz8p6e+JAO60FFTiuewB+pGpFNs72DdES
TT85kYhrv0m7pn1dnKnhy1LjJHrKHGdML0VPdoDCvZQl1y6dWsPte2d0LsC0wvmsaSMa9IWFtEqG
DrLhGrTm7WfGJvPwr6y0Se8hlETbu+C4fJEHo8txgF1iJOOjFn7PJAm5+lgPtqjPVZ+N34rcwh4A
3XOlerHtxXkxl9nU/TY22/epIaV/2TUGr5Ax9Kzgr00dv7wv5tmTOmtMXQk1ga9JtcjZubDkHrj4
nFCYLLFejB8hlfPBzAijl4GYhyoYu2TAVpgAM/m5MyvvZG3BLs5yOGcHwWQn8aG4WKE9fOYkBusV
88vQVjSI5yxT5dxUGZfcRi0ax+2psfxR4QxIWdf4MZnuwap7h45lEaiAW86AaTueC6sVsNtK9i1G
nsBNTdAbY1ZUflIPTLOGKvfsogu9viMdldV6fEJ1q71o3XwEsd3JR7ieKUf4LTB973AkaKynjD74
IVDL/LHJlldJnfoTsyjjtR/kCVX7wjobxlEjeOcyVVdtC8Qg5VWFdBPFLXADjlavh112ynPYpbKX
No5+XqUaL49zrp12JRcVM0M6Ibzqu1bFVDJq1fEBuNnZ1H9AWAfb39QGg+122sIM2Cyy5UOaCCT3
rUZmkgkhbEg+D6O0/K2piCc0iDPCdnKjJJTL30aYgfsni1kZklTSd82aCcuVcZUSsaU2P2VJsQTa
NBYHq+yd83VyRnyDJHKH8+IPimKGZI+3YSox3AI4+3nOnHa9PQYnmIbMwpHZiJOjTFDZybpXZgOz
dgP06x2CDmT+aPVNLN2iMO+mk9ZGq2hi4RhgV/gjHYR+X6MLbYj522Qk07/Eov4j54bhapnNCqa9
sdY7J1MJjeZKtpmpfmjV4s8ZoBnDPCuVzvbUMr9PqUk/Hhyd3V+/VrOk20Cqt3Ma2smjokbw0+uF
SAWOlJm2keYdIAGl0J9nDRsLyJ/Rua4U+WkKI7V1qYsNDz6Y/jrileJ1kpDeOdoknRd7kD9Fczde
waJIf2l6N13iXDrS9NlJixHM40ajdgaGuq3+B2exOicGckwcyW/pUsSXsdaLf9Npyj4nhaQcbNLO
pwxBZlVionty326MswZOSc960Kfy7zkMk8arxNC+j7j0j5gHu4vRELfwwUaRYdue7hHvx7jOlG7z
NKQ+LShcWtBpviLFZpwfv/ydRBOuOqFxRWjdSzlW6L8hEsNzMUiePGVBv7maDe2gKt17WyvGmRPN
4/De3t5APCHpVFxSI+RAT+pmyU86LaJLRCLkx5V6hLHb20BuO7rgUNJ2+qlQUVrsQcLbVJiDb5BZ
nSR81F3UNH6/iUpkX0XAmMYoWHFvGpt6GFpTHq2Plsz9M8xUGellG9OvXCQH8W33qQDq0r5beWJ3
0IB+ZMw6ZNJNr0XyMkjOdKNr2f1dKLHlPj4WR0ttXhhmM0o8RSmfF6IsZ0u2aa3BJf4ShclvK9vT
WedaMPmHaSnYhrdnwwIDOELzDW8pljyxO8xa62H2Ml4niyDy+LF2bgjaIighrAU187M1Ev6SCUlt
r6ZgSuCbZ0N06vQlfY0LkfqWsfzdDPG/eqeMBxfzzk7+uqS9yQHGcjGyyVicm2Im0MNwt5s+VWin
CpLT7ghCsPd8tAvArPxEO29TrmaF2Mj4fdxq2yxfJRxqnrKm059Ks0N9doxGLsHFOuir7T3hao+x
dl3oq20BrfyfS98NoY3HqpwFZjzQe60W9RwZY3VwLHfiCF6Yq7AWwy10bjfHcsa/Vel6UspKSL2/
IMvoj1qPcZ6eJB6lunl6fF721ltFWVcMG8YB2xkw7OBwECXqDtkg0nPSj8uPsTO+6n2vBokpnIN6
fGcnqc7o9DAGJV3d8s0TJSmlvF2xJnGMJrGBa0WB8c4Fackjv5HdpXhXP+/Pex7tVCXwFmEbBATf
8VkrjfmVro/5frDhGj3exB2Al4EOGoJdKHEwUt/OAwwzx/XMDFf1UUc5T3MhefVU6v4ELuMiKdZM
IbJArIWg9tpqdf9HMWalpyq19BRFdLwf/5y9J2fsa4Jb4CzdTaK0hvUrR4VcherpaYYAdyWnk04R
ndoDVMrO54j+DCdnvfa4/tS34Ua0IhwtAbcPL7T5ue6q6Kokknxulyg/tZ3xfpKq9AB8sn4CmwIb
VAD3EON6+qc/Wz6/hDi5K3KE7WfplnZldHLmMvvALKI90Cve3cRfVtk8WS0XlYn/g3QTZppQj2Nr
6aZOk7joQgNeevzG9ipJ8PlwX3lbq5v35ooYwnzRe+zfbtA8rH8wRTduI1IUvghhCJCKOtr7Bse2
pz6cnD+UJtMtL1k0oGRN+Nssd6oLCBfrtIIy466W1lqK91QjNatnOQ9608oDJ3KOTCV2txeJu1W+
Bur+tmKV5NSK0qKOgk4zpsDOAdHYRty/Ok7xH4Z17CmUANKklS+92dsRRGHaNIBo7SkGgqk65TUX
xafHb3D3Q1hV32g/0JjfXhEIETitHQKNDnHhcGdrxg3EzHAaTJHBFXnSeUMWH1hx7e3hz8ANfIfr
aasTAjhJmSwEcgN9jjp6g2qFOSy7mYWQhh8/3u5Sq6gE8Y3/2RYjFeEzR78M/WgYeN48Z5htdHJx
C5FvO8jX19ex/bwBdSDSDYHkHtjNBK2t5IZaDYHW/DIMtozkypCdEVFN/WIY068UYMaXPpr+Q0sa
cKJJ8gmSZWVzvA1m44SADmLRRPG4di4Vklu+lQzzwQBiL3xRYNEuIZ1eZ2dvV0GhXxkNm08d4DFa
IK0k3zJVzQ7uAGXvQFI4rkoEuG3B+nu7jDUojFsdJMuk1lgiF4mqBhRtL2bFNbGoaq+htWj/MiBj
kNouylT7bTeL9lLki7H2rSZRu0wCese3HAs47Xo2YrfKl+KHXC5td6K9qR6NgvaO2SqiTF1DJ4UU
9u2PVtUlnjBkk26lkOdgsdv8u1Oq2sm0JuU/fLAW0H2meIgS3qEJ0clqR7nOaWhUhe2vMCo3MeXh
UvelOGfZXLpFVaUHXLO9l/LT2Q/tNrr09uaEgWx04lYGbiaFo0D7UcECEyOIU2ZIH0x7hq4AJes/
fLorGd6kPKVJt+1MOSo8GhXP8sBSIv1TVrWJhxJ3+322lq+Pg8TOl+v8bHqzClXp9mQX6aLUXQrM
TSpRSmKcoLdPWhIpr3jfOdhLGlHxyez1erkALT0qfHY+K2pTAjydSDo92whlpfhb4QAbBcYE+NZV
WhnMJgq48sF27q5DD4xO2Ioz2XYu9Co046YzYMm3WT26whit84ht+7ff38vVARLsnkx+td3LuEBJ
YtEFTUyUkgKGzYhazYBBmfeGAbLzvedE0ASx/Dgq9/cekNYi+awDzu2uNaMy7DK7kDZrOxTiIwOt
BrpJe3Qp72U81MPolyNAY/ENbsJgiC+KNTdQVuN4lWRdkqazfcgKq8ZuPS+0Mceytk5F6hShCzVl
nOjexiPDkkUbLE9rS60+SGb3nnwl0oJhAK1518yu7Cky0gr2faHL82tH9wFGwHSUne8+OQUexcIK
BuX53wY5I0cgsYascoMdoVwnOtMBtmiVH5lQPLRcUsGDFtEr6JvJdeJB3OTeafxhtJuDbsvuL1ln
79gmADG8o9mNxiAJPlr7lksomfhFDIQBXriRNH5pzpZ5RYJoQMRRbnCcVilUTjUiLe1ZA2pgu5lk
junBT9q5ABzQ9EBX1lr0TpHEAFrZzkYW3rI5yc8tKJ1nLZ2U8woe/A9vG0zaqnYBgP9OF7hYqhBx
sYRzbsnxyeib9CRNzREBaae+RjoRPWXSCYQNtzfaNJeh1jX4UpgZCKq4qaOrkJUMCFAb+vWSfn8c
Nvb2D+QbW6fSrb9j6DkU01Verc68JhR/uUUaoi4FDjIiy3//LlutGleY0Uou3nYO6E80aFNFEiJm
SXjptC6VXN1s62fRLYZGJhormpsZ8fLH40fcuUNJs4mKpCYoLW1xlhVi6j0GuZRK+DBc2kFqA9ua
o6cwtbG+QIIgmDrtKDHRdnAEDoQSAgMhn3Jrc3PHNfR2jETJ72up1E9JjfiSl8RosTD/KCnHIHIO
wYCnt+amWtx+H1obqy6rASQHFTPkopczXfIhoVjztYeqkbkDLOjKa9p2Hk52nI8f5sWRwJ60GUhR
JRmm1MWKI/2H9uLEZL1YiuTcI3/0F+6bWeTB922/yj3Mk/edIwQuc4Cgrmnd2pYnCGHRQUq5d70T
stCdRcwSBNImbllSXCdNXdNyluIKUfnJyp6buXbOjZXSeS7irrrFTuYw/6mTy+OXvheagdDb8PMJ
z3cKq7kBibxUGkS8VTU5DY3WX4okPEIR7H2sjkYvBGzVutR69H7pLFQF83V55OqTmjS/GnIrg1PF
9DmsDSxOKi076Cv+RFdvah0u2f+/4OZUtTWuiRAPUD21KpP+eld4q0D3u2gCIMi/Oa4+Y4yUA3hz
1RCdLythUvJ4a3cfmhYgUYp+I8Xr24fGWRwdFXhphIy6eTdJTntOlkj1pEYz3Mipjial9yEK/g7D
BPJRG8nAn5PGXzZZarpUxGjG4F8iMJAWOso/sBJOZpgfFUH3oeLNUurm0aoUgJGTrrLNtlV+W4pl
9BzUlDxmd9prx5yaPS6OpILWDvvbd8pDrdLNjOxWC4vNO23IsJlu8k6nVGU/Qwc8JCCUk52EuXBz
s6s+ZBHdP0fqMKDKzd/2PV4ZwyBKFT5RyOPbwi/rDHuZ1CEONK2I38XTUj7bQ1MvtxRwa3hwgvde
Jt8J8gfoy95LYXWiG1UJJ/sgi6L8VQu7HjeVcHqfV316cF/vLUVViGLvT/LFttU46dGsp20OuNV0
ar9PbUyGkCo4dRnq148/ib2l6H9hVWbDOLujt8ltWctRDzM2mRPpaVak/Eenid63Zm36/Hip+6+P
Hhi9BlKwVfhu2zfKh0KauXaAWFN7Sh23haGN0TkLx8ynSbKcHi+3k/Kx3mq/tpqgkfutv+eXr6/t
0jmJRjRzkUq0P4u2DN1pCUEjS4VyEsMwg0AztTOODLOP0VX2XGNj5U2Zoh20Qe5vE1otMA/ohAAw
xx3l7Q8x8zEWteCHhGOfvncqw/E0k9oU2QLL06fZcJNGAvtdCuPA0GOnW/926fWy+WUPEDnKDTHM
WdAsstyB1Onq3jjJRpa9LDYafW7dLolwaT1DIC6UVgsGTAXqYMhD+dxxMffsXqMdBY6d2wArGjQv
ED/kE76TNJgGhliC+jxQS2wjyrIzL720JOdUTJR7RV4/aaJL/V4Im5fWxpe0GuX/cPRX9UUc8qhx
72r4Tlewq+CMBFlvWF5YtvJXZRh6z8Td7OA97B19ej2rOzZt2TtIiZCjhhYSRKqsXv5ESqGUPRs1
Gl/qautTSSfhIIDs7i8JDMkqstN4vG6uAy3W0aowpDgI0yE/q7FChyuZC80dlND0Ky3UT0ZL3KpU
JX5nNPRssSBqD/oHe09NJrNieslfqbHfHj506u2yi2DLKU1q/y23vflOzFl5Rlaje9LJ4I4ExnYX
ZH8x6AQfdEflsJQ0DXOHuKnYHC2jkPOPs5QWT9YoxR9ytKEPUrW9S5dCB7kFFB6IoJsIU8VDptUY
3QbFgFKFNY64DJYTRnXlkM6UtiL021TXPj4ObLtPCbpjxX/+bPO/3dY4IvNPBZpDrSOmr1Md924p
xenraIQMa6PkqEu9d8szqvnJjYHatL1l1aYt5L6048BqTNz3RqRilEJ8nc3QQJO/WDAOjDNvplp2
y3z+8fhh904yKk5IysMsIZ5ve3qGqGjTO9hYhsypcBeMFEQuFQW1oYvUm8u5wDYrUFvVOmMUML7Q
LtM+lmKJrYNyfY2Um1xHoR8Luw5RMMSfN+/abIwpzqchCnLm2W6OwMKnepTkgyRjdxWqTGDcGh/N
Fr1ls8N2bjMrmpNG+0Fn7kuDJOGfB3u6cyFRp+OcxZifPuL23Gr0PZphtciRS2kxXNpEtBGTJelf
BrnGx3mmQxDIdmz9xZebZ2BfEU11SwG61M0HML+uFIdL684Oh9HFNnSIvMXEcxw3iMbo/aEUq7dk
lWXS0aW+3pXb17C26giie8ZfOXm2kxQKpbipN44njfHynE5xZ1+SIdHla0qOU5F6qv1fUSELw7fs
SX5Swqz+J+qH8NmscrvwyQWq37YfWO3PyaIQfAdYdtfGHOFh5KUhASqTovE8Nb12jsHS/1DzSv4w
lcuREN7eUSFzoaGITsLK634bBjgqliQQeQ5UeOmBoYaIDw1waN8/Piw7/Di0+UmgQClRLd7Nw9D7
kWK6YFFQ5Gluu5Dk4n/i0NS/dIvacBKKEDVDqEnRP+pgKdOLNGvFFc2iVngL7NfuVZurzDqpxVqT
QO+cvsaWCUKgtlXJvlpGbreICon5L1D+1rdWpL18USa+eN+00wbhg6UoPlV2iKGoy0zH7q8jimLO
qRoq/N4MaKi2u2A+MZ7HCYmG69zb8+LOelU9ge5zIncUSvapnGvVfJHjdKhpww5Re1HBSvxt8R/J
/tfH8NOB1raRdepqUqQTfJkm+nSwkztHl/xXxYsR2NxdJLPUJauWuYehK89aAHrbfB27rrw+XmXn
TmJuSMAkWtEc28Yp4SQVAgDMXeq0kp/aemyezDLpgnzJilfYh1+cKlT+erzmThFBWUQoARfCOHE7
4e5F3alFxdFHZ6H2pkIvbg0zYB8GSXIQAHYuP6ADkI6ZpSMZvA1dXPpp3iyAhuam+l47tuCdZvMn
zD6cd2HklMNBkrizHrwdegbrBcjQew2lvyTQc2hHgEoKIAKhNkOgXCED5yaXaFhFktZOHnRLOf3y
eD/3FmUosaZMFJx3s0FcevNmHkR46xNJOS2j+s2Kl8415xppxno5soTYeX3wN9hLmKME1m2XvrGS
DoIS84mhrUby7WiN3vxtQ/eqREsP3uBO3ALMSeeWe/Jnbvh2RyNdqyO5WfEfVYNChIwpHphB7eAi
3dlCJDvBwaIusoK5twmwDgm7NhmvtjJDlHOj0p34ZI5ODATaaZfqVLdVZPqP39vORv5ECFFr0q4F
G/H20TCMNTrUBKVbM+oNmoeLdM7qlPEgxe7BLu4sxVwFKMTKhWDAsnm+vJvTGNEyACuNqM4W5euL
qLW48Jr8MHCpO69sTXMpXlZxsbv+NxRQU1IXLQ8sdJfLkwgV6JjmIhvCNQzRmm5CGfm9Hazk76Qo
hsLVFTFl0LRy/d8sS5sXIm69+FoLc/lUZyoaz1MU22d9tpU/4PLYphc7tepAvBrgCElj331ThCr/
0OzIxDClSsdPNm5aR+7ke89FkqXS2aelc9dq1aeBDsEkZUGdOC1i93Pth1iJHETkvVV+9lboemC9
uv28dG4iY4qowQ19ya/1iMSNo81HvbC9VUA1wgojQSX9WO+FXwNVpESJrYk8AAnYPyfwsryu6o/M
FY9W2YTDoWGZUe3yIDGAEmiTGZ9Vs5H/w+Few9HKOyDF2d4nwPNhskMuCepClrxRo1/E/K0664BT
D+LE+oPf5pNgBQgSiOH+P3Grt9sGamTquiXNAiWMktajmmhPoVnYH4ViFpGvjYZ1Rvn3qllZfFCk
33/CZPm0TX92LrFb2XzCDnmhKU96FiylXmLslMiupos5iKVhPihe9p4S1CIDLGsF2m5xYTHicyVV
dx5oMSS3S9yl3XBurcmOvLyEQP9dtQR6BXqhhUE/zRBwHwfG3fWZM0N6JpOEvPZ2l5M2G5lEs8t9
bZRP+jJGr/RPZdfujPhaxFP6Co1NPsMo6w5W3t1kRK3A9FM03PG6e9XqE3DirLzIyuLhEW9/M2B8
Rq6t1kfn9v7rQBWIzw+DGZa8y4PKsc6HDiX/IIGMjcf8HD/DzBsujzfzPsODMQAEibgFv//OOyTV
ypE5bwlhGkm9EvW+ySh8dAi6yhVhQ2xt4j58MWm8HA2NdlqqK1kBPRDU60gut+eolaNy6LSsCCok
KL6EVTu95HlqyqcCtbDvcW+ID31XWj4K+8NTpklR5mVlXuWuaeMq9h9eLW07WNVgaO7J9BGI6hRN
jZzeZv25iQvrFhux6sM6jj///o4DllhRomseuJV9AmWs9oMZFwHI9BxtYUf+MENZd5287j63zlCe
LVCQB0Pnnc4HAjsoP62DAGQEt/GhEw292yIqglJU9Xk2IzQmFGN6P9Jp9gdL/TE3g3PJ2h5Rxrwr
T/Q8jmbBeweaN81Jo2+y1i2b71YaQ/QKrCxoaZBfhsbWvBRc70G4331SUAlASUGi3E+cJd2OFDk0
smBy2vwDRqfCcWV1clI3V+p4RZmP83PVR/HJNpOicsvaHL8sOBgegZPvs8YV0Lra2AO4tu+iRaiO
0NWxuQvwVMkWt9as8VudQftEOnOKTqWS/ZePmekZQVkBCn1HA2oHtIQH8oKVQox7js3l+jR2DP29
bAzNxh2yRGReq4rWOPh89t7tryuvf/5LwkD7G1+jLs0Du5KWV31szADz4vag8727CtUuLQrmdKCf
364y0SCNiibk1XaOUQaQAEN0TpNocPzH3+juqwN0gsgT4L87Ud9YHqk2HK64UFebs6H9QInqG0Zf
qlc6SDc/XmwnBBMNiIP0YNfSUH37VEMvT5GVaWmQjaqafmZOkv2p4pihvstMK7xghFDdZHmYro+X
3XlGqH2MtIgL8IK3LZ9en3Wm1Aaa790AAlosVAdemNICS9Sse1LLQRx0f+57v4iXIgyJgi3agXeC
78A6RZ209JrNcqS77o7NqDbPttRLoGLtSnxcZFVo56ZM8vh/HYpU/bkYo17//PsPDlh2FS6kvX/3
clFUUjOWTgIbQPQLlNbKr9VWAJOroufYGo5EoXbmZjw3QHr0qOG733GFBAGR0QjKM7Y2YJIVh7Uv
kll/bu2lv7SWiXVInCG5NKudh1dO62GF+5RJkfKVtE4cvPa907beu6CrVvDW9tZFpH3QdRo7QRVn
dDTzQZeKs9E58x9Naye+GPTu5tRK9PvSg+Cd4UuBX1iBVtveR4SKW5gVTK2iKCx8fSlzv7XPSgHc
PxHPonfea6lVHlx7OwGDJBVDmrU3cD+QBigEgkE4jMrkEPmWurdenaU64oLtpIWsggrgKqGwqua9
/YBjRy0cCiUETw0p8SBntOdFmUN/LvCsfXx295aCqLeeohWbvG3plwBaKmtBxMlZRvhPTd/i+pT1
Toias8BB8vFqeyECihIEGxr8K6L97YM1EizjLpbSoJAnnNoS0C09AIKrsyTfFnBVvx91qc9ojwFG
ojuwzVGidKn0pFXTQO2K5saY2/bLUetulIjZKQ2N7iD33dtMmnBrO5qK/Q4RVyIiMqgS64mxi4N4
DJdTj6qOXyEvdHq8k7tLrchMJvY7lJNcmWYpQSY9kAqSknop1VM2dcqfPT5MB7t4f+YhlKlrbx2V
T6Lc5jR2XeQ4aT1lAar05JdUnie1hw75+IF20iyW0bGX4QbZ6RkBwTc5+CrLIDDsYTObXdZy5lQ7
kQ2tX7PfIx/WXCwkTV1JmXTf1Nv24Oa8v1DW32Dh+EVlj+reJqOc0h4poZmM0jAGDgxR/DoJaX5O
ed/eWDuT4RLPKxfXL7R15vSIC73+99/W+6yP1iDqtJzYu/a43EcmCoM2+Yjatalrmu1TZnftKWK+
5w0gf1xRL/OH3sqSgy9z9yXzYdJCw7ud8/j2y+yVbkBmvWD3i7g/LcimX7pS13771P5sjDMtXYEm
sD3ergKctEyaDCGrKZZCr+JveWOrWH7UtdJBYNvbSgWJS+ahZK534O6VRy85fc1SYV9dR8vqz70x
1a4lLw68qUk+g6Icz0bfGUccrR2BFB6TOlulKoPxs63IukbvFYk2RtCI0vowVXr6vRAG6N91EiEu
tCYx58hjKXlh8lY3V6e3khMXweCbU5d87pYYrAnijr/d0uFnMXYBcERqfYfziDQhSkkzyAsjs5lB
bqXhxwVZyM6X2hbQ8OMPeu9EwSoAPo4OAwTDzYmaojq3sItOgxDxbM1FH8v+3Nh99/sSgDwVHyuA
2JVktT1TicXgfUmqlKp/aMU5RdLxi404sECvw56eqr6gtoecnEcoEmrhQQWhKjufLMpD6M0C2byX
0rd0kde9U6TBsixN9lEt+gnNMi1aIl9ZlQf/LKZaIOVUKgnaYmM6qrOvgWTTXFVB/M1NbL2O8UVI
y8qVEpCB/mR0dnfNl6X7q5/UGkrGUAv0HOfQPNfFPCVXWRZa6C6zHmsHAfD+WkGZbeVcUA5xdre9
TQPV26IqszRoZbUIimya/N428mu/aEfnYzfggx3nM0FJhxbYJtiqoaM0nRBpEAOmelcJXUOpDJWq
04w+2ylpkunFNkbknCC4/Wv3MYg8Bduk3z+laBghSQdHjznTJiKlfTJEhoGALDjD/nVahORZRWEd
xL29b4EcFS86pvDkjZtmKpLEcdnbwBaKrBE3w2qlK5ph9lGDYO/tsQZCmLw89Dg2O7oIW1TIzTFd
bRXTj+XE9LoexqaTR9YBK/s+k6MBATIOnS9g6HeKWwTtEWLKSJaz1P2LgkA8lu20LCehCH/R7Nl/
/J52TwtYSaZm9Lno4my2cMgmtBdXJ6Z80eRvqAHN4tRbpdCfcsUqFb+lGd64OeqCueuUWWW9T4bS
fidnPRSmx79lb5vR5F3bnCREd5UHPdtIsmck3WNIQr6tt2EQp451TnGoO3js3aWo4Znx8p3cqSbq
oEgggwLrrcAKCl/J5U55GdH58jBvYe77+MH2Xip1Ja1TXug9SCTGGkW2pIySqjdKbwLS9BSlYA+c
JNS/A8I8gvfuvlTwITCNqHeQpN7cEWqNojotN5xvwlHNXTQO8yet1/X6is7xknljRfcAdaro81zG
aXOqwza6ZlOtHfVndvYZceW1+Y+emU7+9TYx6diVUUOvi5bJMnmFsuAoA9wqvYpybA6ujN21CK7U
B4xiYTi8XUvNB141XjQB8Gb1ajppe3Is+HSZAgnl8QvdiTuMeuk3sQoj9O3+RmOrx9CIOT5oBV6K
oqvPoRwe8VH27kByHYxF6cZwFf58zb8067R5grYLgSIwUWvVXQQpp+/4Sil/A2yyXzWlrLDqGEO1
fBoqUXMZ4j04/YPWeuqcUGuvv/TOLA8nHfn+a9X2keyPdTpmiqspM7aoio5qtZdSebcu5ibZCuCx
rZM+17nz+582EBiKYWpvdFG2mRue40yYUS8OJFPDkrexFTcvouyamblx8GnvfGwsRejk2gGDuq01
CpFoQh2TPKjQF39RpKG3vRY60tdkkKazpoezcvB57x08KC6QhkiJwXyvp+WX1xT3C2odBdk3LhXz
y9Dp9qWRoh7RxME5KCd2sm9cPACdkv+Cydw+XD1Xi4DWxxTIjpL3Uumkt6XNzOrC5usvUOasgLlm
gx0lPMODd7h36CliyGNAGZH7rxv/y2OiJQV0o2DtBB2P0wwY89QbSX/whHubuSpjcaUTLrlv365S
aUIJ+3Wa5jRFY7rAmgw02qX0f+aipwd9hb2jAo4UbDs10z3pCk3NFJn7PsenzUxPiRrXT5MUfaxV
UfmlZY8H2kB7ywGjWFN3SAGcmLePNiI+VI/A6YKyKnS/47b5IxqgN0u6yC6FZhwNsPa2kpYxORia
UQzWN2mLkWRWq+tFHizo0vuZOoY+R7L0S036/ZERPgG0g2gdwvG/w8BQr6ClAkorkEMRPim1aE5p
VBwNlHcfCLEHhiaApO5UDoFXD4Nu0+bq58jyJnqzr1Xt6O6CPu+XxxH+vvvKA0HFgcBNz/2uVZiJ
CnRUnWeB3fbLWSIuMgOL7XdAZ4tL13XZLW9C+be7oCyKnAX5MnHyDqFbguBrmigjkDSkykakCO6y
+sfjJ9s7hZBS6EuSaTH2Wp/818+4wDJdhTIbaKB4oaC3buU08zmaReNLSnmwj0erbc6g3pQd1wIq
2KJKjOc6L/5Jmyx73/PpeXU3Z6fHD7d3QgCzkavT5kFrfbOco87wKsooC2YBz2AAcuBJMezTqOIL
eLzU7pMBSgaqh0LsXQqJD++CoDGHUZck55xoan5Vu6j3kjSRT208ifPj9fbCL+ceNjso43vanaYu
jlXaNF6cTMnPpPJ1EK6qyo9X2dtAcifELbim72dctY6VrzNUiMDZwjkZ0HBPM53KazSo7X94V0wY
qFAZt5Akbt6VTcs4H03CYZSqybkKk1jzpWmZTog/i+Jgsb23ZSGpy2CHLtlds7WKFquNNGKhFMuQ
FJV49BILIWd5YV5nVd0RAmUvfoC6AZkKaRAA3fp7fvnKQJ3APCm5xmanKL+0Rd+5COgm56Tu5C/o
yywnNZGOYKs7i5IkcsNQCfP2tlkW57Bos7VPzgZ0QZWjmuzmvdl7s9lHnikVmBkPbffX4yOzuyox
clWG4uLeqjRJlgrH1FrSoCuxOkyooC85I6Jz3sbWEzI95fn/ODuPJjmRbg3/IiLwZgtlukrtRl7a
EJLmE967hF9/H3Q3KiCK6NloMzGdBWSePOY101Qob9+ns2Ans0lDmXv1iwqn7J2pL+OaRccmee7y
KXwfK1FyyFSh74DFNo4EdT/NMPhF1BbLT6laoe70Pr6EwgoV++SbafUSJCAnL4VJabNTWmxsVOLJ
jP2AFTmraNxuHIGbR6qFPvV4klrfq7Dyz31XNWcjGqTGZdY67Fw6W5+PIQQl2iyvvYId8xKnvO+x
eIQWJ3lRhJeIqofBgxaq/SkHHu/pMlbY9/fMfLYXDfm5HJjHun8SosXnUyu7601s2q9VrpSvliKe
KWPNU2Thy2mFVXQeg1ycBWZdH+8vvPUxWZPyAOm7dV9KyesuAXhCIw5hr9jDrwfp32yAxdSbpv8f
vuUMWqftT9xetadGlZQBdfjoqplF2Hpo5JeNV2plSDOsgFL1audc9Dv30sY9wQXIvY5iO2iFZdaH
52w2Z7zQ4eZZi+nk6ZONB9fOB9xaBR0xCiwyPmL44gPGZgUtqqXnXWVGeUjGud1Y9vlO1N6AnnHe
GPlZEH8orJYPEwfpUCKdDZBPIYnweuq+r05VSq81xzD2ElQrcrfJq7x0FZhAhyDQjfAwRQBNZEtr
dzoM2z9nBqfOpOnZCu32cEJOKDIQjKQXGliPoC8yL8c/41GZcvMLLuHl1xydcryjpOwhZe526JKq
fQoEqpH3t/H2L6GzOqu5bVDGQkeknFyFgjpNjNobhR49GrEUsaXN1Lk2ftA+10qtn8bCGF9Qbpaf
whpPeVx02rfzXAFpyA7bgfkzmkeLt4I1sDnlBb3eOgl/pWjOULXFjYvoqnoeYqn6D1uPrIvIT9hf
44SDtAGCYpiklEo8vTesKnkJgSrsnN2NQKGR+Su4OsxiecsGNuIb5higm34FfDYcG83+NTZheyJV
Lnful41YCOOfIMExmnnb81H7O1XofVtYuQwZvy7KH3pYxOKS2U36LMNeKN0mzHIwLxWmF50tTOl8
fydtrU7jF3lXtJoArC8SlWCyyyalXXGV6L0yAAZuE1dNcVJqET4klW6ea3wHjiqBbOc7br1h2pDM
9AnE3K3zL/vrubsgUMYxzWh1y8l4jC3JPoSWn5zpVBU7cWRj/gx4AHgEVHxC4nKHouRCFG6G4JpM
TXuV5bbGRiTLvKwJxEcLDX83xy7tbIV4RboMWd/OEqQAny8BbhwC83LUj23EgHk3n3jskyMMlek0
tRM8m7aJDnzZnRe7caMTMfmZUA9o8y7RIHieF2gw1v4ljx3UmCSjf7StcPRquR4PCXPbYzjIwcf7
+2iDMTgzINF0Bj1AWblsVjZk3kWQciPIuIaI4xRYTIXNycyy41QVOLz0oMVQr9aSQoE3PJjvY6MN
oeAbpt97wiqVL4oSYFtg28NveQjT6qAmWDF4dZVJj0npByk8axWB2hr3K+vcTyL4J1JEq+Mm1Jbv
/CKZZBdZjiA+tXVTfNXrQhnP1FJJ6jKEb38wLqrCE8Ou+jMWtZHOR0cx9TCmTmQ/5IY5RodMCYrX
HHpgd+iQhkx/0R6nuEPLYTpObacHD6IqAuWLqrbjR/xnmz2kxMZxRDEWagrjXV7mcuqaIJkIwTEK
r0bqV+cMp4ZT36GDl0pl/L+4ZCAz+nkIGSeSH+5/wI1dAx2BBg6KdWSey7Fh6CtVnQ8MudQyLK74
SsLeFGH3D10P9DH6oEYQNdnDzm8cTPJ3ePTYioB2XubWVYplTufAjsy6oDw6UyofEuSyv1SqlqLS
k5ZnEeS911jgz3pRdN/uP/NGFkO3YDYtBMY0gyduQ1Bh9XECLZQEDSHySxNZ0UlOp3pHCWRrFTot
gPjIY3BqWAT4MsMjyxmTecTWF4GLj29/KNJc7LQXt5dhHDG3I2CcLlOyZuJ6CEEvGsOUZ242BtmP
PCz2nC02ChS0jQjYBLQ/GebtOwtmnRp2PnaPoWM8lTZ+RFGjqW6DYMKhGKa9efbmY5HMoh8DaYdN
crueNuAU5eQk0XkrldfYbtMPIu33Zi3bqzjMQR3uYv65XQVhf6MLuOrp96HyfwhG2fCCJI3Ut6cV
+B0D6+S+IwtfojesGBo7SCTEiwa9DdxeKai3CquBtjxIgNzfvr9ZiW4RtCoZcMrtU4WFosZZBWYu
zbE/q0sQ2WG9KzS4FbNg2cACJi0DlbJYxWy7rqxAIF31QJOeOU7WIUbc7XGykwZlS2EdiCi5pyji
7SLbf6yp4N2oKHGsWkiT5MAVS4CNKhMDzLGQsaWbpO4fWINf77/JjWSFCfmMCoaTwShzsQuH0NZE
nWXRNTDL/lth5BVPFjUfBUDpnY+2dcBmpX2owAyVVs7msdNrdtTi6Yz/J3OI2rm2app6Zj59bsP2
y/3n2lyMb0Y/eN72y1wBwr0taYmO2XcXtE+OEYVu1sn2qcSd+yh4Fzuzso1zNj8W4gK08GlyL/ZK
NOlqOmgFEjVZPJ5IJMbLBJf0cP+pNr4Wq5DPkrtBt1umllGbDmJUBGbcajS9iAY3HJNp4GPXDHso
zo3Nb4KxIbPkhK2TLVPGOwgDlPDKoMXRr7GcpPHBnLr6obAlx8Bb0IzPNZv0s1NN5k7I33pOoKOQ
NpgpUZcu7q9cK/CNwWfoKoa0Tg7+kCkf/HiIy4McquPp/kvdqjnBE4BMYcpJU3N5BqQ08HOzMvNr
iobhURk1/5DIInVjq5VOvaX6D5HifKRQxAPZyB1IyUp4sLtk5yhubNnZjQ3/B64fRoXzf/+rbkBr
vvLruM+uqVoElxwlHE+AVT8ZmUOS1sd7OcrGF55JhHOAmzFGy8dW5ULSq8jKr4Mm5BppkSj8KgtJ
bQ6W4o9kLpH50iRhdBghJP57/51vHBdAfkBHwKowXlteF5U9cJn7enZtMiB+fGDfeA1kq93TUNpI
/gCnkfcB/Me4ZMlhV7OpNSRYmtd06AOUiXuosdzHx7wB5Fch6e01dZM9/IeHo+MI5geh01XhG8Ql
emi1kl91X27eZXqdXeohrnbK661HoyaBBUsbDrzP/Hn/2i7gUPUykcb8ymTI+NX0k/rgK1byzSkL
DTZNgJQT2sPJHmZ968vNI2UaIwbg46UuLjAV4It+mNMVT7pjUlsRopvqsAMX2wgATHqgGTARQsJh
2R/zaXxDPUqLq6yVhewC49G+1XFT9NhSBrumZhsngYY0J4/etILxyiJ4Vy0ZWi/5nATfdLoH2xqa
J6Yt/dfGUcL8YGlAJz18djsF/OUoCuN8f8NsAYD5ARChGF1SMCxrFN1XEnaNzRRnEpBTpk5PZBec
WP2jCZ0YI77KKKeHnrARulYSZP9quNZ/nsJG/Kxa1Y7pLbeB4kpwrf2dW3vjS3Bjc4QUQF4bkCv8
49EQNPlpAVqqcmCPJ0tL9QcqH3nnNWwEQFIQJuB/otKKECYB4TfpgaXkclV5MKaif8QcscMabbZe
h3K9E4Q2XzuRliAE9GPtSC4ZaQC7GORH5/jtcxObxiu5f2WfcFsd7VMkZGnCP1Ak8qFB8tm8aqlZ
f0BtFRV3q5Ni+TJlifYABh85y/tbYuu1U+3M7UBoaRhs355uqQyHQhHsiCI2sl9SNMJtl5D48AdD
fzvMmzc+XwCzjeCq+SupdirIN9An0KLfhq87j3bd9SeN5sOntz8Usy1oKLQgZ+uq24cSMIb8SDXS
azImxWGUo4jqCoG5TB2tnXrkT4m7mMQwKZ/BphTh6xQal01jDKMqu7apH38f8nr6px3SyXeHxEku
yuDoZ5MOjOnqcYb2jl0Yx6GlffPm4+MQWBix2RTIa6xKrOSSExdadq00ZdA9mIVdcgDrNoPaRrXe
kwldbxuHZj0ZxFzuzWS/2zdcJF1vyyHocmsOm0Uypp9H0/yB0Kv25kuOlZhQko9ChF01x3tu9dxH
fP6q4qDlGrI/Xaoi3cPfrC85VkGHCVVLHHJXgZE2+aD1dsRgAv3dT+wT+YEkLvmlgbezXDk0u2Mv
ozG/89XWkQg4GK5OBD5wfaueUcKdHVexQJRwMtMPKAGrMJqL5tkc9So491qkqKf7R2N9rbIixSw9
eXgBK7iyVdQUaIYeXYcowGl7aLODVFrKToTdep3sClgWMw5ilXZpBcGuYVx/bao0eKiLQjmOWWc/
R3irnSgF2g+znOfbjyJje4Ry/xR+/LPIVMKIQkWZqGajOFfdxOfoTU4XejQKxw81yra/B6alF6Wr
0xMihIFbwhnPdz7p1gsmygFEmqc5JIW3J6O09YF3wjCHTnp29kPHf0fystcGWff9GBrCi6RTZYJQ
XoZt8B2jgvVDfC0laezOY6Q7DxKX98dARcvvpLa9LMN/D9P3AHCjzmOSWr++fSeBMKTTqrKTiDu3
D4psX9Bmagh3wO+Di6ZJymFALHen97d1QjiaYDbpXxnkR7erdLzkrsWg5qraweSNmehek1pFDz0I
fsYpYJf7D7UV1wjmJj0sgMMrhFyOigvOPNAHZIXgJtWahitNaF9aZMd2NsrWGcHFUZkRcnM5ttgo
faZqbD8LaHeYlofOMYCYo0UKw8Qyw1lluQ0epnzsPt9/wg2SNl0RyLszR5lrf1nzdqNUDnJBwR0Y
lfA9G6CNJ4QvPwZAXn8bWVO3Hpx55WwEyei41Iq6f6ymyX7Bc0tivJMH9q/7v2nrzMwfd2bgkhUv
K9IMBUS7Hvvw2gyR9jMJ7PxV7/+Doet8TdOFAmIJhHpZC0q2BFOjZjRgG61/tQZkWBy1H5/MWt6T
zP8zELvNCviwSOARABlXrfCc1MJITjkE9jiJUsxcUXN4rLIhG91JqxowGkmATVpgIet1irlCP+Im
mAU/66AIYY+ozZfeLLsXuW2z+tCaVa+dbYstT4uunUx3CgtdcZFw1JjBCFCxJ7t1jCOOOWVzljq5
PJaNrae0E6roa6s5w+hpTc8cQBET6C1HiQrLm8Draq5QpKbfif4bn3OW7KJfihLVWigV0WlyPQkE
hSicj0qXmk8pwuw7ZenGSWUR9jA+H8TCZQQMtFRtk1aLrpCL2gN+4cwE1Kl6Z/SDvHNnbsQgwLlg
QuZPua6a1DApx2rGvOiDrKApPw0vQ6uGT9Y0qT9yWfQ7kWFzvXnWyT7dEPLqrRzJfIs7WkoRSYwi
8ys6nOlDT/fyBQVfe+fe3Ppc6HJQF1JLrVkSUun0qGOE6NTVcsd8ThFHGOrtzipb34vnQYuYTtu6
yV0Fk9IUMC+vYkzjd0pnlodCUhUPali5U9TPkXNx+GbJcBKAWTqcG+r2zijQY8SFBIBDWBvjrwSt
Sa9jfv8gurTzSsmOHy2col7beNe0auMhUU2knpqn8rTz1duVlVZhuKghTubQBjJO6Homz1EW19/S
WGq/3w+aG7sEkBJ9BBhfvNKlypBZayPSyjOdQB6jEzYORet1OjPjPGmk2q1zXd0p4DY2Csa8VFXM
XSDYLQNoomlTLqIyu06hVHhmn2vn2XPmeP+5tt4hdALaE3PneeVQZEoGnMQpyq51o9PhDsLoilGv
6QFK25Pq2FqKHAoYN/kFvfLFRkH3qnMwGs2u6HBNP3AUDHyPgZz5NYKj9+/9x9q47hGEAXRjMC3l
wl+s1ROc9djAMLVQh/RJEcNYe37WqB8iX41yV6hKgVpqke7E4u1laaJhFacw45m/6V/du25mJ5cj
ONraFnnndoSV0u3D1DiGQpcMr0a17DrKg7Nnt7f1bpnCgPoER06WunjekVPy/zSiQXTmIcJf8GOu
4XyaCVl9f//Vbi01N13pq89sxGUmJSWGKpLM4ipocwPFGQTmXavU02M2aMAd7i+2FVy4b0Dhgr1Z
q04MWCSPmYkfhzwY5pcmFQr6tlpjXcy0Ni7xVGoPCuyhpziP9T1S8NaD0mKGnsVL1S1Vu/2YOsjZ
UW/JKgwb2ktR6dNRrqLqFEV2sHPWt6LL30st9k3aDWlQCoWpsZ3Fpzy2m9PA7fF70iI8h6rQf/uo
FQQ0roJ/mn8zueL22TSpqcoox4WgU4bfkd77j2kT7YG1uGf4M4u7Yb7o2C60hujFLSI0QigRYwZA
U34ZGvrHjPJmKlzY8hK83E6VT+kUNZbr+2rSeojpGJ0XouBPuQyxBOuVPM88S+mk8WxWtll6Y2DI
/+Byo32xmiywXJg1cY2fQCaMg6ynjfk6Tkn9O4GiFLu2XTsfg8TI8wfHRG7irNmVEhybMC8aV0Kg
+5oqCq7uTpb4shfmYvhtyrmNA0thy18VM3fUQwBK8p++H/z3SW9OzXHI1Lw8mKpAwN2Jg/5REk7T
nion1r7auST6g550QeXlqTZlh5QxjXNojKrvXEx0JQmj0Wl6FqpWmpdy6MC6DxKQe8+B5vrLaCgs
3/t02ogZvpkoZ7WsG+iP40SftkdyzhujIkm91pcs4Y5Gy0h+AraIJ+KY5c0zhCOchqvUTkuyi0L8
zBAcROGa3hLIlDwQn0Ugkk9EKWt6aRyLuZQL1j81/kVsUiAF0SjhtyauouGSlbpzzno4IxdJHZrg
SDavxJ6WyHZ69OU0MY9yFui4SOiBqhHXIk3yCi2OnifwAukBr6fmf0QPYb5TUxGpx0CSanBRQ5z3
n+KRIucw2XqWv05F1Xwo48p8Ql4vyNzJHET9OpplWLppbU5fbSNxfg3mNJ4cgYeV20UI/TxIillb
51yuMhQOh75/7pJcTZ6GZugHF/5pYB+oKwfS+8xIgsOU9XBHE2fQpwcZb7zADWRuvSMy/VZ6UMZO
r71yMHE2LOlNNQ+J3CuZG6RlpR/q1one5ePQdBh/J85XNMgG22tFbnyqHKPJXQuwjv2kSsNwNUpl
SFEWhvPryVw04qEPi7FC9sHO9Ah7kyZT3NaBOQXRpxzaQwo+qrooSWjivcVlUbl2H7T/Vjoyf66f
SmaFXR0TZ6/BRV5+V7aT8bmT/BAAmBHnXtrliCqaCTNqdwTlFrz2FJONm9lmJX3ORa2aXgC9+iqV
zfRBixG5f82x2Z1ccra4Z1M6Y38RUVV/6sfGaF29bLUvZaVOygmhVbP4jSWlmnkqZhp7DaSNu5K6
kP4fkzzyjmVlXCYigPEHEcPoMu0VIK7/0akc+1dGbf6hapR/a1GOO9fJKqTPBAwkoLggSXZWSulN
Yg9WBYMAO50x8poZa1dGUnwcJePn/Ytr1TKiw49aMyUp2pistbiQBW192Ris7Go2avrNFk72T6C1
JpgjJ26/luhznrukKTh5o/gMXjcuj/d/wOpRGTlRR9F+JF1llLiI8CIWzZQOFbrRlVP8I0Ix4tDo
D5RtdXL6L0uhnQG0mytliZKI+zwPHBkioD/A18zyYIKeUBonVfL3bKrmX728UMjmGB2iYLPmKETh
BNjRzpn3VkP17+zW9UvpmJS9/YFmbVxuyFkzaNlVDCK03QDzUz1pPce2nkTseLYdGz9m+dhpZ1Nu
XZIUvBifArmbwcW3d7Heltro5BRQCUz9RyfShnPPgFicTU2QtlZOJC56nyvHQlbE3inc2iY4X9MW
Y9oMCGXR8csrwHe0iDiFDdaRWavXsquy7iWX2vbtariAaMAFoMsLdG0Fp8nNSG7DiT6qqsD5T1RC
lN2Kc4MZyc47/YM8vdkoM3SRq5I3im/tqq5RTckskGRloB2n8XCYG6bvxtppfk56bv/PDHXuKzmz
E9XN6jp/Ssw6tJ9GvdSkQxtKdnryRRp9k/1cZmQ7UNje32Grbz7/POzWYCIwG13tMCw7Rx270uwa
+nXu4anOPdJMg3ZIS+dHH1ja0bZF6vl+vkegWqWarEylALp8hpAi03m72wolCoeg6jLKEF8cJS3P
jmlZ9mcjsaZHNTLGvf7KaofNC1LxzfRdqoZlJER6uPKrkAVzXI2vxSgLjlX5HkpKutOk+hNolh8d
Fi2FCYNIWoLzW/+r/ML1ZgShazGJVCe/d9UhALEt1MEIDrrW1tyLfmUXLhnLzKqs8gpJ2zGuv6tJ
XPwjY+L0UTUifTxMI4z4h75DLNvNI6MJHzSnsj5lTWMOGEGUyXfgAum3VPXBLo2Cxzv2aqFMx6HS
pl+5kBD7LHsfcAOCq0qKdV5dq5/Z813rxs0k+n/qkE7d0WoglTJlg2HvkvaYNNVA6X2rgsAQLuWA
FXk4jMaOy1XYt25Q4P7yTNhKPtTIQPmuMtrDl/sbcxVg+VrwBulZo4AHP1K9fYV5HpoizJG1j3jW
ozn57ScjkpK34urmVeiCMc6EgbMKBLIV434lp9lVTluVOBdJT3VW7alariFgLMN8ivhFEbKeDkVx
nJopmNLrZPnROU394Ui+Ix9EFHd8f8X3wlTVX8KojXCZM6bvYW1pLwNz68P9t7rKdeYfwhiQzA8S
ISyo27dqDr5MJ4u5f5To4xEzIoK91DCbljVxSGyJPUlw3DkOWzGG5TgKOv6jK2odJ82ZZuAJPZAg
/19gZP0llgLbcqkvrZOvF/p3+GHxk48o9x7hbuvQo+czI7vBH5AB3z4wW6vkkJX51ezG4V0tpz14
Mx9rtN7Zk//dXAqRY1qqrLZSt4mlknJvhi4hRm3T4JQCmCqIBYhksncSnY3PaMsMWFFlpSlHv//2
qagiAm1Er+c6Nk5xHvWkvJaJZR4VRg1eWYXFO9ny851FN56PhhLqMOAmmSAtk5Faq0wy8ym7IrXd
ftdwpDxHddd2bqRO1h6yTtm4HuiXIRVEO3zD9JLGGRVEz6apKRvdujeUi1nXmVs0KeKE0Si7wPXj
Y5109u+BUeGhjMDcJabcPMSQaM5SPhkXumDtrFY5uX4l76kZbWTWjHvpBiHUJIM1XFxgs3KQIgT3
SWRYwKcQeMwIlojUnbB2KD5iBtR8ncAPn0SCRhRqG+n4cP80b76jeUzKkZ0nTosYWdnAXWpK7euk
JuY7uTNeMahAmXPIYErhcLKTy2wtx1yHZjBjy7W0YWlW+cTEKbuWtiJ9sosG4QEjQ3m07NPjZI2t
2FlwjbKhDQm9BbNJMErroWXTl7mTZi2YVd8sn8ERBcesLUN0l4wk/oY30XBKq7a0PC13xo9+G/cX
uE7FTo60tfFpuUPRp4pa+4OqQkrrTAdkk5lN9C6D/YRub1+5rZRFO/F58xXjnEWdRi4GeOz2YGep
PFV2MmRXOzXboxVEzhm9lPTBKQPrXTvV1rf7O2jr0ejt6wDjQKTwjLfrqaEoh8Hs4MMGYfOdlYzJ
Q3lZ/2T0fa3vfM6th2P7cOiYOKG3ujgwHWbTARZWCVpLuGsnSjKdlUqtzgXCJF5nifA/PBxVNo6Y
tDTZtfPD/5WFpUqeWP6EU0LJSTlPfv6+d4Q4Rliifn77a/x7pfnJ/1oJVIkSTKRD15Yh8wFYWELf
i74b/rF7DdOtL0Y9gTXSTIg0lmdebXCBcRRKwrEpC7cAx/eUNi2uUrDfPv2Hp5oxo3RD4bctk4UR
3itmvKCjYjlvr5HFYT8UNvFtwIZN2il15522SJlnyLbG1OCP3tniFSa0ymS6RPG1C4POG2xtfBeW
9rSTimy9vVlYk9Tc2Cj8hsaM9BY4LDrVk/YpnsLkKFpjOpVTs9fi2XogChzKDSqreTZ4uyf61KGf
VDGoa4IUVSLayVfAO3sIto3cio1A8so1wLR7OQTBgNuMRYXbGIRNdFHlJnR1e2wuRm+Gx9CmPRtV
fXMmIdwLVVuvkgwdCgc4wDWfPDNTUAVcashyxRF8DXl8oAuVeKlIitP9jbj5KrnhQIkwsF1RFxpT
YDIVmumV9Bq289iiqdlbe+DGzduGbArGFzUx88HFdYq+digaay45fKc7xk080SiVww+jNsUnkss0
dtFHao9aMtGpG7oGw2Kr2OGmrFHD3HkzKwX6AhffKmP1O/Q8KX5SvMRbNTjGqm8KeumxfupjpAgA
ldgZrGAJor1b5E7dnYsiQ9E4SXBspdrOMhcoQXch595rem1tNmIOv4yeyRqsXfdBnPsqQ4AcuPS7
wawYYpiW9JpFxc/BF/IPB7G27z0jh52bY2sDEBooHqjT1vRe1bdNSXPK9Crk3nyy2iH6glTJnjTV
VlbNLQ94B74aRh6L748ZhZonZZZdrcgKfmWdCL46Uju6ioDkDoRIuI5I9tzdt44RjzRr8syA0GWQ
bXUsdOwWOScjM+SnTBmz0vUdq9VdIFnqz/sHaesDzgpwOIPY9LuXCGmzbuxJzliMHwOlVouG8oxe
hE9+XIf6GU2g8FlU8nCgO93slNpzAF8E+BmrTH0JyZ2Oz6xc/dcdGZZpgCgn8ZCBkv6+UqR/E5E6
v7HiCqmBu77eGWVu7Jmb9RZfsw59tXfmEXibKn3q5mo7/nQmNT7cf6Wby8CFhkdCSrPKwQn/0BtD
LYG/X0hPUgVfmSHuTiazFZoQYJiZlEA/9JVWOl9TZm6JjVkfqn3/gNAQrSTs2s2DGaWmcpBMM1Jc
I+9M1Q3rts5dXHai9JDhN/bmcTSCVci3AvCl/OSgLG5q2Upqgh85Y1Vk3zUjwUXY7kwP1Gnx9tsa
axMsEIjJuIIsRweyr9da3CI02XVZ8bktbLpWeQE7MB3N/5AZzB8RQct5ULEC8PYM97UupRFnozPx
obQS4yWMS/9gid7aKdu22kFzU5BQQ1OCk79IDbABySWzQVXNaPQO7smodr+zpCx+1nJVPopY8U9K
2lSQ+PFQO0Kh7C+qlneKi5edtrN/N+IPOwq3XpBnqFA4zu2xHJu6tCWFJFk1w+BLV4+KZwxFfU3T
YDzePyr3lwIodbtUgc1xPznApMLRj7yi66oDolXZs6RRON9faiOUwxtAyZA+jDPjb26XajTMgJs5
IQ8TBcySBT9BhHF0cUSbnCuU0R/GcA87sY4EIJeAC7JfKeC4wW/XFGpUtXFe00oXPg5sfmB8pG6U
9zSB13GUZdiMNIDmvHxZsmlhYBmTQy+x7+3xGAWR9tQMUn7wpdx8jJpmT0hgaz0VaUMowWxaOrK3
j6UmVaFNCm2fKCwVtykV/0kdwuRZ1XoT/BLGOfc/3dZrhPEJUIOh7NwDvl0vN4XTNhU81cbvrQ+d
pCTPraxUO6us9yImURhPMJLUyGiWZVSkU8ubiCJcB1L/X2jm+qekC8WTJic7QnHrO5eVKEBn9jbV
zbIOSHTmWWMIfA5KSflrcnBN8qxWNs62LxgKoFt6MQxmr5GNYeTOMdh6l6w5Uz+oePCluH2X4Dhg
G2uA6gpslS6NEMpjJMo9JOnWDvlrFXXxxXQ/DLNRzdmRRiu/BuqYnMpwHE+m0n2TAD6f72+QreXw
V5zNC8gIVwjIuCMxhyWP1PFYtl4+SFbsYmARvIvMrjk3/D87+mVbX5C5KBmvAtxsNcE2G03xB1iJ
11qphGuGFhAbNBSQ+hP+BwnsNk3JPv6GsbuzF8f+WP7dZk30nMBFsX/mon9V34Hn7yiosusQjy3Y
EIsMym1xA1e8nvnIx7JKFKKoDBJF87trIjrpEdQ+RlaYQX4hnzN/ILGa1K4tsjhDqMrvd/b3mlkA
KZdhKieWlHK2ILjdZLaaGAPDBgh+YEHeB0mRnIa69z+iYdQ/4hk9PQDxwsQ6xVKkymzZRbNZ84K+
sZ/Swgp3DvafPb18YwB6+EUUxUTjxc8xZNBQUdvDtoXQn7udmfm1Fyeafh2ywa7dLjTy6ID5YTae
pKEoi4MtUAB1I0VLbQ9Yk565tl+btgeYF+fpQGnD6DWO68by2j7Gj8zKJrBXUWjT4Rdtrco7jzCf
yuUTcCeTgxASgI3OB+DvTLmywyJyzOzqUPsddZpIpw6FITihdv2k+qj7OClCcWM55Giw1ntathvn
y8BgE33+GSC7qkgw4XXwS1fzq93X0ssg9+1JMVLjXBej49ET2pN73EhuOcwa6osUJnTSlxGSwyXl
QYDBSxU78mXEp8+rDO2LLpyi8oxxmrBJKgsQCJC1++eqMrLP8KDEW986CF1O2SzSgwLG6l4tchOf
eKaZF5xkv1a1nr1CfzfnsavxUJd19qJNNSgweUpnPJZxuR/UVgkL86mZIgwld9aIXw5XeDATqxBh
XhwJLkgBbuyF2VH/xOhBnDIVi1Oap3vk6z/R42anIZg9A2i5oCyoiMaiJhO2M9mxHDsXR0d28FFT
TUgqzZDoyTvdEM5n5KZtRJ7SLnLN2q5e+66UTRfX+jg8JMh6vdDLk6UH3xmZHE5+EnzI2bzPsoku
6qQ30zuyB3Wv/ljtT340ogSILdPZRXRrDtd/HQ8a1UKkhWRf+ir8EmMwd9atIDk1UP29ttGrnax1
YznyYhPCKeD3NacHU8DGnw1TL6g1ive+1TQeE2L8v8dA+mlX9ce3bgTIqIATaKrNwp3LjWBbgdzr
+L9eCi3XGGglfveo9epXKfX11wzRygeQoO3OlbrKhnDkwHcWz1c6tzo9y9tXKrKy6qmNnAtgo/Fi
65Xt6SPqgsOAuOH951ulJCxFmw6WHcNEgEaL4NZ3hQj8RrDlTHT8DjbqcsGDDgbk3/vrrD8bVAVo
QjMZhBe6VITrDU4TvSrrUg2pfYj1VLpYHfAef4qiU1tWys42WQVt9Kn4bAgqMVOmnbrYla062FWm
NvbF6IL6Hycp2ocKQMVDYJTFVRFO70pWUTzbAq3zUcv22ufr+IFMB8UOWnT0tVfglkpPHXlqFeuS
abL/grRD+o2xZceqRm58R9iQS9mxquBw/y2vNw7LIsfFZUGCtErWu7pFNR6OxSW0pOmcgC/2kBd1
TmiJxzsbZ+ODQtAkCaN5xOhjuXGCLEB1UOsljr38CYC2ehki2Tphx50f+lKkn+8/2cZys/kHcj3A
xTn5izQCtcKsmHXRL7FZD5kL3av5NthJ9CyKDCH+YXwzHgp0BMw5PiJj/Xmie3sGxwYCHZ0A52IP
uf1BqkrZjdF8/ArsnOmOUv++/3wbG2YWnJxLf8Ia++Z2uQ6/P2pVxbn4c0U3wLV9HpNOedEkq3Jr
R+kuk6x1p/uLrjLp+RkRKmDSM7O1l6kiNBTgKVPtXNpMd4JzgNNZ6TrZDPuYQBklF0Qcpe9Gmis/
iqxu95yK17GH5YFnzKpucxhafFO0WLvBNAnlNQ99Gm0tefB5yJ2u1dYq/HXkWbnHOYzzzvrrfrJj
Tev81nYuVV3pXyo0RK9FFLy572iwWRj4GIBa4PYv26lZ0IjAkSDPWlFOG15q1GNXJnvZ9Mb5vlll
8cbsWtcD+vyIqo1Oc6ycEtywr8kuXYe9a33jtYETZk9yJ/B1lgE7KNj2eoCirtVO1UHpRvWidba/
E7A2V+HTAPVW6X8vuV8iLJ1BIqNnPptNF0UkYOWD6c2+hXwcplUWcxyIFVwIt1tACRQlq2rEHrU4
/zy1fnrOaiXyKsscdrJWKlD+1m0OR54+YzLQviMuLiEDalYNqoiwTG4G23qxiir42qNf8aJMchi7
nZYgMRTlkS7cocgQWQMXoqaf896AUu/3nQkSMgzB9erD/3F2nrtxI1u7viICzOEvyQ5qSZYlx/Ef
wh57yCrmHK7+e+gDHFjdhAjvGWCwsQfjapJVq1Z4gzgj6IHjgklT8ilRMvlfqsdwQDjSwH1XJln6
KGzUw8JE9uq/apnYvQ9VQ39xOgeQaEFbD2dJOZiPiZtns5+b9J/9lJQWE2cFfw8H1K0IvE4M+jHT
ulr/SFKeq76FBs9wQH7cIdHMclWGZY1LYIDxK7Ou2Snt9/aSFio1j+JkB2U0udm8XnN/mm6qVrAX
Yu6btJnM9+7cUxu18eItfjLWy/yOJNe6t9oGxchhctXv5eTJ/5LEcJ6h+MZROCrozfs2zie/zCYr
XrIMyblTQfR/QiMpKsPRdsBfqr2SGsGA68sXqRTlt3bocy8YLSt3w2yoohEHTCf5mLowa8IO+t3B
iNyxP0f9ZD/WgzJ1l7IXTRYqbWR8lR0cDFr1xorZSVLlMPbGFPs2OozKMdVE/ZBPYyuCMVXSbwLB
KnEukP2afKfVGu+IL3ZSBK6n1OBHBWIP8F8m5MZ63aqf8DfT6jCaOr0KzCyvzbulRdQJPSf5pUQX
vsaBMYHiooilr32r7Vzbt9NkUEIYZU4fyJK/fFexqidEi5U0rCPIwqFN2qbykWyFDkTHBfxubsBA
MSuajXsnd6bmUdHzuX1uY0P9VZSLZgRpjeqCP9T1Ur/XozQ9SbvEXSOmZ6X4YF2afyu+8xCMSxrJ
oG4LOCOmO5XPizONjm9Jr27Oiq7X/6FEkCV3DUvyKXTINL4lXOm9t2Wlq0/DYNOaoTBpH4i1SCiA
hKtAYzmZ8x1zlCSFJDXk8iWCV1ruaFXchpR1yr+SEInIt4oYkQsmykRE+Y6L3fpniKPuM7fK8LeB
C94hoCu8lUidb5E6VbIoDMFxS8MZKH0nEZD65gjL28lib55lXYXYRSbHiAdw/+vAlQ+pEjmKnV4G
Qi9Imaa/gObJzm+nATerEB5pLTBrBwjE1PMq1bFFranQ8cRl7uLxXjPa6GDZRbNTUm/dXS4XMVUi
qekNr2fm3prwdUEXph9FCB9qYXLfy7CJxj2Toa2l6BjQqllF3hiQv35tmBqiPCoy1OAXBf8kajVg
JSI9UTe2Oyz3jaVISqF/09vamGyoeluOlqyVu0h2RiDrJj9WtR0/GN3g7WGN1q99dbXAU8ItgNsY
r9Prq6WzbHzkAIHjiWH2B3tW04NVWtl3JY+zhxEfxGYnx9/YGFz+5GgIzq8zqaukNIMqrJdDEd0t
TjuFOQ4VYU1g2utYbi6zToVWBf9b8a4OdHWGXSwZGrlnmNW9F3gN7u0u4iC+Permv9bQpGd7zo0w
t+PyfqjnHxzOLIwXuziPld4HXVMOO8diIyWnb41CHdUGIITrxJGZEhY2S+zetXaFdUHsJSD7a/XQ
OW75zZxt60QGu4et2dhPLAomfLXNvWXGRoTwJQOIfdfTZQ4jtEOOwxIDC+gVZydQ3m4nmtjrIIQk
ZhUvXz/LH4nxvLjIClqVfqfFcdb7STxF4nOjQp0ei6QV38sx2tOEuH06thNTeWYFjFvp7b1eMi7g
4k7toN2JaXTDBt3MQ6SDd5dFvRegAbRfHxcWoZji7/Uhb/AjFXLOs1szU5Lm4NYHHKPto67GkR10
CaIN/jxVzn9pgRn7Mc066fqqmTvu0SijSgao+TufdMZ5cUjzT0ThNMZwSsEKTdyzpVP6qaG3dZj0
2JjjRFvqTwJ6/YSvckmGhzywmR6VdrTeew2Gw6esmLtvGZDtX5pM88+WN8f6yaM7792pMW4CDwYh
ywxyhtFcqN6k/7S7xmqPOGiMXx3EAedzhSqQc4joBP5TYP4j4C1n7XLsjCw7Lto4MA1sSsu5W1nj
1VHz5OyG9oAYyL3St6QqMWI7ZmiZmfACVRl7hCpwgYkOSTkBFdbIDr/lkIZLXDLyWvo65AErFK7S
6X5jes2HtoXwTKrhAmdA3M/RgjLqaS4gC284qH8PTeKTVpWRr3j2rPtmFqfaP1Ne2iUg+DaDqJIa
8oclGhEFZAHpvzHTMPNYCM/7qlQuHBYvLrL7VvOi5tSQ6ZRBZtptcuzh2/9Icy3Kjr01dS9aWvUS
3wNRTn4BKS3zS6M3HsZlGZd7o/KS+NFLFXcIIvBcX61R2OSxiYP8dO6ly32izmMWusi5dMGgNniX
m31U/uzwo8XOr0QiMNRElCrwtI3qwfWydAgQmJlNX06x8WvJ8vxb2nXGPd4q5XjQs3hqfceRcX2W
aaueMd1UO7/3cjAgY6H81G2kD12tsb7No6ec00HPfvRNW39tCtwZ4D68oJ1T9pEwz1lkeB/m1Jjl
oY3JTw9rNIS5bOey8JNFDr/46PWjNPpFe4/Iv20fXH3os2fcrzAxHWA/NmGtK/PHQUywjfJsGE6K
nIVxMKO8Q5ehEt4TMk9KDf98FMxQ7KU75K4uk7uiN6IyIOWpvmUZpGjfFI3VHVtvUdOzY0fmr3Kq
vDqkalRAtSVkPmHWLzBYp9SKjrUaV0Wgd2YvwqLtY7aAqkzN7I/a1L5E0PhX7+/SqB/UmMLB74rW
csJRjYzUx24Q0vm0KN3ZHrLFOzOaQLhxwgD2qVYSk9Ngjy9LGXmPbWmqH+aE2ea5irtM+PlgZ5+Y
wWUzX9OMm0PduW58ah2j/QatBWJXBZ1x+B7ry6iFuVdrVB7pbNWnREAMyEXbpP7S1WUSJJpbjaFb
Dfl5ElrVhARh/aXTEmt55ylT+09T2t4PBz8C5R43eLW7T5KY8kKJRXk/JnbiHuJOjsB9JiPTfMgQ
3VOTGhlcRmjkymlWUNSCXxx5nzBdm8YPyEnxKnXJDud8EuSfSlKI7gNioKJ9XvSijYM+o7a98FV0
IPVL9yVCqcw6mcVSfazKpl7Ct7PBm2uPnHNFEzGqA35zkw26OUrdMMwY+NcimKA7Isbam4dMNHDz
l9Y+DOVf82fWJYkmII1Xma5rcplTMhsEwwDMPh/HYyewyajaJgnpTzR3zuKIcDDlvFOq32Qd66Kg
C1fBTgZ710liUZW/RakhBU5t9LnXU/OZ4m5Pg+zmxvu9ymrPC1SD9t7VjTdohsDaOIYyMdV5wDBU
C6Dg1y+9We4Jfq1Z7av08PdSNFhXzS8Unq7uc8od+uDIKF+4Vgbhj32F2UmTAl1EZCHyO3yBwDaV
2TE1RPz1f9g0v0dWzMXpflytXQraeG0PhArzLCdoq86hv25Oh8zpEFWYRKoEXATqt7dX3Xi5YBeZ
UDIuod9yDdzK8wS9jXFVwaiE+5Bhku3XjiK/IYC619DfWooZCR8QOyI+5lXnDepvV0zry10WMw2G
GaVtzciLsMeS4m8blrSBUUFF/4Cc83bkZLhRa04ZJhd6oT0JMt/7BuGFnaT7JvkjOQLOsx46D6nP
25oPTHKxCrehtwZRK1blcHAtZjGiLkzfo5TfqSVuXyANZnWVPmCSTjf2qpYY1QSn+Q6GfizZEZ2i
GvcIry5BDNN55wVuPNtaK/PySG1v1ZSdIVJgxOJvl8d1fq7TIj00Wded6lKtAsRJdue2Nz2/tXlO
4KKCptgErvw6rQVdYdmdGNOL2YlsDmu0HRWcqo3sOVfk0vzStZTcKDH0kbFsmszviwnXpyGZNc2f
Z4n0jcXmOvfO6tL89hG5jXKEcMhanM1VGPk6KERmkg+JiZWwkrktRlZa9NxGff/yv6wCQp4PzODt
Ws/HMxraIalL07PXq1BBZ/sdGcvw8+1VbrcQB2PFba1SYYyeroKM1UF04/ZA5KFNIlwTo9hH0zv5
2PVTswP731oKf0QCKS19ZLuulopS/ApSqBOXqNPl4zxl1nOUL+Pkd+k0ip2jcfuNVptUejxMmAGg
XgNMYMEaXjyidKrbqRqMRiKOhtbsUVM2Hon7Z1U94yZCd/iqKTLb6VLSxZc46irf0rbIw0nJ9Ts0
SMed3XC7Es6kKyKS8StKC9dN/aGvrb4qUIwzrXJ5iOr5Z+bMGLYL46+NstcdB8N3vb8ZX11P5005
Li0SpSlS7ZCIh4IOLVw2xdeTag8WczNQXpfiYWjGgUi+waN0YLpU5KC5XUv0GeO+cf7xYJweM1Q2
v5SlbX/ikYe7SsSQbxVgaDvV+i0RZf0BABbp1THQxsL3dZAZBscqy4obaO6cejrlhbA936hVrzo4
VVREvsGcznlucFv85XaVloadx7QBa88IiYIsddG06RLb8WNNsf6a182PY7YCXocAcGuCgdiVZ7QW
jUozltqlWmzzRENeOZUYfO5EtK38lPaIzlAWETY29Ov3gLLTTFrHh8B5F25vrmXv7MJO/XEEAuIn
EVOAsl32IBlbnx/AKMiTdV56wy7ucAtAbh3ZfHzSrQMyC0TysbZPBvX4qWMq9wnN6yVIx+SkJXu2
TbcXGikdDiO0yIAZ3wRxxxjx/KvIc2rFKj/hmab4MVKWfpQbaerjnqPudDW33jFoZrhdwE/o/61v
44/WEL6FaqR08Bsmy4o+D0msBDjmRH7ajfljX8ll7XtUOwn5bdjgKf//oiR0rxeFnE+IlIIUC6ny
k4U++P1Yr0zyelcZfSPiAnkAHrkGXjjEV3sIDHDduzB7L8Ok0wyht/ukRuneJbL+KdcJ+eqlsYp1
rjqa62f94y0aSQ9POuKBGJDpLxjd5sd2sIoA7SxT88spt08yGb8qWrs3N9jYregUgbPhlgQie1NQ
1SAp63mOL3WqDz9ilK8W1ms05vo6eF0fzTCvfq4Kx/nXmAu1uUfCVO4Bgzdesg4zhd74aj57I26h
DUYNdbqI8QC3Z3CbSXw0lXKP97ixClSUFVhEANJu8spuKScyXXr9EoWCe2+cEitwZOXu7c7NdWgj
ohvkrV4BV1sGRMbU2WjbwZYWGna6WfyUwQjcOQMbWwbAI6ZE9PjtdSbzestobmrrY64od3qfFwEz
Wg9bb22hZ1Tr79xK6kGCpvz7GOTY32c8VIf2b8YNUIzrS1u3EnUQiBtfRBwhVWcp0QFldjfs4yXZ
iS4br5KWLIcd8RGcXa9hJ7ExjDrBG8tchAveN6OjfYccJ3dW2YhhdDH4iSz1m5z9+lUuoha90kfx
pXTxkzxodaz/slLbQ+1nyhr3CGGlmu7KmFpnp7baCGT/j43FnAuI1DX2LCuGpnR1UBrdSLfMS9Im
FPNShVOhJHd/nRKTB7sEF3RlwQ9dhZhRa0UGjg0Z+Upgd0r9UIBRjMURfyP9f3gsLoR1qAbs66af
ng4pUueRE6NmGPc4q2SJfZ7hoDJWFsW4Z9C59RIZulBOgUGG9L5uoj+C59hYXqOIVlzSmsvdQZ8p
HOvICl2h7A16tvbjWpSC1XPIWK97NK6udW6mL9TCRRQ/0l6cT4ox/vf2l7qFVeMAD5CZjAVQDcOj
qwcqvcYabbK2C9VRdZBG2jyjGIX1ejMah0l2dcisFxdSqdiHSIwWypzzXwNh+A2rMAJ6bsjvEJ1f
v9REOL1UIzLzUc3ru8yotZMxoqZex+28s1u2Xiqne9Xi07gAbnamIjxVFoipplnSnd1JzqcpdcUO
q3TzrcJDBj3GLAv1lqsnoqHIBBQGwUWtND1MSt05lku++A40+KBX+ywcERQLSkRo/Gbu8+c6Mv+a
vLS+VdgggO2RbbuBQop5HrJYrQRU2rI8ChogAC7L0Qf0ku281a1TQR1P7IQPD/D66rwnuGBXfdvg
5z7F2IX1s+M309R8m9tdhMPmUrC8gcxRW91kL7VjJKYFx/wC6V4edFTRQmMS8KCF8dewVdRVAFly
OGgewE256p+s4mKGl2k5HPu++QBwxvmMMAliCZ6d2DvF6fqGrpKyFU7BcszQ0dG4umEVTrdjFki6
KFk3HFVV7f1lpWDrjVROalG5P94+9xuvkfVY7jcG7ebYq0ovY11FM6evljxBfFjvHgzKsffAtaKd
3bFx5SEesy61AsdvCLqDWY1wFlbKI2NyGVrkeiEKCV6BcEKa83+YqTwhcOt8ePsZN7IW+CncCOBh
IK5e979UqzQqxGPJ3PVyOTR6JYhvavZkDK2Kxq1sGUz16lOR5ePfZy00MhFvhbCydmquzsOU5wqn
xEICoRun0IqTJMQbMTtM+a4/8FaoYY9ig7iKM1I9XIWa1p5R8spwFWfCa9a+I+zpUOnadJSFbcPe
N/T62Nulc9EVgFdhOdW9fV97Rv/lr9/2mhrScqShentdVYol4kxXsDeI+uYxUdI2oPfGrDeNfqU6
br4qzjXhNMEye3vhjZDOwjbEmFX3/GYr40xvzJVN1ZTkuvcIVdx87CopDm+vsnFgaH4T0dF44upw
103+x8VfxFnNHUX3Vmcw81FT+/Gox/OqpbErcrr5QH8sdRUL8AodnInx46WbKjv0tCULHbXf6xxt
nI7VmdikIlv1hX9zCv94IBCuSdWuxXQ6jvl3aLvxJx36zqki57gzZSEkDEKrYG5r98Wnt1/mRrR7
tfbV+dCNeWhUStuLmebFAVkuh/ETzVOih+YL3u3OFrnl0q98fdozNGfW1P4asVbWsp1bBVEpgJ9x
Aoggzu5kl7pfaF7hAjj2yFn5LZCfUJ2jmCf3MuPBisvlEdXAfA8EsrWXVskCWvNoECOU8novSXPh
62PJd+HqR6vfYar6aINlqHzTGPuPf/+uobjDcTcsQEO/48cf35lG4GR4wBrQFaq+FczYjolEWBmS
owgzbfprpBBvGqWS9V4h1N/MLz0UjECnznTDhVddEtNsA+mYSpjEtrXTe9zawVSkZI0U2M6Nvbae
1NGYGLjpGg3oCuCiUfI8KiWa6UkP5GV0YkYYjbCjKQRplP79Hib7WJuuhIXbnAc8wjxZyAleVLHY
QHXqX+qM1I2lV/2zdGS2s4U39gyCLNi5cIcSg66vFG003DkDeXwZmqF7j2qU+V8dj/U/1aD0exF1
c62VWUpD2b6FmLkW06DeRkinc6zpoYhs604DinbXW9Ar396dW0vB9SAhtxgA3NyURaQye9AIq0k3
JO8WZVyOdpwPH6VS66e3l9oIq+S4RG54LHTMr9O5tBhttYyY02STJd9PAIPPAD7+h+9EWsqb02FO
bXyniKFz7arrzKlO/pnbrg46ADuPQ98aOw+kbxwABnxct5QzUGKuj7aChJyMUHm4jO7iKICXK6c5
4IluescJiI0IjCaXfQDXDJyVXjj2j6gwEfiVjaF+6xaMmSlNyhm8pqWlH9t84j9JutHGHEUZWnR8
s5j/3VmzBZ1zJBF28txF1KpHOwz/+lkOgZd4ighxG2LDx2Vu/MLPepRH1YowIBCdC3Ln7a+4sWEY
rKy5PySodez2OnaC5uq9KYfIgIxqfYDRNR88BCefknZ8//ZKW28Xw0jggChpUEit//6PwKm4adQ2
yJmjv6KjbAwe8+ROdnrCo6HEoy3PA6OPJ7z4sMB7e+WN6xGYMB+Vuf7Kgbx6xt7pmijXSzzFBpkf
JO/Dr9N0PMku7vy8UIedJ904GSBcGbeb3Ei3mBNm3TOmTWCge9uMD2UZLV9B1ns76fjWl/vNF18b
+BuwCD1JFjCM4hIt8PPkoI8vyogwGcK7e5n/1lIMv/EvAkFKnX/96egTWnGs0lBo7DKsRdwc4Yhk
fgpZf+dbrXnfVeHGVHFFwcOz4jJf3+2fu2SGdK/qEe4splTGk90Z9VddQcQq8MpIHPNJ5s/QTKv4
fzgHK5YAPTASuJvZdj1qzhJLl3UTgIHwpaZ/8mh610dO/fL2btx8mdw6wJLIIG76CMxlAcRalrg4
SixRmovNALVRM5i1ci/J3tr46xakl03H4uaS68bf449ZoP0z54ENV/Z7FmVqYHnx/ODUNFDefrTf
pkjXXw9tfxIj+NRsl6uThpeYDbYTBSBnTKyvDB30LzXI2WcVVOsXq8qTj1NWY84jnCYZUGKP9P9K
sBMfXIg1aqD2jjIH5Dt4dDpDXdyhRdDPvtvilzdigNode+kM3werdSvGnvUEzWmy6jxs9NK6N5fC
3DPS25iw0DvgQdAz4h/X7UnuisFEMUZeit4dGHQr+c+KuvdH6chmCMzFdOn/NPoULkyIPhmj2y47
l9JWLEEGaG07rczR6/PQWu7kNLUDs3+xyi+GDbKsTONpB0uzdepAPTHb5sutCtCvTx0koW6wVmSH
0swFQEXRniaRf/K8qT4DFm4CD7vk89ubZesc0HRdceJMsG4K7YXKs41MwBeDo/yAcqQ9VqlMznrW
9TsNk61j4K58YlIwmk/X9cES06Ag4QIds6jKN1cxte9Gm6UxumZL+TC2xZ7W2NZV5wHH+Q04hCF4
9ToTD78O21odu5OmeuJIzIEn8JqqFNf01WrsPhutMh+yjL379ku9/ZAGzSyIlkD+N0BRrQFRpSyJ
1J03ZgccmEdA0+50cLGWDaYeP8s6t5Kd3XP7uCxKHQ8dEiW3G4DeUpPBSIlnpxJ1xVlXzB+jnZpB
tsQ6RkeZ9dRGpRXqWF/u9IU20BKszMlcxaqZWVyfDne2jEaMWIqYZZV+ZeCaWf4olgUWIrYCByjJ
8J1lkyI+0HnKSNyxvM9R25bvajyddL8lhdWDdsiSvdB7K9DD3As6wsqEMDYgWeif6zpFIfWMJZ3P
YDkKcEzIqEehpQ3FLwzGSgt2gSKf2rkrfuTxQkJkdrrxTwpodPGZHObZziV3G0z4TejbQPalqqSj
9vqYa+VUKllPMq3mfXc2BuRN7QZO4tt78PZg01YAvYU8wZY4o1NIRt8l6ZYX5dZlUFI3CapMKLrf
m16+5yqztfko4UDk0YxYVbdeP1Ov5cLtFUJ0mgjlPs8s1ffUbDpQTKqnXDXmYx+X5r2JvM9OqrL5
nBRT4JMRLr0xz4F2AvOxB2oFJgU6wAByuqm5xhQNzaW3X+nWQ6562lAeQffd9Ftqo5U5TEpyvTjJ
7xIIICIoIk8xQzdTCtzg5sj9XEdtdS8XJFt3ts1t/GT0QrqCqt+Kx7nOn2MZ29LkC15qY26DORPp
sxM7ib+UozyZeprs3HnOVhRjqkp3G3GUVZnn9TcF8jSLulw9qgdDPgq9G0s4wFXRQbRokH/HljFv
+LgwK4KldCGnZkwsvzup17oHx+2n8g6Kxty8IO4GY2QxXNizySjGd4OxdO6XQYxKd6BnJvPHxdFL
omIPyiakvrOUc2OnU3TCeVikfhvNmhcmJvZ3x6n2WuOQD2BckXKNitanVdEbkAqG+nG0B9nhFRXZ
qH7pWnSfpwNUg9Jd7C9Mo93YV5O6WOkypfkYVX2iBuBihwpSf1e+ZI5AVXScFKM8oL+Ui0OzwI/w
nayhZxZzL+JoYWbDCkIy0BkbGPwpPLQoId0Aosdyq5+NCd0me/hhgbrVw9GaHCaczZBxyIU7O0HR
LljJ6lbXwHNrlWIMF7XtYGVMQ2r71WINepi1ke0e9V4kmp9Vaj5xfhOzuigSN/hjjxh+fSaPMz7l
RaX2jzl0jyqsp0F9rzLhF34f2UMSLt2oGS9vH4GNTUhZgHrn2gZgT6x75o/CYKrwSNEr7tQUSzM/
Z9YSzPVovpP87p927Awf315vYw9igmCtLU5PR47hChyVa+XSKbWQl6zsdSUwvYccRcvMj9TY+DkU
avuSD261c5NuhZRVmnQVdGNSfb3xewQsuJ7BFMwyNkJ6V1gvkgOf6rHrdjKFzaVWbxaCJrpO14e6
YyJfCzsDU+At+ZEo3QSIykT3LQbpb7/JjS+HeAxFCMIM682w3kp/fDkLhv6Si4HhLUoWht83tnyh
0rJP3eR2P6xa3UPxr3/g6yoEtRHawTQyaeXcZJadswwAo2qYzrlTWL4SxTW2lQrxYicsbz0Z3HMa
4SuJ80YUS7V7m1kJ5uGLKptgZOYc9lrd+bQdByqYeU8tbeubMX+Dy0KTm9ziKi5OkYlYuotVkKEu
1QnPqDos06F96RngHt7+aJtLofhF6YgvBq2h1x8t5jYd1CKRF1vth/sYDfSLVhntYZ5t83/YiVQB
FDkGZFjt2jGimIFSZnLiLRaFeVDa1PTrOGkOiQll4e+fau10MX+11xbD1VN1tj0ZSYVa9JxPaA0q
4yTPaKVFEUUmau5vL7YRQeDcIrFHD+i36tbrVyhMbUZVY3X2M9w0MBbP7X1gy72PDEV16lDJfkcf
Yw/8cVuyMjOEiWQAnqVqvY5bVVYiq6qSD+WTKX4wlqoPqanVrt9YE/7hTC8i5jE2VCtorp79KVZ6
bzf5vSXlgsniP0clmakF+pSvH91RG+4d7s8LLDOHllRRK+8Ub0RqtUrq7AGxGTd/iSEsN4j7g84P
sPGpPuWqmpNfCERpdj7FxkEFFb+aRK0NXobYr3/PpOX6YIsSlfCpRO0PhUm/kaXuW0mTHuwu2uNj
bAzIVlsIaOVsMnov6tUL8LiZwOGRMiW61P1u9qZz3S+uL6vECVOrTs+2U1ZHM17iQ7oskmZzH10W
F0PUtzfhRizEuZ7mJ2D9lQh39UO0wVJF7nJtyizrz05kiWcvN6Pj26tsPi9tZIZHjM1RU7w6WA3j
TpSfMUiR7oq3cHPviHG1icM7MjDt4BZ3jlfB36cOChoL/ZS4Bchj0mA/vf1LNuIWACzaakxA+CnX
z4teX1k6aDVcpnmKQ+QMCSZWugS4iO91uzYfGsgKr5cpyDrzfb2r8lZEIodmdzGj2hh8tWxdC6ar
3vwkR6yeYFDKT6XorbOVzA8jyviUeoV+1ybtnsz/RqhZx4Q8NrEa4Pr1/tZtkpOl4qmtVoFbm2TD
PdOt/r3di/5EMd58pusw7UXujWURMIBbxnUEp/O6PRZ3HR06Oqp3WjFhSFgubqIFBiqmxwa6UhHA
ZEc+qK1c5Bvf/swbK8OfY1q49sb4s65QGpUTt/bQpd6daXXOUa+K4s4bnemkmFB0JVo/mMsUe7pc
G2cJyOxqu7IyQ266gQZ6I05SsKjAx+EIRiY72AM9jrcfbWMH4/bFSIbuBL3Ha5YVAHWXOSHK0RLo
aqjUMg4b0zi2UKj/Pjbg0kcbmlhEc+w6nYiXJQGqSECsQF34k9Ho77tY6jurbCBqkATmaVYwIgtd
V+hYsFodpipovGJWNgZjVysvUnNbMqYxFoq/9JVtPqog51dGVFUjPJu0ZfxQ09iRf5/W8OmIUB5i
EWzaq32DtmzkRGoXXyKKxWOJasGnMXUsP3GWPWnBjedeWcegkrkA1kRgLer/yHvJejMwb6C87QJz
1cKLlpl7TtN+tHq+1IHUvLo7VNUSfRCrNkRQyHZ48rrG+Pn2htr+IWSLXEiwS27mmm49JENPhL6g
0RBhJlWKANdbQ/g0yiIYjK12bJNqDnShz2EuJt3XI9P+9favuN3WvA2UOn4zNlE7Wg/Xn2+jLq0K
42vlrlcr9J35PQhFuTaiw1a+c4I2H5iNRoTgBmbL6a/XqsrcTIbYUu7S1agsMOJaGr4oDVxhM9AT
Z2QF9O5UJqoifScarOSYW3FzQQMZXuPbj71xSQB25HlpjEL8QxP19W9hOS/tLCtmdtYmwLbLyv4g
0Xl7l8fV8K9UDIGD02K+zFkz3/UlMtcHzEFNwy+WBI2ut3/NbXL4+sdcvxhNpXheYIzohVq8JJaD
oteozc5DLasxyGbNRXAICpnnxu8rdMH+PhSQCgFs5QSin4i40euXUbeV0Q8o311Q9EaBwSTD/42M
/oF5A6lfllbeu3kooyNafqvAneJdeBdKsRMFbgP5CjUnG4JW6Kxea69/hjTZjLHdx5fUcrpzbtmz
EiyZaPuddW7TTv5syvgVt8ho5frbl53jJcqowSYxJ8hcjgSXaZX9cbHsxEcUTXl++/NunbHVT4TW
smdyK1/1LBKU0hbTm4hueaWE7VRNp2YZeh+pEW+Hd7G11MrLAzzD41Hfv36FhTvEhTsSU6SlCD9m
qBfG7oJAX4E4x072vrkWmEyQgqt/y28xxj9ChyOtIi+KNL50MmkhAwOKtFp1Altm7Y3bNpda6QEu
FSlDlKsoVaQACKbERu82U5NnxGTMT7k9Du8w+/K+vv2xtjbhiod2VryOTTv+9RtsIwX3dVvC3jKH
8WBWkXJ00izfyczdrWVWdgxQUpIJeiKvlzHy2CqjcY7uPNFP4ugIU+0eZ0jp8fvO0vovokkzLcid
henzUNXddwFzR55Q1CvSICm90gq4IGYBhs+TH/N5auUxHugV+3U3qz+nhqvTr6KpbBEHakSK70uX
maeGzGIJh2Wmc9kmdvyfMGVT+dxFuNAkhphkUDaZM4Rdq8BxXBxLJIFOs+W/AqI9pYFlTe+xJ5oi
nw5RNj3VUcl2VtHD7ILR0wtqRtk4zjl21doMhiSxC67UzDiiuZHXSNv1dhMO3TR5B2r+dMCLASzR
o6ov7ieppVP+gI1vh1A1ipiH2ZTYLLZ4ZJ0zp8jBhzhVIs9Lahvf7AwzAD8q+jg6pNOQLycnG5X2
oHUlip2VWmXuA+n+fI5jtDr9VfvlnaGUYKLnUek/N26WR3eJ0TQ/KW+95KCoVfqo112NytKYI5wD
HbLrDx0YcnSfIoE6ZIOkQem3aht/oGBCfyKJ8Zz1Wx2rN78otBnxqLahbyYUs/xO71/InYti4xyA
BlqHpqpm0QG9yl0iwThYR//mTppjds+9jptvFgP5WOg2Jzvn+3a6QS28GsNwVSO74a0/5o/zHTVN
acRFIy6eHYsD84TJRy98CfNF7Q4oDIRFnqEl6CR7C99WESBn6ECsvTQLAuXVPdDrZW80jptcTDVN
P0ucF76M2ijRYdfd7g5XYe7irortnefduIVxY7No0qx67FB1Xj+vayRRX6cmXd6kbJ9cXsoZ1fmn
0XSXe+mZ/zLWVE7NNNCIL/t6J3BvzExp59FehhgErABdkNere9aimXnXiwsyooWHvtZQnfBloi/V
d3AQ28YcygvqkHrrI0iSfwNn1L/vDY9iErnW1J+0xjiJpB/Pb8fDjS1Hp2IdNLncXzcAaieP80U0
KqipEhdNrk7qR9lP4cRQbGd3b313XA0JulQBXCtXG04gv6YvsklQIhI2lNKlDzIv/6UacenL3vMO
zIz3JvNbj0cINjUYKSu86erCTOScZ6MLURHmvn4kgGh3EaJkD1LR9gS/t5ZCTpQikup81Ux4/YXT
DvgZCRbbWmPcajH7CYdGG7DELubT2x9tI8OhHmaSvMqXrtYvr5eKRs8FnGJyick5Mvwy8+KHsS+H
jrG77E4Capi6c3o2lmQcuc4jV19KGsavl4xxacFxz41xGauSAx4D1kfmT/HRSxBFS61J2TkwG5tl
HfIyvICQddvaKqUx0sFAIlt4Old0P30omuz/ODuP5raRNAz/IlQhhysAkoKClWzZ1gUlJ+TcjfTr
94FPI5IllnfnuDNqAujuL72heQWXbQcr16RvTcvyf9xMgJN5sxtZCprp0c1UAgd37Nmjdsw6GfSj
bt8rS03xPA9lgO6yCOa2/WfzRr6iZtOrRsMKpXj7aFEbCUN3tMnpZqtBKDGhJekEMQfC+T8+4ZaN
kKNSkwKDe/8JtWRoUHpblcjAlNpnoJEGRt644aYjd2iyUtl9vEvP5EA0xaH0bEhi+sBH68VFXOWO
mJWoL/r21XFrGbiFdWmjbH/l/dhpYyLTeWeaRlfs+Ngp2bjmTuEqUTnU+mFaZB00a+0GQ9Nb/37s
mBDCz7HZlJT0Ryd8mRdPlh5LmXrS3E0KhI/K8L7leefu8Pa8pOp07sj9Z7ljQmkOhtlmPkztnnqZ
n6aWdliMWoRWWuo70GmX2vXn3iRgNIKjRfPfOdYZE0Y6LE48e9FirpOPMF1zjW6pGchRERewuueW
2tjHkJ03Hfzj5tTSQuPQEL6MhqXYnqVpr8x25i1K2OQf78K/g6yjDcIO2QBozHdP+zBDz9kqnBRP
uFqvr2ykxiWggnyKXIb3d7Mak9dNRe8VO2ys81+9KfvJn2g9A1SSCyfSNBZ3vRK1gZp3SfFsP6uZ
t4rP6PaaYmfiI6MGSNPHXVg1q2o9YJqmH9y6sL7mpmimwAKbc5OWtf3sNKv1FTVUcnfbXkvjE005
J94T5ptfbWlUiGqOrriLqYWSHy6J5+LD+8DZK5sBlgWzrqVZ6IBhV/1JiV3Pb00g8j4y/8L9Mayj
UHewWJPXDLOSxS+tSTUjt6/VKYgzdfxW6PkkDwjhWC/04whSVCio5Bsp4nWmoiWFPzrDAvZgcfI/
Fa1zJkcff4wzOSdtCP7Z6lcCybYv/pNzrrad21mLonOqF/ZNORVxuGgorW8DIooPimYFkMjvEorv
hbN7ZsfRdIU5BMEeqZnja2LQSKBUnHjxw7Ca/cS/EZbpQL9nseanjx/yXCNsgxGQ4qKkyXpbbPvP
U4pWEeDMDCVSMO+7WqhtoYgpxUJ+zQ5UykXxCV5T0Ke2eW/WxhvaN93jxz/i9HkxcwGfznjCZChz
3PircEKUVg0ksRKtF9jAeIO4d9bPhijWC6H69J7fxHu2IR/iypCljq7FqjJrJ7EZVU8Mhq7IbpWr
sujkn48f6NwqLuJMLkuc6bJYKxietiZ9x9RRu22WyYxQsdUvYb6001sXuSWUeQCf2BtA9ijREXOH
FhE4K9B6rnzUgLi8FeO82gEycuUYALGmhY4yhrinmhVfcBdYD0sGLTZbNfsN8mr2M596D7Cymn5e
sBG4mtjOXz5+GX/RG+8vNdqsjJxQ4SO5Pelv0q4pdbee0msErIfrhl7N4qsyrf6MiptcUVYgNKhD
Dbxd6mSk7q3Wz9VaTLs2V5zQGh11PzrSvh9Te40+/mlnNh7TGqQ5GNcw47COdkMq12zGFwYhdXcY
DzgM9ldWjL1NbWtl+O9LwRoA8qtTLyNU9v6cuYrLGKxEVkUoUg3VUuK5UHfxrjSKizJyZ7YfcHSY
GIQRsJzHA/6atABEHPloAun7baSFWvkNbcbiEBtyerPRX2wDSfGa+J0Vy3vgL+Pog/YRbzZtDXEr
EqQvZnMYTSBhdHvCefX0Hy0QL9yXXcgyPjKs67xPE1XQ2lOarvC70Rg+496YfXX7akp9gzHv1aLP
eRnmSaxtrZdmfvUswLihakn50G5Y7NCwV0TVB0VDFbWqZnTKtMRqLchTqvEmmMHQ/i0bq/dHYsif
eWpS1xcI69sMJJa8C3S8Q2K60U323KWrdwm/c2aHbJBKKmy60YyEtv//P9ejwsSrGFJ0VSo3GwN9
XuudDmz7cTaaS9CdbbMdHZNtCI8rAhMHrEGONqP0SsuIPcq/tc5fNWmkh1WxROBWRh/q7qA+eLAh
QtzoVT+rxXJhf57WMPABaTgw7kOMhwHm+wfVQBy4sqQx3BuFGla9J0JoyF2QeB7GwvBCgDV2l6R5
zj2yQYa/ubcifHh8KJLJqQoFefDrWc3dXc/8JRL2sGHp5BQ/1XG8AEqJq/iQtg19hU72QIQ/Ppfn
7tCNtLTlycwb6IG+f3CkcqbFi/UY1WtRsO+8sooYA8XenwXnBu2nR6NJ+iODj0iAmsyuMHciKK6M
0ZVdX5v6w1Tk7ou+1tYfc2om5BSdkeb9OimXkAvnXhfDCKD79IbO9GU6ExSX08dRZa9uB3ICPBki
1Rk5YEvzyvZFlukO3J117q9aO0nVL1o2mO6FV3bmegFLzU4FLgOuWj1KGepMpTIqetITw1uCSbfL
B7MW7T9TMiiQ2I4wBjam6nFFJorCGdBrV6KlzdQptBQvfZoTFEGDZml6fY++dvv5471wJpyy+R3I
SZBpTrsiSUmOWQwijowC18+wV1r7MFTj4u3A6XjPLsP9Lx+veOZ6Aa7K/t/QN9CijjbfoMVAz4ck
jnouxI6keicM+gVzWVQXemd/+7FH1wu5PIpiyJhuw6ajAGQVXVxki1CiabaVOzP1SsenGF3VIGvn
+QcbbsU4ACwSCOS2rpaoyLXsx0Tvpg6Vuu3f0Og3Oh+2nfc7ttGP9k3F1u6sYrIe8AeZJ3/QulwL
Vk2dEb6sFHXY96NSW9eL3tI1cwY66L+1AT2XQE+mmRwgbhMPN4O5f5JThpepvswxsLdCb79Y2UBT
lSIprTBToZTcjWM3AkGIpfjBuAWpJH1WzM+jtjJc6luvflCYlEYe/SwKFqGY3hNZiXqDeZmmheZo
2s0d1/csHplUgbJ2ZV6tYayV4L5Hs1sfTVJuJXBrr4CGW9VKf5UVNTr2bt1paajovYm9Gq6KBw86
avlI6g+gR28WtCJ615utAI8ARwSZ1FWJ+3Ur7ztV9BXdU4fhaVqqXyRckmeJrFPvK6ky3mVl1yaI
znAlB+sMurGpPPfZMCioAG6PzicDLNiLqw2NC3AG0ekwa5zO3KdMTcG5r/m8hvW6zp1f9SPDLswt
kz4QvJfRXxMcmfyujlM3dFPb5T6q4lKG2NHkMoQNoZYIsqweBJO5KeGd6Imi+k7R1t9hSuDLhKRq
/vLxZj8NMXh+QnF3Ybohn3pcs4+9sFxmf1ak0kzeCUXPvpWoM+/VakRRcrbmPfYEl/KuMwXO5jTK
rqeOg1N8HGNSQTFjWb0dLaiLoZJkdiY6V2azWMwkAfj7ttEnv8vewOuM7qTLJ9HTfilvICwVw4VX
cHre3/+Y7Wr9TzqBDBEfR3Fg9xdVEtbYEe4au9N3s3rRUe/M2wbjDF2bvhYj5mOipWNXHKxJNyON
mzMA3q9eS6tJK9wrV2+/clDuhIG62Mff+MwDgislieGS2QYm2xX7nweEmScyWY1GNHJtHmJb7UKk
DeBmTJeU5s+sRGEOVID/8ZTH8q+ZsFEpz7GQkWC3w05Y+ZNQU/Wmk1b67eOHOokLf1X1AOpYG4yN
+HD0UJOStaOeeFGrK08rr/Vam4bP3pChIbgayaWgcG45ncEaAYEnPBn7arXZAEvKsTjFo2a3psIM
SCa0wMtjIzCr9ZL95smb3CZrW2VC3gki8ljkFaeQ1IrVFYxe7FRf4lHE4KsULE7belUuyU+c5DDb
YjTskEQgGp00WjEITKwSWcHIKrIsvqrBEVlBWevVrtPtQQbr0uG3N+LOkXBLpuX9INf6gljcuRdM
vveXBWkReI++56ozjsDW1IlcxtZ3yWI65WEEbdqR25f1TcsVeiGz+Kvt8y768tikMwYa+1ScJyWZ
ye1dAezxorRw7eGq04ZyDQ1maBCDoSmMgKrwDKm1zIID58naCDUxxr+GetIj4UjIy6lbJF/aLJ3A
N7RDMUCtL8WlntdJasfPpAHDWBeELL3+o+OruCvhR8EItgPG+FlHtfm3Mxr/rEC+rYL0IVQxoJ9k
3e/Pk6fDVsNnA7/Xuptf22qxwVgtzPgTFJK+fHx2zz3RRhMD0kf74eQwNYY3xSvzjAi1k3lHTixv
sjbTw49XOXeEEDrx4NtsMkPHR4jsrqooVtjV+VQEBV44B/qrrR979FQ/XurcAaKoBxcCbYVIepTH
2dOA4yIA9mjQajXxHWs0vrXE7Ucpq/hrCSohxe4o6Uld4xkEn83YZLlQAZw7QAD1UB7baPw89PsP
qGFqhVHW4kYL+MDNDpS2AWSwYcxp5NaKGmFGeum5z3xIWmmcWkoCc1P8fr/mgqg5qbluR5Q0bljX
VXdlIPofffx2/0Iujw4qFRZ5CpcTF+LxWM3sNVfJVczeEghW7RA26zD1O/KL/LlCUEDscgpZN9SG
bhBYR9lIeOK5VfYPKJgCoVkzq+kCHFAU67XHGOlBxhih+EDEkyRQtVUsnzxkcdJPsZM230RjCeVm
lQhjBYvnJL9G06zIsZV63SO36w2BamEPZsYKJlsS/wrMrgbNKKN2auIXUTv5L1cWxTMu2IYbouyz
uFe6iU9QMPXd+Ko6CxiT2Zymn5Mwm0vo9jObfhNABvqxCTrQM3j/RdRpdJ1iwrjMcfv+oKnJsK9H
Q9k3oqj3H3+Wk2SGfgijOaI8qoYExqOl6nJJe1vBhHsh1w4Ag3j+YKZ5CClkPVh6RcmEjNju40VP
G5fbqnQsmXUyjz9BYdDCLVoL2cQIiR5lT11eUw4wv3luNE27zkglk6Bmpnc3j511vw5FdafQ0LgX
dpFH9ujBIRGmbr96yPGmF+q5M8fB4q2jVwONn193dA0QuKw1b+kF6Ird/IwVa31ckrn7f9475QQc
FZ2C+Dh5zo3BEVnnepHSoFGXIxDUBHGZmv2tA6FBRrkyND+7vEBQ/ON3f+aWIxXZAgQFwUaefr+3
er3s2z4f4whgMqMeT3jhOntxsNh5vZvyRr0Wc+nthJbMTxj1/jMKli9P+4Hkkg1unuw3fHmXAmV9
j+TSklErvCxQ8rK6KnvZomallbe9V8ndICd935aWfmFKce7pAeQxj/FIySBEvn/6RbPzUusyMkDX
7V82OYd7y2hUXr2DWp821GGnlYNPATkFs6NeREefud+xhCScbaIw/ILt5P8ni+d5FzeuyzgyN/Yu
cnlD/ZC7Za6FQq76w7zqSk2F2He/83VK2XiF872zUvMGRMekIZq8GvOVYJD5GscmSUptZsnDDDu6
vbBNzl1BHpzzjdf/VxTo/Q9d+gKD65HUtc767nXWcwewQL5Qh09GMl0I8meOHFg3yO1MHbca9ujI
Ock8K31CGaCDamVSKqw/9qzK7x/v/DPvnvoJgAAwXZo1x+++TrVSVZSGAFSs9hXKW9qXdBFir8am
ogai+2f6F8Re5mEbogPF3ZPsvzBE30596kVTUceHASHxfOdUsq8uVIanchcsBMbU0AFvMZr4a9P5
n0216khxxDmJS60JXDNKbbFdehDSeMVTS2mevXgZfwy6iTgugUC86WVm4uDimfSenTprr3OnzcZ/
30DvfpT+fgPh6+ngdNm5mGX2yx6t+PhRxzB416nxeiFxO+1EbC8AtAKRDDQUycX7tTqjdvqmVd1o
NmN5mFJwTxnkXN9pvPaq4rYJIFoYPkcmw5l0pkkl67K4sInPnBguNpMu/9YVIbC9/xFt3q2F0g5k
+ITbO9NW4KP1TXyNau8lN79zS21sMyaU6BCfpPm1XPvFqthZjSmSP4MY5Q6rcvHi2M3nj8/MmZPJ
xgWrvxHIubGP0gPNopOWgZ2LBmswd1WcNE/rkDoXtGTOnEzW2ACRYJdP28Ory+DS6sl6kaJaX9RU
5FcTfk0PGa86CQpP2j8+fqwzYWCjIG08f0IhLen330rklXAStXajZgCm7DtTl72Ws5PP31KtAnJl
Nl76tvalfJpLKLrBiIbqpQNybtdupFgcfRACQJfv6Ecg2uwMXT05Ecqf0yuzufjQY048+O5o1Lkf
UwKkPmS+emUg0fc3YATW68XF6uTC+TnBY1BobK0l4vE2pTq+fpc1RvtKqlbkpbQ/E+kavmZNxS7X
UDmu2lI8LnJVAgspoQvh+G+8PSoKYEtwZjd9ExQCjw6Ng+WOMyWdHblO66w7cx7MfYdHquvro26M
t4hctr1vIAZx1XhG/DkVTvw595z10zIU8aUjfCYZxqtmQyRziWzkxvfbIqbESssytiK96geMjvg+
/gTxIbSRRdlrbd/u3Kpf3z7ejGfOGBKJDkqCAINPCdJc6IDku8qOKmm/dmtX38BFSC90Zs5cGShK
g3mGE43l0PEMlLKyhODNo4kMi/tKnTt0wxe5/MCvzu52Hz/R2cUAaTB9AeCN0crRe8yTzWF7oR+d
V01UI91yvRnEht4wmf+erdOBBqfJSHub9xx9sl6t7Li0ZyuiiwM6o2rFflGt4sIJObtPSVphkxMW
ESk8yppntTKmeMmtaDXnrti5al2h/FOV+VPcabkIulXLb2XW5EWAI2T6SbZAm/x6nnBErtUKReZ/
f8PQvTe/UabnJyNtz2mGoVwKdqrepDcjjaXGn+DdFaE6uqa8ENrO7VDYK8ArALydthbpVZrz6g52
pDDeCwSzpAAf4PJCSXRu10C6BXALsZhQevQpTVyGxrphFcb4kPUMawoKs1v2oG/k//H6IKgTzzZc
FFKX7zcoUoat1dYsBR+g8EtvmiMvn70wTnrtwlLn3h1bkxv0L2j6OOtMs15ZWwiikeoo1fXIeiAd
50uWbWeCCXorW/OP+QAOjcctA49WiQsfnCOXVd4vgZV2HMSrEJO/2gtSxxrQ1F/kSDYaR9VaYtbd
1EVomBNNrY+35mkw55ds4L5NRpZs++jdDgkTczfTrMgBRHU3FsUIslLYyYhJtFPd6ovQL9UP55bc
4E/bSdj6S0c7xwaxmiWkiJEOU+0K3tKmCAPlap9gAXY9G/JSN/d0q9IeAJbOR/1ry3AUummij5Xh
Zk4EgWAM86pP9vSTrF3dgyj8+HWeXYqGBMJxW/P4eLpszKoBQtKyo1KxK1jTKp5tSJbuuyFXL1BE
t9f0PhjzVMx8yKYdcthjIQkyMAbNGKpFRts7OzWex/0ixjctm81dkTu0RFM3Rjqrw6BhyS+D7jY6
3Mn61H8bv9+2QXO/P5Vqbigp8B8nmnEmAgOR9M84Zmk36hjjBdxp02E1+kb6Bc5LmW/U6fQJ2ZpL
WIVzL5y7jm4YkJXTMnGEKpdbZuJE6qBVex1yRWAaS3ml6czrP/62Z/pgG7iQr0ts2Tiq22/5b+XW
gDCG821HgK4RUEUATP9Z5ulC0eIqn0sQDAfFqrznvp/taJ5r7O4lNM3btVSnm941uoPMxvzJkcX8
5+OfZjr66ddgeyMgg5wgwsPH59jMXR4dzGcUF4k3vpF+tebjZJWaEhiK4XR7c7VRMHMQLdNvYfUI
kNKLsiz+prCm7ecUA8/Wr60Oua6sAA1oP7atUg/trVWYVvFAxj9ku67iz/tjPzeZPzpF9wcsm9v8
XmpbJPtOA8F6K9Q61287j+nuZyujIvAlxu7utd6MCXChRW3W72npDXVgDya6cYrlLdjp2EaSvwH6
6aZwNBZpHBTHqLQr4WrCCLw2ts0AfW8Z/3Gw2apAHMyIsQVMspP8bhinHolS6OlzOKIZTzgyG/lW
2mle7EHkg+FKK4TpgkRBXySoXVmJkPyWmcSAvO5yn+b6SONe8YbSH/q8u5ZLNsV+Bidh9pHxR8AO
OST9wc0aJij90CE+UxSLVgW6kQ3knsCjXZBG8/ijt5rRDjI9lWmodpL/ss/i9AHpvE5eF1mnxVdJ
3Kn6Dhc7cNtD4k3DSyGNSrdDh+a487ZOvZbsa3Nw4l1rAOzezW62YA0BhnYtvwLPcNvbOc+0+mbK
raXZ9yUlwY+pqWY1AN5uj0E962azy2qJQFSD7Gf/qJatUqIzui6vfWfVZgjTo3wWqNArP/Dtbj4l
TWGoIaz62pqiYR20VvjSTlTzrlzwqgk605hvN24UaIpRWD8cqVvxg2YPdLtRuOu+WnY3FiHywoDH
NJGCwoJZras+Smmo/qI7oo4YXsX6C7T+9LdmSI+MS5/n26qDrHmwW7bPEwTc6o0Rh9P5dOuL1Ece
Rvu2xLoy3EPWmjW/13DpvmXOY3yyRnudUIsy818S+dL2JU3KcjnQb55u0Y1qqoeVkJDussTScz8f
i2XwhWXP15jkjPF+WpvxBSkY3QsXXZmetNiyblS1UF68hX/QLF4WYnDmVIFc0vh7Q1ln+WofF2M4
iWVFEcHTasfzZeakawDNpHmrmOUmgWm2xkNPk2O8sZHfQ9Bw4Rl9o5LGErRGh/VWyv3yxZlq8SYG
V+qhV+VMLlTwOvKmiPvKOBRKZsirbJT1b6hW7RTWmIX/qDxZdH7hWb3ht5Sj+1XY2VuGbMhr5eBj
69tqiYRWokzel2xIVY25V6FJPxnl/Ki0CrlgnrfZ4HsWwzlfdnam7U2And4emUM8XxTK8HCOY2as
6eho1HhZVUcCj/LlqjCqNuZHmtldjuPrLzG5WhdqWjt/kclipyEOPe6DjX5cPYZ2PxvO46zFlRkY
WSytPdN16Aq92aaC6kxq6ldjQFgvKks7aW56GBGxEvS2cJbQgDYNsC+1QFrV7YZH7E2H+noaUi9G
EmOyyPykYShPjtlWzg39NvGlEsz53tylKDH0HGSc3ml9rtkvc74UVySrwOmzJh1A6nblPImbuUiM
+N7Rs6y/y63WaQIUJr0bJuUi3yWKt9y1njr/GPOVHhjEAUwHcq0zH9u0EOrDikyTx1WINgw3aWn+
1BiBFAF8VW++NtzBHA8MIofbmUaA7Zc4aSV+g+4LKpJAucVDls8gKeOxwxFxhSTix4Y2gjzr8/rr
hFcjhAdTrhP0cnpzD7Idyk8Kuu7x1Ri3xbiTdJQSNl21WMi/Zc1T29QauOOFN9ZZa/c8dEUzvWip
jMtdwvVyv0qRO9BdFPXVbt3uHkFdYSJvOaga3O5GwGqlLbX4qFuvju8K4Tw4CKOZ8H1QJrvVWlQ2
HmHwiW9rr3A+jMTt73qbvb1PiQeARfvCDVQbnk6AGni3BLaB+1ZYI2u4fMX+qlj2iQGc7aZZtQwf
mGTOmq+pMgjtYMJQf07lUjt7vq3rfSLYLzLA7Wy8b+MmmQMwgdN01y4OUDRUYRwRGlm/FkhFoADo
l9kyVL7ZqWkZOE05dvuy0O1k39ak04Q4TZY7Q0cQn4REa/ZWhbtZkCUj6K+x0K2f0pyF5tdSLxGA
p4rzaeSxeRdsw3xnKZunGeTLD02R2W/H6Y2HskI7Bjpjnf/Khn76pRaOnYftmAyOP8EsUMNJLuYz
nfIcZKq2qpBk2H9fCchDFXqyWb57Whc/j/Y83DRzvfyZXXtmalwu8stI3c09Uc9C+Lgfdl8nfS0x
zS2Vtd+XlVZ/cYyh/d7GWvZMLznF8KYo2x3KlxqGGNnovloFPWMMbuusCGuke/7YLnOB61hNxybS
ZN2k4TSm6n3jKkUXoe+cfVqlO9lBAaI89sWIz1yAoFT6BeHt1qEoYVcHuepUbSSAf+Yhc297uRWN
bX1NgQTFmENIR/UR8Z7/TC4TG5S0MI5yIRPe9Qggm77VW6gMl7aV3Jpl3RY+rJYUnfZF9GE8Dtxn
VuGstIKFGPhkwAMfK+YtTDlFMq+BUufZz7WNV3NHUYGXkCnM4XVMGq39Os9u9cJscVKgIjWI8tRW
yk2Ls5LiRHJp08jFaaLh3jC812lc2p8mLjbmjquoUr8v49xZ+7iPNbwa0kU1d6Jr60+6U/XfDdT3
CPKTLu6k0uvf6CeINbCMQc6+MVK/+I3O3zu0zZLZYTfMwF58Ua6te+3AlTbghg1j7xd9mSELgewb
ouZ2Uz9OazJbtL6rUgbxoMYRqaTzzabYKwJabPFnt0bINnCXbugfSCF14kuZtbB2vdxrwkVR1p+1
M6qW30hMVsIeiAK1o2MvxvUsdDcP4eov2m5Wylk96KPVXw2acKxQafIxvS11Z33qx6YzD3hIsseB
Pc0vfQmeMpBCd2SQul5R8kU6Cu6iB5oLFMnCLI98of2Ekdu6XFmoh1LzJ/H6RSQpT+mBq32qmmzS
AtOe0E6cF6NSUji58Wr/qsXQ9V8/TntPW6FgTbb+GDKfmz7rUfE6jpwGMy20qHIqMyqUXE6hUAvA
jMZCCeQnapzcDEhC3+bS0boLBdiZ0gOZKASyyDJBqB0X8bDF1ZKIpkVe6W1JWpI9wAau/NbOL2mT
nFkK8CK9XhTSmYYd13pcyFWpCO5ihKunMCGPCpw4Hq4W0f6z4g8PhCA+TR1To7t8XME2hpo06dRZ
UT0Y1i5GW32fTFXy+PGXO9MD2ATVaNzqdKlOJruNqKQqm8mKwBArqw8Rpn2ZuZOejXjq9zbSwT8/
XvDcGwTYSvkGURxC9VG1Opp9U02lByCTvHKnjUK/nWoHJa+yuKQremZXboLu8DmwLsDF6qifOo8Q
BbEdNLl6Gq3brWhK7+J2iesrESvDATU+F58jMdXExlZLLzlxnL7abTyx7Ug6A2g3HD1pVQxZnTQN
gFCRmHtHzeIbvQRba3qjGiKmt1zo6VL+nqk9MUGmG4gSCqC5o2NYkeavo6vrSAymyluLwGGMdwO/
wrfX3iiDvpdqEYh6HMfArlx19YthGG672FDBZdW4AO6WBNotLiaYQ/O7c/dNH/BA8nNmHLlvJurY
hb1KTCVUGA1WRJ3qvS1Gv6LPtklUhaVTJBjamrr4aiajMn+d6k4vgtasrW+jWphcVEpWAGxeWxvh
5pikTUVVPMeBvYJRs/aiJW8aEZWhGGgzZVfonoiv+SvxetOa201PZq/1YdoymSkQwZ3c+xjcyfI0
dI6b7ZSxat3D3JXpQ9+qi/naa8ZsYGSlo5NOQqklQUvDD0WYlACXhGXrKZWvQlCLD3bSTxRHsTY8
ed7QbPrSm1vWp7zS5HwF1EJH4COrZ8YsXaXYgaqKWIZmZiCo6eaqoh1oI89FOCqJZe8zb9bqkCSo
lgi12F1z1c0OKXei63n7abQ1hDxgM3T5FwedOcV30VjNbuAtd+3Oac0W0SFswrHmMqB/fDEp4e/X
GYx9kNvCkEEr83UNEgMFed8ewDfQ81nUh7lyx/IOOLf1vFpe3gSpB2t1N6aJVu00L2mw+0b4HVA5
wwHzqh2b9W2eV+0lRtmHUFy1bXKraM5Q+8y3iD1m1VToqmRV1h/A8XUP0tugWyiSVB55kj5v/yJK
jDsdKxw4njS7U3+JldVlCpi0yk6MfSYCB8koehXSyoegbr3hUTHcishAHBN7RXS8g6BoFuNz3dql
TPzKsyfhi0KW3acqzrr+T7729VdbzWzKB8tc3JtMc5NbZESxjaSWKmQAcie+7voCm1evVlwUKNWy
GW6rSR+sq0WxKVygalcvXl12NjQO3eIcAAL4Ok7Svm7bWfcOw6LlkKurZLkWpdU3fptZ8XiYqlxb
Q2G75TeZwfpDiHA0U7+cC+NZWq33nTInf569Tr9JGEQqgUytqrxtXVCyft/UincFQ17eleYC3XIq
Vie/Qi5/iIOhYFCwF2VO4lABRm5CPDdl63NUVfSWOt39VKRoGgFKrtESG7qkbgN7rJo308QtjyNY
ej/NpEonzs3amjuSLZV5ZJJAT0GXQFsDHSKMhWpiMz5JtTaLW7VEogEe4xJ/NatqrVDhd7Nv5IhO
GdiltX72aIv/GddOXXddUs6fi3Vu5UGBbi6QJTe2v5nPWbEv+tF+SlaxMTZUR9AIqq36UzuWXcPg
0zJ+UQKsyt0yefJ5qlF29UcozuqudLOugMazOM4hdmVGu6fCmmLfgNX4rZR2u8BwASjoj0ZlVJgK
WMsTknddHaT0GHXfwMagiry27g/ZUHleIFDkbgJ18RI1IIWv6ps5A6iG7paa8bGkgHi8etJo/FQx
4l1WtLHnq4rdFXsqOoPqDjdpPqpi7Y0plUw3tHi+kfoo84DBw1zBCG4ZaTuNmD6PWe8y4vT04XPe
N44eAiuw7UCzqL6YPJU4N2Ma9S0ZElM/WF0yh3E+tsiPMcVJA5EMalT0xjzuqr5XZFAsoJuiWU9w
I9DGOH+g5rZfK12m/YUQcTpVQdQPbj2daqBcRIn3jdNSg2WOMIsRrVsLhVHwEOpj4l3qz25/5n1H
mmUAbBH06L2fSMFoTk1R0uVmBDJW5v5kDcO9V+d1z3me6t9M1ev7ZaitQ5EiLup7dt7aG4dURzrR
yL9/nHCcZgGAZxEzVZH8IzU9fmZ3xWDaoQcSYXHU3Hox9ami6/Kavp/zSIsvR0fRk75rVsXh45XP
JQBA5v4iTs5M5kTZDbozDEY09Lr7OMtZo8ZYqr0p3frTpMXKhZnZ2SfdPKCBaaEiepxamSnqhlPb
GdGW6vmNJ5rQ7YxsX8bNa+xV9jdKpIpeZT/uP37Q05wO6XQSug1oDtXmOAFX8hFSomHrkV0mKxJY
lgxnvXDpaqnLhaVOUxyWon2FABq8DewK/8femSzXjWRp+lXSYo8ozENZZS4A3IkzKYqitIFRlITB
McMd09P3B0VklUipgx29rkWkmZK8BC4G93P+8w8vn2CgDVEUTmqdoDuscVkN6aVkMbvGnLvYC4uR
5+h6bvTX3+8Xr80WNUm1Cq4PZX+78D/MG0Z3GRq1FvpJ2l13ClTy7Cz6W/EFv3hakKFw+YhhJH3p
9Ry3HbMmx2BfP82GdLvIV1P1mZhdeYnXe9DtBj933lC0/uK28bQg3eE/OESvOa25qzBAT631tAhW
UN3JcmyU6nyvNL96g7Hy84xsC26GqRFQBwP2vrptRC+aY+Mo40Q2yLpbe9f8vFmLHdC02Wc9jgwR
/V2P+YCiy8c+9Y0V6RfXFpsoF/cLXB/gV7w6fJ6J0isZ15xGXOB2/QiFV7hFQlm6FpGa7P+PFwJe
ylaGfzfceM3PqQSTsErq62k0ez1qV9FgA5mPJ8cZyzdIYD+b40Ee4OHcqDdcYJb1lw9n77hT7ShX
P1VJw5uta97wtNnXd6ExZf1zUJKVgzGWVbdhUQRaEdHyzRKlaG9cKdkJpI6ePhKTPAf1324uOTW6
SowDtxH768tgd3JwFbUX1qS5c9db1vLZGOdCxJPf2s+tAXDyxpv6i+WBlR5eFMZnJJy8ngx2JSo/
1xOIMmBbnEZ9mONltQhkdFp1toUfRgrZ6l+vDj+/RiCbm4hs6/McnPJe3oAmqGfDWVfr5CSN3BlT
zUxpYswQYAr49w/FkWAWg7aQZPx6hYdH6eZJyY5i1E7CdG1S5QG3GHfZCYVRwBsX8+dljyUP6Rvd
OgsTurSXXwxfdYLgNN88rSN8erBD93KVtvPG0vDzLYPFBgcVDRpEK8hsL49SEMrZlV2qY2uk55e9
Q42bm5V74SzIiUddb6PFKo2nv75nv/pqCP7gEBLahdfsq4PiI5l4dq7rJwICq/PB7sSpCdRbpnG/
+mq8nXAUQVg2YtfLr+YjozFtUiNPiIj8axOaA0M2OdwIkdr3XRfoSbhkMFXfqAN+dVgWOQg6PCEe
kR4vDytZevI1V/rJsFr9VssLDGtKJ9+PDMHsyBDIE6gOirF747i/YNMgSuGC8jJgTsZD8/LAPEim
PaJjOgFfe5sEpmcyW/b++gFHfTg13dQ7STxQgu7bfMYWzJBVFYt68N6Kc/n5neRMEOcwn9+y6F/v
N5pEf2JUHRXosop9AqB9MvXB2Rnd8BaH6BeHwqgElG6rDH7e2mpPyrzaxjN2114luS+vhCFxLKk1
c/d3H9rvW4oLA4vwQLaWl5cXudnQDASZnEzmAl2sJQ7zMKepjDfeyJ9fDkS3W4TsRmphsXn12Jpz
VuYVwS4nZy6aC7j+dbyMpv7GWvaLapViACEkojYYrK+/DVhmrTmtrZ/cmY0ANQ3ymv28FIW594uu
HSNHquLzAoLGKHmoxVsv53c65asuhWidDR00WQd+ekYQZ9gqdReDqg4YMhywS0a9Imp6fiaPZUtH
u0x6CCXdvMPAgjE5OlH7GY+44DFwW+tZF/P0mBCLTjQPs9Yr1QHZR3O22YlPTC8/CWsyxyfTUOBJ
PeP7UFfQaE8WBgfXFg3Rk8h852Nr5lkXE7SuDZE3eOpT7xTruTUIqeFdh8YjbhcQmzde1l+URJB2
tw1rMzL+Kf7GKfxmEJD9ThbBBmBtM+bkWsrcl1Y7Qmemjn/98L5+TZCE+duAQOemb/Sv7ec/1NBD
ZZm17yLOU2PWMzhjUm9rZRtpVdae3jiUyd/68c5+19dCDYZACEudReflsTAUq3xAyZl1qGDiNwDo
XZWaN5tXq4BIHwX9LM9xXCCsQEvz7CPsyUmdoR3DTU8y8jajYmr65rGwk8W76qAARz1c5Kc5IQz+
S++UwYU+yUGfQ7/LXBegaHIwMBwdQ8QYVzjZ9ZDNDlPyvlVNNG+ZWlFaukmKvNzTP65LsJJeiGuo
3M+ljjOq2Xb9HGuDWw6RtqmtQvLFkFTra9+lRzXr8wdHMzNYspXLF5KV76dxVkxtfTNN07B3Zjku
V3ZSAVwMWLsGR3sKcuumM9OC7TQdBR4nFKXtCUgvTw8NeIh7hJezkNbnA/O+/+s78HoH4gawDxjM
Ykin/VkeiaVKqfEeqFPutz6GD7irHawkUeX5yLR9PIIymo9Bk83pW0rgn/YgDr0x0TdpOxUS5LCX
956wFNPWNHc8WX6fisjPWlKUsqlJP+mN8MYoIzFEO3MljtInQ2rGA28njuZVucKO/9tXgUKNV0tn
lAOVdXsFf3jkPVXAggdtPw1DMsYNFgphYRTuc2DDYHDbqo1sb0jfWLy/f8FXDz/jHJhxcOTgdr9m
zhIUANDXNuo0wYsbacnd4NqowOEweZswNSvsGfQ3W5JGv6zmFOFEl3bSjbWiHeDoGGnxli3g61ff
w09o20+YZ1EE8b8vr0NW50WOW+VysusmuE6VVpx8fbLitRvEG6va662LQ3G1tweADsD8ic9bohql
2Z1WRj6qONqyKs9a6HaHv76xvzoKfjHQ2vHnwv77FR5QiWBNNHPUT2upqjhbBWrjvnxLX/KLR9kC
t/qexcPF+4mk72DyNPmCJTonAH1zFtfxBfSHndcpIzbFFk2PvKbJu/NA69wro66nNxbtn99jzgDM
DLQQfwwmvC/vXDMN8HTsRT+pqUyOMOzyY4cAd597iXcSVr9EjZuubxQGP3W0200EZ+ENxu2U9vFV
nWONGNyVE+aKxFjCxzETj1haDU1ztlf1rJ/GVnQ2MwrgXcNcBqz4bL07h1+XSVz+mMVkXqp58CLx
SXnj3H6S438/N5wVEDWwt/y0jZVpgFdHJtdTaZTmeVNM7jY88rvP3kpKDSSWsZpxh2NQEw/bkAIO
ULDWJ33s7SyCYp3WESxQLKGWdqrzEC1TZR57SXURaZKozNDF5KuPLElfEiXZ5H6wrMGdw77FeiZW
ZjfcuDTVc6RD2vhIpvDQ4qvdjQxMQPKfJt7+67nKij5MtvIl7GVX1aGe6tM3YixysE/pFXnoSMYD
YQmv/sbGxf6jrmT7VnDV6wJvu1ToBHCM4Tb9bAZqu22SB3JYT71jJFe6U3sXVZGSomGvIvhSw8L7
Roax6vde07v3f/2G/mIVBHYGg8EOAOj1p1oZBZk58P6sJ8i6ebPzFtP5JlK8KUJbVN68kauS665Q
RRkNLI51vBUNH0o5k91g2BJ0/K9PaOuVX67KlolDBdjsVgDRm718kzSEBHYgpX5qq6bJ9x1uDiN2
WOSxGRbG0aHMBLMgA4ZXFS+2lcPW5SF6o+v9xUKM/zwFN4sXuPzrrWG2tTpNln46tU1fQGHQl52u
ieQdhV/7xhL5i5UDx0/qL8B8iuPXsk57SBKK+3U+rcxkrjspGC1XXRtNaauf1az8cSWK8o+L/B/P
83+mX5ubP67n8K//4t/PTbv0OW/aq3/+6zJ/hgbTfJP/tX3sv3/t5Yf+dT1+7aXqv/7j8qkd/sGy
8eVJ5k39+jMv/gRH+vNM4if59OIfu1rmcrlVX/vl7uugSvn9cJzz9pv/rz/8x9fvf+V+ab/+87fn
RtVy+2spp/Xbnz86ffnnb1sV8R8//vk/f3b1VPGxg1qe6q+vf//r0yD/+ZvmGL9vMiRktqAs8HRs
9rXp6x8/sn9HgAtA6luwQSzsJX77R930Mvvnb87vHt0mkh8aaWR2SNN++wdw9/Yj83d8tSDY0T9Q
anw3s/n3mb24Wf9z8/5Rq+qmYZQz8GnnZU/CKuFRtqDEAQbaDM6tra7/oWDqpGEKuLQOFUkywj/Q
VlNGi+23EBkHMdrhApw6QBVx5hKlSjd9tPrMRrosBaMOPDLXqJkh0cVy7XAnaBvSwMPUStMDHCHD
3gNbiH1eSFntpLNOx0aanb2j/MMNPBeuNjFUT/EhJt5XhLLP0ut+0HhbgcjSLkxbrHKjxGwzaE3G
urIcQz4+NaSkfQsI430Y24pZY5G00jmuXmLP0dhXTbdjspnoB3sZtPbQF2oVKBayZH7HQMg9m4Zx
mCMufv+RZwwSilH47m3XzNatm7KbHKulKb4IbenuhB4I6IrpOEEjzpgvmpJ5xzCPhXbl1dN8nHSr
g6uRdcvXymx0M679xntWjZk94pPg3zlWWSFNbbzVvLATQ7MimPVrEjVsVe8ZI0ObxWsb13YowNUX
w0zc6kFPGXo/4A4FwzjRbHJOfGO07mHxYjGYeh4uSfrqIBVKqpFUJunODHkVw3ZC5dnk8xu9SmEb
i0BUE9I/S3EXsxFGhl8orbvEzLaquNZi7Q+KQB1g0yztzoCVuy/Aj3rOTNcqun3vLT7jw6K0gD2T
3lx2bbA2V5VCLB6iCR4UCdMWuLZqy7U6y41k2lgvqmOEXiEqPySBI67rdhy4naZbEQFfQe2LkE7L
L1kwm/2FEqmGfQn2to+LrvlPtTnZX9ysZmDISGl5sAst/YCCpODb+Nj97MzWdlU4g6GncMqBD6GW
TAMbcovS69LGGvFrWnd1dS26wTb2hKfRJsDfm4v3EjKcHcu5dko6YGudQ1NxbcPazcWlkWEqEub0
NzAYyla5d56HiHYbV+snOq7UiOvZo8KAlttWUG7Inr7vyb9gS4EDMs1h1/KeRSNkrkcc7Cs7TPt0
/ozmEWtiaJb5ECf50j9W3WzEc9ej5e4r179tsrzR9tbIVnhrkCLUY/3VTEQ2lPb0rZdJkJ+VQ5Fl
T6xc0uclSCzvvBp0RB/VgolCTDE7FCEqVjfZ17D7yYUaqNaiap1rl6KjLFRolJmEr+1hNhh1QwcE
IIo0LQ4rMSmPOgZGX7va88iWdL3WCE0MUplNWNZUca+s5jg7aX0r196e9xacWJ4mwfMe5569yhhm
j+3v2rn2rTgvoLHF2hjY3zSRti1PidQg1he+OVy4Y1Y/eZgm0aTbVv9OTBbeDkRemTRlWumvUQ3N
pbtUWSPnnQnd3oi1VMetcGy22THCmzasYCXvDbPV8+MMq/gwQ16HmFTq4+3adMljm6X9BqhI/6rS
h6SPWfnkfdlXGdRj0xL3eHcIzGTM2fuQVnpw1zLKvNEXDRo8jiURkJBqYk4nUzFlTAP1qqogB3eZ
ahQvLSQBVsj8A0XW/JRA4fBPfqDSMmKl7qrQmnMKdPQl9fXkYxK8cyeTdzOti+lmKVvDCqE1JXZU
LUJQIvbMciL4D0HCI4qgIPZNQZ2ZF7V3TFcXB35shof5rEzUPMY+EiCeehIXSnySR+/PPv5/t/If
tnKEl2/u5VR4f5QF297//QP/3szd3+mlAZxpkRxGl9tm+udm7hq/bxxcujZInbRRP2zm/u+gugzo
yTjXTcboLvv8n5u58TsfAH5iTMveyy/5v/2NzRwb1RcVL5s5ZBYGY5BlcRK2MdZ7uZk7LOGuqMcs
ykigwyUIBi+KAdHYbYQsD/ZNnRbrp5For/dri8lMWPtBkUdIJmjjJgCtdxPoZxcuhrA+DZnPTmL2
CWhFVmv3i1itL9PaBmY8pPUZ7ijt3VSmLM1Sg74aNlo3n1stjnTs/2N6hyEC0Cw2ZuJWKelcGHbi
ofeYe+dhFnmfhGQvN1Pol+3kQFVb7DIsMZHihNdUfzelOk5BZlKkjwOd0lWe5bkVD1NiYIMDubOF
BCyGR5CJZIqRmWx7w6x7T8ShpLddm2BmnylLfE2HbPOmaJi58w1Fr3YgRE6o9cPwRIwYRc1Cjh7O
9+7g2wetrr3zzkycNK5MTaZxW1auDBHgQAo0zIZX1CWp8yMsRnU5yrQUIZb0ix2OabXcZshg7IOL
PSO2Bb6m4qoatWuImgjQB09uBMAuqEeGvwr8ulKBM8Y1OpFkuy+Vc2pX3SQfkEX4akozew1TZ/Y+
Go7cdFUevL44GUSQnTSmz+iXvLFwuPYTXNM0H3MngmQ+ZAcJEowez0Nyj7frO9GMyZ1GB03NNljK
D3HJMO6AgFMcUz3fu7Q5vxRVl+coqI3e+j7tGdSFrp75J92toMwUXucDj2oJehLNJqserBbydVhW
WvB50zplUYtbz2cD/17gAGG049HUYUM6MicS0tfK8X6CDjCGhj0s+zZVXRLOGQl6pnLO8hqu5DTl
yQKhP2gvWQkdSK2SrSSaMb375msWdFFgYWiPCtfMgatdJiLUJ0br7Hym3UWy6N0l9sbRavEG1/Tr
QtnLF2tomq/j6urfZpJurt1+WbsDklyrDaWejBW1Q5l1OyHKgGrA1iS3rFvyzxk8SPp4c8W9rSQW
4tPIaPuTh3YkjRblUJjWZA4B5rrs86szXa76rOU7fajZfCafdPvQXPv+UzFhhBxi1xiZaCXyvUEM
g73rsC44Q7VWBrG3JN6KUXNmYlnTVX0dugCJ/edFS8orOCilwvvVG04q34hqsEwre7cg0nUOnjmW
8HiZ9a8x4/5zo7CqZMee297bWED4mNJlMgsL04XAN+djrRMIJnDKow0db/tgqYqTZ+uYt7t1aRmR
D3n0M2avhgurODfMMBiNxr2aNVMplDjrdG0YHexjPVXlF7nlcqNa87ILmKPWHNr6jNbCgEOYg+av
jDzblXtB4dO03/Sqzr4Ks0we8wHmq9Zw6yMs69yPdal07p1utx/LDIVe2KTFqMX6RDEY6oRtFmG3
BnkVLUk23/vm6BTRJMzxasThktCJ1VCfGJhZT5OwFw10PivgR081VSe0widP0fDEmDUEXwB9gafW
Jhnu8xUF1QmSZpntUMR17+quMm55xixIvWbbOtEqG1HgU8S4FhlKoAH3WG7+4Cd6XkPl4MENe2Ss
6V55WZXu6sZs1bm028A4U3o7zVejnc9eKCfI0RHadCXPmMJsOEjXd2VUOQZWBsrUyirSSog59w1S
EysL4WFTesV2UbDIgT2KORa5Np3DIGzEFY6vubfDUFLP4xFjteWymLLUBmhO9c9agU4+xJYv8Q9l
uTJOWXPdKGLHJdv0unP8pjh2VquLiwaCLcNFt3VuVKkt8hZ3S53B0FDnSZwskOTvbEPLzLM+W7DY
w89mTs56RfxxQh6Qayi84RG4gY95VU0ue9BjxrkboNi+RxNDmuqyItGJatub9IjASJ7vLLNqdWX6
+JE/AL3K8qsoxZyF9Mz+tHe5r23kd76/HESqSAIxkBR+8LPKvxl4FtFrmnw+rmbT+AxXV0MIqhUF
8z/uFeYb+aTHhl/JexzMBvhpdlcH+6IbvHmv2bk7xwNR0leOLqazoU7Wx7yoEuR1a1Bc4lMfGJBh
R7g4WJlqHVnzTfucynR9dgbRXxNqUnxq4ZCfZ5lrfEh4oZ+NdmKQNslgo7i7i9fHG7X4izdN6r3l
pA1um/mI3tKqE4iYaoSkHLZkWxAmMCT+EJrC9j9Y4xw0524PcyiSK+rNXSf7YUcLhjIVxHH8pCZq
7zBxG1YbDImsNSZupTEweNLho8NKKS5yL1fvTLe2lyPhg85DM03lFBWzWt6b5M1iBiVKlAHQl+0x
tKapzlCYwanZi6rH+L7RfS5g1680fwbh8oLmDafSvTGagJbkq3pTpJJOPaBrtK1IQ6FOzK6hcrR6
q29Al56s4n3uTYMfLV7QbcEAATTowqO5QL6QiIs1gOkcsh67O2a4cOdRa5qf6LvaPMRAsyNvtxTl
uC8wwP/kpk71zUuDhEQ86Mj9XlMwU+ummR8QMTuK/GDd/Yy6Wd6DfpnsoPZcEnFmDtBwllkOz16D
XeMo8Q9BNS5ugk41LBjwI+q4d4ag2qGqLW8XhiPNfGC3DWrCAWg0HlSRoNkcUtnBIyZP/JtoquUb
eZHBN8NudVanyr7KrdVtwkr0wzUGt9WxTZbmcqhm+Vj7aB9ii6zf+3xAUoDUv9C7UNmGecpzo/WO
NAMWmUKJ31+U0kqJK8gJc915em2qGGm7PCaJZ6mdsdIMo0BbMFeUmaV/cad5XeK5zezmuDgeHY1F
gNsJt9cAGSFJDfc+/f193RRpsDeXooH7qxeJzpS1peaaC/9eDkmNLD+A/xwiIdWaiM5O3/q+8THQ
kZTvUrcngQjRE17BAJnrFeQLQ8WDUsOJ/A3fDvO2LK6UnZbjVVUVkxE7RZW+Z0fRxakIhPHgeZ2J
IH0ekn02uHgJzBpi6XjJfDPdWR7RdXtkC2Q21nXvvpdWrQ+HlcrpsfeycsYGOxP30D3bm8Kd8hTT
HrIjwjkV5QWLOt1vYI9fGLWmX6hml8+lKppP0Ixp4j253TrI6SZn6XGrI955rw+NtsVK3HUT5MZe
kr0f5hJLkFRRjoWTt+g4aWpC3E/EV4oYjq37kfHVel6nudPtHWsKgrPWk4Yb9lMijdOQJ23DnpQa
D101NjdpsDTVsWnLGdDGyIYYLm57TpbHlMW9XRtj1DPkh/qedN4JVsWINtIojLNpXUlDQpbnkvFD
lm2kkLJs4dcDUAbPsGDTZMxlhSrFZc23RtbGlbHbbtUdJ92n7YyXJmYxOANoCTaJqqFIhHMcDB8y
6WojOJeCfAiQAHtjkAFonJXnWnGEhU3+s2ajMInrfg3ulnpd0pBh0HRvF132AUPdduMG1EkfNrWZ
fai1Zfrqe0VJSoGgdMKo0VEYFDZafi6waLxV3QDckE6Td1+1RDuF7PHpFUR9lD6G3i5AiPWMJBUh
Jp/22yy4gpmVW7uC16y2lPZo1VhdHAntWI2oUVN9RkBVl4Gi4MgFocl+X4wY3MZTv/AHGmzdrkfL
5BymOiHmaSSe3Awna7IEavAMu43vvd//NsQ/9rc+E4v/O7h989Q/peppedESbx/5d0ts/44mDudQ
LB5h+/Lf/7TE5u+MolxgVJefMMkEWv4T3wZ0+x0SkA3ojNfD9x/+d0+smR64OLIB/ujmP+vaf68p
ftESo0AEcmciZTnfFZ0A7S9b4kU0vjmB6u6stHxXG6YKXYsVtk3Sv2l/9OeR3E3jwcAb77WXR7JH
4RqaXYgdpdly1SrduZngvuyaefib0/3vh9rQBJOOn3+4mz3RD6A9MjIlTcmXwiHkJisHnIkN567r
kzeIzi+HA39cPMvydZPhq+txDV8eB0yjQ5IXFDsxmyQKD6Bt+JZkxnnr00M7RSo+/PBw/Tmf+HEe
8WqE9ccXI/mUjBZ4cH8AHD98MTRysPqKHAEe6cnXQePTQhX9Jboyey+yQAuhqg5vUG4ZTG7f44dJ
IY58W44srlWocWGnvX5Ikmro8L+xsh1G4N6NNi7l1xrRKpKlOjsSN+q/G+d2ulrE4u0sObRHZHAl
wY7k8yQ0GTGOJGXstKL6EFAM7ws0jWcYXbg32EYQE1/1zkW2qP4U6Fp7NGjw3xUjKszGmBlHY4+X
RCQA4ZhUNa08R8nln7lzIz6in8T21iSmCXMC/OYiZHYS2zzi0MIFB+rHZB1lRFib93HUk+qQWZq0
w2EatGt/tP3nBL/gTza3Lg+9FTC76gW5GlLJBevuSj7hFvElE2MR4UN8NQ5ecZ6bwRh1rQiMeLVw
AoH04lHOOkbUVdZ8jrdnefSN0g2FzLUP6M/9K8frpp1RjXLv4pSQRzOF90MNKH0A7s6vxeSbxAK4
qLTIkzsyYn/Sm848Jt2GW3TjkFJeNsZTr4TxrpXU96E+Cww5qmV5ZhDWlPT5frmny0YMZyc+uUjV
OMaaS8ZLGOQtF7g0C3XtUHHJ0O3m8rMkEidKUHRcZCWq9GhA1xeLSusfx3IQd4ZdTvceYtaTj09i
bGqri1NRbX52V0SERa7XEBNT0KY1ybULNGJETufYDfSTr55hL2ohoyTjXrNahYK0SZw8WmRVXLhN
L45jhWV2n/v6zly7NE76YCCVGIZAUfbpDfqk5GTARaDJ4f88qgoFa1RUJQFSpBHtRV7YLpDSnER5
aY5nzE7ku6VyOhyFqnrCIiWrvDNZONnHdMsDDVc/acgXL0mPygTw/KpbZ5Bz6yczHRgRNLIwn8fE
oIcX1aCOU+JjAZPJHlcWs/ePBvE59NiM43ZKMeNAeDoe9Ca/zgdvHfCKVF8kS8BZNQeqA22gzQgt
qzfupC77r0rXh/MiSd2Tq3NxV+LI9/kAmAhTAovHsO5APlpzS38sZffYuWN6glVpQTYHGleBlnmx
pUZ6trGuQcBz4lCWccLw2nAewH+aG7PF8TNLa7xlmjb54Eu0I7ibuY+aXelnfpWJB0cfVygfXflp
0Xxv1zVeeyhW/6uEm7OXde49gmNQr7pyuc+DKr2rR8dlGGEH74ljQQCauv5hSPX0LJBZfanz9s3g
DYb+3lqxCVFWm1wZRg4AJtd6fpfB8Yhxl0m+5IzKrxHvIGZbPHEe5LO41ZxhePQtCsdbm26+3Gmc
xvCsZRj/7MwFpyNymbEB20/1CGF5I7DIkeFcnzR3vRhwSUtHs+uO/uzO1e2omzi6dszs9C91UE4l
c6JRJQdm+X59SBwfygJc36a5zJh1HIU1BMV7IfCPCdOl1L8MIwMyTEandNmlORVZ1PmNSC9Zhrne
2HDgWZMs0v60dpor49lcPW9fi0pJiM7oxs/IPvYARVL/RpfV0St0wzkAt6UgokFrTzEFPJVlja9U
9eR7i7rPx8aGjxmswtuBRtuXvr8yyysXu5rOMmdKmrM6WMYPNaz4EbzImp+qEUA97Gz6pqgzh/lZ
6YW2MpgcrAcGHoF3hoe8/Fa1w/LOWKrMui/E93xWRowKcqa5Zqde04QdY4TRzudZQR8WUxGUdxi1
+7iiJO/zBLqY3tp0uLatoQiUF47e430F05lxGfIUJftkP44AraBaDCqb6Sz1s31HCx8Z9ZI8WAhQ
FYSw4pudLWsEAFWGC2b2JcWqO/OLLfo/W2vkIXWss76m1xAq0M815bJecD1OhH59LRxvvOhsrb2R
bW5ERMCCaDWOeWy0acG4Y3wneLwaqUPaMMRR53gHY/Z49rLgflDDde+6x6Su/JZj+fq+6oZDm7pn
Jg6WJJEwEq4T27g27eUByD2q1+zADrTzu/7ck9O5m2mnqvXOy7l8mKbukZySHO398ux0xpOFOKGQ
NrS68QIk772PY8579qEDYM9Rd2k63R6OTtltw+aJONnEZN6bpurU1M1hResfYkr2IBZemzBJwc69
9anM+4tGiEt2SYDp/tvQGIfGsq+xCYursn3XdOVtDS87hMFzmFzrgJ+Y+qRYG8IqQyqLae/JG2nZ
UCzYV2OdfMvs6T7v5bVn8JAgn2pNddV6Zr/Dx+sD2aBthIl8Ey4ywbxjGG79ludoXI8efLWsBP5d
upG0mux51gO4B0uYBl9Vu6iNNQavsMSjrZVE2IwsmSVwokAonRC6ZXT1hePMH3PXO0K6jjYKgdWw
7gpjV+J8Ykv51I+c8WpcZGK5ruweCA1bZsjF1Jvtym90+6Gfdl7hXcthqiC7u3jPmez7lrp0IAW+
s71+B7v3QMzhfZUSI+SC1l12fnIEseE5Mqsjir790ga08uXyMXEAJwu3PJsmkt1zvwxNg2c4aTQz
mogujadGsw8Ke1OMUzQ3XPA5i4ypPxAI1IWQUJbQDPqo8Utc9j3zABAJZrz0N1pWdB8Mf/Sj1rL7
a2zebqzRRiKfYHt5Ua4KjmDHWGNU+Zmdj0FMBynJDizvc4fSUBf1JeBWehBlvSdh+aSv/rkzZE9l
I6Ch6d0dmvLd4mVLiNf0WeHS8bcWYww3fxdU/vnSpdZ1oRVkrUzI+DkAX57UDyKi4ra39L0nEfBr
s/9hSZavNsmwUee4KqIbxgghU2W0DoykoBx7t6aH9UOOv3Ncls0c6np/1baEyc+Bpm512QanoHEe
B63gkg3LeeAVyd5FEwoSpx8goMi7sVfJvmm6aV9pyTFYzenJhGt92Xmrh13idJPk9XHRQRVtZgaX
QnNOna81xxxSbJ+ih5s97RMyS/2Ip8UY4p91yVDiFs9lcezNdAYILYqPQvdxn2ivSjJ/HjM6pGjq
Sz1Ug3lYkumurgZB9Eb+KAOXVM05e1xcjoj744D6fr4dxvyhMaa7yrfPgwnTogDuAQ93cmgn07wy
PO1yAqSLMpfRRiOzd/OiXxkWpO2qvQ2s5Uzlw8Vo9PMMIwJmfJDV06Fr/EvQqRUb6eoTirFz1+6P
zTwBjDr1flFwWpz5vl2MbyKfjp7V3XVZ8oCp3Z3lWFepICMGUxBs8cf9uIJuLZhclSgyonyZn/GV
iJdF29nCPwUSl6YJRsLGMuV1BZdY9qglLhm5XJWFKPa+n181o/HZmqt4VflhhEIf5gtLkKH5nwy7
u0s3U0rH9q4LUe6Yku5NYcAmKkWEeVeMWYF24er1vVz1z7XhYipejnGmzTl+IQ3jBkqWs8FaKkrB
6ZDiARUuM5ZwbomGPpvU/2HvTJYb184u+0KGAz0OpiBAUmwkqm8miFRKib47B/0b/c9RL1aLdlXF
vWmHb3heE0/SN5WkgNN8e++1aWfie2FfWk9YOE5rzruuoLswgUGFyjLHevC6/tbgDwm2D+A7C63f
zHQVBW3LhKdvybr5rfmsKeOmbkQb6RLWXKWPy40/4QOAsfVFYvWlgaUR+BpWJqPQfralrW+dBFZG
bpGMqVL1XDb2Y50O2saDqBqYU10FCtssKqcls3tHdiSUTNiMQE9WpjVYTwcx/gQXFm/qsT0P7qQd
skmLVl5tHhX/TZX1xyzr0FP5+ghGAY3QktArPTYnha9r206+se3H8tUh88BfOb0vlXEG4FUHULj5
btvK2WimMvb2qho8Nir/Mkfv0+zLHRas4yKbH3EtAEWZ8R3LVARBGNxDQhijdela7VxjhT+GtUP+
YySdjI8wHthcWgiJiFSc0erbPGu/S5BxQo9hY7rzstFJ2m8yha5tJkV6nH2b8xvI/cCplBb0ZqmO
MMjsLX4S7eobxycTG029BwtZ75rVzfWw1tucM2sCyrGzhsBqsHGtQxsylMYZZFFIu1AAG5ll1+0A
zzh1aA45vhaCKC9rucxATDXnZ+InxVPhy1ulYPD2KMqPsDKsYIUiG05pbJ6qouciovcu0/SaIi+c
5CMUHjV91oAKko1ZpUZUWY14hDnDCSDhznd9F3nqoIpsmLE038acricNNsoLyBKfSXk67vrJ0jAw
V3kbLgA2yF4UvR8J5YOpGcv0gfGr+6PQS1A6tnVerTjdTroobksoTd/44q4sQV9hanF9+Cm2Rg0t
WsoVmBEX5LM6WnVEyggP1Wm5yQYkwCCfTbGDZsylCb6NecJWlx963cg29gTQsc769RILd9y6kzPf
yqLpH6H+OHcYAauzLPz3ZrUY0qL6fcelYcRBTI9ngK/H3SQFz+gVonCSrII7sEjFqZWF+yiXOo90
a3Bu+1q7gufKeRsjpoWtxvCX0rPxDundfVlGhbfOTgcuUUurzu40ekeVGWoIcqHi+9ZPCD8aDWDg
GN0oGLvhNVtS81gDxbhnONACNk2t4myuVfak0Wmk4MPpU7cB5VpseWK9n6hjTdSygb7OPIW/PG+Q
0ZhP5ufsW+VJL9Z2M7hLe0wrCeKXYBlnCz9PVYrFcoLf4/DuH4ppSnZmMnr7zo77sxPj6Skz/XuA
qLTF+tCHNrW9T/k8W3cduMTHib6lcFETx7PKuEmdlQz5KL5GaaD6spAc1Orzi8ZUF6Y6SL4jcsvw
IJ3qOtWgLqTbqdzs6nC+/qYOKP7ahEiTXOmn5qXUeW6Xk17BmxO/arVYoomEw+Nw8VJzWYazbneZ
MYWduxbw9cjZ62UfUN5DB3MHbk5uygnnYjST+W+YeGnGWZE7tS9uIYzX3q6wSFyFWowSdpM8VPZy
MhybxbWa1I2eJpB1TXpwdphDxSsNKxaXLVQAG0ASJBq3iVz+9RxEU2vLeNrcGkbZAfoxMVhlQoVi
HvWoWbohckS5kDilLn6oXGdrQDTaj9B/8m4dI2kt3Ya/I2xIcSGC1RA7jNzeEOntQ+aE4nSNZgTA
Gy/dxGnJmOE8cWubdw0bPxCo3JRoB/y6inbc8VHnA1peC9kxflzGmbBtQv9MDA4xGPsuyvspOedq
frfF+u1mIC4XzQG6afVaNGqpdUiZ8NtyfRAFlxxSNIekraaN3yTjiZRWH2IAdbbzLNNobIfh0OOa
Obe9mHYDTT3HFMfMIcs7gxOmZb3Fvvtz5n3eJXDnQxupeouKNkTgZ5eoqe2n2OQQvDhqi4Dnc6Mw
k37TzvQCo6C4x56o4MZxqKSWldduYzA/N33j4I+sYpTlep2126GKXFxq27lvtNBrlyJwnPXTpzjq
R2EDYK5wJm0Xo+PFWkyoElXq3ju2fZTO4kbCWk/8exy4RziIwJfmHYnopglbQaiHVusTr/LMhukh
NeIDQidN7TvZglyEPH2TujoYL3v2D50/GUvAECt/VQ01w4Fqk+lmkOVnS6gwdMu+iDBIjeA7YEDM
C3ZjWyUYZ3WrCrNJ/SCfXG9TUTebJhPaNo2T7CZdocJ2zfCAdAmMWiYvo35t1lwA5slu+cBxaqPi
jnGEy9ff877j0JuBAODoYbcedXj3jCHG2rDelqrutjGRy83MnCCYhHXLqHO5pQBchdwqq5ArxnB0
CnRcIqd0bpeOs2wRecCWsq1BOfXAN0KJkF3M6A6L7JGL2g/dLH5Jt762wF6rvysgafMizpkf3wkH
IdSR5vhuoY3f+AvGpqAZLdRLMwbuBvf02RlZBUtohm2vZyeh1Sxqq+VvRz1P94IY6bvBwnzTFroM
+7rzzizx+cbphNpzjSkjNgJIrgJcFQBuM1qkR4WDcoaoNI35bWW8GilXLCfm4NVdPk8LF528/tTi
eLpH6HdI4tGg+e6Aco5aYcD95MNHqp3hXZk93ClG+PHNgFPzYOqLt9Vlrz/4rUNcZJFI80ml6c+i
G9gsNcuNQDMPj3WtWUfu4m3USK97TTTixIbWdVgjagoLY9+AoLfmDDbzduBylPttGrSViG81ItAY
prqXZSigscSQEEestBvHkm1ommaFrlX+MDODfbjReN6q7mW1rVuDMMUdtHuddYm2p4PX1fnV8D6V
WVgsvvdi5lpJssVMdrMvtQMm/zJYsXowhGieC3xZKPlGEzept4nzBtyuwC0x4ZULl9kS1BmtbzwO
+V5JcK/9lJtI6Y2PK3fkCJryegTOyJNic1BWxkdlN83e6g2GzlQPwb9oLpDYobKLSmyHgnk91Uio
Y6J1L2NXVre2tG5lW9McuCKChn6m05XSZM99aTwbArOFqlMu8o3D+W/pnCCuJasEj4SQGKkt7OpW
7750V7NMbeOPrtYt/ENcOTWQnjqy5/bdy8WemuqLtYiPah4/OUpR2DTl466bRH+X2vOX3a72NrdV
FcW2x7VDqc+Urr6+aJebLtO45HV6f2PIybnwzsnz2hT9SbLF72HCqZCir2WfAvmKyIQXWyDRmn4h
glkcSCKcnQzkcrf80JAZubFNy2O9Qva3JwYcHSGsBT5C5UZmb961Q8Ux054ngW3ImAI7mwCQDdMW
pJr/GquFELDVco+yhHZuBg7PV7iwhwgbJMLNNqU9P7qjePF8yM5GUYIoLsKycNjhZIJ0PHfvUJi7
0IynXTvOB89L9xwaQga6p4Us7Ue3sI8WqR5yn9qP3vA4SRxUsyCqsz64LU5tJvBbJ2cUkunNWazo
yKNbh5ZDlQ/e/eyeKETIADyU/EeNw7OYD90NOTdKTZxbLyM3L/VjjsWyBYy2Jvkh6ey9WKun2dbF
FurARs+G/dCwXvrZvdKGpzFtn2U9bGQj9sxUIVxX0cA4xK/GQ6KykBKCLT7M7x6BQBkeXiJ1qbXV
+TBNK5R4A0qDzXalONfstKhJZKSaZX2ll3G/jjUSDmXf4zVMQO1AqR0l7MWm9o+WZ2yreJw2TB22
szZfk7oXILRb36leWvwqaSbfl2QiW87V+Hq1WZNDUqf4qdptYejgLJf+fazcrSzMR7dTQStN7IiY
cg8Qap4pe9iQmI9Ke+ApouKp6LZLgaifp3HgMfl3KSAnxIOBD0dmUn1VVtvdzpWv9pPZhOwah8mc
2rfJsg6VI3fpON3YKbt6Fs83SWKFaWNjIiw4ItQjeOh6x8WUZzW2TnU/3TAwgFOgNiP/0iJp3ttc
hkmeb9g/AFe0F9TQN09jGRQJm7buniqnfqgVAyQ8NYxWahbvuCe4Z6AKAHCrhk3uuafZUztI4Rtm
HhfLaq1NQsICu0rk9WKr+UV94qs8+0781PeSU8ZPazJPKsu2oAQv9mQfCeQVoSrVE+1Ul0WkTJdn
/hKmz1x2fHPcDklySvwGoSmrHmO9oxSB6Rc7utWb4YoZArilTn3GZN0n6dBtVv9jqbRNycuXsHkw
H9X2gB8iy1pN/BjzCQPNWYmW9UKctaE9lgoUg8O7rNHAFXPtH3jH/BnhL2inQQbs8vdtmZysMf+Y
1HBZElKcmdkfzHzdpDRBPTBYXzgGlGETD33kOu55GOw50LTrAFPi1mzG+Z6M9pXfUbAh9PmFDf++
dAF0c6Rc9YIBgslojU9fjDOHfb8/jnX60GXtEEhvPLalitKBQWw56buMxoDWNo5zNeBWnnz8Skl6
wZN7sq0KmmMyPeBgeEzLOPRy8wgWhloKS03RYMky6H1W01jDP5s21rDtM32fpTF3T54r7raRm9sf
logFE4nhvbGHF0l2fYeHYg0L5R1tc/HCpJRfOvwEyx9+zel8I6f8hibAEOr5+5h69yhGz6ZTA4df
hg8KAY9rIag/N+onaEasBOInGue599PPZVwO6ehv49y9LH6+T0TMconYY2Q+TpbY33qGfIC1AH4S
vsGGip1jZ4PXKaprvudZrNodTAKF/ZtqB+iLj0NWq00s+w1uofM0Vt95YwVzZ+7aWbsDrv7DV6NG
tji7iW0ufterXMNHn7TmjrtJaOnF0aFULvbnh8LtHgbCnZvUUYe6Vbfsfx9N5tsbKo+eaf6ed5XZ
c37yRJSgChJ6qe88WZykORQ7eKivKNjBVM1HokJ3JZWN3Cti/SRWPXukrMvYaEM+364rqtwkGmIc
QFeGxzWrnop8mjdpzJikIKq54GSVXLtIcN2AhvextxTLaTJ0Ar3+ettCW90LxXvB+1FSGtB5u2S2
xW3JGrLvO894poEtvtGTlAm9Ifol8MzevylnrMvmUDPwEbJOdxPH2TctX3LoJp6/HjNSgGfTcfpN
0auy2zadlkaGlNcjkHC3CMmIyF1Z7Iu+TB+rNc4/C8vML3BPmPoUYG2x/cVUm2SZ+TAumXOxvFTn
w2R+sqfORv8eR59JjGZMAwtRjEEIpHm7pUvgs0znWO7jjAakAHPZ8K5NHeFme2qmi9ENLdwWH4po
1JuFuefv/hzK2NzEVS3vO9TDfVOY3qOV+esrUTBx11ajuNX8jvJo5kYy8jNC7IoUeZTKcr4wOrTe
Yy3VPyYmyfsGXDWB4TJuty5Bg02ODFdGWeKD/PD6aht72fTQ8ZuJrrlBCNMYP7Hnj1GtkuyH33kW
E4t1CN25nzeo6hbn8YXVJ+/nozPM1hY5weRgF/sPTlyWaMx01EUlhwtQ9ZppbaF2Ml1kNzrjHszO
YnFcfkfE017KOp43MTf3w+hM4kdKCecWR/b8lBTk7ISgZYsKw/mZ0AJWPCv5Tgp2gWZZMvyRExsA
gbR2r8x6OIiBO9GUqS/yXR9e7/R3YJrbyMAD9TRUNtQRm9bPkz8Xzc2yDsWjdBistlPGUIa5arhK
w4CO6tQbOhAedbrp+Sbg3MwOA1THWz9rtMEpSH1/upk1Ve5a1bP+6Ku39UTXHrtG1rxALG2wwEK7
MW4bZu7bmbHbg6+vxTHrnR3GhHukIeshrVbOwZ3k/67j6glnqtCjkdP266xmwvlWwZxM9bUCpsv+
7yQlA/VsGaOeEWpIlV4fjhbDhi6LxTluPO12adLGDbzxGuxyspnJRQOrz1wmJLPaTo62nCf2jolq
lLLDcRHQuTzcZtgUN4MDMjhO7fwe8MlHJ81uy/xHbZPCLXecnXzsqk6VBXrDxj4kfX+rj16T8QQo
xCY6ZIrD4BT+I6BmH/fd0Kgv6iV16NO0Hm87bxruRKtXXNfcOg0pvB524+TjZfU4vnHF9+zdaivZ
cyzIEdPJrbLQ4Eq1z7Gc7YMSSX+wi7bE5tpRa0eJHcUl22qe8/2AACpDP8ljzv6mtJ+MNjHb0Jkt
zIC+zgQA+7F/R4KV1ENLTxUnxn65nYsBVctI+jdDGdW+AKsY+g5uQ6oynDOex4a/U3Nv21h5oYNB
mu90qbDd5Y0Z/I02px4en8EowTcXvPMi0c2Y9TrmKtGUsQFeKXfTNypvtYRsBspW6NFsbd38rU8p
NOuQIqNkhA6BvCESA22s7/Rbt/NUv/tbQbBcuQSDmYtR1B2kGT9rs/CMz5u8XdKXJLa4E/9/d97v
yfN/QBT+gzvvf/0PpS1/9uZhqfo/3jxX/B0Mgy/gCHJ9vxKn/p83TxBXgw3l+7Co6GY2TBx9/9eb
p/8dVx70HP9aK2vZuMv4Q/XP9LlmiL+D59OBleGIxdMHoPC/SKz95ru6sqmAnNgEMLD9E2b/LXx+
LUXSEplfq7YJabWNs+5co4j/grn651Sc+8+fgv0QzZ/OZj7Sn11sEv0LH3+C3ijbB6LWO6DSP3C3
n22Gn2FWjBfNan79V0a2f/xMIvyO55LwIeP3m+2wFi0+51RpIV2sDsSHWHtIxBCfHAX6nWTMmWpv
8y+MbPxa/uhi+8fPFJg7iB8SUvwXdg2J/GRhv4BdpmWvhp/2JIeTlbYr66/6T//dN8osz9UJFMKo
ca++wT/Y9IzGybyEwnZGFmp6aWpdC61EL0mtcTNZ6tjYW/pEvW1Vlzf/+Xv9l8/IzwMzaEIbAnBE
ae+ff7K/5hadfGbHxF1Q6UCXn/FYNXCDQurV0uEvvtF/eT55dxzcnAYeSwvd5bfP6RCoS5Rhywi0
AxfoTLGEG1zh//Nn+rc/hZ/kYWfD+Kj/5ubsF1qWytyV0UAU8CxqdnbyN2303/0Ux6EUw6ba5B8c
EgBZf/7mYNESf89igL84kC7+aGpb03Drv/jGfv/9XH8KoFRypvBFWXh++ylUehAkKhMVDf3KubEy
psfGit1DS/nf7r/+QKCFcWTqDkMzzJt//kCFhdEAt7qKFm73G6DK9ApX418hC3//5fCBBOIpHbGw
LWEP/faB5EKtushaFbUTow6oaoxel/WvQNT/9qfAK8M6DFPIua64f3yhSonNFiCdiibO9XD58chV
AxrMf/eNsTCw1rMEQhWxOGb+tigtTm6TMczJGnXc9IBmzISfeq2z/7kz/wkJ80cX7/W1+IOdlvgx
9m2oJZAedfID7m8xZH4Jchz8TifeouaIBm+1NzW9eE9swTxbFHZ9+c8f7Hf00JX1qkPihZ3IMwv7
6feNpGrqYRwxXWYKlFrZXescDa3Y0kGcH2y3/ZHYlb9bOcpEC3fJo2mX2Yk6979CpRO4vj4Qf/zw
YHt5XtgddcfmHCx++5IVXX2jB5w9mhLT9kAGNNRDaePqMVrPafrAHtfSJEOFSW6b26mQfvVyPbWL
e/TlZOGiPyXfi26r8oDqPKtzN0/T+uaYrHUX5sWiOvhKS5lbWZT5rlixJi8jkGvKB20u8iw0pTsl
XHrsVe5LeIUXZRTTuK2nVp70ZqRYhMDuDHDEbIsnMuR2tU9dhfknS7CXbOYlE2nIGM3sUbAG1wt1
wpZcEcYMV7CapuULrkJOvQmQdPstAe86t0HqVtlRZ7RYMCvQsNGoIqHLIXcmKh+4sY3UuqQTJ/yl
XZdbo2Cgqx3hMfTiRPS7cMIk0YZTkzWrxo2aPNVGOXrzLISfqU2mq5Z2EScmvI07/JjXi8zDIrnG
dzIPZ+YUJ8sp7i29/aopLaPBb7i+sm6ReTmzxhgg+Er3HdDGMoV/15R9RRxnhjIaWdPgvSpP4kcz
zV6KCGFAR4gxUobxDq7ES2GXbrPxpGYfbXY6GBxcxfJQd3qcBZoiElwndEyElU9NCGEbk6Sawgno
hMQNVkgWavYe9IqChkDN178FhqmQEXG65RetdkxZdDtD8Rlp/fmZ9920brIqHRK63ubkIzWU/4Cj
1PrQ0smrIWosRNtnu6DxgoYSfdrphUkWL8uNCRNQ207v9FrPv1a7ZmcmsfU2dLb8kREhjcOKZld6
2ZpkUOSEZvfNJvWICzv2IaW1tvJOrrzOA5guaHcQcdufBbasdE/7nb5ue/LT5aZBwiBrn+fqkHDt
4VLruTyMccNjjQEsVVtraQijY+tsAi3x9FvZufKF6gnL2VnjtV2buXVLZUge+zu0G9cKdLONQd2w
UzhBO4809419Wu00esw++iRr37RqcV8nqyXvdxGjC0j1HpKzWs+DbzTDEPWeWe8yJH1jk6Wm/8Cv
zLQZkkOjI92dMLeo/dl/cQvmFlGlKe7H2cRQ8ig0bC076blIgoUs8A1kvSAxDbmzM8J4UKiiU+J4
d3YRMwgpyaNqgU3H1XpK0iTHyCWNoo/f6Y2Ud0kyT8Bp7MT9Ws2yfWr7K5FUrf2sB8Kf5uutths/
tGlwyMHBYr+HM7RiSpEeE0+GDfUj1MyuJDQWt3dNYxLgbnsDHdLEA40R1UjHJxCXjCKkyP2nIp1K
52a2huI2lZU9Mn2xLeofy7orztYk7HdtHYnaG/1s6AALGVbjMnJNiz6ZPnc3AwlIxtZ16pzNqjK+
vaxdRTgAOzhMrmmWGz8lyrJ1DNkjUfnIySiz0qX/ocsNypUFjTBrYMSGN21hI8TY5E1oQm5dj4wZ
Uo1hh44v6ugVrFfIsdjPIj/ViKHmGhMVvE81gvxQa/2vyZ7Jq2LNzPB51I4/4hbGKjuOiK8H4BoN
D+WkyRnrh0y+Fuh/k2QSpttnepzSz4atbAnqHq9KsDiz8z3YY/ViSYTfnRxM+51iy/QDb232shq9
9V6uMyO6OGlJNixJde2vTJP5ERwTIlCHgodh8WpVJSDA2YI6m7KOnCWhY5b2HPu9nMDqT0vXPOC3
yXNmlnHfBc00eyOWipVAAAne0o6sxoyfdIuiqxPJVJqaqE+F9cI3rP9sbNTHaEgqXh5KYAFMxYkD
1sHNlPuLC1qJfVci2e1jG3hTUDmJ193gSrX2IyQFlosq7V5LQhspPk5GnJultZtvmQ0aw95SGLiJ
fePdAbH6ds19UGHJCaMNCo3WNyYiGX1Kub3wNnpWYac3oh3tHc+yZ5Mw7uYfqz5RGl2azHOYIwyj
Og6WvjyIuhC//BoIEEsxpwCkhmzVQrxG7ScsfudLywsNcL1NhaXZ9U5C/PYabU98dOlgZA+KiO4q
FI5mTC++YYI8iGfSKUGDU80PJvCIn0OvNNxEVGlmvBvDMEVa7lNV0cRG8RjzzFPamJvauMskbVd0
4TZDdWyBK9wVDOswGltuQyQ5LWk+jVNJU3eaWWPo2EmDcdTLsM7MWQf2ByLaveWQ7CkhNv3s55H4
qSYFVeHtIhZSvFL+mGpdkhgdcu3pGsV9oy28h6IUmzz6ldlaXwl70HJT6gu5kTyu2pGhDc2028Vu
DcncX0e5MRgGqkORrLYMvD7NL2NZFxgm8sG410GxtAEhOa2Demb21LU1efsAJQEJy9RTkJtxPZe/
fFAIS1CqxqaRSWjLSQ3W6G1NLn33Zk/UG1qKD7sTgOXi7F07bV9FhgMhmEHCw6eiQ/GlJNiJGuw1
yFzpYi2/mGFZTjjUQyNPdo3VY6+5pZ/AZnEsP3SlnuGibbyiOypuLg+iTHm1F+l6BwM/cRvg4K3v
jL4glFox4sZIOmAhq/rScs9daXlX7ztxZJKtxniEeIIlkjR+fE+zMn7hrB/0s/Q8g54mipGeWXPI
v7Kx+7c5YDUd4+bofne6Oe3KVqpv11qJfZZLmS877IzD44gTxgvSEpTjmbn8jAxBlMKnAnnSPqRd
rW+DTs01QDt44LGVYTzv5sKJIJ+zs4i0ZK46sk/VrmHiOGel+1jcRb8Oju0+5gvt7VeIHObPVY+b
/YB0WG/awqTIGzNotlllpt1htsIK52VWihG5U3ccA/RPG7Wpo1vMuWrHJo8DOqCtfxrKNi5t1nff
nO3sa2OY0z9rcVdCNol1dTaTVsmoF4KinW4EDAD/wrYAg8XaE2V9OL/oOm1Pg/TWkhKVdPxcKzF1
4WBOvGS4V4ubuOupQJ29noNfIWyMPj1DTs7ExnBTky6hntCMiwcumCTQaIGyH5GWwJ/G8UpNzCSp
8w2Eq5G3pWUKCbBtiTQFMD/BurmTn9OslOqwhRTzjUDMmJwg8QhxKT1WuA2nLLeNVtsvnnLGwATX
SFt9VqZxNVzHirTiRDnZ1XiCwJXKaWVknucQBUxrqfVwheX23HeVOEsbEWPXaR0VznalDCbiNL2r
TV7hs95rnBuyiF8Vdbk2orFLp7sywSWMkLs4yFIgHNmjzwC4TwVxhIRiyCp0GnyREQmQwYnk4GIF
ca5Il8Dvpd1x8ADLfZVo5xcwOG1v4quMO7yQBdzfa3sDMdIAh4zz3otev+vXBtVLTDkHMbJ9vAB8
+9qnrrc4hQAiVc9Mkv17YDtGhfxFDCjUXXO8eFWCZc9h7DRiFyqosF+GVUYyzsp8W6dz2mzxECbo
gV0B8Yd7k6HTezYi/tvubIZwieXPDtmSNYNKRBy6zqKxo04QBtnd/YwbVutXX503Dtecim1/NWgt
IMw6pNKgwbLHXuxOBPtcTwN8QUCwoAe9t7DJLavquVgkDG23Rdd5D5znBrJ0XZ09j9wOuqgRVKHY
TRUDzEnmBTlrLeqfUo3ypDk6iQMiLoicjtuk37AL6ruxkepNhwz/zLdWfaOodib6MjJTYBPC+1xV
Kh+wqccu7N2Uc3BW1v4HuoXZBGqRisTpYvm33H70foMNlnH8lOXmtSB4BoFm2nMFWs/qkQ5zXdXP
I4VbTzo9wgvCeee9xJUov2aSE+41K0+V1ChYhAtov+VNgjGNZbOc+BwZa9PZHCRBP2p1vceWKIQR
4C/Fu+1oWYlXK4vrD0PaE4E1IhVQ69BjRKCM0v8sddypG7+8WnOafJifeb/0gnNOPf9KYf7Su+av
6odrUcG0sbi9scQWVPRsu27KT5b0rumOYl5IL6D//WiHSYx4vPLhnayXfPNSSrioyjOXr2TW236T
1oQIaqMgYGSZy5OTtxP1yg4emGPfA4OJatr1vkTRVQfLXlfFbmQOH4Oz1A6rWhKfNFWUd8niWE+2
3053IPUHrL9UY15S1BLoJZisOFdzD92nNlwOtIUZUP5IfyhGs2Z+TRs/JslXr1gWpIUfPWhHZf0c
eBK4jWTUagQejJwfWVJodxqVnF/4BIlx9EPNgXasCJPBEcudiOYU1Pt6ktPTQpH205hf38wq19Jf
guvq40yBeXpQCzgFjuKTzdXFJ8UYLn1TYZoyUBwDUAX1fW7rIJA80cyQFJJpyjfVhHOQGtP6sxAL
HlPhutglc6fBuljoCwx6g+gIQK46rpdNqnn1T6cgiLoxXSk4Mbm9jnw4JJxDHDKSP6BiE5dE//Df
LC3DeEMaYKHA0yF6xu/ThGcYZy12k8njEJFn2Xp0RT1mASB+8ROety6DrjQk93Wj1A+gC68hQOJK
b045pcsxb4VN4oNgihkVI+V5gRwJ4QRu29dAZIQwntu1dO+hfCwln0PJImykpb23QFi+fRzsHAab
YrhjR5nbLQt1dZd2cnlfgZ88e7jbgctUc/Yrlp1so3Gu+59W3yffwzhTfVDUa92HIqEtNsA42/1a
+Erx2lPvhk0zdtkypWk/TnC+aLaum2QPrMS4tqUv44fn+unroNtlfiVfMmWnvzwl4iZ612TVQVze
Un7mEYnNfevUwwdCjeO4jQa/dGC8UfX86dC3RjvjYk8otkdF4ozg1y4jC9kDsYtcNnd6l1xSgEFJ
zS+XgnIAwGMq4JyhXNT4yJwT4GVnaGzP04xyFVpdSwB/jJXDi8zDQOZGkK3aejOE1ZdCSxIVrm6l
lxsCV17PDUN43x43nHvdy+ZvTWupT8WfQpUqfLqVboc6we9i4v1agzGjC3TTja6NVVKu+UfcAaGz
c9VBe3IHA/eKKXI31Dn4481BBS+jxkqJyA7cYPhneX1ZgXQBTt2eMl9ZZzip8bOdx1NtPfVGRzn6
s5eg2YbTMPqSQMIwC5zha+9k8p4ZBHZmP6+xYnn86avXrbQ6FSnxO02X3ScAAnijvqlTejBS28nm
UJWdQ7oYx4KOD5pwUkqwAEOPYLTZysaeD3ZOXjty3V7rIdOldMuC785/uiR5SzZgTJ5AbPMagG9a
87/+eCWzkX/Vzxom7BdN76hdMNuleQFVZD/mqhLOpqcgVJLtjrPXuUilz1ywwSyay/mX6WvmV5/X
bHTmUnIHssWsMP8orvpBmudlwXnmyrulTJMaBxNfn7+p3GK60LV6oVACvFFbpRLfg+VSvEZ8MN2R
srLf5kFzoCTMHmWphHyqegMP8BpilEsKmYESPvbZbCjrm8Qr3e7NyAehn6DHO1nU4FpnBVSoVyTV
DH5TgSnBrALZhYPL2mFTnoXrTHkTS0vparnFnTAWOcj1OkbiXQWeBwrR6IcfAkdUsb0TQ3p1+Cpn
Kk0SCglm+5Jdb9M012bnLk/F4X+zd2bLjStZlv0ilAFwjK8ASIqk5ll6gUkhCfM84+t7Iaq7WqKi
RVM+t1Va5c3Me8PpDh/POXvtoRzs+nbENK84j0ngW56OXJOoJmUoTbvzZ0vvbutwGCkgGsWIrG1O
iAA6pd1qHZoyfBL25WJ6DHIgwwYYCwrEl+d2OjMpnaLsF4dq1LuldF/jYt9cCVB+w7PVGEZ6HpRD
2/vrQYUyu9FCdPQerouqDAqHjG7ljHkSWFjk5KE91Ys0ao6uKCqwYL+lrWmvOzzceVi2k22Th2qh
tnFASlopV9mpAhIOOCp1wiDRPOqmqQp0MATHlMdVGwJaqVN2k4kYRpeJK/wZuxpn2TWppprBkqEq
irWlzWXKA1qMi8onkepwbaemXHDUpOk7esDmrM+DJld4cQ0Ic0IMh+bN1EHZXY0U3YLFHQTBSD3S
TF7cdCAnQhNV0YTkti94GtyxB8ageKRZmzCxwAw57IVbl2ygCuOd6NmbNfSRSbBzor6KHESRvWf9
vOwixM5ySHy5aad7Wa1iNLJNUJAvihvG4E9kNihBcxnTaJUJHY3V6WgF1XCrU25rdITQiPtfdjkW
GATK1FRHC6OACaBMgLoMbGYGScujGw6rJrkHXA3kLQkxWAZ/qeNoPUko/ja+qKxqn9S6Hl3jXD0x
EsYobF7knW/tRwox0bSlgJ0ypEU+sX8vz+VCnRx29sIQHuVWRe47VYV08oQqAElsE1IrqqtndqY+
Zn7tX5PiKYS6GhthpxF65zpOxu2kNKMyr1rqIwJrg1SolXBIaKJAECvGt6LziSHzSqJ+XMhNCx6L
Og92WGcsy7Q+HcxacBL3EqWxCWr1sGvmlWFmZKH/O0X1/6k+n6g+qkba4f9dN3D/nr/P3Xv6hXT7
95/5P1gf+78s2TAWkCzPbBVu/f+UDpjiv4RmApcli/Q3Jcb/9L9LBxT9v7CB4c+Bdk+yFK3Q/xQO
yLCASNZRVACmikQ/6NffFA4s9Qmfsiy6bixpOUMl06jj9ENF59eEmQw5MuOw8b37C8Iwzttz5FxG
zkXgnIfO+eX75m738fi2u/k0SJf/ncT5nNfSvuZ2vre64Gs+5b3nDIeFrB9877ly7q8K55bYufPI
f3h9P6VqZvnP75vV08PL+f7+/PTl7uPmbv92NTjHfseRzh9kPpFpjdKc0PmiuFfk1zq8+rmf9tcE
3vd+HuSwVIIfqr70s3Ae768yp3Ce7x/v96/vlDM5j/zrOXNm5/b14np78Xy7DZzttXO5vb7enp5f
X5+656vTzfV2c329W/5qtdut9s8356fu7mbnPt2cuzc3+4srd/exvznfXXn7/ceR368v6b7/m4P7
9vsPs9CWQVGY1PH7z57PHq92J2fPF8/7x8fN5nZ/9hg4q9Pr09Vmd7q6vr64vlhfLD9xd3Vztb9Z
ne+OJPf/GjH/9FsOkqGktJKyoQqTsXxdpg1j+fp6+34ZOLcFozk71++3EWNJSTN/WSz/f/N++87w
3o7LbH7g73woncun0Pl4eTr/eHt6uQqd3csVs+vp8oPZdXXzcf/xVjjI+ZiVH/fEnZzHq9PTp5e3
/cdN6Fy9HRlf8RXT9H18D9KtUGxVvKnpk7c+807OvOXf146z2q7XG9dxnZXLf3BOvBPv54l54B/4
vWHxdQGWgO9Syu3JZP2dhldvH/vXi4z+vuLq4VyfM1a5c/q0u3+5fDk/8iWXVfXTh1xy+J8Wfzto
VHJOdFoyTirjIZKfg+SSG/Ci7HYK+f7nrv51ej1sDks1bBrJwWKhdDDGeiJ3aZDEvjeX1Vk0nHaN
OCHWh4DyozKzFcy7Z8xqIknw1L/W+gdNA5Sv7aT5ZUruBspRu9tAREfs1f6576LV0rWlzANjwYPZ
nKRzTmwlXGbz7WvB7ncdOa+vly+nly9Pl+dvN7Jz/3ZsOf8tTfk2FJ8aPRiKmRA+emIabWTiB/qD
Sdwnofx+urEIVWOSgOnGXmmPwM++HTEGRq6yZiuUx3GkHSbyJ8jH5KQrOKkVdzu4hSQprGwICDz0
85+fv/ZhWyaZBjxrTcEZqcKYP5hbdT+0ddECmgpnsz9rhkm89NqgXte4eB+plfhnU4aicT7LKkH8
g729iEQk21RPeWnVzjf6HLSxO0nUBRuYeNz93K3lZ3/+cEu3dJlSLdO2qKJZuIGfl4yJ4U6nEd/3
UHLrF3aj+yt8EtIjk/JfreCkroMmFlws5INNoa+BYSwWdZTDdvPGJ7K5yc3Z9n7uy7dZuHSGQkpT
0wyZ6o5De6VSjwCtTdAzSegb61AT4mGY04AbPVjWHbZgaukUfht7VWJBFaMy5E+cU4jr/Pw7/tlb
28KJWgNUxx3tYEy7kCKLAg0IlCTDCynkcgZSzO4vW8E70MKPgMonGacV++Cm0+hhjVtIx3ugqaMN
2W1iOEMZ/qqEaymt0jTZplhMWDrFmcrBwg54zQ+hYRKDqOCx1nYOaCC0gyNf7tuMpxVMCGHZG1i1
C+XgumQ0iMd1niUeADV7F1aK7XYEDjyFV8aRj7MwLb/O+IO2DlaXbae8Ey3aokLFgWl7nVkmyeD2
pOv8bWw2q1TKHgqLt35vusFcnjDPVjgJrpWxO1EQqyMqX+nj/CIMzSN+iqyzh+AqlLsx/u1GsPxU
IQNa5DYNVOjgp8o4yVA1xE8VeVysW0s8CivkbR9DAvntZKIljU8tWDrU3x5MJop8slQUYiRMn1E/
rmsyuQI8YX9u5fDSukwmJisPAvoCmnJZOJ/O58JHHj9W2uhFVm+iooqGdTr06rlBio/YKRrUn9v7
9q1hk/LGkYWQeYPoqnawEqNWopxPqSdPOa0v9YvuPj+rH+03DcG60z7U+/h+upzPw5f5I7q0d/4K
ju2RK4m6HLefN9jDn3DQ52GsUurF+AnFvbiRrylTOS8+jE2wE1cDZVGXFortO/kyRrexbU7EBdH+
I5vv4agf/oKDLb4PBbQNlPteUMWO1eYndaCtVX3YFYAsfh7wpTOfOwsCTAj4qrizW9w8DssXJax+
5LZpB0/pyZYoVNzc1EEuPx5p5R/NUJfOIhXMVHb6gzENSuErpQl0WwuzLTKZASdu5dGiWsgJSe7n
NRHrBHbDHaGuzQhws7PvzAywUumDOrZmxwR1ZVeP87DudHja4T6th5NMw35POlMhhikyqgwyISJ+
sUPEWM1rOzwpytNI5NMvt8o0bWb5TeUDytKDKVInMSCFI0dLoreiLZ85Qdc6Gtcje9c/+m0oskHV
hkKEGx/7g/UTa8QIfbqbFbP9OiaB9lxk6erI6H7/htypNKGzH1OOrB80EisG5FoUPp42ZfK6r/sr
gCHj7j9phPMaLKyxRBu+9gQsAx5yWjN4sAbIAuIc5mAIdcxr8x/jRXTEWIQSzBb+4msrhj3oGB/H
A6ygRpxSnTq52tRZR3aZw6cWkx7LIYMdxlKFUMWy/j7tajCf8GOt+sEbkwQXanRxN7aI27MRNuem
CCLhJtOo/koxwWGwNErVBeMnswbMg0XtB1mRQucbvL6xip1JFUyFaQr1DqkErQIqUOIo8EY9fKmU
389CmubWbXNgg4g8+Ha6yLD1SnJGVRfwzmrJ94gTqkc2zn99O/YSTZHp5PKQORhVa4rw+ZZ6qLCB
uY71tNspnLr7n+ehcrg5LuOoLeEwXkvw+w5dmKWU2t+iyQaPUl8BbwxvkWpSg8t+mKwd7szkuJIx
WzdGrvK3CGXVDEXzZI/pidYPguk0mE6cZrflYK4iTTlmW72M5cGGSsbT4H7ODV3Fb/jrKARqh6iM
09JTRBOg3Wzr/FUflfKijoplL0r8a8Po85OZ9ykPayVorpoR6Tsx/JQyIozQ8j8/j9jhVY0Bs1WK
7Kmb1nAxFQd3EpTOBmiQDu+1oYP1MAmi/EhW12k3HFu+/2oKrwte11DKCXEeTLRQsYdFF9h5HXkV
wFnYTJBBnkRBWsxv+iP73vLDvw41+5Cp4MvFfODefrBZ6KUVUKDWd14fWbA8fIpLWiwqkPaVuQts
JzqdhXwSjup1KZNz/uWoKrJsLTRtg39bltXX7wzatLagqmK+leVzgHdIyilUm32qboYwrZUjff02
61lVqgyvCOmYQqMHB6gMH1qkkwyRLK4uUql9LAX+iL45PaP0l4/sF8uB8WVgsWNTdFXGf50zRegH
d0uJnB6MPTMhrWy2K4z8+rO8m7ut0Tb9dQMhj+NsSDf4iFnrn0f12878t+Xl/sPwLjqHr6OaSnbX
142deHjAkA6WytO6KwOXar5n6LgneZEHR77jt12LFrmwm8jJ2CHRPHxtMRLNSFzdYFusqGgvp4Aq
27lIvZ/7dfD5Fk9ayNE8yhDL8X9/75yfTpwMwCi5vLn0YGPp4jSzorS5NjKySFRV8I7YFOGYlEdO
nIPVSKPm8hhZBHpsyASWvnYt18sAhWqdeWZZNn8iGE6bjBOucKB8i5efO3gwjEtbukxgwlqu7Rrn
99e2eh4hPiZlmde2kXLlx6W/eEKVv/tYf1uBFk+RHDI5dFcHNx1/nlocmwaS+wDaN7MSxi81Lie/
HTfmA0IebhfoTtgzD5Y2OcTAKGbGjfQsxJ9MNPkD9KQyXXd11Ry56x8+Nwh6oNfEkUFhlmFpbB1M
wAkZdFr1pJxRXQhra5YakRDUD3AhrFpPtSsZxgAp9byaZuOiHOr8aS6xvnEqvZviVarkYETUCArO
c1an9SuAvTx+t3LcNwvoDMMqhB44hGB4VI0aRiiCzb6f1caClJLYV7+cBnTGInfENyKTpBxecipo
FtKMJMcTc2zjOET5bhYX/pGbxrfVhEyRo4x1KVPHimHD18lmTHbV4y6aerZdqWAONQxoPagYkuWS
A5WeFU4f/Xf3Xz6ToiBBWqwohM2ecTApWsmidFTPM4+QXLUaYsqGkdcXRya4Ivjpn7bev80YCl1D
Wcvr/m8E+9NGkQCN8HsboGI1gj4DDxacD1YMbbWv5p0yWOVNlVKTGIRRsG66MaSutRkdBULqxqya
4IRyZuXht990uStz6ddQdi0bydfRzqxWi7IYwppNzcRJhPxoTUG3ONLzbxsI40v4jrujWA5VdRmY
Tx2ngiPKsopW4lqPbqwwDC+HGPrW7/vC9rEEMzQZS4+DbUpqQLShYEihXamgQDqp24Ajy/+DucKN
QEU3xyrgtvq1L0lY6FJa2im37B7I7jionm7CefgP+kJPCDTRkH4oPp2x1Ki4RaasaSX9KFAHr2Cu
4vj9czMHR/LfGYlbicaXIf7D8/JrZzg3G4D7NEOVvHSFFAEsUTTDdsXke0NcLtmaEbSSnxv9dnQx
Gzi2CBdwvaNrByM4Ry0uypyZHlXbeHklo3yCo7cEY7zObn9u6vvEYwPhDsl9h14yy7/2L9H1Rlft
MfSIpvIwUnC6Po3nNCm9n9v53iXmwiLM53KtIeM9OLvAYGtyUxCIzeFpPJYDj4DKaZpINVa23qri
/efmvn82lfA9ug9BMBLI3kG3KIg0Go5rmivAqtTsEqgnhglQRwnOfpMAYTyR+bSb3za7rGNNWXIh
CwZh2bo/LeMYpqyQphTwl4xTxcpQcLPa6NXCIepq5EkKe1bsBVlWH4m8HjwGmKbLlGE2AiMg0vQ3
ff2pYfQYPZKwUGKnHPx9WJjZNjEXO+5xmtBJUvcupYl0XikCmSG2H0f6/f1IIsIjL/pfQiQyh/nX
flPVUY+A13zXlCPkHao9h9ka/VeME0UmCAiXqtUrR6bU8g2/HhY0ijDW4GTiJawsc+BTnxHrF5lG
6ZmLbYW0opoJLlMcj0da+T5xaYXxVRVoWSpT6msrdozMhkgdepO6n4dTTPaIzyEllAoPSC0wsp9n
0LfmuHWpaB/JYSz7mnlw3ATdqOkdBCyXmnAZ4mx8nwpZO0H4FB3Z2b4NH/ME/yWTgCQJNUU++GZS
03V1jbmnK7dhuLaoBAdlnQxHhu/bQlxaIcvFxOTqyuH2dfiCoKjQqaHq6ocqv1ZR0T5XXCaeFChQ
i4aLMnlKe4zbX44irXLC/X2asiIOR5GMpE15mGq5iT/mu9yAP970SnI1ALpa/9zU0oEvs5DBY6Ez
/3i1gSVbhvnTLDQi/qtZKxA/qWYNtVEd+ysDG9RocuJEyMEZL1rQPm3cBpCaRY/jy28v7Dw6lmgQ
gWX+JFM9mDJpo9XkqhD3iYGjVipFDv4fdNN9UVnabx86S1uLG/DyjmM5HGxwE3CzrLBAs4dxV+66
RCrOVC069l78tghohfWM+F7hIsHB9HVM0SPnmUQcEcm5nFQrSZMw2gyI6sputTDWjqyE780tK5yi
L5VziczLwYV6RHSBP7iqwQQz+j2iRmBz+ahcmJmWrX6eLf9sagnWkP0nfGce7CZBgqwhxR/HzXDg
mbxerxCSVhK4yapTpSPXiO8rnH59auxgaipRicK4nTSq0PthXar54EDhzY7s/f/qEoF37isk5ll2
y//+aQGwCU/qpPaaC/iUSsy4rc3rIDQhX9eW3v4H40fBr2pyYeFl/7fM7FNjc4SeVu0YvxBhNwqj
VF7JkSadqpMxH+nXtzPtL6aF5AUqciJPhyH/2Z8AhMc0pZhdcxXOwqL8OpExtUgnrLXy7Mgy/sfX
IloBsAMaDV51h8COzu5rERWNBkK6RbKSycGJbWaF9/ME/GcrhkbZgU3s7luAtlHsshjiRHMjXPEu
8jhVt1kXx799CC9jR7SfVDwxcZ73X+fEGLZqYZsp09zEHyVpABEqwzwdmQz/+EKawHqPcnmyotwD
vrbCHz038BOAe7eB+cYXLFedAVgxqRrypWre9EcG7x9TnTyeTGaGoDKx94MGcXisJZIJ1GdIeZO7
CLpxtR+IQL4v8pzuyLb0/ehUNAolZIqzIdcTwfravQhRtg7/Qbhw3GwwcyH0v7wf7LNgKIHzGvZF
P8jBkYAMz/qlF19ONEs3CSxwpqhcJHEw/Npu28ezOmOJTgC7am9Lxa+Gk1ZE7SnlPAICb6lj2ZCr
jfQk8iI9kyHuE+mfSgsMwhyb68TOQUqbRRtdBzGScQeF6kixGXXzblfrFhbQIshuEgANArkoZpYo
ObA7XHNFbUu3r7TwBmFtgR1k2xZ7q5RSIHrQ5VAkGAbS2k4a1Tu10punrI1nAKIBilK3awt1HZiz
TyVNq2l/NP7hs6TU4A8kwlwYLtACqGwPSnTNSWe2PZz2YroF8qls63CpsCjw2t7JoCnebcnGUiUT
frtJKj8+BQAdED8Uvh24YaPHF5SyLNKPakhPahxmgxXsOuO10AhmOV1HqNjBeLc4bcoaE+swqiRc
02pTxQ8rjoOnypfLztODhj41ciz2kyFPWC75nUUkDOxM6eJ1WzwkIf5hjJHf3fLYTZ46CCkpGmDy
WU6Av8R1V5TxBCWc4x4RrhIBdbGaGX2wUUxrZR6bt0CRMHDWhya5ta1UTNscpsFDLc35FRVN+Jdl
kaTd9qJARNOkbbTvSrRZbgxxBmVZQ/IiDWYMVSCCYC2MfHnEZaSspEu4YzGsFm5wbhsWVreqDBiF
rhnrY0vSGo8fh8UynM2NkVUbE/sP5KWpGGZnwIQ5gplbDieYa0FgsEJNDFhGh9HTpBjhE9xxvBLq
ZlT1rQTrsvc6qi3eG2q/TrnnM2hTg4mVrFdjjZnGHJxCaW+zlYhN6yVGMKai+A7MzIV0gc04bqZm
4rRa2r6a5YA6I4sS7QHlCFL8qdHPgCAbzxV5dHNf9GU4OF1vVpeJ2g2qk9koyhwkZ8114GNw4aqa
Xy3qkqkcV7NhQlwsymrGwWLqM2vVN6XY6tEcIlXhdUDmHp0qRgEJjbkiscS26crsNVHH9NLGjvCt
C1P7AaxAPLozAd59UNbZs1JqzQN5O+kuqhTtT5Av0lrE1FaMvm2A8WCaPZqsSOMiZkS9Nq1QkaPL
lgUyFjcPe7TE9owvV6ML5dZqp17Hf9luL3F0Kk2XCx6oV7ipDc/h0Ej3ggn0EQJ49L0xkBrZMbDV
42slIrjp2eFv+8meHnGH61A2Nx3uI/jUDCiUNAutdmhW6gqfcD1b8zIO4nVBLhaGQh/CnSfUPKyn
WWo2tjpJS61pYubcVDsUp4OmzfdZ2lf7gJdytML+UnubzB5bG1MZzeTEsPsKi40R2UrN3U3jveBP
aKiD2r6WQnvudjKhsgciZbO+znshnVUQRZ4l+PntlkqJfC8jnkTXaYj2KrKsVFs3fhtsk7kCsUHi
cVFnYx6VrCVqifrtoHKjWM/NnJ41Zq+/p4Y1XhtVPhtIyvtadWqGoEEe3tayhxVSeitVVngv9Zp2
oQ6NyqJEIBVQtJK1htumkfU8K2N1nsWsR2fCKcFekSEt9HUGQGHXi3E03bKRJnsV4T5vecL868xn
+HXtgLPIY08hUEKxI/cQxk7v9Vd0QQPuUfE83nMIGeamayZI6qOCLnitSKo+OyqCzHw9Wkl8CZjT
ktH56fptp+Bk45ViCsE1tXV33swZEIce6U3ilqoZaG4CaAOYNYtecQfALQH4s0qR8QJvcfvDVOUN
fKsFsTQN26euaZrLWZTBVYFnwrNKkOEDA6SKXQPAGdFFJUs9Jk6CWi5F6upGmp+/R1EF9KYu5jS8
qGSqYck3TdNNnGGcSdlzHPwBRpt94FFl4VHPpbw/UaYwh0+EdIx+t/292naAgnSoIw5WKPGtVjXG
Cxf4KlrjiDacU2ugfPhjll/A+AACbk1T8TJULGqnSxrxakPvHU86XtSwS4YkfcbDb5AppbEXxDIh
BS8SVZHt2ijq/ggf/2XYFdL4SmXUKK9txvtMxz/BZ+gyZq1BNfXayCgMWPkjGCJsWCUE3pZkD8lG
zaL+Kox96YqsrPQyyfNwvry3n4cCHymnRex6n/dW1pFIjToyGYivBCD1kdhvqI9kQbS5IteY4lyy
E3nW/eEy1d4OY8dkW4TANzLQrz9hKDgRoHph0GqnSvUSGP3E1hj7nCQ6lkoczTnkWOjxYe72Mqxb
l/exf4+2087l/ZxHnMObtk2yKyHjc4iQsRGQGsa0jN0ktpPLWmvat17k/nYc2+YP6nEfXkTOh2O+
MXkReqrtLQeb8YrdEcCqulHAHvQifipTo6zXgpMod80A5bc01sazneKIBV23rHtHdFqJIFpI/bOS
RFBrR0k2VqwrcBXUO6SniYmLihOag4JHUDHUjA76ZIs3R5LcJbPFfmO3EtAHn2JbeBQVO5+rhqDO
gU6bA+bc/FIHi6MkhNiFCRY/dw6qHRLpCm9BlI8zskSQFOvZCABsWOaMAhQjRlq1o14N15pRwtFl
f9fvfWvWpxND6robIHQ2oHApLEAaUM83U8oPEsDx4YcJeAtN/yysil7UVlgsvpeZ2bhaP9oFm65m
PTSNbzENgtCuUX6DKnI0amSx9Yn6DNw59xGMciq7uxuT2XxryAvXnhQAfWRYGnt07Xiw/qRDrj5U
1QjJvZ/iZ6Ju9YUEp/PPOBQlTrFKULvEXAAzUPHuKxvO/fisyiW8/sq4TCQH6Wp47msQf9nVumha
+7CA7bUaLX5mM4C524QMrez1tVQi9ocmjWRdKySwOqn6Ck+q6LwmqeOGgR8tNp1Ue5CpKgaD3Kb+
tDESMD2uDhqYAso0GUOHqjDFtyClsuTp7dC30R/VTjQTSn+VSOukL4riyeb9FXkS50vh4Sel34B+
Cmxn1oOQfwhOP9YhEWO/aWETvA+WjI9TPFvSvJa6LHvk2omiiQdCOm+aFuYGJUak7XCqLiL/ZMQw
kWWHA1QDxqELsZITSFiZzVb9J+51uVuTYwTSwLGE0UuYxXiARlEmxbue6LLmYfFhQzY22EZNAhNN
qu8IkjZ0Oo3leN/BDUccnQPShyIaYUsAdQ02AO6EQ5ubj2OVBbdmMtaDS2i4TgI8fGoj2JK/keZ7
S6or46Ilnzhvy7ya052Zp1SdJlHH7cKNABamewmMnLTqOrwXN/hVTclVKEIcNWJsK7xAyJK8g+4U
qDs905P2TQu5ZGITXUtJiiWQLqerrsi6yc1hCU2bASol9YYkAG1/JSFEDrywL3vcOBNUKk/BPJf+
eEISqQL6pAl/sncU+2TNaa2AfHPZTrTuJuV+0+3HHispZMCck7ITUdpTr/izRbyeimCw7zAaorRt
0HvLPgHwKrRrwZXHdwfyj/FNUQZ1dmcNajIBKDPlJHgwOwvgGZwlS36Mc7wAZdYJxikcnjpPBv5O
3do2WoUdSw4FSOZJQH2Sk5QZvDPBOaq4hoqCFeZ+lmFDw2GgryOT43IDUWVIbqFRg0XvZvyldmbU
1D12pi2Y+6mKzP5OgS44XyJeNpRyG8BBoPxvoCY/wlQpN8P+3fJ9kEzYCQ75uhJShgvgAK3s3sQo
Pb2oFiLiCgeoTp89o9R9ecdjePFJ6jA/eW5L8t8ZdyKeLcDXta4NcbQK6vtiQC++CjqKD26tQOBN
DCleSJuwxjH8DAfTEsbMGPQSuwG2w49Nh+yeW0KoJGvhzzU3PUNfHmQQWBiGcgxomM8XbUt8xrlO
2aZfoebldtGcl3Les7ki8MAVoMcFa963PjGED1u2p3SFLFyoL3DYauusMLK2vy6tVBebto7wpBiD
purv0VKYy/E/ZOn0MCltD5/QNDu/vsBEgXQEwKi4gF+VhjVPPjsq2jc5wXlq27Wk+olI6CG4eOoE
XcTA6bboo37eqrGkq5xZSpNNeGtWebqOQhBpp3YTRrh+DLHZXyryWNROa2jdk9kjZbgQNUkBR9S1
3L0h5NDzlaX3/cMYq2zRljloladZNRSIIJ3taxJgSr4SuKwVC8NKC1fgBoZ801WhglmS1pq8KGxN
r+U1mKcR2T6eFVa4imu/KrnS4QRnfsCfV/zzsQHTuO6nWdyhSY8GN+dWP607nNYwqVMzU3gtCEdp
T8AdiYWcCWyfsObEZaep4l69bfmI+RqOaAYsEINaCE92qhknJk5wApfstjWxRq7GIr2aGsA9wOma
NjtLYkCoZ7hOUD00YesFI18a5vKGPAWOQZ0E43iv92Xc3g1akccGDkG835wUloeysSlSi7ZBl7DP
RWIQ0rod6vLD18fmUTHnGRajVHfmFgpYkDmo9zGT6oMhuLbtEC/uAD+s2q1kMaT7QKqSwo3KxZai
I+a9I90soOxkHc8oImmScglZYwKToo68WUt4Ymw5OVZ/XmdwO+K/oYvbtC0WpsIUYHEQ2rHBJUNX
4whf4XHqX8cpye3LhBpD/zWalTzE7jcV1r4BOZHAgiCogT2XPOWnoWhU/bznh8/nkqYOw1lWNDqv
Tzut8ZbiTqulmDtSI3pSyiPzvxlKzbgMM93EKwa1uzC5281Bdo+Ti1Q+z3E1vkfjoOOtlPu0c23J
LTtXFhEVX4HTknemVc9sXNyBrOmuA3sP9CSQRRKcRK0NrsqQ0+xe6Zkuq7GT/UutzHmrR13ur7oy
RrfBgMUfAUvKXkFlscQ6zMcSyFsILcmj69Y+lWOr3ePCxPM9Fba2wy8T0l0y6t2podc6SwHKZL6q
9BDzYspQ1I92UCjrIsDAydAkZfVHh+bDQ6wxx8vYpJKO1ZMCtSyMBGJm0mA/s+bPo8pOlQL9kSdu
MW/mbkzv4A2H8yoDf5i5VlU1vqPprXY6xUEhVkVfqM2mWfRODg+QtNs0EouHghgTZ8W6T8yPuY43
OGcU5QZeVn9adIsNQ2nj0c3ZnA3OrAzo+nEirCRnTOJkb+YRzIkuspNhFalltVKqXn4VTZRjch4v
67yWoVfxRDPtaE32dfIiJFu3fBGiCFwb/OsWnzwQd/qg1m5cTf0fY1CMt9EM8hQA0Thfl202EWOT
lerMrPGVcLFk1h/aOsZd0NQp/qvGTJndFhrlCw56cF+rqB+tDW/KvDyvJbk0AieSRxmOYBpNb6bZ
UF278J0wvJMMPXnR50w/VW0fFqs9Ysqw0uW4vyFCUikrLVbqmxQ7Qxzn1Tka3UEpu/tZEiklvgOl
xN5AAd0TACEwEsag1aqLNWtTOYoo5Y9qzCEGjQo5C3ca5HY+iSWFsKtUx+U7Hy41HTyRi95FahY8
4+snERjQ6gFOIy7Rj0oEc9DFPIbDM7DL/LmA7ivWZS9N4OqMXnoa8hl0EgzBRMGDWO9UkMci4BYS
80js3AY4huL0Y68wxGOjEcHOi/LVFHGR4Urkhyu7G7P3Ro0a3rBF96gMYWe6Ee91frCQuJiHPBnu
0PENiWM1BEO9BrOOkLugEd3KUe2HTttqEF/Uqf8IcwI8oCnxNdnYcaC91WKx7EqZOxfCH6lgNLgZ
E720WgBXBCO7/aTpypukx90I9szsbpWBwrIxmQT3i4pw30naydjb6l1WKiCShxCbqiEo3vI2MQse
q3X0mLfEkBawKJXEUizPObd4bSqwmrH7J99KFOwAYKBkVAtR5Wz1aDhS1dzPohYlmLoA8xywG8TO
2FhaHsCZXTyNqlIXOJJKJcmTKA14n4kW8EuSZcbs1YPEZquM3GoxOAsslX120Alm1tNQuwigIgNm
zuS/jV3Fft77mp2xq8cSTyHdEpdchrjNppYPU4jLYQMnbaRlQGtB5kYW5zZFcfBQqFlUgmSbaIDC
HZjLsbGqSz/6kLJOxbzQivXHMYGZ7PlZB/lVS8CgeF2hECCuqr4Oz/vejzDMYUsbziIrTdl9AKTB
nKxLlXtXUpan3BXhE4XAaxQXpNr8oAk4+Gtzqrvejdj0eGS2XdV5gOyAJBNdMt+Dzh9wYmNPVU9w
eUzEXqshS2LZUzQvUOVAcpl9iUdwq7UYY+ataPC9I7mGX6MMV9MNibQQkdG19KaU0yk7l6TQSlZq
aEfPTMZ0ci2OXMUzeBRtAKjF3bavIBStLAL9ORsHdwjqU5VA9cyizIINvNpyXsHd8ut1B/me545s
5oCm27FsnFhUYGgJq2PzbOU2IYturIuQGywuOHadqTJmrmABHaTu6QgVRdHylSTh8+SZdguyuACa
Wp9Ifq7ZWxzAIc5GGAetMvCBVJ9ZQXA9QBC8sbMMU6+uKj3+eGoaMb9pkInadargM6tPqif3Slav
StXuJ08Fw+n/L/bOIzlyJN3zV2nrPcqghdm8WQChyaAKZiaZGxiLyYTWGjeYzdxjzvEuNj9EVXcx
EPkiphaze9bKqrsrPdzh4hN/gTSO2roLMxp1cdlqQ/AzaQvEcft+VPxtDJ0Ph1KylbY/lKgeNpPS
8lQ2qhTjzjXJYBwgj+IHekMxeT7h4k0+SbCvlRGBcdRHiRwXtSK3T3VjKF84Hlh1oYil4cuWSYjy
CnFzB62VOoaQRC0NLgFvXQTmvIXUBRwfql5fQjQxZfaCKb66sKOCpYWWEuRNBcgV8mzoRK0Dqefv
7sMUP1dtDKmES5mh9VjlBNhFmLFLaZdqiXAowyTweNwz8V1yg0kviMqMvx27Ou7XAd0P05bbNL/v
U6oAuJdTECFjaAbkDuTWugkxKxtvko6A3CH5FdNNXmuJh1t7xl3lmZX5Bb0mgeePeCpYjKARa++J
xoafPJRkG3eBQfS/MHAPxIZ5yN5zlLnRT6+LSXK1GJ81ulTIrKeVIlFbC+JbpBslMGW9OlHtNf+F
ih7E5qgp0w1KmFrAg8YiU1Maqvu+aUbczxAsnwoXfnRT1nGB9pWpE/ZqvbHj5hxfCg3mnD16OVRp
YryuXVNSFTY10s6+neEjSuFK6Er/D+zffyvhfFLCmaCG/7UQzuEtyd7+8ZbgoxO8vwXpR3VipsPf
+6cgDnjP34B7olooIjpj4eryb0Ec+Ae/iTRoJxgxhi+Uc/4tiENTBzMdQFYWiAXMFwAc/1sRh5Tt
NxqFE+INyIw64XX/jiLOrL1qINGjQH2XtAkbAZJu1gcsa3DGqtYaB3lEXcqjM0MbaaiXEdLGW5ec
cftpnR7+6DB+1sJRJvDDp8YjyhRA3OE2QbrQJzLCDByBPKRVJGPWPhvWoLj0waig26WEgtlI12Fh
dqp8q/HOrkRqyJvMUr11BTsjXUhs+V3otgjCNgGuwArv71YJlOEjzZtXpOK8zjYA7T2V6hB/pzwb
rT1XQkOS3FFYKmjYbYewDd/QwPeoHeA+s/B13hFNVdMdersryf06lSAM6lujvMwp3bxenvuss3yc
Op1lTSWLhG18dKP4hGuQZDdxaR3UzxGsBl5nxP+bQXkZS0m70sOedZUn+Y8JkEVzXgNlBo3gtLtr
1WJcKijnPadGUN8RdWA/SJq7cI3aoPro5dlNg8/E6vL8pjMy+7ZTExtwEsghOBnGDHqs+H7WI0Wb
PJeFIlFZbIxFXFP0VOlH2JomozqJVqKj1/5tavTv6B/3z5d/wpxcfZy5Dk5yooLhvWPNUEWYbw+l
iir9Mw+1fOcVqBD0Zm3ZaG3eZQZT9hQyjBwtzpUvjo8iOrV4DLMRxYgeRgROdllHQrfW4zJ6jVQK
DgOKk9sQtONOt14pLcuryu/wJC+Hv4kIBjYGwAaUo6gAdwCDP0MeeGOjKDHsgkMooh7tOZmww0/g
ytaYH/hpENyJGEBjsLMD31LEESZt1YOOU4IefNRJvuYWWPfh1+On+P/xSuQf6aEuPz7q/Vv+P6YB
3rN8KAPPr//n6V9Wf/y195Et3uq3k79YEpzXw2PzUQ5PNIlj/tY/jGem/+f/6//45wPwPOQf//HP
d2RG6ulPm7urTcDb//pt+M//HX9U/9i/lcFbysPwjx/NP+6y8sfnB2L6A/54IAB//CZyD0oixGkO
7V/vA7ia3/ivdAlGK+oh+oTC+1MvTRZ/A5sHpUuEzD7t8r9eBx4HCbws6H/FANUEjfTvPA6n1whv
Fph7GHkQiVF0O6cS4ISTZj0FogcUE5WFKEjfUXQHQYeWj12kKdF3WSXOp8X6xQOhntwh05h4dIGd
M+n1aqB+Zwc4r0wjVVKpexjbpl0FIj0bv0iSK8/Q7Ko6DgNjDBg1pmfwbObKOVIexh3y4u0DTw8V
pBCPaR9YcTxiqB4KpHB+JXt7OofbPjUPepx768vzlM4Wl/CaU84lrQDRRVXn9I7OzLYZRqwCHsys
bjdqHlmrLte0FSo7hOLUr3ZUseWF63uBkxStDEgiQmM7s+JNJBEWano53FB6ivYSud2N1+be7wpy
R1dWatpMny71KXChQgA4DoMKPghozdPficMe7FrSmIcQWONKT2nlaKknrLs00TaAiOhwIlGtOpZS
3AW4VS/EMX+VfB8ZZXX8UXPK31O5Vu5IGIodyUW/95Hy3ZA4Y2KMKfY690wYJCbcR1VsHnAh6F4o
+pk2IjMDn0FqSRvF9Lse9ocrn+D0vZqmNtHViaNA8ROfzfXe0gSXTBoT8YNGV2pXpFLvGLhw3Iqd
VznkWqLTUEK5U91kopgN4iqFH3TlPj5fXkoe6IHAo4EQhTrW6fJmlU6+T+b70KW1fBPH2rfQk6lT
d3qzGox7a/SoMOnlNQmd8wOgwUQC3wbbVoJlduTsfQpGaogRGMIn3kNnDL5Dc/VbTC4N5FcT4MRW
FoVM/2C4BFoJKvgLoWwF+/Lyz95qlh/BAJ2Ja3Cc8WGbc4hSCcnQUE+te4Bb1drwBHVB4gSwNA26
peka8VoaDqoX3lcoP+APOCILWrorqZER1wqK7CZSCkDtbTw8RqW58YNkLQPaI+aQXuhZUjOwMTyw
roDnzi4oyAhcyASxOt8MEPPpB4tqNceSR7Zgu1vGYdA6qvBD4V6BPc6syVgc/nRC/+kKhxx0Rm6R
+yxDA9Yc74Mw2fZeI6x7iU1q0s5oIi1cSXXZv4Gl+f0YZU1esUmDZtCVT3QKEzz+CoZGAYnvA2x1
Lu6BbQ+wjGyU71PFFe80Srni2MevbW2ZD7WbqzSCoMTeygmuLnYotr9rWqET1uaTvVZCl+BV0/Z+
ZXWZU0ei1dChKeVtqpUVTfwQ3IdfF9Nbopbfx6a8RhA6v2OhPYGWx28UqhoJzhQMfdrkXgbwt4ws
8Z5a/21J3PNaKeytEPzA4NDRBMaD41y4D4sq22OmZLh237fuFlyQqKzQ85dtXHSk71qnV3tTNNza
bpXB26fg0a69B6eB2bTUsjKZOYJEJv6z1NnDR3sqSqq0re+VMCmeZE2r113hgiTwsFkQBE8o8X0w
blIwaV8At7CAiYQSctCaXLV0lSoHg7wcufckrO8FjLFpKaSYFB93xH9Hdf+cWCvXojoEtaOTQI6/
51+ZvmbgjTuxbI46hyeZvq79RqwNM543lDbwxBj7M5QTzN9QSoNLTgNHhp9AMeCvTF+WfrMmITUL
gSrSOR2tiX8FtX8GUsTD/6W74vSQnCTeUzRHrKHBLMZhca5DRw1NaxDCV54qARWJIAIvosIhW9ca
ZkmOx+YGogHPdhyvPLOnFyaVDUI68sKJk4rOAgy200OIBZsKKqSk/5+62QJda8AdxngtTjl9R6f6
CVEcT+hUL0HvSVNOR9HSNmySphYf6ajsQZN8kPsDoRD6XdT98NQw3RmAtz5tgV/EqqdH9nzMaeaf
rpesisu8D0XxsfJdO8F8YD01sFe56D2YOFZdHuw0XvxjMJWVhDygqTwMs2VEhZ7aB5I0jxDexYWF
a/yyiCPaYECYDonY+avL481eoOOAsNPgpmI/TjFqHiK3KIeWbm3Ij6UXPYH7AAPiFts0irae0D1T
ZRG2gdzsCnXjNndajRPzlR9wVi+BQAOLdKIHod5FPj9bXoUk0QLw/chQym2jyncBxXnMfTpj02VN
DlK8siBDZjLl/bQ+RCtoI6Bd8zT8FgTpVtgi5lFfYXCcfXNZ1tCfwvNGJCUigjn9UR5vpIQ/u/Ew
qgBlg4oudx1Xlm2g/bUxESS88tmls1VgQOjiBqHGJIY5/+5lixAh6DL9AXs7ytNmcCgl4UZKACQC
C+/gRcjjc5z2ve0XgqNhX2J0XeAI+ZBvZV5aqKDZwWtw7rr8ec7uE36XoRsKIhIyVII56U+U+6hL
rNF4yERslTEUxPnqO85kxZKwU1r7uojf1BhuBni61wSSfrUmFv1lHckRWHFzCT3s24yqwRv1wfCq
28QIf2KSp3yRvH7Fr+2/GVZzjwVIuh61Ul1CcvO2ltSuM5xMAAoNw62Fsc+VOP5X+8KC+0hlhd1K
Ded0X4DJ7TUPqYYH2g3RA4Xfwqm95iMS1Ne0Mq8pbc0XHwFzdgPyvrjlkqAZsyC0C1xXJXfSnkyr
eUMhYlvmwqoViue+l7/7Y/2lR8GmTserYen8Mrd43hRYe8fSEQaKs1uoC/w8d+tRelKtQ0DfNIJ+
rSaK7QHWvWuF26JethiCaAkiX+pkZbNQ2tfLG+/4YHx+yY6/AZylPBHoISNPu+PzteuVeBN1svQE
JNrc0yfyld/xxG30OzSm2As/DR10LdhNSNFODtpn646YFv7d62n+M2bXU1wGQ+wJ/Azvp66uyncJ
JU5/UbaOYOwwyKZpFhZO/KaXiADvVOHKfpvFtuyx6Ut8WoXZFqgzL3HFgeG7eBFIG0/etLSpwCIa
952w8b6oEkZpTjl+idMFre34ofJt/+PKpzjNoM9/xGw7QBRNyetEOCp64mjFawv+sjGJVPv3VHzM
p8Y67m7oAly5fJD9P41mjrOHDs+jD89FNWZPb4u5ojcEsfwE6C7yHRWnXvw9AE7063Z8wtcXoPGG
pwHw9x4AuV1238fsLlXxWFp18bPhAYHHElM5+M0iyXeBusXYwtP38rWi7jGuOtutnBcIylRSuLVO
d2usCU2ZRYr0FJWrHjPp1r4Hgmv2DnjaGuxctuhzbOiW6YEQvnhvf1ZbkGyke8Rl8SpP10UDpR+6
PYZmdrfA2eRrlS0wtWoMG/SJ1WzAZV/+rMfkf/6bwbJzyRAtwoGbXWa5b7oJ+Hb5KUrXiCgMb6V8
i+WnkL4a6hLoXuDZxgbvWSNbFiEKCIvRexy7L72wpFFDgefKm6v+apt9/j2zr91LmZ9muFs9RYMT
JlivOsad2e69aDliDwXGyoOHva+8LdQ1v18lxZdQ2Ui4dZnNvfc94SKKHxPxRhM30IoEbRWJ3wLs
xzJQfTvDWLalelOo6zxY61QPXiLzMXY3GPaIT8l45djOw9Rp336eyezussS6bvAOlp+C8XttQf5c
xcnaNd+a4auiPFz+jGcRHOJmmPvxTJJfUKuYF1hUwad9mKrSk1U7+qOySjYYvWysvfXd2BXXZM+n
b3CyZ2aDzWYGCh1fPmi9T00HAYV/2nW5DHQLE6ilkYFOxpJrF/lrNbppW0dxHYH4CVRW0G2yYaeE
921zV0tLEWjMbeEvk8zWHsXbMVr2nQ0JoIsB29jSASMbMCl4/L1goy2hcboPfTiDGbqo3TNa92O7
90NMZhfJcKt44Lft4F3PAJU+ydc0cM5Csz/WF91BwkCkg+ZvPtGmirXOID0NawujpcJJtJX0rrxM
pCx55QZrquOtsQj82yJyoDNc/rza2amYVnxSI6DIcWwun94sAgAnK8xZcctbh4odToC2xXQDa5jj
8ugsh/Au1dYZBY9Vr2382Ol/UKbpzEUt2Wm27ygRYNoEH0EOvwq5I8Q2Hk9u8pi2C5WzFt+O1VcT
p8eDvAlA4UfL8gNEipy8WNmTJ9BDXfmwIDAVk27EfAM6IwMSfe2mPy1B8cQcZ0nIiIktguJHscxP
r32FhZIx0ph+wqGzGp0I+sIbUofZV8B4fu400r7wVnK/S10nv2taII44rTt9tQqxT6vWFAEvL/tR
V+JsoxPi/esHzR5etwZ5U/W99DT5mRWOIH8N1dsuWvi0mp023hf1fRvct/quCW8kfUcDo4FwcACw
6eN6DSh36sDaONpV8BZSUpdFz0dJbe/eBD6VOc3v1VfjHRnEJ/9Re9Nd2ziwu9xxu9LRFI4xxbPL
J3PlvuiyrXzFzM7TbfUnT4up2d3X5I4YwLq3HsLRLpJVh++Z4CAGTJKU74Qfl9fi2Eg+Wwuqt2Ro
Bu2ms6IVJGpJFDrpSThY99p7+AO3Og3f1pta3YrSShdWDdf1bbnTPsrR9kK7uGfuyRuBuPUCvyN7
E6RFclc/Kcv8a/KMU/XP8o4tB146fWnQOuPReQ+e0lv3hvKv8FjdVtvsWjYxD92POwxZLsTcqLaC
ujg9RzJSwnVvMQkWF54Svl1uaYMkyxdluYYLI0VIrNvGB3a4Bcala0SNLi+jfBbOs8enJA9RnUkR
Zi5l0lUAjXTfl5/8Hxg2Vl/Q+EE9H+KKii8BVFo7hlNjgfd3tNARX2QbGPRz+sQHbbZJvkhVWJpk
NnuA3+DSxoVxTfNIkn9xu6P3PjWrSLjIok7XyEqMMtdN1qhciYMtxnb/zPuvPS7DwKke6i9XbROu
DTiLLMs4aQTAS9JTWpJK2Dooj0Uu4iGNX6M97tGVQQGlTK/cNlfnOdsLKS5pJmQR6cn9Mr7XeCTc
NR/ms/QYvrVv1tf4Svz8y+/+16rOG1CCnvw5mvcVQLagOOab/AOTzHZ0gmtKA7/eZJ8GmzXyvLHW
YbWTug2jI/ZbfGe94T7LKuJKGCbZi48Zaa+CrDWWGfwLLAoFJzdXwD5797kxNpn8YI2b3L0TNc/W
yq9qulfZbi2Zl4Zz6AEbvCvn4pcBzKddp0+b5NPdD85VaJSAq7YwFjgvDF/SbJOhh48zKpXvd5pT
sGcvn8VfPuqfx5zFvnB6Yt3zGdPlO0igqpeCtUqrAzGm4C5BPhqL9CmENQuk5cHN11eG/9VzR11F
RKyJui9dydMpw3FPVShK8pP7U3zzhp37aknL9Pf8RsIeur4PrimSHMt48yv804DzPrTstWllZYX8
pENyMdELdzRrlQzPmCEOWmHDOMNvfZ3KNwZxViTqK3h6l+d8lstNt99fU57jXtrSqlTFYMrtc5na
pEXQSib6f/R8eZyz2HsKHwgogNNNFc1jPPV5N3llB1fQFQ9dT86IIXyzG6BBJS4EedkOrNfLw53X
KWbjzQ5cGzWpUQaMFw3L2Nw0CS6H67iAqe6MooN/a43UZvEYG8iJO9qX9hGqvr4MoivZ07Vpzw5R
R4PR7Vp+hintTNNxOyepdpL3GqROclXP5PyWmU16dnwgTY+m6zMaQHPQxwWCG9XKR05Cg4YFv2rZ
6vfJHn0QF0ptvxVf0xjj8L2ObLm/iFybf+LeOcAIzZwS93GJkiZlfMjrq8uf51gkPNn4s1+qnp40
LXKR4Mj4pTGcuxqTXYhEyxFSIJXCO7/aetkNqI+hcCatjXKdciD6Vra14b1Q7yD0ECwHZMAIweYU
E8p9B4SxuItKCmALXKAQHeAevfXHhg76uhEnvp+Nn3ovxI5eNE4zLGJhk0mZA6fTLoxD0v64PMO5
0qoBvJJ4GalVhWI1bZ9Z6UETEPAKZGbYpvffc6tzVODg+rY0EIJ8VaKtRWo/PsQ90izX3tGz3GQ2
9DxeMANL9EWGxi/XsNZhxyKg3rKwfKfiKMiIjFwb8uzmnA05ixhSUAN/fs/4NhO3otO3u9ZaifoP
A4CDuFespVFdua6P8kPzTYRwlDihsLTJ9OB0E/lQaHUxHKQDVbi62Koi9G/w7BRnVgDV0TQmaR2+
Ctyc1kIOdmG0MpBJohLXrWTVbmtezW0CZr6ZqkChj/O74xpLOVwgBaE9da/WXjS3rvoufIecy17E
N4pV9NGHIS+T7fappE/trsXEsfYmeivCooKCdwxUg9T2zVsrR31B/WYWa3h6Zul02DJekzQ/mked
rwJgXnpFYEnmGKHYChvZw9fmEEAdmFQBHGyjf+pOOq4M995SHTGF/7BWndb/vYHZGCw4PuW3ftc7
FAjMZ+EJaFNssgB7AjyomaK5UapVY26CV+852iecS7uHFoL9WLv2wT1VSF/gb45pM3SkLxYEafVn
I+yA7CiZ0zUraI8BBIA1pSJ0W9RvPlId3oebbpFXaakKX7PXOovk2HwyKlj/WoHZJQvpD/RyyH6v
5Mc6J41YB8JG374ViWlLwvbywZ7b6R0P9ufRZpesL5iDkOqsN0WWbflu8KlhJnYF8WPmcZM5pm8L
HzgjF+htpGuZoHlHjkle9V5+R+qCh8b9PbpWAWKrn22C6aoBxjgJSM+WAKSbGERjKB3ACioVbGWH
vOTyxM+DlWmZNbTs+eMZaF5xSYsICljZSwfDt0tsc3ARxzb6R/y7J9uh62DyM5Zo9WA/vvG+XR57
BlcibpiNPXsvlF6xfDVhbDhB6lfjG1wZ5HNyW/vWok6DCLhdDzYaRCg/RU4lOd43l5rKJmKtPVu8
gkL61aP+eSFm1TbPwoQdiqp0qBNnTJzsEZUgEStptIuuhA/nKdFs3rNXJLXGQUjKUTpUQ7qBW0XR
d2wXsGlMVBZ41QUSl5Ug7ofmygt9deTZIxIlA2IGLpMsiwUFrqK3vW7ZdU5FhgIyJ18Uk5P2Aq2h
y5/66jabPSVJhKsKyC7poH9vvpav7DHEZ0w7TG3hq/DhIwRRLOIepsS1gaeDe3aGPu3vWfSvVUmI
KQVrrSnIJSzUFn+stXhHAKncD2/qR9Ovc4UvPV7ZTjOU578299RuB2tGU3cWq+KGXittJ0r0Q5yw
XCjo7Q2r0l1rVr0YvusmRDf/ucxecEi01fA98A7DlzHflcprIUl2Ij2A6x9derG0Al3FTmRHxxxc
gcytyDhY5cvLX+jX2/+vnzu7a3yURdqakQ8uRQDVyXlnqq0rfaX92BRXpM7Ps9DpAEzFLRBwADWV
2W6oJ6+0XM2lQ1ovC12yu7x3JJVeAVCDWx/+pRuscn93tfR5JN+c7YZPA892A5LSZt5oGbMkbI9t
3kDaRgX+SfLS1B0R+ik2Je1i/EYjJJJXNZLUzSKKFino1RGNj2UjLaoG6OrCj7ZDfyPTDK/XarhS
9FvdeGzVgxeswnbbdjut2Y/92q2uXNi/fBb/msGxsfMp5TLTQBIq5KUIA52aynTJ/qAaOoSvdQ/i
mngnWlzeGeclyePXAjOCAL4B02gWkcUSQr1dTUTmG1tl1OwyvK2khvwjXajxVkbEBk5qsy4wjlQ3
Q5WsenJASXH0ZBWXqzj9qiX7ON5PpPh6oQX3/bg3ZacVFgrSYPm26PaTCqSRfSvF16DZY/kzxi+x
ui3TrWxuYrOwo/E2T6C7x8UyDamXo2GlS0++extUhyuTPTsHNADQGAANBERfgSZwGn5imxH4OjpK
ByvfZ4R2qokxUU2Z2VwnX0tra9SPYX7PaU2SGy/ZGuFqjGnLPmqVnetwmJ00d7pgYX3UlqP8lIYl
7gSRvGiI1QjCCB7g0y7Rm/JT8rabep3HTrGKUdEpV5Wx7V7kGxE6JW02QDALM328PL1jF/fkAMym
N3sABA03lLZiemoPv5wM0akKJ3szHWFnbdto5RUI4UHPfqSKbKAHOC499JE0ClIrtVxRUkMXjugT
X1VJXrqeY3U/Q2FRysjpLBpljZ0RojEIxOc5UOMl+iz9Rk0PJcIzsdNVmxqlIqSz0c2/SwxHgr8s
L0oTSUcnGVd69JY0y1reU2KvkC6QF3Rsy8RuFJt6WoAiKsv3vS/s/DvpK6JFcT7auuuo5qrUvuXW
NVeuKfw4WyuoJLhSmdSN5sSJUgokkDYeoZG6HOSViEvCWD+kXm7j1Is4daY6VfOAHNY4xd79Tq+v
FDOnj3HpB0xv26ezXrZyV+twrQ9muDGLL3l9Z+hIDtxgfX15W5zntdO2+DTVeSSWawqYKIJt0V3W
pJbD8CLpj7KxLVAkzHaWu4mQsgvwuV9U2ebK4GdX2mzwWeQlJkrRu9OeLAaHdrSORQubod+JEyXi
tmq3GupjPQzyXVCupfDOK9d66Vip3fMsXiudzWD8vNuzXzO7AMZSTSU39KVDkt7UxsakO9Es1UP2
A9xeAXyguhaTnUUoswFnRxJEj1qOKKIdADimw4+i3SZICOrKNzF5SodFUT02yQurTuji9tfYo+eJ
D/1z6KqKZmEohOX1fI9VsOrTUY0OCVh0gm80mtQ6CZYoYcIwR/xkhMFDctl89wrLv4mm9AuVuG5R
GWRDqaZp66F077oSXVd1GH6aMhBqSRI+StRBifmGtZIM7763wgbA2PNiPY9VWV4Jts5OKpOYTCtg
e2kQq+YcxalVbyiBFB3KdAJV6EW/7Hm21lc26lk9hGQUnwoFGW1wtwBvT89jbfTIbniGfyhM/bXP
knGJvi8A3wyJ4SpyUSSR1FuLWw14Gp3Thqa60l6b63koffwVwEcnyitGcrPnGJO1zPPcwT/oPa3M
qPIgw6MEkTaVvlXLRYZt38aalGHJ0JNsIwi3KHIfjEL60nTBeGX3Tqfh0xUFyB6Q9WTZgZa0DPVl
FskVfV/UCEF4B9TFZEQV4gNaJhB+a+9nV5ZXCS6zszINB9mXAtwE6wcsOhsOA1FNHK2MubfKrY4L
z0pS0P0qavmLG3t2nKvBppYVZBzS5A3OMxgGMRNuKnF8ybBisvPWEGw0CQt08ZN3GqBe02ibArlF
O+nRvA24WCQNjpqva/GVqHeOAZp+/NSFgCMHcAmv4tn2QU8TQhjIhye5p/UxFpQPSylVV5Ybbd06
3muCgXqyhw5wIST+wvQSYeWV9JDyApMOQ8++DlkRoZcjb2VsDNdIN+n+ICxCow9RYWnQqFCufV/5
/AMfYVYYhtDP1QxtFjF3g9u4qJyKh16X7nxU4LoC9YzODKobtCSehSASHmWknui69yjC+Hm6TCtZ
XIdmd4dWRX3T9xQLgZfe4tU0bBtFQlVS2wfguu1BFP0Hl3k6iDMQBehae+eLTQfrTQydLAlH5/IJ
nt92fAIdAJaFvxItdjg4s7u21pvQCjSxOrShVaxDn9VHuTcguEiNpVYGALHCF0OXmpVcERu5HkAa
I4lAwWXEbGXa9DtBQMK3pLOcRpV7FwaU4LxRX6HL42RlXTzW8qQDLQ3JClEa086ESUikJ7u+PJV5
LwSoNGBR6F6cP1wRQDOfXkZi11utleTWU5iX2Y0QdF9kQs1EN+40NpKT6XnlxEGz0UZqpYgBd3eJ
D6AF76RoF0vREj2acKfEiJkZdbYA7hQuZIXn/vgz/5vd8s/p3r3Abvlf9Vtd/ePnf/6fH0ha/Of/
gbX88Y998I7DAX8REAh+HOnV2x//cfyT/iQv68pv+MyjM8Qlh27qBMTtPqr6P/4pKcZvKpRRjJkM
vjjs1n8zXiTxNxgMCvqSR/Mk4Jv/JrwgejE9jOwTQM3SpBPxd/gup+EopBNolVi0EgrD1DNh6p3u
uGBSpkLpKtqLFerxZr2E9E43E0/nBJUl6/nTej388YZ81rU4fdP/HA2qGb7OUM2gZ5yONgaDJCAv
Ee0zod2UjbLErP5vjgBHc9Jz4CLgJVXntnl9WxR5kybqHiaejMxSR8kfWcYrd87ZqlFe5cWGey2B
vFLmL2RiGkKrmXG9z7UYJF6jwTIpkwbd0BzBxDGjtFxI6pWAaFZhmQhCvDUMSNbOyLQQTlevDtIg
z0wLpUfEA28ROfuZG0O8iDLLJK/usOJA/YPAmrt8GGGF0LClEpK2+lWQxGlC/ecvYfvh0gFQU5yb
fCKY0AlWrZT7Og3MVTYCMXSVUnoRkLbcuF3tLa1YVldqgGTEaAlogyY0dDqzzRYFkkzoJiMjMcQK
inbYfNttICuEyUW+8fr2JUtVkLtZVy3SojHXUqK1XOa62t7oUuk+ufTrMLH0Mbss8LC8Fd1Mv5JR
H3fJXxHQv+YHWJFqAQfjWD35lKTFZjgIXjpW+wI14pWidd8yFAYgk8sG4hy1twr7XHlsMjymE9fw
7zR2BBSbwr13Q2VKo4NhacjDMyYG2UtZqMODm0T1guCOuIagZXt505++59PPhTVmETsS7k+2PbP3
PEmHoUm4YfaSoenrzqCt1oMJd0qls3gBlWtIrLNjTJwsYzOCrxugWaLm042oxVYajZEa7LE4cxDM
tolvFpenNHsKpzmdjjGLCtFl6QYy2GBfLQHrIRa34ulbeEvBYV/YsL2XMoA5xJDta7v7fDUNidwD
6jJp46Q8dDq7XBR0r4fgvg/qFQy82yDFJ9sckM4rr7z3yvSen+4zhprMDQmzua/mrCW59qMyGuRg
X6/0dfAUPlv36a2+Y79LL+Et+qLr9La/l9fGKl9VX7wPQMmPd/ldtpXv6aKojaP9RLvQvQ+urP5p
9v7H4n/+XbMNhXxFGhTRGOyV7mYgrshTJMjLGpjduAqR+vUT06ELefmTn+0qE68FAjnA9ATSJEKn
666OQiG7TdDv6yL9qUbDWnPR6r08xtm3PY5hKDD64T8SAJ2OITUV4r4K6gqUYCj/lYTYXD/qQx/x
uv87MvjFS3d+Wc9Gmj79pyskDJG610tGUmx4+DttEy7eNad0qvtrXshnH4uRjnxH3OYnjQJChc8j
IY8rxvqkGBGqBYhxmBvUXKThrR2/BdRd46knZFzpYp49AMcxSdsIRUwwWLOwQcX+xkU2rt9bcWqH
lKxdw1wa/t60DlUMGKW48qxfG28eOAi1YrUS45GXgqvM9pjHrTzpp167W5Q693J0ZcBfbcapekZp
gHCL/zhdVFFujb7Qs36PQme/7RBicYwYE5PLu+Ts06FpQbwvAoxHyYaY/3QUfNyauNOq4s5oEff1
K5Jtc2GBcMx81PUg6piZv+1hvFwe9mw1j8MS+RHzgaCbpxljnCpqHxbFnWAFj6IQrWqXe9yolqjL
T2YEtgem8/KQv5gpJVca3tAQEVGbYxQLA8U2d5op+iHLLHG3iGOtKs1YjWKJXUDy2GjprrK2l0c9
O+7YNBs8yqjBkkwx+On6Joh61l2uD3cYbiwGzGHccm1QzA7z9P3ySMcN8fkqh2BIVxBgx2QJzT9m
n9LM4lL1lVHZq3vhXt11d9FOR6X12eWxQvlynS/TJZr+DdAL7crnnP7o86GnQRHpwQB0WvtPV02f
KQPevJpCb0pHE3dYaCggDwCPKzg9JSNenuovh+PxB7MOYYsb53Q4hHcCBW8cZe+ZIrq3D9Bx13E3
3AQK7bXi7fJg83N4XNZPg82+oI5VjRHkx8FuTAy93ae/++djrg0zlG1CIQ/pgdPJyEaOn5eoY5eD
IDQeAKM+KQSbV3b/dB2efiFVnQJ2/oV8DcXM01FUib6DnGTeHQYW7Sotqu8Zlh+bcAiU1d+eD6MQ
gJM8cq/MkVYZYNlk9Mfgrq7CYO+rqblofeVaB35+rrj1dQx2aaWhQkX5a7ZqnjSMgSYM6b0vKPo6
9k3leUSA9vfAh2BRiPH3y5Oa31cMB0JvMmZmd+N4OG2STxtcLdvQH2OrvA97a4Fo0n0Hl1YcpMVQ
yYcul+jwXjnOv5ggaerxc015+RHK9WnEvPDxRSra6h6tOaAzUrfVvFEEnWfcFK1xZQ+e7Q6mR5w5
yU3A00ba7nR6VZZRIHTLCqeq4JEiL3apqrFLLO0KhePsLPHYUEmAHD+Vd3m6T8dxoxzjG6Wq7ps4
w5ToJhGt9eUPdW2E2b4YakTKaftU94VhAia8N/FTujzCL9YKSU8uHnYd7Y058DvHw1puvbq6R1ve
wdRDrrZCcM2he9Y6w+R8Wqm/RpmjvROpGnEPYBT1S35viPb4DSV/AQmvx+AdYFj8QbcOa67LU5sW
5+SSmA06i02NPh6yJGPQANloCJjS0lUWALC1a+/FL44TZxcVFdrh/Nv8VYRGU1QIN1f3GWhKvc8e
0N3uwBj48KvKJR7vuEdfQ9nO3/9pRZFRtbiuiTrkYwPk04HyPSl2K2ss76GDyRS+75RwUyl27oGY
oeN65RY8S+Cn4XDfBv+mkaJqc8aVjmVpZGlayQfUNvmDN9rwgm7Gm2jvrcd1tFV21m78LvzoTDv/
yL5d/pC/OgWfB1dOz5laJl05tgwuAvBRsocIp6LLI/zqC9JyMKdbeBLmm90YiZt1bZswAu/JwocI
HSXqQvG0gJtjvHMHlOvT4Mol/ItDgRmeTLjPZ0TSY547UdAzZYTqu/tekpAAbB90SwY0Uv1f0s5s
uW1kS9evcqLvsQPzEHH6XIAgqcEiNVvWDUKeMM8zXqgf5LxYf5Brl0WQTbT3vqkqh0tayMyVK9f4
/45E0ZyyNqlDBvyj116M1npm2V3HbHa64NEd339wn0SyMmBt0c4hTnv/QY+EMm0hfgrGvQTEvkEa
vu4vNev7+e09tVReHMZKTLpygBGWD6UUpdkHbP2wl2ACpx9fWqmKLX8zX/pdZxdf2+fyKV2qgx0/
Oazsg8yZ1sA0UKRu57Gy1FuV6SaBTiwB6VrTbhdWN339oaHRmBIlvYKnivLMB56LMSCjmUvjPsHQ
UB8u7MR05O/Ga0vxN3GqT8rTaKzPCz2+E4cyp3P9cG4uCE5eJA7j3qdhT+w/54wJnpfwHueeW9bs
eVOkoPVjVRz3Cqki5bq4gfdh3a6IF6+FS8EJLsFz2gKRF8BddVluk5/+1no004WrubTQ2RNYVblH
kNCPe8sPruT+wtDzhdB0huowvU7s5ZQimbjOgTqaPRSjbESQW1bjfrhixFDfZs/+97a89DMbTIlu
Gz+YDztpLdyJ30DXEO6Eu3BXPkePhWOt6Wa6bhbciqNUx/v3QNVM9RY8JGVeQxjJwhqFloj76Jms
A6m5fC0xh/6gCLbxZSmkO3k36Qb4W9rsmCGykmtDnKT9bL9rUIwWW6uyKxr9J3gDW6Nv7iILNu5C
IDKbePtr1z/InR2s4ptqo3TITX4G99oGGjwnutRvjWv/IfjkX4+FLX7uF67qsZ3npC3AiCe06GmA
/vDWiGTNBw8Orb34UzU+Re1FchkrDzzWiyAIx84HUQOmnW2dUIrmgONNoWW8WuDm9y/1JngzHsdv
1nV2D5NHcC0+MW7AkH6JstHP/NJcnL+5p64M9SAYuKlrgDM0O1FNcC0rGNxhP8q63QsrKJcXXKsT
/sC0vN8iZodnqHFu0GQw7MUrzWmdfjP8zD+ln+RtdZVehpfqNroo1LWyS8NLaCubBfFLC5w91wNs
CHJS+uM+HmPBznthUzTx0jDRSSFAlU5uK1mP+eyxGQO5lZbNuBdUrgONxlXx+fw5nXp7wTL6W8Js
GQJMGUIeY3eq8nkMout4MC6KRFzQhhPvIJkioJvwbsgyqjPrBtPoWA+TGW+snQVdWPe5TNeQWp5f
ywl911F2nkHCIZDiZq/taBYQSg3uuPM8dTd4myZ8Sv36bhg/wUC28PYd+76TtwTCH7XCCUZ2pt/m
yORTaKXaTg6tldT6T711KQbXlutSoKQzu06dsV1KOZywkxM2Kr4LJ6ZQypqdVjFEcDYVDbA4jXSR
w504AKPimgIDQJeDUa/h5V3Habppy68tE62g/xLptJvz23x8mJTQIFGGg5F2IkC/Dg2Y7iu5WUZi
vwtcKijyYGzI/RcAQlSPlSkslS1moxDYaIZqqKaL/BMIR/Jhh+JyP6qErpe9vUsoCrWvus4E77KO
GWiK3a1Pvmpww1dR9i9N774tm3VueQuKdXRJqOhIJmV7LDa1fXNyvj46Oi2jnZmnWrugMLmDak7l
BO76DXwKwUJB+KQoC+ih6XEiHJ6dsJIWfRfgrO9cbdTWcUyPpwiJqg1OcPSnKkykTUbJoEWL/ATF
v8NVxX0tBo0nDvtupGWeSlDvw/32NGrhJzFpaXkCSW6hxHB0ayaRU5zPcU4VspnJVgtFLmkkGPZV
Udtkhy96S3ICVbklg7Ia5PpyqKBh6xrnvMZOm3bgRU5Zf8CEpSmzxTTT7PwyWMFjYC7KfSsXcIsJ
bXttxe647gGegLFe3AU0TV22+pAtXJUTyjt165JA5sqq2jv+6UfNoeJVeGZcVEiOtllgXGgpaAcS
Ybmn+V8p7Ky9UNy0noPibVvXlGy91Re098Tq2VOeD0D6iCznk2OQU/eDbxTlPhoFsaUJRI3W4Dbm
K+rJ1Xf6sGiYqnPptgVbfeGRnLXSTZcXNH5SYLRjAgJLlHmoY1pLmxg0eeW+1ISAqVBdiAEjjEBM
MbL0Bjzr4dqw/PF6KIdklTdlaHdA7Dmsg6SFAQNwN/ifByFUnLEcmMxxW5XOKH3cBFnIfGPZ9JdR
qfe2kSfF9rzSHL2906dPJg6oOQoq84jKHdPRL2PYPYMO9OYuCWEnFHRr4UbM2ph/7RCJO8JeigxI
me2QWuRjD3d9tYfiEDeplvK1rjUvURRK163JhII6jncQ+TG/GirmOjTL4g9rtNMZTRO8tL9QxTl6
ysYgdX0A9aq93ubN5VjGkKt3ZrywncdXn4TodAloYZ4SlfN1WrQsmK5S7atKV5lyHZO3zk0hJRyG
7iGKo2Zl+E1wAaZ5t8sKNb4/f5qnLgH3EDB9zM5UFDhUxFLtirpJ9Grfheo0wFQoTpi1QPBTjJPy
LtzABEh+Dk6rhSsw/eKZ7cGcQ2QBdgxTVPM8twk3l+9Gnb6Laio4DVwBW7nqGmadGQiHS0y5AKb7
2/nFHslkChXEVEbgeTB17t/hYhOqWpJveAq37qsAlW7nwhknOlL83EEVdF7W0YM1kzVdow9vYw8Z
AtzPrry3aMqMTPUaSoRroI4XxJxe0lRplHizFH3mb2WjR7t0pMp7VQMRxyPbSPf6TfP5X1nMbynT
V3xYjG61dQ35qLxvi/4iyyYWxyvfGxeC6yNdnIaEsYj0h9AMTwr1UAqxUQSKeiTvu3KjjxeDctWX
3Py1lN3W/YL6HTlrJC1F6gOk+HBTef0OZQn1EIux0bOil0RfafEa0nrl8vyuHV3tSQY4yRRk6WCk
JfJQhhR1VlWzcXtfhbfCraCsp4V7oo8e1WrlSpC8VwPY96W38K4fP6+HkuftJSSHGmm0CpH4CEi9
Jgsu8JNWwvitTIL7TDSATascWRfW9fhqNfBdh8pCs/i0fwfXe/oCU2P8XYf9/Mij4XU3I6/Ppb1l
xBtD8Na+9XnownWT3NWesnAJjv3/SdpkpWkVxP+fx4MlzilYNIW0j3vJ6Qx9C5nLuvJlp6vDZ7V/
cWP5xc8etC53OoEpqKa8HEA0On/cp1RqGsBmudDUTCxsB5ckTaQsCn1Z2tOx7FTVq5IABlJ9Fyth
QXdP6RV9GnhQEyMOwcqhoDGyzLAsS2mvPITtpilfi+A6+x6794W6p8Xnz1dFq6xEPMMrTGnyUFgg
SkMVwbm8T1vz3hjF666PbuoyeSkjY+G+nDCZ9Gj8FjW7k30Y9IHVywq1Gvne00GRqnva77uF23FK
NaeghSbliRJpnsIrkrKBeRcGCytUQXgNrRe3bQK7VptnmMAuCh3IivN7eJySITbFywMHQUc7jxC7
8yRtArhi670YJOZLDEm63ZbJeAWn8rDykqS8xBz+iMUIYEwoxtYdI1ut337Scg2cP5Gnyg0SZ4Ti
5GaIR/8mj6pvmRQHsFpW7eeFjz0+hinIAhyGua6p9XF24loEkDLjHDWvJDMBqpl+Kaw6X8NJpK28
EpOs4opet7Il2L5Yi+vYyNv1UIBqA3AUILR+x1hbkwh2FltLED3HZwckHtEZRDUSXsMcHq3keeiY
pMVbak3AqerwU1j6qtNqPbNMOvTqbrg0WD4bH2YrqBpOcOt0m9LASJh0eAMsX66hK6XftXMH49Uz
G/97F9Xxw9A1ggclfNu99oliZatxTJIvWRMoOgOWQkRamPrNQw/l6s4EFbSyM7pJoY+D7egpikPh
NS9EKSHsgYjbFgb4aZkBG3O7Q0kshuZl+S70a4APRV8er7qw1u7UXBaqVenFsCFZcgzPh2hF7qOp
wsdlD70MQTFTKNUuFXLSmZIURF/Ing8hqNyC8aqGcncXgYIb2XXedF+HSqey2yZh8gjABlS9Ray3
zzSPJF+7rgH4MC0Sb993lDMWbsS0Zx+fB0qyNFTwADMvNIHZz7wjMfcqOkf0Yo/pdrye8VTPVuBd
lbrteW2eK/Nc0PT3HzyXThC7SikQ1MBsWwvwQ8d7C4iA81Kmzz23nJmKpOR5sjZFiibSQwtWbQYg
83kR8x0jQUDujjdOpzUed3mW7lFNQapTKWz3ccIEqZ9ctoEV2lYZMiQXkV07L22+IEqtdDpOdFBM
TNGePNu2MKWFLY/bdh/AnbwaRGZxKpN+//NSjh4y0qskWIivmEhkHnC2ba2uwx4uBDRp+O26rCbo
wNq4r4tuAzC/PbQj5UjY6iE9/0OtIM5CMPC8Ml3kdD3OAgGz0/s6KxKCS9BvMyDmjCKwW3NhedMm
fdSKdylU50lvsJ08n4e6RzxHE5uSkuQQWkdu9qYUgEQj/aHuzaXMjwqOYDhaM8LUME7XieV+pvbQ
bc6f1GxoEyM47dgUIrIeQqh5DrnRxk70zZA4sXadODT2RTbadf2DOu4KSvZ1qKsX4Ilhu2D9AIXe
VpS+52+6i1xYugrHaoPvQ/WY8hvfRbnocF+HJG6yXnX92wk4LbX0qyjLnTGiRUquV66mbor6rpKt
hStx9PQw/DKBEhqkWyeyBflQqjpY6kDpKLjVKbxZm6C/0saVB0r85/NbfXz1eNpIPUxd4VOCd3ae
alJWkpwKwW0s1cJGHHVK4xogFeelHOVXiLAIf+T3+aT3nsPD5Xh6bMACK/OSKlYPvbss0eXTDQBf
qLbYGWClFaZKeqd6qwYiliDLlxrr5gvlC94LH3h8IhkwdbbQtAuKBgg9sJFpvV5lQ9IBT5BkC07l
kpSZjYGxkv7mTKz3veXttYQGf4OJnAXdOCUEmo/3PSVn/A4U9eGV6bskjntyuHvF03k24Q7Pn4RR
Ehdu4fStHw3KtGM8ljCNgegA8eJMBQ2cHjML3i+hkW6KLiidxBdKxjPNYFNURbE+ryRHy8LFkunU
oIUaQ0VV51BH4JILtVSRir2nA4Jc/yy0p/MCpiM+WNC7ALqVUQTs8fwm45vrmdhqxT42PNsK8GMo
EfnP/56Q2cvZlykaICEkAI8nLD5340NhlH+qAbOVzI4mjbTSA/iv2EvZa0cbZTAOC3Z+bvXwZCZ+
nb/3avZmJYWv572vFPusWIEQCOIYFzWkSm279bpbKmYtncykGh80OnN7M6bJqtgnyqMU5XbWXZPA
WNi0uUmdL2n6iA9CpFwZ0nA6/vwb6xkvC9XuDSL0BTGn1fj3zs1MgJnAP8NIUrEf2q/gT9nBUoiw
tFnTOj+sQwmYXxV6tdib5PKF5NbQHiXz57+nxbO7GMdCEoQxMryBfmDzTUmeQWj692RMKvhhHUGm
Q8PWomIhc/KNRGtW/DleLEcvHMe84bQbq7DKLVbSggarAttdAEJ6fiFHhvLwrszb9+KKReSFXOwN
KbwojI6xhH0n52sl/3pe0EkNZjwA6EEGPsgkHu6YWLs+zY9ce0KLtUmtRutejUEB4PTe1RZKIie1
7IOs2W0xA8Yv02wKZUoLNNFPUvukA7NwfkFLQmZ3pQS9NO7kyY61uR1DmGPC6vCvhH/MBvzettmF
qbvIKqt3KbK/yjUAdQWgG8Vg1aR/rtI0UFLeIBFJsVyZrUcXZLCkBRHjr+crFSRS4mVw4heknLDN
JJPoJiKgfWfkO1SDoqlCNy+rYq9YVIwJruHctGVw4RSqqitzKdw8cUiIwyOnJ46kxFEJrlBc6vEd
6l18GUldRQocS8bmvCYcJVXfQ+cPUub61mtwD0dIKZL1FLns8tvoLgTqP7er1i6+jTf+3SJm78ml
abRQ4J1S0ZhPI0d1IAuy33BeVuy4bvdDB9FOjZeIWk6K+ZB/mD3XhkmGnEoEjkf41tPrFQu7qPl+
fgNPGKGDHMfswZZVKao1sHz2IaxNonpXSk9VHWxHgODOCzp9Uh9WM7tOShV2bV1h7jqADWTKefZo
9jdlJ79ksecooPvqbbOlIH2vGfkKbN6r1lC2rez9udk9WPHsjTKyiLRqN1mosAaJU3bAtrHpetia
+R8CclIpmmWQZm8VKCCZxIhKsa+A0S6d1LXrx+reuIgA0lkpiUMdLAMFdeMmC7t94vn6uMg5mmAk
CXHUTYKlEIBniCja4W7hPKcAduYWH4iYe6wNxI7kLYo9YAfWSwN431cAdKKamTPH8jaJtrCkBU2d
w095ErTBFq0Qe2BWnGi4kYOI9tIU+Mh/yXL91tR562WgRSSbAiQFcrFWg6siajdS9Hx+/xYutzV7
lJOk8crq/YTS/kJrrhWg28VwwTyeePkPzmhmHV2hktVM4YzEpNtKbQmQu7eWm84Wol0pedvzSzr5
wHzYt+kEP3hmUl4GgjbtWyvh/YOIX2XbfAT2Rn0yau48k8INVIfnhS6pxcystOM/hdLHjlnZ+92T
2X8eq4Vhi3nZ99dNpmbGYPc0YT1bGxDKadrUuOd1mm0iTbRJRds6Tc6GlW/I0+2a8fP5hZ2WaOCx
TV4b/ZeHuwmlc1gk8cj7mVtQ24ef8nRYpdAyiZp5H1kWeFxLzUZHjeO/Vvlb5uw1qL3A6nSfWDqF
RKVTXnow902lXY1dsMkygBfkS8laK9WVsjjEenSOTHvSmQhoFJUnUkuz5ULprMeVLGi7Ov+iwDZR
M5WbaZlDb/36Dzd2Jmm2SMsKTbVLPH1XirduIV4qFQsMCVXr4KnODYfywua8xBkGN+/ATOTssiuD
3umSi0h168hX1bM8rqiZ9aCoVDaNJLASeutkRUXmWbsa9HsQ8cPrwFmqZxxV+N4/gwYeRmgkiZmh
WU6yENIxbkc+I3iu3rqfwKtfVvflg3dn3Ofr+K25bB6yW4RTQnMWy98nD/iD8Nl7MfTd6OoywvUb
SPEs8EMkWwlXSrVqr4Favu238VMG3OSPJfiQY62edn/qvaWxBpdz3pYZKYliVpav7/rSaVvbgpGn
dkphHdRrF85XR77RF1TsyO7OJM7efTEeBiXKkFgM1p2cPkpjANlj65Tu8wjA6XntOnpJDoXNy42i
lfqFX036zBSYWa5No3B6S1ww7ktSZscXC2PqlhFLghfFC0teEM/OpG/nl3Jk82ZLmRmBjs5kJdEn
BfWTrVxDKpdaF0rZr8sEsJ6ihCSsXAhYT6olHecoBqAv1E4PzSwU1SV1MVfbxSZk6JCKaJEjxFf+
0pDX6f37LWdmAoI4lttxNLVd4DH2pOxycQuL5/ntW1rL9A0fHuAui0epyixsaPYIEZmjgMNoMmCV
agsG7ajS8m5JPuza9CUfJI2uqGQV9TJ4Y2zxzvpWP6SiHXySL+OvzbfuBfAME0jhJa92aQ9nb32n
9b1YUgffpRXoyR3AyRNN4NP5TVwSMosPlELywlzjIVIFa20GII0nP4DdXJ+X8j8Ypd/6MDMRgkgb
jiWjdxUY1eoeHkvrzfxO5KN/FkSngR92iaPrvHbI4sz6ZxUd3IQC2q7Itop1HRuPFQMH0VIfyZKY
maEYh1z1Y49D0rx8BaglXcAvKeyXVrmwhUfu5rux+OcOHtW6RMawQmXgoEDLhtkXezQNhm/BLBGF
iZDy/IEtLWtmJ2pRELPIZPdq9Zurq1d58ZXof9XBGnJe0HGgTBcTbI6knnTmho4msxM1NdKq6rVd
z/xe2K6Se9DzSdZ/t1pHtx9g3Xk7L3EyPQeR3CRwmt9nHoRC93zcSx1oIy+pDe8sZT3ACyByd89L
OHGnkDDVCXmBgVycKbtFr7giCEgQ/cIlYxdXmyEDlM+ItKWnd0HU3MeBkLJVfYaMdskE11usQxku
h+Dnv7WeeZ+DacZiUNDDshNlqLqr0tGrfAXX5IKGL61l9hzKIX1NSstaDAMSLAoPYvCWtUsDMqcV
jkYXSrrToOE8naVbY5LWhajtgOPeuc9FD1IE0bzqwPzF8F1Z2HJtA5Xzr+zhb6kzO5uNg5gpPVKz
qTXpsdZe9CUYvlN+N3r3W8ZM76YBqNHIRm1Hp9onDe4V6MqNHWz3D/HGdCqn/Rm+aVtllWzkr2Jt
W1+yr0vA66fP8O9PmHe5qi7tFVIxaLtBaohPLYfQNM6ezu/l6Rv8W8jM5mZS4cIAyjo74Xnw38b6
y5/9fvC+6USkeZXeCvpg9GmRH577qBDdOvCK5rYKx9hhWPCH0ItLc4ZH8yaTcZj6DsGCm5Cn560o
Jg2DUlxJ7W0kpOLENe8Kr6ZZti/RMDZfVDktoMTSm/JzGCekQxtfDQgcXKhEosbrn4NOorV8iOXu
VdJzrV/RggF3X84062clD4pw1ZOsHuwEgK3UToSqFpi2L+oFH3bu+0+roNNXhusJhxIcmcO9shol
rz01rm99OR4f27Ro7bAsEjKZQDSnUnI5wXgu3KW53/wuE+AQ3gsLzL75067ETZIVllLfYsvbH1IX
dis6YAM77SZi41wZv0Ri+9Qr2uV5vTixVlCRJ6RL+iPoN5k5taEl1VT7xe4WQKC7zg/SjZ+ENDc3
1BSAMPO3cmL8+HOR7CxaCDojEd1M1YeYnspu1DogrUEd9d32h8ClUhXxsVbGG7eJ2z98+Nnb6Sj/
FjgzwqEGEG+hGN0t9RN/3cXCo5XonS0PjGNVlfuH4QjSpnQB2KB0icNpNHMzJDPXQ0/su1vL9WWI
GsrwXne75yw23O9V2S7hlsy9mkkcGEd0aCOPLoqZsvLAyHrspd2tZoAMpAyQ9HkAwQFpH7lQWRbm
QhR55PYyRkcrHZ2qdLVRHprfcU/TqhweOOU2Nn4GinevgeEZ5epFJOK7uRMZiXktd8lNWOSf1HAp
IX90T+iiA58BFBF6VMB+ntkxqzQ1IWTS7lYZwtderbzLQfTqVZfWz1auFDZowYYd5ksoTEejDqz6
QO50DB/sZ+fqXTz0CqsOpc/9oG58TbnuBJmZ1Nwes9quaMctK/cy7CTaYHuFYZx0wUbM3whtwk1h
Cp2OtAlDdd4nU8amKASjod9qkWg6maKldlcNf9qT+S4FpSFlCbE6YxWHK5U43XIaU7uNBbfYpokS
4+Qxw3HeCByB+03AulT9mAYFd1sT51M4hpkpTdYIwV3f682TnJjwI7qdK+6t0U0zGORT/S0NK4Yb
4iDzISKPaxNMfCPNHz1QMu/EMui34VBfelUWbUZPhF8mFMJfT8Ef4bLv8x/pQ13++FHfvOX/d/rR
bxlQz4Hn1//v8I/Vrz97PzLnrX47+MP6Hcb8rvlRDvc/qibmR/lFf/2f/9u//AsM/XHIf/znf3zL
mrSefpsXZOkBTjon9jeu6vQhf/3Y7i3hx26JG35hq/+fn+Vb+v//6y2oMOAfYNb58V8w64KkqP+A
mH5Ce6Jvzng31b9w1vH01X9MhQKiHBE2hvem2hTgfv8//0Mw/kErOziGTCTBHUCeEhNYZc3738nG
PwDnpMeLpl+Ff5PK++dOTF/mZSmb+Gtn/vrzR/Dz94nl34HP1Mw7EV1Mk8WoK90YM/ewDnupDugn
vOmCxt0U+B/XdRfSA9ty+6Kya2+avu7WklSbNlha41WTZulaFqPY6UoYs0It7x2CGRBtVF/cCLoa
2M0YJ1eFLsJN7gfNY5DocEek43PZN0/FELx1Yd88ulGjbkWNqE4QmEb4cCInljXrmmRZXHOeY+Yk
dXaP5+vwDnaFZ2Woen8DdZN5CcCh+JqTkQEDS9i+f6hIOOFVgX+r6sFAJJstDa7NcJT5BL5ANQCl
4u2kZjIfjNUD3QqVXBJvRr/dvJjFkN4yHB9mF20krFOz7DdS78JQ5amy9zIxAeWr1nTrz+IoZXdh
l8KFmekDZLJ1Bnl7EtElbYMomr40mRZ+A4Mn2YdK1Fx1SmVIdipq4WWvdLRn+GN4yWyB+qksiwxy
1syq4LNqwr6yiwoeBkmOLc2maTU0sLFLuY9ZXux93RhZpugAM57Q1WbeSVn4zSAVZX+TaJZyH3t1
MdrgEwiNnalV8VMKfBBV2jjuNlg2uor6zlWveo1pfbmwbIm2I1rMhiT8YpDbaBdegFmgN30d94nr
CHAjTAZA1x8qRhgFoRV3knwTAs7ylsY+5EIGnDpbrRhUmJU7bVhHpeLtQy/vr+IWXLqVKlNfJbzt
wdsj7sW2dpG70Jly+DRN32VAU4iWMIiIDzuPkaqgsvSorLqbMghf66m21ZrL7a+HBet3KQwmkFaZ
XBCGpmdPU+tqHoPsxXgjEl2syrLD11EF7q7mP0RFUV/hNYw/JF8W1v4o0kyaxEK5SfI6eUzizAug
J6ljnb1oQ3uE4LN1gLkDaDlRhK1Sjy0OaFowIWIZ4U4H7NNRpKEGgzk17xIJnDQ4b6y3QctAuOj9
ga7ISgrUB7U3k1cjKV8DjdLM2g/ApWcM03fUOi2dLqYabdM9D+9PZUDXOkZ68R3Fixxe2XjJPzqh
v5gNTC8Tbnj1lIgONaQcOzkL/R7W6SarX+RoUKEqHVKt5GMVYSVkQbVxqY+pVZjDkjY2xoPuFwm4
GkYSWE73mK6UMoy/L1i0STEPDDVWxEA7GOkn+mTs6/Czqqqqoy63hps0B3tZcEf5Jhr0xHFlpblM
OnFcQRjTXY5Z2z2PY1ZshlAzLoY4Sl4WvmTyv2dfMs2AgLBFwzFdVDMPEpZGL0xzQbwR+owipRtr
HkP+CocUVmrjWDhym9DLQrg7MnF4JVgrZTur2MCo17J8HencJbsZet05/2WHnjx1NVQb7w7AKPo4
aYeePvyDi1krce3FtdveGVH6lstsk6n50UoETHUV9fJC4De/sRN4DKlJskXwRIELMtsGodd6pvJ1
8a7qleKL2sf+JgnL9OL8mo5eMuJxXATwG4gXcPLmPWSCIGtRU3jS3SCCTdlWsbCuigRsLxcXdmgp
2sJr95obLtzQQFa9hkmXLkUs01I+njjfMDkjdEJBe4YrMwuRRgu/o0qb4a7prX5rVGm+6VSxWhsy
Wugb5q61jBuz0sMLg2E4pi5aF6rNaJfwe+3MtegTEJV2XLmqu4SZNIsrpkPHkyfdYJgcB0hQ828L
K62RYze+s1KpW+m1itFJppryQC/cGEIWqkdFts79WrsPqjJZeVKjraMYTJoW73dBBSd36XCn+Br0
AdYnXhl8q0MVVL207xNRie+kRIq3mgcWHnN9kmM6OzIi+oOWqJTX4IFZOqK5eXjfhg+CZ+EVmaFG
kUMxvmPGobSVvBLXvQjbGGFA8eQW4PcGKSNNg1GI6yaH3DdQ0o0ZWt6Svh5dQtA40VNwrHBOwauZ
7UAfSWqf9oJ/Z+QlE0Z4xU7ep/WF2yjZXRqmmeP5NKingptCJfcl0+ovFcW5vtTrp64ajduQwcwb
fezHTefHS8H+8XWawEInZSbHzwP4Hpx/sBGNQIrINcLgTvEa3+ldo7zrlPFC63XvWgo7jHwpNrsw
rK1revEo0Hv50tT/pJEHOsInMGxGzsHAi8fzPtQRM0hDX4ED/E5UXarjmnivekO2Jnx2L6takuys
cf2dWRj57Xlbcupo6C8huTKhXxF0HApm+F7zktFFcKFVG6VBPfwkClaQ4fgbciDxgi7I85dCnlYK
ODbvPYi3tLQcChziMKnVMgzvNCumx8ENu8tCh9vVKxL9MqiLwc4rKF2TBkq9adRvVY5msO1E+PIa
oRCuerF7LcKw2Qxlka61toP6kQSnI4aZ6nS5O7xWfqI7Wl8/62UubTxd8RbwrE7uGe4iKSKZxO+R
xxQw6VsGTXAnN02wFiJldII4fAklsFalRFUXApdpR450Qwd3m3zU9J7NdszsRbcRxji8K3zjkUGO
dpsnps90mf81C61PmaUsdfrNMCQxoMBWipDVyQRKFvOqswhQi4Ix9kVQvkOtJEvgyi/ilIbpGJGg
XxoQhsCogdDN7i1zZ2nZLuiC+lNWN9uSDN5atiuBnf9TRWUUk5hgIjKchjJnNyT1jNYXMmyIVPXm
Ss2MZ1lu78bal5zRzZYYb2aZlF87YJLUZ8yTcAWOs0M1BSU+qpuhDu5SYdTiVQnEDlBNmieLsO2O
5XeIWm/JAW8guMPHiWXmUAMSeNVKrPxx20IiWNuydtF6g/ZEeTR+Y7u1JRye9684VI0JZp6Zxgkc
EBjjmXeD450UQTeG9HInyr7tpfGpbjv/0rfiBjJlMtyQSMdZDE03tbmQuCqI1pnBXXMkPVQeOq1t
dpIVx99MyhhkviQofaJKb1RHrlLlJqW175OnC8NdGmvyy/kTfQe3nn09jf3QXVvkNaiezI7UMN0M
Xz/17uJ0GG23MIt1THHgIrVGeRU0kuLgysurpAlkx4uirTt0yvVQwQ+su5J1MXQynOlZdFEW8DLL
Teg7ogQhZ06RRPcNw5bNqLuShY6uS6FeVZU0rgLsqdW7rqOWumVnraauCH1/kOoVrrTy3tTT6AEM
4NxR1ah3ilh46KNa3vlp2a+UqM8vOjhoN0Wqx6uhtuDCjMN6azZEIAt7c3TnmRGA/ge0I8Z2RW1y
ND88ScIQiZ7Rj8LtkHuNLSdV7qTaGCw0xrw/K/MTIKChqMS8OB7yLPK1vErKpD7x7iqjGBxVy41L
OYV3N+ItckqmiOw8Kup1JUjjA7BOClidQbNnnPTRd9PxhsnA7Cq2Ypqc1fxNNpKnJrIMh3f2UR/6
L26X+OvRS9ZiVXTbQq7drSuT3FFbjgQeumLB0TryvungA+yLWBkqXojUZ6sxxWYo0SjhVqkgBxxL
Ob61Rv+v7OX/mB474S5gh6ZMOTP9lLTmxtEVcrJMop7cBgEXy20NnFqvJzpW0r1a1YwM+MYGHLDc
MRPxRiu1ZOH9eaetODw2voAFwqNEJwQe7qF2iDW9jP2gJbdwPDwG+ZZSuOAOtvE1hOe9qI11ZUTX
0ri2mAkuh/6TUljbrm9ucv+nJwerPrQWMhWzFsrJXPJFlPfABJu4XY4IE4vYFajPJLejVysXCtVd
WxoCeTOGE/d6lCbXDL+Kj21RJBidCl7rWh9XogvRnmjWw1rpo9bpsjH8LlA8uhoSAV4hTwP4krYj
HK7I/GNdmR4TgheGVWgjnltOOgfUQorU5LalM3I9dFW3Ciy6ts5f46MgiW0hlUveCzGgJUxu34dr
HIuArAyaktyafltto6bzVrGkVI47NOaCqGOnBIq7yb1mukDhP2c64beBLmadFd6OQeI58kAXtOcC
zR4YMkz3irh04ieW9lserdGzB1JWw7Bs9SC6DWPzMjBbbIBSX1eRdeGr0jpX/JvUzK9iJV/Re2IH
AkTH6bZTBttsiyuvX/AOjmIsmUT69IqQToecbT5d7SV1DSJkGd/mkevbuUZWSQ1hcsxa/0LWI3zE
wKxt3HxtFQq9uz5/zCfUH5hDzDRBP9k6ouHDc9bKNo0LrQ9vA1Udt7pRlg/uUBg3htJd+QDigcIn
KzedKjQ0W0gNzZsDlLip4H1K24pWMyFIh6shKqULT6wsO3UBZBfywbux6jD4VEvu4/kPPg43wDMC
CgKcEEbfqBkcfm+W666ikES7rUYmUjlBuqzbUHNS0NZWXpyOm8oQ9pmZLU0NnzCepC4gLZnAeMgd
KJMN/3AjjDjt0A/wH0jgDZsOSLPWVMen/+bsvHrbZrot/IsIsJdbqsuyKTs9N0QqOey9/frz0N9N
RBkm3gMECAIFGE7bs8vaa3Wd+lu2g+lLoziFq1WytkEs2UfUwEhX3On7g8sXzCdFmV076p23X6CW
A50M3RRenbp+yYpKvdLOCHFPlmUrq3yXWIbrhYeVqI7Zzs0Rizs5RlFfFm3OUEN+jCxYGCQ71h5b
Ka8frLR+KiDAeAq7dlvA0wjh4DaowM6RsH9q0etemfcbe64g2I6kDoYPGppFnlftLXNqtVFcNZRO
6TuP6yfbjI1n1Z6+iqo+VmaWfpDTJFppEZl39Paxwon5H84cFw/E+e16Q09QlpZaR1fFN4yDZNLA
4Kids33/RN+bP3ZzTi+QFQOWsyRwBsXpT7GWhdeoGrqTEwX9hjxfsZtM/UOtjCvSBm+cISy7Tq2c
fCcJpvn3f06xXppxT8dLdJVK52OSVfF+nMhfkkjoT+/P6z74I0y2KVEDEISGZlkDqNSyH2oIp65d
r/zOG9qTFV+tPkPA+ysZG/k3wKE1CYy3JsegsGcqMAhBjXE7ubwUqdpHkJgokSZdTK3+HMBxe0xM
+c/7c3tjz8ioU9CEPYIAZtk8FOZDN9W8zV4p1G5fJI15NAWNDmpfPIygkVYuwBvR0pyc5mzgosxF
/8V1VIrEJ9ekKt4UZtajoSrV3g7F9ER1iYSHIWh7jLpjGFvThSqZfS6pFX112mJbidI6VaGvHqvA
mKhlVFbwq22a4dAWw18tHOIXgBn1Jp1isQJ8eWP/MVXzIcOFcNiV281QQwhmTZrVvKqy9G3RFdGz
lOuXxsLZzCqppqUBdsj39+XNhQJJQJGadCXp08WVHX1RZE1bqp4RZwegIOem/hi3fzVJ/YNDdWxC
GJdH39XTFDFhp3GjALbE/Kz7hzpL3djoPtmT5GBjzI3uK8eob1dsyv2qEDWSEZkBOhYt4otVSX3o
juC5Cq5qLl/b1nmpe1l7KlX7ostV+tJnZbjiXt1bsTlO5TrMwQU51cXZKYoa2dfSD64k0iI3dzIb
InOlPby/8gsc0OxH3wyzTDtkePx9blrB1Sz3atVsYyc5d4YTbajjfTWT6etkN4c0kC6VPvxEjWOt
XLL6AYuVNUYRaKJzgiunYy/14G8M4cguQeG+LdR958SPUuJ8Tf2zT89k6kxrGhT3RgG3hNMOKQO2
C6av2wPf+2Wsd1qO9Sk1KKlgeEzH9q8SoLWd1l/eX+7XZOPt28SKk+Ihk0fN5q6AljRaJIQqB1et
jF5kBScsKaAOH7NUpYVCy/f6GFV/iVyChzkZ/U2RS/uh0c3sqNeY4hiNPxc3x7nUYyD/jZrCRJko
kczILezyT1H75NjbqfxMfqGvoQkMDpIVQxio60P6IDlhGG99KBi3kAhGOxGo8MENyfgY2aGzV40x
flLtpNj7XWr+1KQy2TTF6H+FMsy/2GzSiql5a++5USgxUMiDH3zprvha2TpxIcS1BV10NtPpD7iw
8uyr0l7r1PZsWB0J+EmQ2bKCfEfhWPlUaMXx/U2591OoZhJWE2IjKINa6O0BaGSdhG+lhFeDYwhB
ePzXmUpx6Ko+vhDllFulaX+nSSP//c/j4kCAvbFmwUievttxVWgog6zugmuAEKsb4eg/5y3yC/6o
XmWcuNMA1fYxixprhTr5jWwrZTxd5gSauBTUUG9HzqW2LUtqCldZpXQHSPBv46fRNtXUpNiUAb02
RdL7Z6eQPstD4zyP6qgewDYDSGjCcGfUAhxOoXuRbT2/vyZveLDkFbGvpEIhkIXq6fbThATBMTki
x4sc9UdBLmRTfFEpwwNKR7w5HuIPZhNfWpNos1fTc2vFf2rIUh/HOFjrwn3DAs8ZF1Kd6IEBuZ7P
zT8+V05beGWiGIvsYDz8cPIpdmVrildOwb3zQ92QpwXnh9y3sqwF5Ykg6YtSlJfmrdcl4XCpI6c6
9F1lipUn5Y1HDGVIolVSuBi6JaZVzSZNmGrveynptl3sdNE+KIPMLS2z25Za3m2SQl1jHHwjd8QF
Z/VmDTfUG5Y7mpWqMCt6rOh9h3rP1Svd2NQ5vHi5Lr4BrLXctDPDQ9KOmN8oU/0tDarP2mSHR0cv
S9hHK8vZ1E0hnVFsRmapsOW/dat/Xjl5s51fmGYgcuRmuIkolciLB3fqpbKb5NT2gt5Mj7lamsB+
p2jTVGr7BQPyI1O04jI0o3zmq+yTXSLQHLXhr5XvmMe5/Y5ZX0KnGILvSClgfq/+OXZOTINOU/rF
tZ2y4osJr8qJADLCFav67Uhtd2sSrB1V0/8k6WO/6/Djt904bAppyLZpMe7UITIuvQSRazMlYj8U
CKBl4yA9JEm4Rpc1f83N15J9wFsE/glDsg395+3XKgZZ8xxjcpXLod3IQ0Xmv4k+OdPkbIbJ+c9H
mOEgrsdO44zhWC8WJyZUAF6qBYTQbQRccEr3g2SXW7vKkr0ZZvWWRzdZsZd3hmAeFJQyRgBov7X0
ECqOsAX7YnDtycRsyE0naH2k48oz9FqWXyzlfCvnRAGs9qit3C4lcSv8dnLheHEdHUiTkNbOXNgH
3LY9OQICgEDbpsGhb/8k3UMunYZY9rruk5rn1FmKB2mItwFMO4PoD3kZ7Y3iE1Ktri46/tZXPvYO
oITrwp3G68V4mWCBFgmdKkM1rExzyWsoHOystIPuu4oOcxz0EbxafExEK23Hynmxxto4dykMx1ni
U7uSBzkj1S9bRwE+/LRye+5sHKo/bBe7RbwMX/fiu4jI434Yx+DaUk3fB5UvjgFB0gnIPszIZnzU
C6rBhAzBky1H0QGNlH6r92F7aMArBW5j2y1EuSxaM4o/AdXIZ2BX0+H9z7y7NTrv20zvQKJ2TtjM
J+6fO64HRdUooaK+jJTm92n2M4CEVJsyUNJ9un1/rPsnde6pZhg2C2+eBNFisHiK8RaJ4wrJNr0q
1z1LDKh1Rh1uY1BY59Cs1YfZ39VzO3qAd0Kma1j+qbUCvmnqjfv3P+g+2oOWkocOYSZFBZq6hADY
U+vggqjOtdVr5zC09QQTgByQpAQ79NJCcvFYdc435NPVQ0/j0c7KS1Xa0tTIHpZDeoBY1Ye7taw/
2iCCfhWlRDaY1qiq3Glt4LujY/8FHQxx+vtffrdtfDgpRGowePHKXZiqx6iFKbKvX6ew302DsDaS
mj9ToOO5oAD03wcDIkkuCydkHvB224Bj0b1UGfo1jePxYhpZtvEzqo0N+hRHaBTUlfHurByTI/mi
ow7GLeWs3I7XZBzAtG+ZHHpvbqFCqWV18pqVe3MUTiHS4ZxE8HG3o6SpWZR2ZepXyMqGTVeUAHAc
rVxJKLxmqW5sKRYApgmeURltQzJLt8OAS44gQRysa6qo3UWWmvZTHgf9tq1748XWMnmmfSLCiKxJ
onso7jcN2EZr10sgY3at0ipwqutmd81xTgJ3Ckf/r9WM1ld7rP0PfVtBpBZkstm4s8O6SULSN0Rx
cp+53VDZO9VC096K0/gTwGowPmKo68odCOmPYzAYpApVVLPlMY+RmXWM9BShrOsGEv/eAJksfjhh
dyxk0rgbx69onZ0CNSzc0oQCexN1ibqlQOLzAIJ1jFFSs3JFanZFPCh7X08AmReBGAK3sxLah3i2
gpU7fHcTeKloqgMQSFiOtOnCNyZqmcK2cOSrLjKxqwHcwmNX63xVEgN9W9UAfu1MvtlQAOwIgNGk
Oedh4H+93dAmNeKuSVCPVTr5bFvflE773rT2RYQJeODKDaJzaX/Pw/GlT2JXAVBdRslRg9rFdzYk
THeq1hxVJIMki8aOv4n+h6IwtWKVurBwizLZN1SVhS9tE/VZo0YBLcBDQSEpI2mXSp/sbmxgy1ee
4VPc50q2kxNp2/Qr9fG7YGCe5cyMAiacxOGyEaLFee/lvkDiceyI9NWqvgxBmfwWU/fxfevy5kj0
JPyvMEJp93Y9+0ALOzvUJ6+LrPELRe4HTnZ2mpom2b0/0n20yaRIKM+aUfQi3LUigQhUfNMpJy83
BtCP+q86SZ5tEyBg3tVH0eWaq4/NX1EhRGjUbhIl155HOQ77bWGTwJfLFUt3j7WZv4hHET8SmiNC
otvJx6oq5FFGdjSsrWYTt6p+ytUudK1G9wMXuFyxq9TBPKSJYl+iLqVWY57rlPYAbZCyraWQLenM
wn6ytELd5n1SrRTc76wkzYcKTYe41nwjdvn2A3OZ4M/KLcWTJic6GXaJBxjX15WNmad5e6dA4XGR
2RnqJLQY3o7S9U5Dt4OKYDBx315R+z7m6UyMU48v6jahb39rc+eq5Y56NBMxbPxJBiNHJ8jBFCFd
n03RWo9d6P/uwxkRJUTIVsZK7HaSnq4co1cEyuJrqRzSasSTCBzZXrgxcaQXih5KrWeZvIKdE4mD
pQtjn0IjWBJ51MnZMaTxUaB34RZ6LR+I4KF9z+CI9gOtuiYQMR1SrTKxUmDplCGDqqKqENlQqnbc
hAWMFZPSppuOAruLzmBw6FpLslwtyJhSrpM2kxO4bvU8PTjatHeytP4VqzX6ykBB/FNp+ME2a8bm
kDlJRt21p+9mtMSeNIJ64pz3u7CJqu0wquJM8fFPOor20BVa80GMvb1H3O/ZHhWHg1go4ns/yI7X
FHm+p6A/7PzOeOLVvtRa5BxaCQL094/Da5PwYoHp/oAt4TX4xEO7PQ5FXAk51prBM3OV580xmuA5
QC20D/wJhH0pbxEH+Vwrkf9E9d3yhK6jXCqb4lpNpe1pBVFnm1riUIZDfZgQOXlo2pDeiToYngrw
JQ+jH1t/EAzRtiT8ZRfR3ProkH1dOdh3ETSyL7Pzzx+QP6Q7bifSmUNsjGHYo0nTK7sQ5ZUtx7c7
VJki/+F0/SobAdNjM3bNPh4qZQ2pMN+b5UICyodqFeW4mXv1dvy0pMZRo/7pqVFkfVakGtyzNdjn
occjxQEZD0okyk+tEdTfa4kopYUQq1b83g1ae0369bW0vvgaOqCAXMFpPQNvF8ZuDDS1a4vG8miX
i06yWYJztSfDupjD+DLZrdzxdQ0sZ1GnkWqP6h8pLZ2/lDYZXyg41B+1zjfdFOfwMapk57kEyf4w
apn1JNVpOsuVxXtasVLXLuSUBnAz2jdT1O3MISC0cUZ6P4s6pKqe6pVxUkVjfgcAHn7IiqJwVs7w
nVsyozVBoeOdk0u7K/3mWkDKs7JbT4MEEcKgOvLA3EQHEMDKpir7aiUzcB8GO3CB81g7YIzB3SyV
Lnqw9QUCDLanwPG4t4ps+k4AETwKp0CoJK7kbVQp7Z7T3x30YSohyda7321o5T9A4VU7LKq6UdFD
WlmIuweEBIICfx+vLTnFu0hl7LRIz1Cr8grYCWn2y81TofZrjCXzM3RztKiazME2tWLCFH2JadKU
LJJVMTmeozaPXa5Knxu1P9M0qPx83za9PRCRIglEkBTLQmqUhkbSheiGws6ePUL5mG8sP6wPRa1G
K6H5fXQ6a+eQfaHa/pokn5f2n9gcdRZttNXE9qRuTH9nWaQ9E4PK38wKCRgnmsJLMoqvmgQ34lDm
s4OYOh8CeTRc+Fvq75IkRSBzC/M4pmPK0yJFX81c6o49QXjnaqQU4bwwnD/vr9DdW/7aiUtpW3U4
+BjA268e28RGirOxPdQkIO+Tldo1BYphIHC7/hLbo/MoGdn4aSrjNWGeu5QLQ8+Q7bmFiS7eJXNb
lxshgR5ytHY7RTu5f7EGS9720LhVjRm68eivZZ/emqzFVZ+TPGD7lyatMgKhxbFke9zOeDt1krnt
iix4YltRMKQNLrzY1JYa1wyHtQzTfWjJdMmh06oMykbmK25XeqgiJ4zz2vYaMSof5Az+My2Er2Gq
7Pwx7lplL2rf2Y92BbN3YNvT1kiUfJNpdYAOTInbEJTdpTcqSnXlKH+H8pI2GWFOcKZMbUoYWYYs
3UTrYRs38mUyUOsyorBDepRXK/RHRDyMEMKmiY7JY9OE1mtHQrDjEDRuH47Jvqur0ZPQwQxI5qDG
FElNh5oQevFdKulugQbB5IKSFMdKFuIcTlOxMSbadHXbP/lZWZyioGseI+TCNnnZ65pLgkNsUnsY
N2Yrax/fP7zK/YbSfD4jhYj66UdZSjIiy6aIpI0R85M0A1mgjqZBFJceRTqh7WQ0arxpWNoHfPpP
ZZMom6gxxRZume6Er/hBNGq0C5Wso2G0BSfgp339aPm62MmKugZWuLdFfCsYBbCPJNaUJUuT0pmt
VIuE6hccOT98O9tpE83TwSRe3l+V+8eMIgQEPLN6Cy7vksBmmEQB7qfRPGW64qwCUu0t69ioxcfR
VFZcpvv3ggFm4ChvJmC1pYG18iEPtcRAuLEPuyelboxN2g3S9j/PiMeZTSKVDgRnCfQxB1WniiBp
Xjmq+F9dix5gGv4MdeQDLB/kwfvDvTEpsOyU9jHlIHCWzL2lkrbIElGnnKSeOqfV+pTU/L5d2ad7
iCFJWuYFYxdyg6BDFv7mmFd9axIfeHIQfDfaEAD96NP4V8tN5Mpm8SDGIdpPQ1LtoMLQn9Uw/vD+
TF/9jNuXmJreDBPBgwfXtFSoRYZ+6pVy0rxmiuOdlib9ccqEfW0M/xk4xfiNjjyeBKPKk89KYZYb
k6z94NBi3Uaj9lip4RdhjP0jHQztQzn2w15qZPugQZy+dwq/vgZKHrjhpHcnP+lJ3HX1w5jobhNU
NETXarGxu/QhimnNSQBs5zsLHI1b0Sq8rQIRnqNMydd8r9nQLuYMtwl1CN5pouVlkFyFY1k5Tqt7
Im0hsbes4ZLkuFhanKheYNnll0pyrmSksHhUCoA1KFb37f2Fvws18Abo38PVIoimOXWRzjRCWHqq
VNM8m+akU2sYaFLTXvmQp3a7hc3tR2M02R60smeWo7biqrxhiRDlmutuxPEAVxaefa6okeitQvOS
0LioXaMmbp6h56xXQJLfn+cbV4nI2zHBaFH/Asx5++gplhgRkM9tL+9H8TNwsu8lqvQrp/iti8Q2
4kfOxEAc4tki/uN6SWYhSxIKBB5EzTTYJL0EwpHXb6YspIRURxdL6nLonjLrYKT+nzKmb+f9ib7x
EpEUop8C7idcTWMRu8WRpNmtljoerP0XVR+f1DFNn02y1puxzNOLE/EkpmiYvj/sG+tLE8Oc78Gf
nplYbmc+NbXQyTY6Xp7Gyr5wAmUXFAiG/j9GQakCW89hBSN8O0qqpF1Ytb7jSTSeXhMhXzRlSJ7f
H+SNmIj2MO733Ac/10sWS2i0gVO3g2l7RaJdqRIiLUoDz1kLi+JSmHr5ouX6+Khb3ecoGORnI0yN
vV9b9T7Rs/4UW0Fzbo1m5YG7v6gqKdVZ1QVRNKRX5rv0z9EqlZGaEbgs9OPG71JXNw9RSfug7+Rd
tInkBtIts6c7PMIEnSVft1feovtzxevqMLxG9zzrvzjalS0HSqwQVegoMJ77rM+3dVMKV4ufyxoS
7CzbkrRcgzbdu+b0COBYzfUW2AiWL1MSCtkeS8XyrCn/msQdcDOII/I+eqF0+0OTum7FJN13wpOl
n/ttVaY41wUWmx93sRLUlTR5+GbtYawMcSicCfqn0a8eFTPYW3alPOiRyLf0KqQ7G2WVbQ+OYUPh
fk2i6h57MgMT8NRpUZn5TpdRkSwVPQEq5rktMmOHKD25XFtE6feYyspDnY2F12S28lt2AgR2AZeM
U7x1hgGoEQ3k2mddhstG9ad0V+pyeC00jVSSxrv+ny+mSrM634ejguFbNvhGIq3kUsWnVHRhXk0n
e0zaNly5Aq8JvNsHU8WRxIDPjxb458XeADpuI4VqmRfkKWqpYYgaSiSaYZ+OzUMYp9nWaKZxl7Wy
une09kM9IYFU6L7zd8VCvHEseS4RZuZgzu6gdnsZfQl+O7WQFK8flfgURFN+KnSDAIgUUgQxvFTo
3/1whGY3a+NDUlvjVWjlqaV98FsdFPajU8AYQ8xXEdaM6A6fAjVNz067FlXfWw1cC9jqSewAhb9n
ZKXgW0uRYnqTKk1/ghqiorxT0I/R3VGzjuEQfUqUevqewzG1ciRekye3u8XYM1EvrB4UnJfIGqmd
tKh3BtNDKMElJ3JpSq1wYwfqKuk8Tb+q9HfZDb/yyHYBqJ0ysz3bJCTcbMLPo50FOZgherSa2u3s
h8iEVAB9ndqAp9FZo5+8d0Q4u5AtAKGF7Iq8ye1+hmEONjAI9afQ1v9mnSie0iQoto7ehaf3j859
TDRHD3TAz+4OfZcLP0QOolpKix7adgX2vhJFgX2fWPmuBnCxmwP3FXfgvnjFWFBIgb3By3ToHLid
miE3FESaRHuqesg6bDnVD1Ii6OkViflLzRzjbJZZ6Pazv2/Es2aDH+5IiegfEzOUEACPrH3VlWKT
R+aa03DH7kWuh0ZxchEckBkytHjUJKx7PmqN6QX+E6CAokJ4fQx/hfpXKVW2AoKjLjYfuiy7ICY+
bCC+cWP1Z2NMz2ZQP9TS0bThFvooSR8CqRhcR36q1EdhP5sdiNswIRDXtpVDbRy6pQEU7lAfm/zQ
SdbaYX/D82MmeNFI2aq4DEsCU4L7KTP5Q4It/BxWM/f/VKGNFrXFc+Db8baGq+Nrayr1Bgao4lAX
0kqHzb1NIpKAj4qCwWusuDhZsG2pThCZqmf2QrkUifSMTPuu7fVHpStB+4n+0/tH+TU2WF5wThXA
Z8B+8AssXIJAacwqHAKiYSM960a16yhUhEitxHW9i9sXG7S/LgFJl8V+GrNNGwKNNPNTWuafA9nc
lNPLYBcb2TiH/iXXfTeSCm8cdk0cbuxGPSYa4j+opGfNy/tf/sZDwlrRN4UZUcFKLlWtSjm3sjDW
VI+wengKISl9CbohQiGnVja8ZTzwVhfsDF2SD3WtGztfqGJbTwDR3/8S/Q0DTYKHa8AFJfZdPmmD
KjLU2VId3rYJ3IH+ECFBWKTqNRb9zolflOg5baOtLYXHEpZJLhFIgXEnGeWOnNHVCfdqKF274vMg
nUFOGtXnSDpUBtxw9i8hPxnw1xVXJEQ+mkF5LJ3s2FvqZ5GdTFnivwSeFdW7SH5qK7JzGYWVIAQI
0cS/fNU4lOr0TE/9hyRDMMNoqINMkvU5a53HmTmA0GWth/+Vc3dxooiDXzldyLDQbHxrrMx8DlaL
TvYquJl0CbM/+a4Zf5GGftPi+gjrOkYfSfjVFBsRitAEElGXcPg7aV8GZJuCziObNvThvgjomqeT
Os/kU2tr3+HCM10rS57hc/AmxL6aTzm0QrJxfH9D3wgeIJegM4IQE9OmWXPQ/4+fDm8M7G1VO3l6
aEyXUFKhPCBavKaFn+7FpCaHqM77xzb3o4MsVT5g9DgdXfqp261kyMmD1SXtKQw6e61Z4T5EA8CA
J4mlhbjOXBLa912sjQWIYG9oxDlCnM8VZm8cFTux3UmzJJK7afMdR3Tc48R1v5psEntjimTXcfKP
uZ8OX7uqXjEibxlOir701oJioHDxekH+Wa9+UH09SmhpwxdSzrWufsO9DeGvzZ3nLg3FwTRR2NEq
FYwameazFWprdIb3rz+pD6gD505klsZcvP6d5ERGroHvCLT4qEATAEaAjq2HKQzXHI37vuc5zUJS
j5gG5uK7jhHDh7ava/zRq+2xO8O2dZn0MjkbtK09BjFMdGVPmwwizuG3ADBtAwoo5cB24fTAK5xu
syjhVSw00T46nar8cKTAOqpVYD7L42Q9asKXV96V+7I6qQSONNglzLwKad7tiW6VWNhl6QxeK6dn
2ioGTzQUvt1QVskHCsNNsNCuOVj6cy2P4YMsKJz7DpLxTRcHZ4gIhava4fhUV+ngKWlkP/WGBX+W
1VwQAip3RFCHIKjhL8jK+No20s/AhJhlxdS+5XnBdgFpE/gAG8DI7TTSdtIBsbXaU1SlW0gS/C0w
Hq+btHbjFPrKYPd3Da+LOJk6FpAna+nYAN2zQ6MstadBapVNKWnWtqyrP+/bmvtzS9cP5WJsClEP
D9rtjOJojAqgqInn62HmlXb9MgrHeJzi4j/H/vNAlEjJa0GsLy/ydHS++52u1olnBVJ2dMrud5U4
56gX0aZX4kuG7+9WcfqfaZyAqxsUA2leASrL6budX5f7sRPJae4Jywk+a5PxTR3Dj3oRA2Zx7PYY
h7m/f39J7/dtHpI+AG0WTbnrpfPpyrbSqck9KbDNC7Q/6qUx1sBR957ajAAkfiXaoF/UUm/nJfda
l8Lyga8D9GMXNaNNzjWPdpaZqu6gqoMrJV28co3vHY2Z5R6GHNrVCAaXgEfLzgIf1u7Cy0ajP/AE
Sy91obdPVWT/cCr9QnlcIQetjZfcJ8Wxch/uewPYy3+Hnz/vHzMvrEiaorguvEmu3C599pNHCVRW
36EC2CMwJRsf0V846sDd8/Znbnck0+AOqrIPJeqqhfGpxHePm8NUXjrEqEirf7eL6urASr1plZfQ
WaNrfOskEG/B5kbRngaq+fd/PtiRs6ywR4EAfQ9Vc+M76s528jXJtbeOAhUX4h+eQIzr4mbJMi3S
RigX0ODEwSkRIYsTZ59HO83cMWqrqzXpa37AG2NCXUT3OObcZnKLrVDL0awn00i9ubxvgn7VjfrF
kNKt0MZdVPqbChLltvsJucRTVHxIHfsl76QNj/cZQv2rroWHrF+7E/fWGVzCjDbiaALkW2Z2hykf
2yJWMi/K+y+NaeVkRGTzNOkprBplsRoW3y8CCDysM+4QNRgM2+32FmpVCubcekmnZ1/iJAn2VWlP
n8WoArlSBb3piR71T3Gt+qdGd14yLvSnTJR4QxY8g5UPxsx1zEB7SZtMnKLCmn6kjhF+fN8gvRGq
zAB6DC/+EeRJ5sJY5MIACFYVcInjvBxrS/UvTa+Z9UY346+D01z9rN5XOSk+V5HM7FM5ITCeE2+s
vAH3G0Rgy8uJRwsmjVzk7YJFthL0SQ16Ua4gJ9WkXtq3tVMe8sKgWqjka0xt9/lmxsPpmE0lNepl
YQrEYRnltGR5okOQXU3LYmc0dvSYVvq+sQflkvfwCrRiiLYrKz77M7dBCBgUCqJg8OYKir64k6o1
aZLdWa0XC9nYiaxWD91oSGe/psMjbXrpOQwGWoaKBoo0Wnq/CX4FIyEMb/KLetunzhpdzhunlfgQ
IBSgKA7BUqskRrlQTinaeGmjmkc8Wf9sGGW2pUqXfwNs6+y6ZPj2/jrcG0DeCjAxc+LZgDJr8fo2
Y9CXuRg6EuGEpLYSW5tJgfPs/VHufRiQSq9NItCdUn+cf//HzEYlOhpVUpUeZBk1+MG0PthKIT9P
oSNW6q1vTWjuH6I7F4AAe3w7VNEk5WjbfuENAr/BB9NCTqiaVt7Z15LE7fGZW3+BV2BcWbclgxX9
oIQzmew/RTVVaHNMshMO1CVLDXOjogCzK3LjZzHqw0MHj9wfp6GlXbOIsJMqpnODKsJOStJ6YxrT
jwHPaN+rvnBpodfgEkiggy7MdDdKnf7rv+4E54qwhIZhsJ/kDG+XpzIbawRA4T8hFk+eJqZvLzez
+tBXpG/fH+qNoA8nZHYoZfYek7/YijqFzRc4TOnR6vGjIcp7EVXn7/o4QO9b2I6bYLmPmixRvLen
mYuxqVcO3jzEv9ukIVCH62WStXNIKiyn2wytVWVG0zyR75T2vS2CnXBG+3NnJ+LYx7k4dkZde12o
XfIOGcK1JVheaQ0mp9nCwG/M3dKXKCwxCksUdm89tVA+P/S2Wp5EGewHf6Z6k6NdFnGrQ02fiM3j
b6I1/ZPU0f7XEG+8FFKHpk9ShvsxVL8OftYfc6G0u/e36e4TWRoCP9LhHGMe5flC/XM3nSCgZ2TU
xbVzyt9h3xvkXOzqJBtx7mkVgFlNZO3X98e8q7/NwmAkUvFRcTj5azFokEF6Tk95dE01PfjQBw79
RUYEg0xCydMe6L2GTjU8SprabIZayi5wlaeb2JwKww2NYi0gWD57r5+DxOX/vBOirds1aIESAMmz
xbWXnJ+R2nxNNeOAwiuSWGXerZzJeW43Z3Ke+z+DLa4gMbMgXW+Jq94K+8GPG5TPM7hy31/i+ynR
uDiXcnFuccrvXlalC9Rx6MRVbZz0o534xCDs8qZCAueoEFGuHPWliSfNoQBcxI3hpsHMszDxKvkc
4WfMqg+Mn5OhxycjbopNOEprz+SbI831G0JUXq6lhc91ifitHcQVlQ7bcDO4u9xk6LTJJXiMNu8v
452hf50XXi+o3vlJkRfz6mM6OTHxdA8ozabQor1mz9UrAYVgPwzTZvLblyIGdUQ6nE4ca2cE41FO
p32Rxo/jNNJfQVIcWaENjo0Lrco+0IILbDJnEcQrTv/Sm5q/dW4412dAHu/54luh0bP8yHTENSxG
lQaQzH6ZGjXbFR08FLks+m0+Gv5OL4a1uPOtPaHQZUDlSDRLHfD2AmWxXVWox4mrSA3dVdpIexCJ
77uBrGf/seloniSV4XmeIFF44m+HkiZzNCoBDVcorBS12MHcSE7fr+z7/SWdbymQPI4ZXuKyrOmH
sdREXRBdC/oaKRbEuGF0Eu7fP11vXVKeBsIzjhYEJvPv/9heE5JDWhR7cfUd/ykJ/M6ryMmeS6kf
ngQ8aqf/z3Bzny5MFyioLB5kgDuoixTcUdo8ICI1/+JiljtHsn+qiTrs3h/s/l1hBcmPUydDcQBP
7HZu0K2qRTTImLmhM9whCv+UcglVVxv1hyS1r5Fa/3p/xPtD+H+UnVly3FiWpreSFu/IwjyUVeYD
AIe7c3JSpCRKLzBKojDPMzbUC+mN1QdmVpccLiNaJgvLUCrEizufe84/KEgtMJBvGWZQr+ct9rNc
hp06UAZXdXDF6Vh7SH92dq9Uw8bpepHpIEDDHkcl2cEBu8Csz9tKeg1CVS5rQDYUT258byQL6o5m
Ax15aK+EoRVcMzS/acWjHMiHMbpN1fti/Bhm900N5FC9ksAwyyHp0HT2ImGUndrIP0oLL1waWs9M
FZSkio3Pvnhn8tnk98hVLjJ9AHyWZf/LghvKSB8tnpenBEcaO86UwUWnnNg1jE03qbTyc4xioK23
rX4niX1/1UuovMSG1W6s/N/MFY8caLk8PTRCgdVcaXVb63GCOHcbtdL1Upo/jEIEpxXw9kanlz6d
37fG4iAATIHDiWfIqtyEjL9WWZkwnvIwQLEJ1UBvFOv88/uL73Irn7ey6lARlKVe+8FEGtMEm67I
GDiY0j5RKGr5wZY591vFcN2pxe8MajrmfKDSzydSEhDeMetmOgW55AmN/1Sasu8kDaTCEE+Aq2r4
IsTBTSfd5PG9PlzF1Yco/jTFJ82/kcfvgXnS4nt5MTadnK7qnVK/ByZ3SsuXJvnW1FfZ8CNoA5x9
EeDxZPmHOX+bO6Ts8RjA5tw07c7/MiAvPllXlomeS4v493Nb3gfjTWR9GywFk4IaxvUBmzzHkh4V
7UGYn0Rxx8tWGB5aC72weK9VP63+OEifkM3vSUdivmEb4U/Bcgotw3PkoC86Q9/y4PMgJHYef6ee
noRQWJoXI3rN858ZDHnTVwkzrqbmSpI/l9ad2YGAkt0cKWEB/LaRHrE9sd+f7Yu3zeJHCdAUFWPy
8qQP1uNvatEY8pYCPdhRouws6RMy/Nr31hqD60oOA+ThM+kIXUK9KYD12ejuGluGLm9h8moV8KxY
0IJE7ih8L7vsl+2cJaMJmcsfTm2NMWQkXsXlYdLaFywkSBSF6StFwNSdU+27hOOhKL3EE5m+3O4A
4lR41ilXfTTfpM2zOf6YpVdLOqQmfA7hrlNfBJAVxVzeJsX12HpxYXxWC/lBy16MkeoxyhgOabuN
U+EygAEizNuUYgdX7gXVVxPD0Bj0VDnJEfxrJXwSyJw6ESQdT821/BrNfluxKm2j2YtyrvJWpgMP
uriwAXJYheRSlSNxpo3TqVOZpNhoqv04I36Zan67V2MQeWgP99JzpPj7NsvTx6RTtNuoSMv7pOjV
27brfEcHGvvHFzZpGXz50BsF03wBjCySRAtTDF5PDYK0BeLVntrnpkPOzK4WINr7i/ryoMTkhbOE
tJ9iLQjQ89WEj3sgTlFBa0jeelPZ5RBgxy0wxEVxlMHmluboXyQ0ETxebR0Deq4slTK09kw4+pzI
7REoM56bj32WsQb7kFKahveQEDhxADpzlr7Ffv5dL0rFzuvmEa3RfZ2kTj/CuVfmTR/1y6N8YdZx
q5O34OG0fg1GMX/cTsgblKU2IPGlCE+aJUSOj5fRIyUW5ef74355F/IDGXqkTEEiA+s+H3eENyqd
1Lh4kgWY2a0VNl4fFONO0bdi59/sL1j6XFQahcSF3nLe0pypcygEwBYM5M7cIALWCO23s/1wvgnC
PUk1//ugdR/f798FvnWZcWIOUESArQGALQP+yzGlZAXYojCdTwPs8E8ZIMVrSl8FgvvSdMpJaJ/C
vBowveGNrwrC96IV0K6KptJplQAoBe+8fQ8j9ajDgLfFtO6xixqSr+9/5mXAanKfchKQC1lw/as4
IcLdI54aHe0OxS8gdjXSQ141+l2pzpEzRFq8U/puq/r5m7knCQICGdw1r5m1tmSOlFvtDxIzwot5
HiWTbDd+EEAB+o1VdoERZBZgmoOAhHrD82kt5DgJEzAt0wKzIse6K/Uirrv1/DEtkxnEpdWqr1OD
RpdVpg9UAGwdX8ovpaWNexVdxS/1mDwpQV97fasofxyhwUvRecvxeWQr1hQyGX/2sBnL+kRpI0Ab
SRPsciyzjePtd8twqfS93S3LPK+WYVqVAGe0qj5FzQyqKA2naxMBP1uCOnjbKoLqxWO1E+U28ghE
dDcyBqTA8/qEVoSyA5SVe0UnfoF2Njvp4sAyJeO49ZGXh/CigEUZAI4FO3SNBTdaGWlurS5PITSw
j6o2lHezGT9nY2Q9a3WY3Ma68SJZWftBMHr1rjGiDoBn0z8gTv05jmpqFJWYbl0NF+pceNODpoD0
gZPh4qKwuhvMtgMarnfFqe2eI3TIrmS/rq/UVBue8xwkTx5YcDP9SbuZ8Qi6bzGF2YlZGT534nA1
ZFvOk78bJZYL3DzwfXDKVp/TtZjfdA0V1TQIy6eoKUKvz5N59/6J8LtWeLuS94GKAXdYPj+3OjDc
bQXM/mSYWXjTzRGqv/q0ZbmxLLvzIA5k2MLNolC7yLyszp00BeUgVkUFEZ/3EGTKaleZ2uzqQgjI
foz/sECyzCRtkYsmcFQAsp53atDMch5LuTjhLtZei51IADgYG3XEy2ONc4YiL3HLYsWy3mpyKwa8
vPUSkY4ggFjePBSjlH63UGB8f4p+tzBJOy0lLPbLInt23h1ZmkMjFazmxEWGiEcn+QfZiPd63Ez7
Ak2IH2UtH6K2nb724xQ5wFw7p5OVBKVo5Sk28i19sgu8LOO7nLGQhBlneAyr8KZswWDEGLiemnA4
dKpmm3GJTBemvj5k5iwRnSIblMeQHeMWlrgT28FyZ7HrPuO7uDA/VaugWF8MthWiW2OhvnvD3zXt
JGv7XTwgiMvdqPVfzSzubKQlp6e+tcRjU+BUKKZtPduhEgGfSzPl2/uDvYQHZyuVag7hyQLnpmbK
5J6PddmNM2qfk3gSG+ArajhHSAEW1lUnoROSZWZ07EFjPhVSGR0jUZg3cnKXc825iFwahXJ1Ib6t
k3JmGtbWHKfSKR2z5Mk3rUMZz+PBTxUPpCVo977x98h9fc3LOHG0otddAzsHecYub5qHfKMIeLHI
+ZyFsUSZHSuCCxebQNJbikuZdKJ4n16lchDeTND/XqrM33pvXpxES1PUGyHdsb6Qvzkfeb8L20mz
ConsQjHfC5rROKNMjfz9+b0ID2nFxKWVnAxMCZgk561ALUhD5O3F00IOdlK5zQ5KIQ3ojU3jia1V
P1aa1u8qBNc3rr0LjgBXHkldXrDk1aAJrFPXgMWr3rTa5oR1MrZyWdI8C7iEuGM2yNdVK00HI9Q+
5yJAxLgIwE5i9XeautB8nAwsZSkm91iHBP5jitj4oezx1S3q6iuY9Xte6aItJVZ7NVljdhLChnuc
tMxPNV34JggkyocS2SxPGXFlHUrBK0FIuGmuCV8om8jehGXrxlK+iDXpLllYyKr8Q7FkFYinRWT1
uEtTeaxqZFHJX7nGjN9nPEkYBShWh66Vkew3pnc52s/3L60uJRqghLgCXbhpGrOZZL3anFD524Pq
MJpPGhlAoeyBSO86YutKTRy52Gf1E7o49jBctZAxhPw5iMGGZw9B07jLMVuqKrnOB39AMEIuF/2z
gxDjZWW9lIPsJW3spsVdGwo4IHjIN4cd1Q8pO5S+gpUlQjtR65hqsgtkhj9E9/AWznmQaI7QFm7Y
D15sxB5MvIORDjt4uC5qeBnwhLBG8jMPD6Oa75o4dZdAMUUUMeWv+RjVjodWDQB8AlcBX2zuFK32
chPjaf43GETslk1PTSPXF46gt/epITlJ8E3ka0Z138nyvvGnfUaOBAGpug9jLkao8e9PwuXzlwQH
9TGDd+WSN16XpHO9EalV1eLJ72a7FObeTjAZRLvNuhGUKThNjNZ+BM3kynpaw31pZgQok+pq0o2f
glIVx1TLDdenROFgDB3sBBgHblObyi3Pty1R4QvNC9DkyH6R6mLNcPSvjTasxPQlIZVJMWltccjL
qLpBpVUiaTgI1+ocSHehmEZ2CKRbGkx1J9atv2tSRbrGY/oLEIdTblAiX8RkKmdO4sHzFSu/V7J5
6+a9PCPBGFDiJ81L1YE65Pnppc9qqzQTWKmSbIE7ZWPgTbJRPbw/f79rZSEtUKwh8KR0fd6KVYpa
DzGwg+pnYiVWIISriyi0vd/Kb646ohkQa0gjLSmxdVBYd3noi0rT3WODZFxRCfsi44Vg15n8Oorw
+RQ1w/ex35OXc5K6QcDGiGfLzoIkumZ8JXfje5bBOz86gINRJueRBkoX6YbzbhdZrdWBkJT3tZUr
jlIkw8nMUe3Oo0Dzoip8waO43w0A/Jy8IPTCwN5woqR9fP87Lkd/gXEwHohcQz9fD4sWBWOM70t+
P1vGi6XGOKoFYrFxDV40ogKFx/0CGSdqzBdFktxqAsw+YuE0I7p5Ax+R7F8zFhun8UUwtbSCrCGL
H4ISD4DzEY0jlqkiTcJJUIt516Z9uev0oj9YJTgI0wxjr4sG/ShMprEHHyhsROhvWghnM4pnGcDQ
RZ6c9Ax5z/P2FXnOlVgbtDttiBBjx57VlkbcaqoiDFyeeCoMLfKEthWRwTcn1NOi7Mdk9YodJem9
0iBV1sjJ5CCI8znue4BEgdBjr1gb8v1oxcbBpOx8nTT9YE8Yvu/eXwgXFyivPzhdCHvhObPoAJ9/
fTFmWdu2WnJKskpyyT7l8KliEkZDu6+l6KhHnbi1Jy+uTwRnuKsXLVmmjJk7b7NWx5phpMST4aLk
tNiZ3A8x0iHGWKjfjUiJjmNBblqaZ+0WPwx8Ln29PDZzZO4n5B2d90fgIvokN8kmWDRLURsjt3P+
NRYa+34ZzSVcCxO3FS1SPlcICv8UJkHd2P2XG4LCmYyNLoU6sJLrXReOmuonAnCFSsgTj7QDcCVk
FDdauYg+GTVQurBQllmlrHLeoQ5+w0TuIj75Rpd7cYgPaoJ8mYfMefCpyoboc1L4oVdT9tpo+bIs
iiAYxqG4bsFzXF6R500n4+Crnd6Wp25oNXcMxe4WB4YY/8HYK9Qx8QJ4nXadhsXRwOOgR6zRiXO1
//b+lF4eCYu4ERcuABqS8Gu0mG8MKrWaJjtpGjgRJEXafasZjhRPw0MZTxMy6BR4CnVAYtlv5I1R
uNxSPKqQyAc8+SbysYpJBxmXiFkcshPUmtDOIUzt1U7rXXbgh7hPzF0uxVueapc5OcAPnD+myKuG
HMs6I40c6ozIlynfcXGpOwLUckekV2Zum6jBl0AQs0MozhD8CyRPbdI+oV2MHXLsgZ7c5mUiO0U7
lxQfFfGrVnZs+qRMlGslFa0/3W8LsxpJDNjVFFyBlZ+vkXjOe7McR/FOFeSPVMl7Mk4q2j1+v3H9
XMwD+AweQcBbSNPC6V524y/ZciEDL1EWNDQLJyPLvhjYTuYF0hN1nXzyM3+rlrz8vLOLYGmPysOS
gHrLPZ63N9dqXlPqF++gnrZ2aIyRowdputGri+NqaQXJaN46pJ/Jvp63kiepj1jcIN4JQoYONt5w
R5kT2ybNPm9kuC6DJ9pSobK8cdk4SFZHYzlGUpbNjXgX6vKjsgBrMXdJHBVE1Kvajf2+b8Rbv5Qf
I72xZXD2lZ3UgbUPMqql+Wj+eH9bv6lUr0dYBedASEFxgdDxvO9KZ9bRaFXinRmUk5vrob9DCiS+
kgqls1PRt/axGCaH2Rfjn6WOM6YNJzn8asmzgnJ7m1k7DLWafR0YrY31eO75lCr2uplWB5Qmf4x6
Gh6ATwp7MdFe/SQp3aqWJ44pQbnWhiS7i+YifKl0f3qu0W4/pIWsXXeRqp+qvJUcznPsV9W+uuEi
s56kvNt011nO7vMRoIgJOId4AwYb/vHnI2AYRRx3cgm7UOp0Vx+gjg+99JDEsmMVgwYrmf+7GWp0
+xQzcKpaqDYChstaOWkFvJqIukAGLenW80/wdSOWgxwuiJwLV4om3HRK0Oyq2hivM7T6rpowfRnm
Pr7ORTQEMZgs4R3ECl4bSRbdpCkDqgSztMeZtv+pt6nq+k2NQXMK/T4ug0NNkLOPubJ3FdHPbpBG
8aYxs/KqipTWEQWk9515glE5T4p+m/uRaptFJtxIilTht5hz1htoNkX5/fur7zdHLMIg5MkXPR9E
29fnSTUKZdxVCQybSRE8FSV6X1cahDYiqeK4jNruJhOs2q2T+ZAO82NbpW6qYH0r9o12zGJqsASB
rf9I/dNySWqcOnNQNk7Xy0OPj4QDwrOKGIOL4Hx2zAAcVW02AlhxtbpqphDJxBTmUmyCUYnqeLSb
XhE3brzLk49MLUUnUl4WF99aeS/Giqhc+BinKgjmRzTD6lsxjLdKfMvaPlv7C/lIAZO56IEggLa6
V9FvrugEAgoi61+e1GFXjEOya4e4AlC66UFwefqRVKB4RBhFfh9Iw9LrX+4PU+ek1dJJOsVJib53
2ejkRLqxeS4GVdhVfo0zgRLdTY0kH2Ml1JykQDdeFsbGleN0fAT2thXaXczu8kmIeRFbcLBRUDn/
pLxBA8SYUNJBfu6ZfzInzcrse1YAUwlUMfo4+VtC7Bdz+9YkiHbEe3jnvOnn/jIKGESP+lT40mmK
tMBpkT1147EY/jQFjAoSNctF5JUiEUnx846JIrLVCQXRk1pLgWfOqfncId1+yIRCeXx/H18Eh0Rm
NEMligGEKbbaIXE5xMgOI6Mn1kl3FyXXnVVjBGhZQuogLqSIDiX2nYza+xUk4Y3GLxEymHy9iUeS
DaLcssZEzAl+ZpHeZqcB+bs90ov+IdGMmoSEJEHcxN5K3A2V+CSaYbnrm1TCpaDodxlJcbscNN8J
An3aONIvw/blo4AdMy4LpXDNWTeTXuBiD7NTpKjNkaS26BZFYe2ToNbshKLRsRflD6E2OokYo9oU
JQdfTrfSqpdYMD6D7Mgib8MzgofE+SJQgFRi8DOkp7ySbicxCm7R2lR2RNkAmaSqcFM4Ha7ViYk7
5ph7p0m+EVxd7i+iCp4OPB7IJlzYZGRzkHC19HDEO/VRVYXg2MaoZglh2bpoee1Spdra0r/pNTgt
ANJwdERMctQl4Ptlg6XIdbZNVqSnqcxrZFhL62sdCrjRtQmpy8EUgXeQOYjJmLFIm2rXjBZJgvc3
xeUuP/+IVVyRkSNK6rpLT0ISCV6lC/EuLeLg4x+3ArmfGg8FWkj4a3hY1lqSkGRxeJKHEIydKAnu
kENier+VNzbq+UVBGoaSIbRtRADJuZ6PaDSJatVOeXgKrMHlMrez5FOqRC5cJW/Uni35PtauWuWT
OuSOEas2IFrbSjt3ErAa7u4Mf0KPOcKnULTb6EWekzslv9LU1y5QMYx/lMOP/oirRAL0shscswFq
UqUHInPPzIePEKFuzKD/VNZfCzzSdnX5DbXjP58vCIDcgYAIuAjWrGRIP13QRXJwwlPl2swEGa+I
ZjPiuUhWAlIwAREiJbiQBNbxNhqzIxFKFZ4ShOsPpTYZjg9D7zBZhRcKRrDDoqN2BjO2HAMs3SFP
ZckG4NBszOhvVufC+gLfDHaWx9zqdmgQ9bA69EVOQx8rFDcwGxSXDOn76+Zy88MtY90sJwBytetT
sOysPoiMPDjlc/00iLP1WDVG+yRwUOGCEhk8cVjAH/64UcJp4CDE9YC31gF92ACiCk2khWaxSY8z
RhHXAMvxX/FHL02E3iUS3XI6vewoT2IGkqcqdtqQ28/3R6OOIVXhNkdVBXygpsfaJ9GcW9fMR8ll
GQXXUZWl+/c7+mbDcb4raRVwEkAT8DioVJy3amXU0aqpzk+tdZoL35FC/A21FMWxzC5gGMyD18HR
zp9GMLji8JQKvObUnT8cS/9QkqvSk7u2OyLcYhvmQx99VSvL0afpkEwHScGdBvoX3Kys8JQhtGPl
UcpulfDOsEgDB1rzoM+SN4lg1psUjcfGjrhWrSjz/DbbN0hl9lLrtshlGk3ykgF83k0pmFmzBrAY
trgFDfVweH9IlpfSryNCSoIMHW6zxoK8ASB5PiLGzN4Wh2j4kHM5HCoRX7QKM8iDUIgKtTk0FFqj
N3ZZp24dkW9R21nTaN0itELQvvg5kEo4b9q0snDmUko/IJQp2y0CtI9dqt3Xchsc8W+hhBYw1r6Z
+TslZnvr3aAe4hYkeaZPyGX1mYwrrx5dof+jOhxCk1dxZBqYtz7OGbZbo//p/cG6qPchLcHL31xk
B1lFF1aP4xgkoVrrwgNP7wMiKuVVYQjRqQzTZieUWn0QusZNNbF0hYEAZhpFc+ergnQfm5F1GFsc
jjtS6vokYzfeS8rjZPa12xZBcp/Jsbyx3C8CvQWxAyEfcxJOUIofq01WCFbVGX2tPPhSwENBVhsP
IkHxDML8q+B3qJAhYuCIsl/cBrOp2ZVudU4S9Z1rNkbiYanUO7iHx394BQPbo7K3PGMXBgeZ4vOJ
T4pZKKxilB/8Igh3sS40bheE/kbmaH1gv7UCRQZ7Mzj4VGnPWxnLNMyHebHSmKLSw36PbVdV7fH9
JfGmwvLrKgbgB/AKaDcIP0L69b3QZ1IqtamgPcSSVXl6rU5OidIrfGjxBWWAqyFRkl1ipk/6otEx
Nd0u7+NyN42I/lpmW++KbEwOVm5JV4itfK5x8bG78DEMoxCpZPNjrImj2yt5cUWeXed04AWEskrl
yIEU7nLVqG4sP9MOYVjmjjQLiUdyVnNUMTNQ7mxRfcOn2skrVX0yEz111MSo0I8z042b62I7MxCM
AhUFDlfi0LfF+EsMGZXDbLXYBD4Q6+w0D713Z3L6Y7QjzX89OsVt6ELxO5Vf29fo0d+4wpYls5qF
BV0PcGdJR/JKPJ9shJZbOaxb+QHA5wEWp1obrq7uJZ4L78/3BVnsrZugLhCkgogO0vu8JawXzYzd
Lz+UN+Ze3yd3o1ceJQ+mtR3sJFv0MkfZl5/6nfGg7Y0r0c33gRvagvf+d6zvz/VnyOefMepdF/Vi
JT+gEmxrSMGl2lel3NeyDnxzY42vdxKxMriWJfYiMkFKZNVlVVmyKSFqa6OUa7eGGXxqcsvaeH3/
vhGw06T1uJjXHhcEVFXtpxng6Qg3xSKKox0GctFGV5YL/mydoEsCBIJa/yJdx/VzPmzaECLlOpf5
Se8C3JvhWiMHXQQLM993Ecv4Smkgu6/AzDlCMm8tnss+LljCf2VzSGuvGXskhyd4qLReiYkOe3Iq
lhfWlovrqhXAXgvKAP/dpbxOCk8572OWkvnJEJ44kcHNOnsGdnxIeVA/vL8C1+DIf7VDDhwNEHJh
7PnzdtAY8dkNanYaxXg8hvk4UKktnKJIDK5zqcVctC1rp/a12jUTNF0Bw89PjSb6e6nHk67N+sJm
JRQ7San76ymcQntOoH5Xdafvg3I8duEh6aNvA15/TivV12aZPEILj/eFXH6fdD/ZqKOvgqF/9Yi6
EDWsBQG9lk+YYI37ba5kp8oKHiaVdG/NPGkQQW1UfCJbDdCoLCXR/LPN/NauSoWIE5yIivLs+UhO
ACENNMxJyDSS9jHN0uiq7HjStWoW2GllfG7KLTvo3ywSECkglEmo0d01YiFRuUiGKkpPraGGB3+a
TSdVoEa9rZH/+D7+Z/Ba3P9rZzX//C9+/70oJ4q3Ybv67T9P5Wv+2Navr+3tS/lfy1/9f//pP89/
y9/89092X9qXs9/scrij00P3Wk8fXhtMhd7a5BuW//L/9w//9vr2U56m8vUff30vurxdfhp6Y/lf
//6j449//LWYevzHrz/+339295Lx155e6/q1+dtL17T1S8q/vbZ/e8FUo/7eRlXH73/WL/n//T8v
UfParH/q60vT/uMvw/g75SNiXgJJpgB0019/G16XP1Gsvy/JwOWYXRjdb9XCvKjb8B9/8cD7O0kL
9jN/jxP4zVmmKbq3P1OtvwMegFRGSZ+a3F//8/Fn8/O/8/W3vMvuiyhvGz6Glfa/5+MiMMbtudDT
YHNxUK2hQTG2MW0xB6GjaGHzlChGgr2LpL/0oup7qdKD8cN9fffLCP77I35t9A0md9YqFRzyXdzd
NM9xsgoIyVb7KW+N2EmTzq26O0m7SY1vtXUzxx/UOHf6+qGRP1RtvMsW310rdaX4qcof1Shx++FL
pw12YYjHrP5GqcfDr9hO+gMqYKkxHjOqD3r3AKvC633UD9XAieIb2XqqJKrgTWITEdsWdAO1GZ2p
y/d9KNmlSIxU7mWMfFsSo+93dwXDY5BX3V1dQkqNhxtSGLFjPJq30V1ld3Zmz67gFU59KnfKQ/qp
Tm3JkW1r4/o7P+AuW149uQbcoEUfQA9Vo66zwc2e/Po5kOJdlUc/u1E7qs3Pjc4uc/fe3C438i9h
YaHpwHsUmgQ9s/Oqnde6VGjt1NP2/qE4YvPoPb7f5MUaPh/eNSdxKoqBegIthgSf6Wl2VG/YeFv8
tgmi94V4QSZh/bCSun6WWpmM6Gh8n00iFe0+qBBxKz5l8Zf3e7PCdv17zn5pa7VaUq02qn7JvgZ3
ORWgH+a++lgfxutiD13nLngNruSTyt10nT+E+6C1lacxtofP73/FKj3/9hWL+xi8IVIkS5B2Po1q
2nR1HKeJ0yDtK7moLnFZG3Y/7UrdDgM7kmx5Czj5m6Vz1uZqtWZSrYv4sNEmT6ge39q8xWggGCk5
FcnsbfTwsjViDZJfGtlaQrS1PTV5KCETEMZ1jEJQnUBOx4fAgqycTKHu5oWiHHi9tV4+l9mtitem
Cw7DfMEQqjs0lVLh3N10J97j8kmIzOR1SnT1z1YdxyMxCTVADktEfZGqPZ8DSRMkzr8ILU0tXKra
IoUIK/KvFWEC1ecLgKEplmwcGeeBArqOi90haGHIRfwCy3LeqChlVirJmY4WvNbYmRnUHgFQdHh/
9JdT4JdTAgA7fSK3SrpiuRnXKYF0Iqsamc0ERBp/DmDrekceXM+1p1qEGTYWk3FNeQrwf1LrRkTq
Vd96Qq5qrdx7S7RMwZogDOgxDi7nPZVK8JByDG9epj6206TUIidI7Kyi8YSbV1bg3V5+DfU6d6LK
qq/jkLxCEkmTYwmtf9V3JAffH5XVMfMGJUVRg4CQUitI3dXYz4XV5gHuI16r6DMAtrm6jsuqOqq1
+arAaDwAZ403LuOVnNeSyKA9cXkfwX3i12oYCqWIWyEPaXQas8cy60Qv6qzkoyHHySFUlDrDqGGa
XRWTBIJjvNxGOwKDMDkmbEHVRn16i+q8qk8t3wRQmbXI2xBEm7TWGu1lMSyGaq68EK0kFHym5No3
eoVUZe17om/+SAayKQWvDynAw6W1Kn3jtXM5LCDbKPibMFpxNiZdeb46tNmvIIJV6AOyREKHuo3E
qkh7sQBmVYQfcj2WB7AfajrtCfHEZz+sqxcDMWQd1+5h5pQcK//b+wtkxQNmYN5oeTBBUOvi1/o9
qwZDI/SV3GPkraBdSDZ3/hCD5T7kQA8/GBpBqy2qfUlOPZjG7zgCaKabGsqEcnBdx/dmlmWSPciG
gH9eNc8fI1kJInfjK1dH63JNIuNoLmJWJBHQJDgfOyTrWmMwcv3AGeDfYEqYPUtD4tuoKSL41E+S
lyhYBZpGQC4Dvt2RmjQGK2ZrOai7do6KOZYztxoyUWUCXLDtNh5+F7O7fCFJPHgcBNFAqFdv5mRS
GqOjdHDI/clIbTXXpZ1UwdaQ6lK2qUENV4XkK2j2wVfHmzfbxYEpOaEKlw80xLBxGS0b+5fj8G3A
mFxIh+TI0a5aLbayUtoWMLx+iMnvcf2F2S7xy4G9JW3JGv6mqQWgyuHOW5A86Sq5I7ZaF2UtkvSQ
E1/FmhLMoNQk/MkybMW9yyCe9wriLclHyJQorVzobEpNVY2VlviHqY6/T1YUo78hhVSX8LqP0lx9
IpdbvXRKU9h6m9TYg9e1g6is6QwjBiMG6qYbu3qVtFzUs6h8QIBcoBj49eirE3ZQOMQgo/kHv23j
H2OqqA9Wpx3FIBWcGBOOPYd8cZ2GreXlQi1/lCY0qIZ4br1xiBCl94XuutF7HcpGb7a7emjzq2Ru
sn0LSO5DxXW8k/q5Pr6/oS7njK8GDsRjj3eTuK4SplxfJsKk/qHrjfkmilCBGbtKPKS+OG3t3WX+
V5NGMgR9x8X3EWjAEh/8Er9rSWDpY6RZh6JUuyezjgM4YItt3ALW1+zOajEgNbPmNUQz1ZNjKTkU
Exk2r85jbUsEeh0ML/O1HJ44eS3qypx7518zoGxrGb3sH9qurkB5+cmDOlJYK8NRSdwU2DnW8hpe
X04LtedHztaCoqaW6m42RezSsYnHRkQrNfPYDwLSMHEVjigbKimW8n3bKzddX8cvmRZrxcHIqOTA
n5N4AtawUzdu94tbbekMJASAciQaFwLSeWdahDJQSqYzPgRBL+uW0vbgtwcQft1Oy9Lcy0oj3jUU
6XZQgVM3kI1u/8dLiQc3eD0YQYAV1htAb2Jw2g0bwBqN3ovKdN77fapfZ3KyBQtcwtPVSlp0gMhy
LQctojTn3Y3FXkegXBQOYeprbqf0oUuqATObaTTdEVERZBcx8mgLo3Te7+RyXF60jJYcDYOeBE18
3nIKJGKKk0o45FPeHAQxeikw7HEwEOGUT8rcFbJc3GUVpAEcq4uNc+83u3WJ3pCrIE+KWclqzUZ1
mSbmHAfHsgi0G7+bxPuctWcL8EE2OroOGFlRZ02tjrOxDTPRRJL3yJY1qebihtKJeupNRHVur/md
W0hpsnFE/LZ/8C0Wmt6bmdX56GZKz/XRIYbfBma/axvhs8HWxx1sKDda+m33QHli0YFMF8/Q85b6
UJZbs5DoHq8SFyKLDcYu+mLMvX+lZL76qInz1/eXzmXnOPpAHuFsBPxQWWu6ICifTgFDekxSq/SM
1Kq9RuwCbxAza+MNdLk/lqbYgxgLQKBe88IFheq+0rJOmjguMlvUC5770Yz+x6Ap+c6s8bLKTIiB
BXjy93t5ObDoOy5muwugWqPt84Ed5zS2OM6DoxKa+VEwwQqlcj/e1cYSOUal74rjnG0FXZdXCxsC
laolrAe3e5FsjM1UkiYzOBYhZAxalAFBzTXGT3Y1D9kRDjiJDbMM6v6IIp50lU6WUJH7y4MvxRhu
ZQBWvPUlGCDpiikacT7gOzA+56PAET3mc2JZh8pErXFQG/gqNeGnHlaI93OCOE1ea65MtfdoNfF0
lYS8zfRAwNTVECsQCan/kCWoQrShVMA+b7qrKh6m58yI0c/LxWaXjcp/c3ceyXEkbZq+SlnvgxZa
LCdSJwTBBAiA3IQBJCvcQ2t1iLnHnKMvNk+AVd3IBBpp9a9m/jKrWhRIhHL//BOvsC9kEBU3+N63
OyeL412SjQMc66jZoeCe3mhDYFw1o5HsVUMCJum7EoQD81rpNs6ZROLtdyccQgGaSypmAdZJaOpN
mVdgMIAmtGJZ6ddTxeTGeszKa9mdo/S+c605WSGppQ5gjngS/gfYrVVaMZyU0hFXZes9MvNQLxBH
Rx2jSO7q6Syx8J0TFqAWyGm8omxypdOOiUT2YApBlmD4iXiIZoRbuxEDFuK4YyPTUW8R2UW63PPi
pdsYzmWQj8GZV/y29uEWiPwUavCAyKGOF1UucUOZdFCcsYuNtGZ7T0pbhkt7nPSV3cfnNI7fxis0
LHi5DMNBSgPqOb5clsEELTDG3LnZ2O41RZZX06B3l8k4NmcUit+eqvO0wGb2R+7sOacaWwiNt2Mv
MrEbXHsf5kGF2F7qLE0T0n7N2yR/D4Jb0EX2sjT76EyJdNqRZLfObSnCFkgcajbr5MXCgDKUblIk
xypsjGyU7q4MDbHKPaNasN6nbT2mynPdJdrKxW3jc5YrDyjyOt6Z8/3twgbEQuCmXoNVjb7f8St3
k8hKB8wPdhkSCHZSDkstVaZvbdIbV5Uw1G4RjecM0OaNeZzRzNdE2MMGj0g7Yv42r7LyoIp6HGEc
uLFGIleBFokrUtb+zNp9u5jQ+9UYJAPQYkx4irtvETNSshIpmD5DUyLRS31rVIj7Qy1szvQ231lM
8xucKSP4kRMhjh/Iq4ze7J0k2iV5jVJtYN0lqh1foASjbjXKqIXZ5cllVKiIX2d4eX98/r3dpDwo
uaFOKUi/86XsePU6Cy1v48Atoh3c8GQ1BGW+LgOr9Ifc2E2dU5/ZOSej8/mk4XqsUOhTJtc8jUtm
0/TIPaAJHamGWPa2M6w6cwxXYyDCbZS5ynXQynqvhlW05rSKF5rbiK1o8B4u2wovRLVF8beV8llt
qxFWU+5sx8YKlqS0AXBFK7rQps5ctLCF+MNRuGFWP1wFk4JxFf3XJ6trvhh23Xz9+D2+E3B5MOIs
c8oXvaiTvRDGmqjbrI52jD0jv3UxvnCxL/JFkIVID1cXpajVfT80QMwGfjgAlD6TJL77cjGJ4Fyj
UkTh7CTbr5W+1cB8xbsh0MrVQHd7WeiD4fp5rd2DR40+KyXkZPpxubkFOtNc6pnlPmpaN27UzhVb
PS+/tX06rWqBhlNt2z0kSsvauooBKNHEZtghv95nGsVmV1oMIBXFzEhU+ieD35s6RrZBe/Ccrd97
cQYwNDk+0YZ0+yS0l2khI4H/Mxq7ZrRuCi1bTeUo8B4JjSWy1RiSFNn49PEXfS8EgJMhqkF2hCg/
//zVzjC1SOnw3Ih2pd1avpoPOW3e3lh6lZWfKV7e2YR032dmLl1eB9zi8aVkWLda1FSsHSXX0ClS
w4s2BCyrG8OwQWzkHGLtnRiKBgabj0PXZNufdiXzapbVYa1qtWYvDbNC+QRFwTPL8W1Wb3IJzijU
TOggn4YWZcJ1SAmnaBf0drelJSIWIHz7RZ1Qbzdq5l0rep8v2TfBmfz63eeb2XAsGZuZ/sn7bMKo
KyLdjXa15sKB15T8HovO6ubjBfLeV2MW9SI2O8eyk7RuRPGU5oZCKBs8bZWHanA1jp2yVRwl/mIH
9Tmd5PevB0yAaoX2iXUSYZAzSau+5X12MloBzcnXOliuBYMxOJjNuRHke1+PJIOBJynV7MR3vCZj
sJ+h53A1p9bSC6QC4iWc3Wk7xNOi0sYruxweQyXMV//CS2UKxi5nLvUGVOox76mCzIp2otAhokZO
uQ61pPXDYFSuHKlaX/6F60EGmy+HY9Xp+K0pM9NLO4HPR6GBTJ+S7DKI+HS9Ryuzy/tz/Pt3Tnvw
aTP8dz50yY+PX6uRJbkrS2of+pzKosdjYjvUpI0NPJOdogIJ8zAoo8fqiW2vKuJMsvFOUCMfnyn5
c8v3jdgbkkI2x68d7wqezQ9aa7geour7gGzE9uMX+/6VWDqz3AhJ+cnuEEyuvbgUyQ7EW7AKpVdt
K8msHHGPc+C1987eFyeAWdQDfd7T8wFo4aDV9J13Qm3EM0C6cjeOpQMoPsKpyG6LXThk7lWfT8GC
ZKh+tLr6nJTLO4MUkEuobpM10omFpnz8ZQuIF1mgjdFOVSAKqjbyQeTpIPhTb6Jv3MFfc1Jty9pH
EDoT+SK0DcEyCIotuv7d5uPXj6gJ1ztOlKFaMtdFkw4yHSjH4/sxFSjBejkpWxmVmuY3jsj/TBtT
++zkjpg2wJpGc9sUsfkzqZKg3Nhm0F8OZW99q5tioLlsa7d2NlRXzVDB+tDaQX+IUGvdW31n3EMA
jlV/xKjsZnIHGfpqPKMY9S6kYxF/65rsQFOjxVhiat01A870VyCzflhBn7e+YcReu4SRaEnhiMR7
MR30VkuuswY6AfB85ZCaZnGjGCKK/KxPm9GPLXVMUHYjMV2WgR0LX4YYuqKcnTXLDmvI6NIUIbYL
vQKJZl0xnk38ACeBTRuVBTmPBffNj6Pa5aJWk/zIEc29T1PJiZsObf/sFmNy5aId+GDiziIQ4hEM
ne3eCPy2dRjNo2iW6kt8f+1LtdKKq6HUkYgzoiF91GuiYVWFA+jNkYkNWkFhG/ujKeoVDhneUznm
9X06IXm41KwUJxFZN8ptw20jWhyHqbacZKp9S9UsvG2HXCL639ix45dqI28VKy9QRXBGd/CnFiBm
okXWZe8Wv3C1vQ8dxbFWQ5Jpj2Ujs2Grj8xcr2mw988laPdVrMKU92kOR9oyjBxjO79v5zNavPXo
92gkXrj0dbJF2pKDLeRgOvXKQLf6AWZq/OwIvWtWNifNNzN3+hCTBHv85mmN7ewZeJvo13XSuS6m
UTxZsQy8XaU42k6pKiPDmqNrr7GorRFgSvss9XGyrIJNZuU4vs/wf/SLcwA+it0GV95gV7dB3DNb
qYA9aKtBCSbXl23mcNQpiAouFelNt6kpGZm2Qe5CL4Cjg4yx6LKvqVGgbgXws9maIs8PPQjW3QRt
dolAonqFWXBxwCyWJnfQlgwcnK7rvhTZVEaLqvbixk+mVrtTA6LJtkra6HJSK/UGseDU9ONggMBv
K0o8+KPdq2JTSDXctnZpjIsgHVt3qdX2VT7aw4+sROlp0ZhO0PlhXzblMtfVBD1EK1V/iimIQSxN
k+oudZR5H/W+6J7DOo48oHfQ+Py6UotvhiXzX56ZNLeGNbVPkyq1gcU8GEsTSXfuJOyjz1ETjtai
Hi3r2Wr6Sl0EQ6kW+Pa5Ss8yFED/Bqu6RTTBpZcYgEJcZK1lP9W1GFPI1iJ/iqO4j1YKqPRHPUZv
VtJ8NHzDlUW6COX8e5IowSIBcJC5U/tce7ZolsaboB/cG4ZLoe5ncW5Gi5iSZgnnwryXSK/ts3KM
EDSUGoYCSph12LfrZvbd6+mtohchcbIo5BjKlaHjECM4PnImvOVosEBiw1qZnMqPzpgK4QuvYCeZ
khHVolVFFa7brB3HVSJkiz3HOCXMvSI7wYMtq29gzY6ZbwxOuCQMVD/yekgfFCMyd2nu6ZGvCjCd
swtCvfP6wbif4qz7ifwVaGMpwy5caDIO6kUda67EFEtRAJSJpP1W9aoXLxCkrb+HEaqLvt5PbrlG
vQCp+aht7vsxsccFLLPS9EMjwcWE+xbpUgA2NWkkm2O589qogUAg0uukL4PUd8tqANSZNtYhUieD
oruAR+KXWTXcCOSRUIQuej5oy9Jdt7Nonqgm66caUPwgXRWON1UEWRkcQdRkaCd2FktdFvKGAB52
i8kykGU0pzF86mm3TQuWHgSnvGviyy6Kh+cuyMSzM2q97qsdGBMfUQUPpaR48g5jjfvJss4ZIF3M
ym93SYukjj/2IR3y3q5VbcXOGyDmjW28YFiffEnVsvlhFdFFM8kHdbLMdl2gGAHXL4C7u4udqlCX
hYIcagrqtF8GoNx6P+mGolqyFnJxUwgTFolWOtk216cu3NeKcJwlEyvlSzsZdrSS0VQdatmKg+d2
OLTwMu/w4bxMLe+B0jGKlnbLYYPiPpEj7rL2Ei2LCatgFvC3ou0KiYYqa0tNQoR97RAhi0WapcG0
cuNWl6s2lvIuSozwW6yV4p5fj80R3Si+0xSPwX4KUVH1pcJm8Wnp5H/mZqC3vtYo6dcUPOTXtk7K
modKBtvXRkRLlp6iZKEfZOQivqitEXvAybAO7ohAZoKE9WVSxrDN2kHBLCZrG6Vaub1XhXhjBAGL
ScQIU6Jwg7Olx3Ckx4MzXsHkLBrYL+RXU1p3jj+UohF0PVJkd2AcoFeguoO3a+pc+9Z1IdaYYd+5
vq0VqbbIQ6W/YDHD23SMwulwmemLYmnnzeD4iZE3UD09AMJjZuff0rKsPxckiO1CN7wBi0NBw3mh
wyVX/b7Ab3Cll532qAjLvUKV2/vL7unfGkrvkdf/z1D6TfuUvobIz3/6N0QeYbpP9HVByfPfWaee
+uE3RH7+CWUfJRFt55cR2V8Aec34RI1N5xs9P8ik2Lj+xx9/4eP5Edk+vp3gJmdpBVP/Jwj5U7A6
QCHaoVDeuTlIbvzm44wyfBFi7EPIGlbR3Llp226Dyoieta6qXKJel9FldoS3hVKV7PqpL1dOPhjh
in1pNazcsdpK/UqOAluQsonDQ4rux8FQR/k5Sj39gf0i7zSrDr6jSGqscnA/BcfXtZarY7cewmxh
jbH5NVSG9qJROuWg6KWxlEMwfNWCJpp8FyzEpQA2/CNQhzX5S/NFDnFc+qhMw+XVaaWKRW9N7j4l
D63XWHQQ+Pu+vAQbq/8rHJAr+aPK6/zP5pjwcUwc+f+OKYLa3Ufr+z//98wP2f56qn4qvxrl6unH
Ms+ekp+v1/zLr/iLF2J8YvhItY8kOHBHhNX+XvSO/gmnF8Z0NI4ZdYCA+Y8//uaFWPonyj1qaIfK
CoTorGH7Ny/EMj4xt4bnxjKlGmP1/5OF/6YVMnfDvBl2NNt1wlE5Xvc2WMMAUx9lp1htuvbSyF7Z
efCtzEYLPZQA2XZr/Nrn7ddX7+zmd6l2RA55MyWehYrhw8yyS3i3zvSc1x1Ir0FHMPeCaN/FdXVT
qLWHZWcf5A8EkPQpyYRyQKQ+X3UOGC6M34exWzDkpVTBfHclsrxDgr/QLiIS+3BBY167kCJLtHWV
qPkjzoChWDoGZYTRtiYU3WKIrkbIlX8KUty7cRLln0rUbsxkGtpFoLXzMRq3V3ahhT+yKv1amVrR
Ljj2FBfbLl15HJVM3iSe3GRZi6a+bUDC6/QePT5LLRG/EkqgfnYwzP39pv6tTwg4b6+Ww0zmOmJb
XchKPj818mjLzH/l95ZRgJKyxGcOmwaocN40f+8Zerqf6O3OXE/+y8biCPlrz3CCeB5/8/V2+nvL
QLPi/Jh3GTIcDPwt+59smZNuCJdAbgL9T1CvtIDR2Dhp2VsyBhEbNt0NjQJ9FeZ2TDo2/uwS2f8s
y9jZaSUapZh2g2tXzXoZaTUc6RbmgF622urVq3tnJ53a33I3CO7N2hfIbfDiT6nq2iCTVARTfNMn
xeRXirGHIJrcD5bQfdKzaptqWbZsEVxcF97UrAqhyaXUvK0yZd+NqLf9pnbTZZm69d1gJNWmq8xy
R29ApTsSDJdZ5z0OUjnXQT8VvXu5b9qvM2yMwRIeq8cRAJXopnU6JbpRixq0hMrGauCKabW6JJjG
X/KqC3fu5Db7Ru+8m8xFvivQ42TT4/l1AZGy+tGmXX1fJMG1NexTTft15s3Od/DfXab5O9uzRe8s
hjnDdU9HwIwmTZRluUPUANSDmRbdnxgoY2VY2daK0bl1gbgJrn5qySivrZVlOaGvYGvCB5STLEVd
Y6yemv2XLMzra0RC803sSQo7pccgRE2z9SC7ZJu72MeVTRteeoM6Ah+YAfiDd0454cVc9fXjEPRe
FHQhuOvos5xSAGTLpC5W8HCKDbvHu1GtDNMfW8tcu6hx4DUmMMK0xHSoLSXQLrpGfS7p1ODFpBXN
QnYjBUaD2ZeTFNEyVGos2xuIzn6Qt9WinArlRxopLgKJRPBFj8iKMljIgDui/ZWNNQWqoNtxV1i3
Ruf59Izcy7KUzWbCpFD1y6bCvTnAY32hFAmGhqMB9sYtjOTBdkqX+kDpro1o0h+maDDvKETQk84N
hd5CXYjsewAWYKnpzS++V6n5SUPfFsUF17sGBatn1O+yeDSboV8FYRe0e+r36sx6OZ7MkDyCNQfm
RR3M9gevcRIWUPYs67CW+e2kAcTPKMbXjVuY5/Clx73Pt5chbr4+OU2DmtrNRX5LKVpslGgSm2Sq
PHptOc608IuuCk0A3vXEgo5Bep8FanbnGe1dOiqPH++QF4bGqyXlQKphuDdDrOEwoTQ2n/Kv54hO
P0TGaBeHKQV02aKzdp1P9AFtN3dxNtXSBUG82vQDlbzV9dqf6Dspl3Tnkou4miY/AxS4N0vPXljU
6tiH9t1Sjk7zOaHqrxdKafwcqAA2utlv07Bnr1R2faGlsba1zQY+l+Hm+ItXyGLCYH0QajdchcNY
fK5c+omOQDnKKmr1xkt67cC/kFzKqLynIHfPjAROgCt8FqbSDO2B2QGsZnB2kkgNo20A+B2CAwI/
Pljpq4j3gAUGBq3wHXp7bxfdImyitezz2xLm1cef4lQVhuvzHTAPpkOP9sobYZRCl43dmLF5CCbk
Oa1AcXi7/d5ObHB3aGsxcQnkrVRmDwBpu74ZD+iTgUxc8v+R2tLi5DKOx/4MKOLNpphvCxQR+gyA
TQCBHK8Q2Vg60P/BIJsbH+xG164tKczdxw9/Eqh/PzsH8Uw4e8myjy8yijgIJJ2HA309Y2PrvT/Y
ebVrq+bM5jseU84fmVQccQQV6NcMjJ2z6VfrXcdmtDYhEBymKA0XSp6LGl2DWCxr0H73mCiec0Y+
Ts/nCxKoZy+nF4oSQOvjC6LP0bWJZjSH0KxXajd+Hmpt0aT2zw6SdAVXASxRuvz4bb6zlJkzAQ0g
VQLJyYjr+KLAcWJGtF1xGDz6YVN1K0aIOlW7SYf62aHTjrXDqqU6VSPxp66nZ8Y7b58ZTe1Zj43p
PfDcU/sVaadmTYtwOPQKPgddZo9fYhrlNLWb/nPd6M/ckr4HaNmd28MnixWJc/AtkIWwlqAsg9Jy
/OBm1tY0ZI3qMzyw6Vot5CJVtHzfO7oV+QBJsECt5bQqgjxfT3EaPDCV6dbU7eW2bN32ieMov4mC
8qzkE2nt60yE0IJjCmuPLASzEQyYjm8MuQx2NhnxZ7uZxi+t21n7tOz1RZrWwe3U1749JAE6ZbGx
TgrvwqnxfUYy/yddAnptTia3LUnLWuTAOyYg3MtUZR2Vls3xUBTnILcnM0tENqEdkYlytwYKdMxj
j29X0RPoXjHi6JRp8JwyX+naS8268oxxqWf5Omz0da8oSB5OZz7hydoBHUmdbc5SkOToIF/pF73e
oEGYZVFFM+bzmDUAB0Z7qzPi95NeGfwi0ax1ztx065XnNGBOItDLdVHZBw1CUQme/OSJtQRIhinE
9NnopVzWdY5yGHJvCzpb53zZ50d4debSIkOwELwttFrGnyyG40cEnak1DmLpN2OiKtdOr1xmkwJ9
G3LGIsfWTIzm8O1MRDh+vBnRhn6KNROQOF5gt5ysv5QOhsTtaTqojjf5Rpq7dNLrKfUVo9LwgJrS
FQOGdGeUrbPDoZUWFcOM3Mm0vTpVmj/0SrcO0sjdYBcgz0mMvqBt//uVvNweGbqucszAVaAdePxK
rEFEGefXeEgzeEAasg9hW0kYfaMH88ewUNUapa8yYnlEC6O/DEJZX8u2hYwmk/6Cqh0W8GBGmKoU
9sq1x2RhA6+pfJHV4pvZ1SjhT9nCjSRcHmkX18i6TVdVbJZ+M5iPrYsAYGy0w96ou+hcND4OSr8f
DhwqyF/k1VhoJ0FJ1mg4qWE3HRhX2QvPkO2FwcxjVUx4/fmlMFGJSrV6H7nPbQrJEdQ9aq5t+oVF
9FUfg9pYiHRqf3y8JI43Gnc1179IJMwyQQbL4mSjgYjr4jYY8Z1oYuOn5bbZFuKTsyjTOlsJqQzf
XMA7ay1Qz2U6b94HV56PRRdqIxyD01ioOoOZW1muHWTgJGtmROFiGD3tzEn/ZsUTQ7DgpSuswfFB
cO54SQVNaPda6VYHQly3qQzroaxLZ4m4yjlhp+P9PL9JNO14mViKzBQY/WTxggmaQWZ5dbBgiTxa
uGisrMy70DWAB/3AhEl4NJw+/non2eJ8UYioM3CflJHc/ZQV75bF0HEatAega/kaH1P9xi4zdEhz
pbmNCD4rMY79favP9pd1hxmcmC2I4csDqRvCLXCHCCS4U5+LNMcn3d83Nu9h6Bp4c568jakfMqMu
0HqDdEUCInXtO+PV9iIIjGmXj0VwEcRYzHOmgWhSi2zP0RLROoj1ZUazQlCFrRPTCjfWFOn7pG6e
89D9ZWZKvGgyGu0fv0dzToWOIs+cI/EO0ctCmIsVebxM9Ayir2IU1aHSe2s9lf2A5Kithhun7NZu
VUDymNp0Yzo4QYK7Hg5d5yKx3OuT+G4LcLv8znqnYZF6GRh1eE2V1TxbJcKh1qwBkYZF/kvPZLqH
LWMs4jKUF6g1j+CKG30RF5Z3KXQ3W5mtLK6rXP2uMhC4JzAAm0N8yLnGQpnjbuqra9EH3qFrCnct
IvQ2WkYR+6I0S6a4mb2QLQ7BH7+bE1nNl09JeOC8mmMzS+zk0AgHxUhjR5QHR43uPJTeEaQqzX2f
uyhq5kXzOUyEsu369sbKp+khSF3vG4ZpjzFE7DWBt1nF9HZ93UKEYPTi8RrbJLHHXcM7uMXwDxGI
844AdQ9JigIegsUpJDZqMZ7Aer04JKPZbL0xKRiJ6wVeNom1bCbrnHPx223P9UBs8ILI7gHNHa+c
qEks4McBuA1dVx+hD/pQHOJFJT1aMWNj7zwL2s7Hn+RtUKMUI1Yz1AZAiqP38TVTx6VhU4XlAatf
2690qS9Fg7QlW/ocXvu4Unr5+DAYMGxA44JF8Ka7p3SdbdZcyk1d/CmxqLjOAWQspIizfdIG5+iK
b6/nofHuEa7pJzK0PjklndQWgjwkP7i1p9z1BeDGMBCjP6pFt9KUqDjDLXhz/s0gdMAuiChDXaa6
PX6Vdd00lewknY8eM4EJQQHflaLDgq22/cIOAPIXab6r1K49U+mfEto4/Og0mMhNvZSFVCzHl0Yk
0i4im0eVntJ/G0o5PBdaMd03mXWtl5axoXWrImGi6tdKKa11DDF6hzFvvyo0XOOVTM+XLvCBx1hH
emiwa8PHdn7AQWRj82uXw/Bd0Th4AreutplpKIvSbKuHNunCh9YZ/SRDhYn9LNdG2WTAX7qxx5ak
aS/yKT+jH/lmxc7P6tDwn7ON2Qv7+FmLKhjTvmMZhYjxAioJ5DolhJLkJuP2483xZkOeXOokhYfB
m00YaRYEF3VYKEn9CIBKUjp4D40oH/WxOWfZ+NL8ODo9qJSYZ9GQpXJ464JkdlqU41aeHFiq6n4w
XQVP38TLsePGMq9vJT6OjsgQINBvymrqcKM28mvER8SiqlKxalOXs1BxJ3WHQMlKSYtkoyhNtfai
Sa4LbJMOeS2hZxhD5o8WTNNJaX7NpcXK7tCC9odqKnJ/yqfoonSnZTm4+b5Jz3tTvjkmZ2chToBZ
ewbV/DdtDGWc6VxtfMBMddUQDS/Bj6AjCwxtnaXKsPQG81Z0RgNUKgEMYg73H3/cN+FhvgEQBy/I
A5oKJ5Ev6Tv683EVH8DdCTrRim3+SnuzX5OwN19HTL83H1/wpIlCAOSKLqZ/DGUYFlEOH69cNWMI
BLEjORiytPduF6wNql1rBrRnvVZtQyU3r7OuCpeFiYyMLM3Jt8RwrjX2NtPjPuZhMW1SurS6dxKo
2gqge6WHyaGKRrlpPU9sYhOzJ1BzuJ239S8dn9qtHg5oWmPOvZQ0VOui4zMFsfWlCyr3SUTnPsfb
bc0kjzKWgRVdFuDpxy+nrfVsVojPDhrKNQ/Qd5Pl1NtyZcWK9uXjD3EyH3v5EHTkKQ5njqpLtD6+
Fqol9LOoGQ4FZph+7gqsYLGZVmfpdmyqO5mG+9Yws7WG0tGyzBV9DZel3cOCBOynFdECqy+DbkIW
xRsNQc8Z1wluttbpxCHgsHPmhG/RxnCJgsDLxZlD+029w5QRqPl8XmN+SGfu+P5NTQkKU9BzNN0U
eN+QyTW9Tnf58WuacQjHmex8mbm2RxaEkHRK2yYaWK7ed/mhU8JfsnO2vXQf8hkDaiFOvcXIufFz
IYMvBuxTH51xbQMIf/wa0+hZJCokyTM3NKeHx8GRGwKWMNOGIBScxgzgsaGKBkp+YPDuLFKY+qt4
1KO9LOw7LKGmq2z8XEe1coHC0Z2e9u22O1eMnIQtGjksU5t2ztx/pQg8SSpCRWt1DK/7Lxq9g1Xb
TO3SjNU/Uwv9jtTBoTuEdbE2sq5dpbSz0rQ70z0/qYa4ARCUBrqG9PUBIp4aRRlRGAPdUKtD0XT2
opj6ZJXX0X0WqU9hXSiLOhLmMrJL2rOG1i0+/gInC+/3xeFQUQezKuinHS88NWmsyLaL+hAO8qeu
jOYlDfH07uOLWG/e8Zz7zu+Yh5ydB+efv2qp21bVTUVvtwfaq+7GMPtwPTGZ9vkcqIKOmByQSdn5
haaH+bqRoGZNQE0rRYjgzi6m+BDn7vRkR3l8nbnRsDG0OHgcvQJrylqVG1MzxFoXQ7vOjLFdu01j
YXauT2uZ4mw1N222TU9BkuLOEQQ9vdMW35NhtnZ3NPHY2Um6AXLrrdRRVNd2PNbUmb2yGqPRu5im
AQH0oURIOHSiu25wDF+t9WQtdFDhQdmZvhD597Jc5+NFN8p60zlmeXnWc+EkdWHfwgWDxsSnojPC
aXP8DtNOi2tjMKZD6ckfxuj2C91T1H2SetLy89nHm7reBbIu9X4ThGPxPRT1t7ilZ1wlsXwu8rS5
6oqq+OIKvMFDrAzXSiFyv4tc+6LIgIBbad5/tsToLbzOyqA2YIXqt/moXxldoAPQDZPtVE7q+uPl
8WYNIv5OL5dmACR7Rjsnq8NIFSftXaEeqB0av44G5Qu0guDm46vMMMLXsWZ+gS9mbNATqbDfKHPZ
Uu29Iai0Q5sMy3yQq3B0VlATEImo1q7W3ArX3ipY0EvCXtxnfpdlN1q6ycL7EPv0LJW+MV65PR41
XrYKm21SNXex7H23l4vRaX02m18Y/b3FiX8mUL5z83RmMfwyQC6yjU6N+XpwyyjENe6hdfJ06eQY
A1RuTmpv6gMQWqORfOUR4Wmtyy1oLIwK/SqM8iuzrE0AwHR3uhECYxH106Ls+v0k3B9AgYuN1Vre
vmSk/aVTGTK4ipr8jL1KrDmFQKZDiFlaocWoU9f7bR55yZmz+2We9uoM4LuQNlrUkFB8XOxMTpIX
LTL7RAhNOQyxMWJLnzeMh8ObZOqGm2nqiqtKEd59bY/N0uhbzHSc0bruS2gTOeDnUJpyXarqWKI8
ooeGT0iJmCAN9hLaQHLmBD3JabhXFF44qOdJDS29l3bIq0DmwNYGV97qh1xRNJrNOWyRYpKLWNGV
M6XKu5eiZwgTGnNw9sbxfg8hwSQhZOmDnkYB9VeZbDwAEauY5XX4eGuc5o+/H4vnAv/MP2+4boPV
aP3UFMYB8EW7xfJXW6Zj2NE2Ui+of31R5XKXoKWzGTXvvvFGfQtxoMTSIpyWusbuUKP8n2XzL/cE
n9+lMwtOjLhw/Pxm7jHAmyrjIEX/J7l0kembzg6+JEbvnPmqJ4XD70txCPNBaQwx1jq+FMwsEOHg
EA6Dln5VPBWyVibxR1XU0HfysDvD7n1nxROBgESCJXCY75zOy0MzZ8VPmXfwWiN/thXPQ/zSjZeZ
NLvEd0E+PA4IO9ZL0I7Y0brKT9fq3MmHHDXFCOxFMA2QHDCBcz0oqhPsJilxsqAByugtj8YzO/Rt
4KT3wWSJLug8qD7tf/bdkNJTnKLbyRAIbk16/8PQCmMLTshg4Ka3uyqT1pms6LS24qNwyoEYo+dK
Vs+s+PijdEU3eVqXlrd1izNGlDN+SjO7WKMMMn6uGpAgWTsYT4TlYhlDjv48wbZZmaDffn+ufwTO
/DdFQc9Kyf8zyn9GQf8B0A0qX/pUHwM5+Yt/Af5V6xMouFkyAjAzoBTi1F+Af35CNwfIPdP2GcJP
UfM39llTPyEBQ9KLWhbCVUz0/hv7zM/m34U8DHqtLAJ+4z+QxX+R4nt1vLDTWEPc38xGYGj8osP6
KmR7Bq6MWD9p27KojT2+k1Xvl0rqiGVRAOCUXglEKUglc6zIKNcmcAitUjHx6oz+MoUYkPtarT5H
TlTshB3eQP1ENrjTD15iwvzrmqi6LgWq9F0YTD+6ctAWULEZRaJ1ku3MoL7Ku/4veeF/tCb/V/ti
ZCCfsj/8tvr11P6R//nHbQPmtm7kj/pDvP7mV14X/Mmn5I8X5O7qp3wD8J9v5r/8Hv7fMHjQZneg
/3nBXudt9ytJfimLp+Q//8/PPJO/jlbt/Lf/WrUA82cYAXBJm0oYAcX/WrWW+2lemOD4GcTOEo+v
Vq37ia4qORgjhBkXPPfz/4Yf6/on1uwMqOGoRoqGads/WLUs/6Nc1aR1T+cEwC9d9dnR9jj45a7T
hKiVBIe0eGYIZ6sP4lzX9TSqv1yC5+SOGd2gSnJ8CQW7zlGYYNkMqeKY8Nh4kuj5pIV3DSXNq89w
83u3vWYCvAnm88VAtQDeAq7B5GV+3lebMJBeP4szK4ceQZnFeO2h7lJuXM1HEDw1t9nm/7J3Hslx
JGmbvsvsoy202IbIhCAEgUyqTRhBEh5a6xvNOeZi8wSqygoZoCGNPbuxf9Fm3V0serqHi0+8QrXO
DPm76alQfFavY5LbbalDTjql0ktdeuify2/lkcojXaZzg2wDh3Vaq5ohNHUMSVEeP50WXMHR1goD
PGBiu4Ml3Fw0nm4ku0XEfz4fYG80RFGPWQlWm6FC1AcF/eXwAeERT9KPVfbFrCqXzqJrxueM4rcZ
GfOiOgTChV41N7S8KUdZ0Jersoa5HSELaTZ3WnNOMWa7wV+A14hIcMFT/ABberpyY5fiOhTN4rEK
5Q+2eisLw5f6MXh/362/89XdT/t7Bc7/O8omhtBr1R5msYjHcAhCyTW1z+GduRsAfVjFHxZS1qHQ
QkTsnJO7lqBPJ6S0og9tR0SP1FUbL013taGmZ8Z4WZXtfHjIVgaAA6loa+A9jZpW0HKKHhtQX3gU
enOFWO/l9FReqk8R9MzSiyZX/YyDJZqso7N7fzm32/1ljrQzkKnQVp7e5lZSsUkvOrWMHofsOOv1
YzSWFyBxfox1debDbdBlyM6sy/lqqM2FwQuHr9JYR4/O4AJKsB7g1d7VO/XDdJOfkRTZbvbtUJsv
t9KOrTxmKMUcLptoAcB7rie7vYwYghgJCh5dS5BrL2STV9efbPZK72QNsyGjsGfjGnxskNi51ykK
kJpz19Lbw7V+nxXCxQUIfmZTKmpbQ6soqonHKVKD1OFy7XzI0O9vht8NsmqwoLpOrwcIxOmG76MF
UGnDHVFG6bOkXuDudaRod2bLv/041D5RdrdZuJVBshklsQsaa5EaPdYUKg+6EiFjYYXSH9bf2W4M
g4goEQG97DePoTzNjVbZRvRoU+WZF2qtCszPM3P53YrBPV1DC2hKhLinK9Y6WULDXHCrjk3QZ7dR
Ft8PUbJ//7v8ZsUgwlHgApaJ3Ji8eSjyejEXwxjjRyXzlCFVvEaXznkdb4Pqdb1OBtlMpUPRbHKo
ez36N3cH7ULVXefzcIe6gycunh7uF2/2MYH3qyv9upnc8lG9nt2P/8U8ibRIDiEIE3udriZmImUU
SW38qKHitOro3YqiC/7fxiC3eR22RG0GUkOu+WJ6dmHPE03aM7WA336tV7PQTkegwix1UVfFj2Nn
N0Fk9H6HucOZo/r7Qag2AEYBWLDlf44tWkmwnePHIm0uEnQhKCv8Nwv17wibh7ZDIjaHvckIXHAt
nbKoOLNQG/fO9UVgyyEM+M8ktjGJ1TvJGE/xY7NT93h57Bc/dg+5Z/vxr7DihYiP9z+s/ejfAgh5
GmU3fLC9c8Sc364kZj5U5VbOwxZSZ0Tj0DXyEj/2aX8plhSK1DnN8TNDbGWYREx3Morn+NG5s+14
3xbn/Ee3SNq/VpJqu7KCTFY+5eme02uk6cNR4/A+IX6zzy+qXbsvb9Ib4zY8WMGPr1cXls93NB+y
m3SnXpS7Zh8Fs/vzv9gzr37G5t2N8qQVcarEj7b5CCifMNbw3x9h2xZ+M9PNtkSjehmL1IofEbnZ
h1fzrzYNatNbOgxfLc90Z78IsqDaZ72PPE6OzuSd2J3T9f3tB6WiQeX4JXLbzHPpEimeRiN+FGa9
H/s6/w7rP/z1/lTfhmacDpwlUA8DVflGLKtDq4U43oT8U96GGhRL6XruNa+czsnq/XY2rwbabB6l
kJyxHFhSdDo9uNdoT50b4rcbFPIvjhX8B1ju5lKc4HgveAwkjzdP+VW2U66Vz2JyhwsrqP3F07zc
L7zMs4P+WviZ12PC93G8iK7k64v/4o0hoKdFTdOIX7OZbF/ExARLnjzqcDu1JL+dlHN6gS8gudOY
nq6zgnkkiwr4fqsybZZ9jIdo2j4iM2T9ahdpeFSSqWtcfMsQmzQgyXwdamN5rqYx+zIvRve9TbXs
WOlDcmNqk/oQizS+arRZQDidJZgYZTKEP+yprrkdl1X+KU+6+qYPE/l5Esr8YzBzOXZNbLZvRhlr
ASIeRUMV0eZeoNY/SJAp1HYlYKolfn+ZVHzEz0u+Uc2Q/22gI+x4bT6V8E+yyk4R+YKOAB69BVDm
xEpxGzYTglFo2OgPS51HN3YrmdgWTchbBFNnpKVrZ43VuWARkBGKwdXGNN0jeqxOPxmQXPQQ3gGQ
0/LLbMtTyX+lQO0mlH7BtEyt/fz+6XlTn0CAYS0xQ5ykZqC/tY+1zLgOh9E59K0jHL+j1dzetE4I
G7bN+uHQz+kc+3XUVgkKZuSuXl+3tr4HGJgiLTCH/af3f9GbjIFWH8UpoJwcaPrym0sjL/SqiONk
eMR26XauHkrdeHayVe7sltfpDA7+zZnG/WFlfqx9LaKDLQea7kEajZOQGUx2LaVzpbO02TVSOtnl
EJc4R+x0cgUdEeXTN0eudFXkpR4f7Exjx8xdVn017VH7iWx713q2XsgP8EykwTUm6CaIcRvWVZNE
yXMep+K+d2qCPLVLgaDQ5ciaYy+GNnkRe/sUdiG5r6za5c/QVvN7aZqq56435Z9qu/Tf5lwdadSH
gwa12ZjwCs17u6oDeemLCjqqkT6YtYP6r1Jqyuy2yiSuhaHmH3E+no52ZGsYGCV1XADdQv4yQI9Z
LdwG85Eb0SD458LMSI39hOZYBGIoi+UzpZ+NFgGhD3chrTA2KTiztcZ4uniWVAOUrof4IKHxdyPD
N3ZlBT42RthlifxL1n0zrVa6ssMSA4NQwJEsxA8x1mMQOWZ5JsF4sbA6/ZZkF7j+kSoZ4H/f/Bw0
Pfq6LtNDKqfVrs4V4U9haF9I4HCDslPENULhsOUhqj82VWW5/ayVR01eOduT3rdBW9vDbWOE0xUi
s7K3lJn0CJgjAj2fFhQGR+sxDLOdNM7ljYY81U6eamWXzcZ8xR1Z+i0qsjdDZjl+NOoohCWdFrx/
/N4gVqhu4KVHuEn3ke7TVtR87BDwdjpFPjhWtl5Lpd49DzaeP25VKup1jNHkV7QClktNaSQ8bLNO
/zhqL9J7clfcCdLvQ2HPzffeXOZ7VNqiT7x0yqGdKy13Z6EgtjaXY3Xf5Tnv9EyQog0eoqbKAeW5
+iP6E0SWVt6nNyZijbG71Oipe70D0QG83fQlatrGcinIxL/QBBKVZ9pRL3uRVNfZnWSmQ+3FsjRB
oGhxB4PN6HyWEOm7R+QbKQs5GdTOHXIr/aIOcf0D4aJwdJWqkj8BLpYfRynpbtQUWRV3MB3JD7PU
wtDj/UV+W+RZofHcBXCZue3Y3qf7GiRiVk1T4hxSmvs7PMbaoO5lmopS7Ug3fWPpd0RK0nUOm+EG
8AsO3m3ufH7/V7y5/GhNweihB0XFCSOlTYy4pDpMFH1ID22fOMBbcpgAhWXdvz/Kmxa7sVqnqS8Q
RUoZb3IwWSixZMR5cQjDSnFrlELQ6ZUGH6+4i5RJe7kT0HM39yEkb57tbrob8xC/ynbGvjwajfuW
c7d7/1f9Zu7A3laRabiwa9Hg9AOUnYiMXBuLQzHa9q7pSiNYYPmf+c5v4zm6JmizcHtRWuGp2aTq
edoqEcJt5SHLm/Y6MuXw1paEeWGvSXs1p49dWecfFGHpAZISvLBYIga5MHKvR5sjwBNscmt0Ur0J
IwN3DOX8QpElzV/yFCoAohM9lJwL0wyNix55wotBGqrrzsDW107S1ltoTQREGrHXhto5KfJ1j55c
huvceKVpY9I1etMcF7Ywaquty8NYC+G3JqLIrS5TYE6N6MzFuwUKcvDopVLot9TVu9jePAMgE/VB
r5fyYAMBuEZXyQysSnZc5BkoamcFAMohSw+Ogvd1heX75R9ulnV4UMYQoaH70FQ53SymCSJ2Nrvq
QGAqeZM5hbcyGpZnyADqm0iBYWhvrNEIjEi6c6fDVAiTtshI1odq6dE667DncNOlW4K0NqO9msfd
TifxexB5aPKqKzcouCneoOjShZpl8xVmbLlbTSmeQ92konoYW8+xBJshXerJLYiiI17sPPZsWai7
qSrO0fnXC2OzI8BoraR2EjJ0RzYXCl7EBWjWoT44U48LpdGgbi47wjNa47GrVnAWvgXvf5o3fQ6S
ebL5v4a1USg5XbNICyPe6qU+pJIBAipWwgu7W7QA90vWSAI0RSRLuptmivf+yL+brIX4A5GAvFLj
Nl+rU+mEi3ppDk6KG6kddnbotsuSBToCjz7KSP1jaavnXOHe3FvMF8A4vSlww0SVm4dDbnIdbrvW
HJK27Lx5ikNPnyPjzL319miTTpN+AnwBpAP25XRVFUQ/wUQlykFM6HJaU/TUYfzn9fif+n+6itBQ
mRPwN84XlPbTkXrRDpUZGdpBFBwtx0FwnPd92c8SGiJI0qi+IWnizKbZosGZFVsU2indb5CFIHNP
R1WF3cvmWEqHJJ4QWsMaqx2QmHbC1je78apz7Gsl6g+NWu+60EbddTAeulCv3DA9Jz7+9oOSXa/a
XS/7GGH505/SaK0eIywjHaKOxpaSWM9T3P+twwlMQfwq7/86gq+70OtePD2YK8KbPYMrADj7bfsq
0+S87aJEHBurdgJTLXu3VLHM1Uo7DxB5F/v3v+rbuJ345gUSQHQDrXuL7LZnyD6y0VmHNja/AbPf
i7BJ3USPPk7hozGmKGcXEEV6gF2pgsC3uoPZeeaAvp20Qc/BtgC3AaVDIO10ZSlLkWZqpnXQoLF6
hTovVzPhCV2Bct5j7CWfeSV+m0oDqF+zPEAQ6taQIC94vngt7UMUyyheR4uqfi3AUty36pIMbkNL
50GfF6dHqHUyFk9SyzHahXGm/+x49/+4nLqCjF7wSX/h+zabPK+zabCMyjng++K4spCkVQ36+f0v
vZHdIkOD2Q2oeC2/0QHmbT5d5bmRmywO9fwYh9VAlj7k7Cs76S6qZlEWz8iG7hJwuaLvO73XR0i+
1py60OhLeqmoP7tNbg9PcgX610NiYhK+rY9O5lWoEpJU2tWdnJXGjgw5/bLkllW6Rl9R444UQ0iu
MEP7noSs+FzBAJxWo/XG8Ud1av3ZmNL7hETkDnGDRva7bO5JeqV4uFT7BGWbLA2lT6TNauElcet8
jeHB4OqmWBXSW4ZZ5b6E/eaDjtncsXSWnBqTU8iS2+ILxC8Lq174oD+NdtcmsTa7FS58dzMKTJPH
GZRML6rKh0yu5Z/vL/lv9hmUegCUYFZXg+otZSbSBrMd6q46Csfod7WDcrizaFLmrnx4T0cS2zPC
DCvYJLkyBljhIqnSYx1259p6b+8uxKBABa19SqQzVpDR6yZRWVe5BTczOcpWJq5nU1QuKI7m3GWy
/jWnt9eqOQWchZhi5RNvXlrZaGWlScPkOEJDuKhj2b4WFrpPloK7IYaa6UVox20Q91L0oPSj5bLR
Wv/9RX97maxwPNA0QJMA6G2J+2WYmfpSmvFRdhrnhmb2dBynRr5Fm/ygzVNzDvb+m/GomcOgBrpP
cLMNOStg2Gm5TPERSKzkoxQ0XCzq+hIZqOMaIjrXjXsLsOAdXnl0BLp0g0mNTr8lab00tTHfcoIt
cTG3q2Z7q4uA829iIVnXlEpHDp9TmpBqnWxXhrbmS+Ggujp6bd5kxcUjHlntZYSTn5+QNJzpg70N
9dZfyD1OJkXetl2SQkdqj2pYcrQVPoGBJpw3MzzaXhNuGOkyedPQ18ciPluW/80+X1GZIJ1IlkHO
bTdgjZ83nLTkSJkKbxeCzB3VxHMN/988mnCBV1IlGQBx17Y7ZUbypA+2CZjAonRlyp2yo0s67wyK
snsBXXZXDZbmpqnZfJiNPr0y8ITwi0jW/BHkxpkdv37wzamjLgx4g/I/mBtrc7HXylQ3EsoTxzh3
7qZ0fkb17mCG4mtoJbdtOTy9f8DehpzEgbidQJKipP2meW9TCLHiskyP42JU16YkjAeYv18oWypn
JvY2mQT+SOq6Sq+SlW/ldDoRGghLqcXRWJxvqZC7ewcTv9tkRCqgUdoxUEJtvMw7BRS6HZvBH8+T
jIFaADxh3GvNzV6yezwUUjqdR2ux5Ku8oexXySZy26gQnYniMSd68w2htmmU0YGqgBdYEcqvL2iz
AhO/OGFzrDii1YU8xKia2fgcwBRp86DSpbTyykIbvy0GipT7UKIM6dZ9Un4vyizpr60wgyE2YqyK
b/xS5Sn8mtJ4VOxa3M+KtIjA1BZ1p5klTG01HpvDiBFaMMh9pAX4y2W3kI90DDMaU/6uDKP+nOCj
fTEoVaNfmdhwfZ/SsKvcGCy/SdGPahi6fn0RcpaJCHzR2PFXp+znfo8UlH4cyYqfbLXXaYb0sX4/
9bP+VAh0R72ZAxrkptY0XpdZ4wetKpxxDTTmhxCC3OwOpPgPTpFgiECa0bsO1jnHVsB5KDiO6JmC
Y7tCcwUmKKoniIjUujH0rmZUnekNY2Y9tqVR31jQhlaVkRYjvalX8b1FWiaXXLxhsou54jOgqMwn
diMqeJdW36tXgurmoayl8JkEeFWJmHrZcgkuhi+L0tNzWow0C/qylxfwc9aUe3FR8v/IQGbQUZdX
aIGMfIe8T5UKWwlRdlHvyfNIQLN0c0SAWY7W3pFoNvEVaAmg9jwvd41Ipa+13cmdV+gKUg2RVWuO
S6Nptv2xTFS6K4ZWGz79NuR0iRh12acElQZmEVafFyM01WAeSDC9ie9m3kt1SY+kamFEuYUj9ziC
OBhF+K0WmaGfRmaG18nQFJ+5qbvS72FoWa49KFIXlNSibLcb6/kaW0XnKaaI+xQOeo7zmohk/qKm
NAMDy5HalfExxLmlUMPY73UjvoydHqHqAfuYI2+EirprZsPxdqxBu3UILgvXykpyUzZG8RUzGJwG
SyrU8jS1AVeAgb4M8vSwKjpPGPHkqwsaOt6ErjC0kXG65fDJ1Z3Zpo3mwlvRC3jiVtp4S97EDw4t
vUdVjpLOL8xFXMFfyW+AOs3fE0qopqcuU25fJEa/yG4rWVriin5Wdq1S5L9sIw8Td6Kmfmic0OEz
2iL62HHwvmLeaeFrYdf3Ujdnv/o+yz40uhkDE4Ymcz3Jter4ktmKp7prxWdalpLp21Uh3y+Amku3
beOjPuqQtrO6zPxGA8rnkXfln6wSRaHanKM9QkhR7+oqXG9qE3Kce3VbzZ/KmWyeJUoX02siHbsI
oRbm1exg24KY2dR8TtoKGZVUlb/VbeNAVF3i5qFuGqt1m5Yg3V3CwbhBdbbpvMReol2lm1IRJJ0e
NHOXHmf0+m8rJR4lBDkEFvWxsuCtaQAtYwRzjL8Vkm3eiaUQTxCOes6+hCvsFXTN9UM7d0Nhm19C
uuENIY+E25QlLdM3uqjk7LhW4fJmCi3xmywzHUpZSln7oZQOpivwH/pZ2053PUyJemG3I8sw15GX
Ytbkj0Msf0hH2fwZNTYcwqjstc+ytox3fA52nqDohiOThMmYW4pS+wQXfWx9Ry6xvY8zsz8sE2H+
IR0XBTvEzll+Tkqq3PUoIv8UKvKvaKdX1aMjMgtDonZ5soxJp8sGDwSFpiHbz8ISgdC1ghJtXS3P
g2G6bS7dDolz6cj5DActbH+a9Cp8PYfLr4IG+Cz01Kw9NrZauhoCEzeSILMBPx7WV3mqdzLpHark
bmcrc+lOAqkJT7Vn+Vkd6vCeaG18FKE0f8KgZb5yCqJ1VxpDk3CS+hxlpKiefyW2g1CDqHsc6ieD
W79C71PyVh1/PlmYxRialHUtu8QvifD1hb3HHRerwuWeTD4Wdhp/kMekVHy+XYH7k93pnxvFCOcz
5Zu3gSBEPUIFh7LbCyPh9FXrkk5S6nSuj6HZIh3VGqpX2jaK1A4N9CSTHL8fh/miF8a5qPylGnMa
FK26DuTsdCVNfLc2GU8zmVoq5qw/piTXiRfy7F5EeiECLGiM0ZdLy84pzXZZ6k7zzJNWjck8ekhF
VV5WtO1dG8rpjaonKtKjBqUmObWW77x17eVstZhrIp4hdJfaaoPFTG50dw7XtOWzID2wgrGJj5lA
6ctTVeLPVrGw9KHonUX7CGtaif3dZqmnTlSR0ctUxMcehdxzzPm3gDRWnfI0GRGAXhLQTa6g62mi
Or3SHFW1Qioimc2PY6d/zzGxvjWcWg7Kpiw8rS7ifaKNnd/k+eSNuZUFxCOcA9PqQBF02gd9HHg+
M+R7qxaLa3gE6i1MmGFfAZzfI32mBqO+2JfdJKoH6jbiSqe+fCYefBt5rrUaQLB8WmRZt8LhCa8c
CntGcxwWVjOdSwSNI6Rq+tw0zpSk3iYSr4d6E+Q6aomyvmQ1x7mPRKDFIy4Uy3LO2/s3E4LxDWNC
pd5HO2H9Fa8w15OsRzPe18UxlKrv4+D0d8K2a0+TJOP5/WD2N/MBIASLgR7fauu92QgVsPhexGZ5
bFb7oYnyrmvgK7f/41GIYNeEiGB2lSE/nU8cJnZtDqI6RhNPXJch9JOayp/SGCAUm9CxUaNYqbec
8NNRZlkK6VAP9aeUl8Irez32qg7QxftzeUniXt8gjMBiwX1dxRdXkcfTYZayM7pZDYdPpfvNr93W
XdzSs7zKfY6CwjsLoNjuhe1wm7VD4CIOJ5PhZM9wcZHzWy8OpIC7nLGS4Ep24937M1wTmO0EKegD
lMC4gXt60zsgEABLg+/KJ7Ny7jqNyFyrkqcs7X9JbXmm5Lrdf+vsXo+1yW9COPmtqkvDpyH/oBs/
4uTw/lxe2GbvTWZNsF4dJVUZqSJOLN+149au43Z+Hwz+5ZPuwVZ2Fe8h8vZcbb66i9zUl90zBI1t
SYDsDZVI0sRVsm+VI93sFqgg+Gyo2nRM60JWsIErZ8p8MxaxXpWq7ZWSVkDKqiLp5CAtEfQDTDZb
ODRMcqYH5AzGXSa3S3Emid3yuF9+F/cLsTCNSjSBN1ms3KBSIZX1fIQ+On3pla7HJJFU1pKi5bKv
9dArSi18sEo0vmBbYXFTqqGLq8KIdHFl7nqnae7qevg4Km32AXepzp9rWfgIQacP73/DzR55+amr
Cw8dJmWVItss4UJ+SVRnTkdnsSS/n2sQJROp5fujbHY9R1mhMLmiJVcNayR1TjdKqw+alA+9hdhW
ZH+Mc0lGv7LtvZSy20Vojn/rOf4RDfb/U2r2yg55h+ka979Oqa388X+cdfDPoYBkIzi5sqdfPKf+
YmRLYPD+wwu/ynGBQFE4VCfkVufFqYqoBpURHoJ/ya2K8x+KccBWVudnWNS0Cv+A3LqBZROykhdS
doIyTuy0opVPt8liZJbIHKk6ytJaTBkiuYmCSdOusoVswA0Xq77tcGEhGVdnSjH9YOKi26jKnl7A
MrpzPCXAm/JFfBgbRwykB/n4E2c1y3SjhBdSrscGOGvV3mAMET2BaUn/kob8n533v9Cef3fnfe+b
/mTrrX/+b1a1af6Ha3rViMBxlXuad/hvLYD1n9AN5Aanrr4yPv/deND92VdIxfFvQGzk0eRy+odW
zT80/iKA6ZBeMe77M1unzdZj11ED5EcQfMDfQPB8s/UIevBdrcvwHlCD7qsRHcm2fZrrZr6obPVC
S1UJkOhqEW8Lajm/Gqk+SDKacZ0FWQBTBoobk/VJsb0wiqfLuMQ8VA4tpOGGHyhjPL0s7f/sMnYZ
QcQ799s/TP5v/+d/Z9+Ln6eX3frv/nPZWSZX0wsKZL2XiF3/3XLGf2h7Q1Gk0A3EYc3f/pGfUB04
/uQ5ROwvvnRrL+OfHYctH1IRoFrRIwVKQ7zxJ3fdJnZZG1fkIES6/F2E02gNnN51Kuj1eSAy+ZpZ
k03PSsyfR8QkiVaQdpPMTv1ith1inGaWDTc4nFgPxI3R9xH/n5g+U9p/fbWO939Fba9BEMz6VWC6
/p4XnXlaR4D+gFtsQuF4iUJlbGP9q5IP9jVGBvUV6lGZN6XqOfrNOrV/w0aGouiOigGpMYRoxtvE
wOj6zXJuTcm3KtzbOT6vtmubBiVrumhTMMEpz+JzcLzfjkmr8EU+gVbKJgJBN3ouoBkk31qSinIP
181LAryUd++v4qb7/PfcXo2zCYkNa0DTWszJt243+cVOXImgvvwuu5J/Duu06Um+HWoN7V5F3zVN
4UyLGcpyabu7JnlS6Mp+7P2o/YvR1VwKxmfiuBcq6utPR3eXgNRCrB7xdw7QZhkzMtCwSRL1qW8S
ufWSwlYvRdLoeOwW1ET2ltxUwrcwgg9CpZIqrzbLEh8XyhYORgyG3XqgecTiVVpJyaZRiyr0BqMx
IxobIKA9p5VTzRPqmKu7sB2z2ksiNC8QbU3TO80qQvyKERF/srtRFGiVTpPharOSF/jMC6l2m8ow
v4b5gCwzlZLC7SYHY7yJdGyPewsy6j0HqHYzzOSWvTSjIRRkk6X8qMo2QyNPa7ufbRmb8FWhGjXB
ZCdhunpTJodqkssQkFc2T27L/XLA9UmpgJgWM0IVS5zakGPMvHI1OF3OPkaz3vHyKqxA9lR9jiQ1
b4JDJb9tQTJ1RdJeazXmajhqKMmH1kGb2+skHbm9AcPpyaP4WxlubsYLIr0tWnu4eTNlQpy8vF7y
UG09undN5ou+yx9mGsN/RlCj+0ZXlxtyrS5wJeKZdrrBnMhBQjBvlqdIWbp9oxTLh6Gfpf37R2Z7
8YCIpFSImhlGqZRktuq8s2Z1aSWH8lNlYc5OzIeoNHpqntPUrfv+UG9O58tY6CWuzqkG+LbNpYu4
T9LEbaY8ydj6yAxWaRh5DgpmjXUrZ1nQmXX+GE9RfDA7J/yF2V2juj30g2+9FSp68P7v+c3U1xYr
VWRCbx6Xzc9pm0bw1sxMvRDmjrbauAuVrrpoZms5Aw84vf84qFzqJp/RAXxKtvzSC311WUR2mAgV
mfuvPJkZ+uCt5PWJnXrzHAtPD8PEs0w8wQSl/A9UYfPjn8x0HX4dmPBP51Gmmr+58pe56VtFybWv
gG0KF80XaGzgEdD8NaIzV/A2o2UoGBrEEVhq4DO7xbzaI3KGCeHm1zrutfsxXbA4HOpzQuwEAq/e
sJcJwZJlRTE2e5GIPT0biAers9VV5teyjqAbWWZzo8I3wsQwnnFp0KXP7y/gm1mhg776fK5x8vol
19/z6vshNlrP3TKDw8rMMchmYQdlpvx8f5A3k3oZhE9FhrhqKmwerzQzlyZnUb9OPSJzg62FF6UB
T99SS4RY+2Q6s//XmOLf14RFZDwuGZiU1MlV0FqnkwIU03WIBYRfF6el0KdTB+jGWL5B96/YAV75
FNnxvJOm5ZxpEIZmb4eGVrNy+xwKzaAST4fGCiPLUcTUvg9xkj7lCoLDe8mAT+LGXTMUHxDco9wd
SmZvu5j+ijSggV6oHq7wlYO/Y6TV+9yscbAvFStvdsNolU9qLUmaO9gI8QWlgSbFZa92C5FAEhZP
E7CH1B+rpB7gXc745mTNjP+qXTTiRke64nJsdUIhofD+7IlKk5+LqMPeS3RRx5eFBchvH83ILtN0
7rpvYZxo4sI2eGcDxdLxuFq0cfpUhVlS72MnQqLVbKTwFj2EMN0ndZTau0W3MueQD5Z+o9LOBrCU
Cnp5S2GOCT0ZTRortJ565SeAnqIiOMut4bLQhrLDs3Pq7uiKV6nXNqNR7Ud5NuSdQzPX8S2C3U+T
XtlHKEf84aRXs9JLc6yLPAGf9GJwFngZxCvKdGFYIk682Q4d/aYM28lxYyFM9E5K1VpuejvEpEsr
iJnvowqNtotMyWUTIKgx3HGwh8wLTSVLL2q9ia4oeVOE1sYlifZxq+UGN0qLe4etRJlMaVVuQn+S
q9HYV6INHdeBbcgnU7NCuXeKeG3RJ3XY7K22GtH91yZ64Av9ROHlfJfZx8B1FEFk2eK5XcVVXWoY
xDB6rTSBE8nC4do0FYIUGUu2lT8oj8D41Q6pUiOFZCVG7tM01MWnxRT2Q5rm+bKLCtUWADVp0dJa
Np3DYlAQzvGCz7zCagwsY50mD5LSwdKpHA1gA11o6Z+HBYiFr7VO4s8JJ9WVsz6pAaAjTO5nTV/v
tHposo9KBc3MK8zQwls3cpLBX6ysQI9Wc/J+n5h59KmvnfozJpziRzo7QruqtaS+Hic9DYM0a0s7
GPpR+jlM0wp40aCpBXJcOselUaPnKYd+GYQ1vT7PmVqN7fyiF7wkWvSp6iJdocDaCwvAipreS5be
0S0CPbbDZgaoQ48k/l5o7fLJ1Ds0/6mOljxBygSPp5LVeNd3Grj9WbfA5ZaRaba7dGin4TLjp34c
w1a9oi+rQoqzSgR2JS6XymsxRrun+98sAYiU0GvNxtR3WrnUySGLyPe/EZja8c+UONK+7TIR3Ym+
kI5G2ypEAPKcjh8KVU2SDzJs5e46NkbwsnY7J5lbzI58LaSmAFM5qVO6yx1rHIKlC5GHL9pkPAgz
k5PAwQ7sJh9l+whS3vlaSQnBIPTX9EvZOOzSVKtpP6tLKD3UiV0SCnZydhfPitLS/C7sjwn19F9I
tzjPWtIpn1vAEZNrGI1QLxtp4V8wpspMLsRIrcJPoa48LGlmZC58OP2jwl+Ze6UopqAvSsx8NWxy
CV1Ru68DWI2idJ1Rr+4M0bQ3uDgVKQtYQzEUWVb/BB0xGigPGRlVjd6ZXa0dzIDbbPioNT2W8HaY
QyMKG/WjAcH/01DnPUbqWgkByxLDg9TaybeoGw2mEjkQ08DoIQfFx4rcOEOFH1ZNiLOxkSoLtsPW
cGNLa81bkkYJYZ0hZal65JEbVwx6+2MYwVm6jj3Ipoupk/VUpRTGXUrqEsTDdskyF2+z9tmyhtGv
u3QO/XyRspvaxMEKsVQdQeNsHu9DpdBblzsD+CP6uMV91EeABPCu4ktgGN9+1Mo5gsarpfHkspaA
vwppED9nI0uACmiF5SCE2ZOGiE7I/5ez82qOIlnT8B/ajChvbqvayCIQIEHfZDQCynuXVb9+n+Js
xNIthTo4N3Mxw5CdWWk+85qGfZybHxube20zIQP7LcItExoSDhZ7UWTOQLqsWXmY04ubP7hRow9X
kBZ0GegF7A0WMDKu7Iko+s7HT5OA39DTaQOqyZ9uuLIMc1O6SJ9vMQXIVSibtK63Y64GfG5V5Tw7
yu7tYAKt8NAQUiXbwiyGOhRZvoD5SMr8e5YZ1lfbRZ0g7AT63rsm12fMPZLS/94Dpu+2Pv6aCvF4
Hzx6PznYi1mR5zehpQSOJxVs7IcGL6Qh7DoVTWGUShyakyaC0KzyMh432Hb3ahPpEuFlhNQ74EVL
7YJPhycJkETFGh0fACA3uAPX5XaqjfTrjBlxtYUCIH7mekWc1Imp6ENnKIArLdE0sI+Qcu83ltHr
LevnJGU4Vs7QhfHiF1WgFWVhh6MzDOY2qXMNAFvffFelWObAs+fiehrmdg4kADdjl8du7V2bVTFy
afpp3Aea0tnUJQWVPrBqN7Z3CqJvvZHR6qughhbfkVQ4vgydcXYeQf5FL0WpSCBlHfe3Rlonj2Wm
ki+rJjAQs0S2d5SIajuch2GNaMFCoRBCoKkCq+2aES2dDNVtQ6Ty0zDa3YOJcxlC4YASflP6WTS0
+qR7MDLaftsRJ4njCKto2U3FrD6ndjR+9dRYC2S323nY1EYTPbiJ5fwsCSMwoYggUmxaKNafsrhz
XrpFLr8LM5p3nsCpcZs7TUOzq1/9YY2oJy+OQEB80Yop0vdD1JDC2p2PPWg3zXW3NYw2n66jRszA
qEfvMFcpma2lZdOXPAFRvmUWNi1S4O5d2GLc+ZFQzXqJqONL/IVLMuc5n7of6TB3D31ZgT4XY5LH
WxRB5A/VYMoMskw1Wmi55bgpy7nBUxzZ+J/CzfuffcGfDQgUs9/kA/NtlKfWtq8+lVYO/7VqpFfu
OhK6524SiLQai5va+95wFf7Ko4Ahg5GOe28X+ANsbRBkAPy4me4Gj0J/IJYhwpy9R6UpMDPb+VGV
1awDvxncq6xzZIP1ltWxNwBGHzIAFF+nGEeYTeHO3WNHP7wJRqmhPc6LGR9AhmXfU+S22ZGZUxwJ
ltKXYjRcLq5qULSQ+yH9aM8RyncNeO1sV0GvMFj+0X/WU9C0ZqFUjD+olVogHU11XcTddLcYyRNS
A9VDVUbJU4ffvRVMVb+0O7dq3QUUi2kdmrzMxrCJKh8Rdm0aHufSQ65WEXVK5FYE0vS6XE3pI85J
HOi6UqC/mrbvQzNNk3sDRfciKCx9KraNwk+OS41rKtEToDiebgJHHUXX3FhdY8xbuiiKupWq037L
rlX9VSw046qY0yFkJ8r7BfVLSItp3X82sA9c26o2t2BiTQGWRmWw6HZ6GKtx4JHWC2Vt6mJUaHjk
jnq2OKdZaBpU3Dmb3MBGOqd3Zu5rn7Ol171N5KRY3NZ2nvRBo6JZ2ziqj5qbFK+BnYQDh4Ntnxfy
ASWS4lhr2LAgADKauEP5uWcE2iJZAnzvGkV3vYyo4hSToaoSJZGkHPZSN4txawxuahIxiJrbfxz8
Z2wsq4+e5ff3GRaMfWh5QIYCPxOjcYiizkMXuHOcu9KCVDvAXoGgpIxp+oKheW2sntCwlPEOhWlv
EV8E1HPSq/VeyQmJ65QlwlCk3MsUOm46Nmt9Ck+2aj8YDdeHNi1OF+Z1a090EVBe32lidn+U85x/
7Acz4Yriab8WiTdyk8Bu+uQsyFbcaO3ofZXS7qPrGQvOejMsKIbfGpMpi3kb1Wkt003tokzyCZHQ
rAui2rKinRAVVbGsqFZ3gKmWL0k2iCSkzGE+gDDNAMm1Q9pdGb3bPeRtZvTXmAqglRpZGoWosgFC
HOrWbCzbWbRxDKXLwWrK6OfuI4W+Udu5wLlu227WvxVV4b9oNdcBiuaVVmxbrDraYNCIQcIIdNMS
Tnlh6jsXH+Y66JJsvIeDzrMguwQkouEsyUPjuxnmM0s57VTZpETqbVvPG8ejuADAuBIPfa8tCs4P
XUxeEm/86aVTDAYMEl+54oLFcAVFegrAhKHpWNZdBmyBmm0Z1LNVHvQWyLWMtPraJodzds3YpI9e
NCwAn5aE67Inf/nYjOMCfm+czSR0/dn95f8hP+a4Dz+T+ckHwpgsDmajbq+stKSbNLSg1nJuLO7h
yNR++FU0A4Zus8eGo7YFxE+cg/ur88im8H44mXu3JPFGgxCn2GUBRhzeV7LYHLmqqR2nWx7j4WiU
xpAHNiyPB68V3RA4MhbJJq/z6sngSpP3MzZOSRJaCPdYgYwniOiG1q+2FXrS3o11kQCzGteJKSfv
YijSg/HgyditbmfbHoH4oDTzXVC8RCdlteRhGez4JgJ3W2+4gKqfQ1tw+cPNRiZFjFMC2oKmBvYQ
KvLxF4nt8Tmm0PDDSJVF+EwOa8M/GuybJInnZzYCJP3MTExrPxoVcgM6tbhNHKcg4mJIMlxlWSc/
FT48eqduarmBjOHeosUDRlP2bfFpSbT8M1lpcdCsCdi4dHLxXGol57CPsvaJ5Dx+wnCyPNiNNSD/
lk9Po+zNNqjJju/qPKurjyN24hFL6Yi2oVZtDA+wXJYv1jgWP2YOzhQQFNjfR8w8+p0vY6fl8/cq
wSXPj7ofkerKl1m6vrxBOkRqt5owzAkgnwWjr/LT7Bs/on0uxOh8TlWtHu1o5iJyEeO4y0yBdFLp
zj7I8dihBeLKufpUoGrBVylir90YyHw417GbxPuiipARcHo4gl41mdj2Wcv8Uo3JD3Ry+wg5DjO9
HajcExuUeLoNKbdJUHoJyczcQ6YN5m6xv7b1QG06qSJ/h5SJizsy74gfSiAt5aaOi5p9Ws0a+ufZ
FJHjx2b3raPgRc9kiirr3kmQbdgjuhP3d5YXufU2SzPqiJPy1XPqmoP4anReUQJer918081LV9zG
hoO/MjAW2916Qzs+ugoRmAAc4dRdj4U5Gs/REgODNtskAvHsTaWz1bNy/J2Uo2ntUg1d710ssL8G
ktstaVhDh5qubQmexpKUquGQaig6e/TVPkYs2pUdlXV77a/HC0Vcz1/N4wf3ViTToEOkbssbu6oH
/UorK0i3vLxjtosbpxxwxVOyJlLyajckaebxM40Uk9fKSO1kpy+W6m8iTHfS7dSgvUtIo7TyJmos
PzssomzaMC2sGeliJ2oB6HuNQhaw0IvmFnKFzD5TgCitp2S26TGwIO5yxXdxp10u1i8ukTXgfUuN
+GPf47UdKmSO9FBpxfilRjPsG/mRagPEv/Kn2DTw5eVYE+vLmhTHTwl8wrGg3rrJsNq9z4E8Sv7O
rin2bqxyfeNHiB+HOVHfGllU1ecs7tPnkW2VhoPjpjSTwCtxFOqk6q5AHZFny3YisNIBQDfwLJL5
a2nrtDMUZZlPKajEMgC00TzruTVEoczZFLdYaK75pZkV9q2Ry9pcec32Nw8JgCmcRrv6UuSzZm/p
jiCY/z90MAy7RvXm++A41a/aT0BzJVpi/nOV04CMS8md+ItCqrVW5f8qpbaAcROnz8qD7/blfrU2
vxW8imFbLHJjZ0P/6f2q6qvSLbezgeiqC6gFkYxzBK3d6PoAgCU9+FO87FXmuaGWdc2FWur6q09q
qSejoJVxOiu3sqc5Mk2y8EJUtwYy/xsn7lEdx9b2Au7u9YQQREPpCbCQblIrXmurfy2gGHvCRDcq
D9BIfMKqvHmY7XL48v6yvZ4Q3HSIaACMGAVn19NRqFj0Ui15edBW96qYtIaEJv4xUDgM3x/prfn8
PdJZbV0pVL58rSwPwov6a5My08b069/vD/Kqtr5iDkCzrERgg97E2fdpqAtpyTiVh3yKsl1beYhB
RUbzfW4688PkLeL6/fHOhYUoqYOhxdaC74T1pnYOQ4etgw/V0nSHGSmH75GoyyJs0QH5DGsnX5Xs
6qtSRV8kaigftS5SO9GaKFoBlXA+LU7vBLacmm/K6rULrag3PuxK3uXHQY83IPCeflh9jtqx5sAd
bM75Hlk1Kxg6W1wv9SWf+jc+LOhLTh5Ab5KRc5/eljI7F7xqDlADitCtjAz+likvdBXfmg/8/lVW
eYVy+Ouv+Os45BgK1JNV9Ic09w3KFcXPJRdFGNMZvjDSGWiEhgkiIASvyDaAXl+Vr0+HUiQZ7hR1
3SEXo9wWQ2VcUQ0uHwiP9SvRyOmqyZf4HrfT8SlvW9Aj/VTfL3pn/LLHKLpwD5wLvq0/h0R0BQTQ
yeFmO0MDKMxLB6+cpwMkD7R2pDsSZvtx6uxznjOIGgTsxlYajXuVNNTNN06HhM8u5Zx9xG3S+ubI
voGeYgFVRhvBV8PWJ0mVVNn9+bo0UgvFfKfUUajJh+iqbsziXrhl9DM3C/Hg2VO9bBak974ibll5
AeZkRhXOqEt+Grn+H0Qm0Vh4/1i9almtU6Y5BoAFvCzh3OkXQIBo8OXk0n6p4yR0qHOFA1HIrk+b
ZROjCvrNbFR/pOmy7N4f+dVmXptzcKzXrw9a9/zWlUVWMYbjfU+KRL+rUqU/M1R2YZQ3NjN7zECW
izOz4tRP5+dWDa5ssT4csHRqDsRjzf3o6MXOauxLogFvDAVHCVihhp0j3utnLTg01wovW2R/yNEa
C4RGXFe45XPatOWFSb1q9oEuWLeojhYHI57bVtQCozrdLpfD1LrbRTjelkhNbTN9+uWkSYrO2iUJ
u1dzAzILMh1N6pWwTphxuozJADGn8sz+EPWkOXaufyYO1LDii7vP72+Lt0biCHrr5EBR/EHs/HX7
jJ4hyryJxoM3UAKRSTbtYP3qoWe4l9SIXl8/zGrtQSMMR9sUDMXprNyZ6pasveFgyXh5wBxVftQ7
W4V5YWC6t4zxtm7EGh333xWJ2DeRD8OVSGJ7oyXKeXp/4n+60ScRD78GRhJkER1gMqIhp79mzota
E0k9HlJSoWD0XecKqti4o8dHY1Pp3qNMZ4lkSes8umOtbUlM7SfYVhoVAn+fGp32/f2f9Na3WHEy
yOas0aV2tj4CD0Dq2uZ4GAYtuYOgqG3jwW5uKMFe2mDncmhoiuC0AW19FaLiYTg3QMDxbBonY8Cu
3XVmNLkb6leAB30zAy3kzg8wkkgRPEjGT56PICjGxba/b+2KlnXeF9MHiFZqCTpjpvTtjjkILM3t
yt8W7gOU3Mh6b6g+kY61LNQPh7T+SZ+EeMrTWPvy/rK9utnWqawuYdwEK03qLCAw1CiXPDHVYVrK
co9WJnxdT5YXXqtzbtGfFePbaMCZSAxf3QI5vUR9Lsr5UOpxuxWN63xY6gWhUrMuHmME8sOm6N0g
Lhr9g5sm7Ud09VixWfXbufOindsXwy0gN+uKLEVdvb8G62Y928w2gtZkIwaNB5zDTzezbrRZj97z
fFC6PQRESMU2bqLvjeSMxeN0yWbnrSW3XBP3bQv/NYAYp8P5FN/Xxvd8oMJOh06qdFtHqr5w774x
KeAxlGR4MZHuOL93W7OXGqyb5SAcbS0S4oFbzYkZVNoi7o1O/y9mRXSEXSWSi1jR/EFM/nUXGoMA
EuFX82FyNHGDgBTdZZRitu9/qjfWDhi76fH4I7KAANzp2hV1BIElaudDMy98nHwUP4qqMi4EGn8Q
56c7YqXCQR8CQcBY59blyjYmr/FT/SBTt70ZGluh75hJipAWjY+COtO+b4fiWm8c+uSdJQ/VKtDt
dGZ+l9hlQ32GuGSmvHNvehCNhJcQ7Pv67ZDRoCuntLywhV+vC0Gwu0q1aWi3ghg8XRensOtSCl0/
1FmU7OqmQAVhsOILx/j1HcsonGVE4UARY4x9OkorPHNwkHc8pKUv9+moFZu5xXLU7yfzwoReb19A
c1xN1vrMcCTXn/LXdko1s/dRgbAPnk1NenYtIxzd1rn3rUbd0EE2N+9vrFdhCnuWoTSHA8NVcM5M
nRHVA4Cj+Qfmre8RCsX008CFG2mtpdEpIyfzvqaO8u39Yd94SCHbkE2AK+MxQa/qdJ4GKmRG1fbi
AIDIuOJW6MWHukHH87Zid38QYxbdV3NWD588YLJYAdux/U0aRZOGiyP8Q2fRvw0hWlMxfP+nvd5S
6y9bCzXIsJNanX3seHL8CkEceeiBWHzmaMdfCzfJLozyxrpbPKKrfpFO+fhP2PPXd5aYIkuBG8Mh
m/Rsq6Elu3EivaGNFbfNh8RJkj1auNGFA/7GqGwtviTPNzDFc9yr3pgSNQ8aDmQw4jpCkPFXBnP8
e5r38V4fShuHpjy7IA7weksDinRWASFCbmZ7tqDd3Cx+jlrbsSX4vfZTBZY5b6kpd1W8T7X5klz9
Gx/QX8VvofgA9udDnm6txhDamDaqPLLHCBF51+4TQGgX7oTXo/g8MGutw7VdnvazaJsGWWO0vVMf
HXv56afIm2ldcekxO794yO9hxsHrR8yN1v7596LPYtQgf+xjLd17Libn1o0XM4jtyt7/2643dRgr
5A8E9QTZ/rk8ZGmS29XEqcei95pbaHNWqKJIXjDS/WOU/PcDsw7D7iPR45qjQnl2vbm6AEY1sBeW
ZCrAEE6+MV3Xxpgmd40r7DsU69J7quk4rU05LOVN7QH2QGxhtNtAULMGid8bu6XUTfR9cr00AYjE
/l75elrvS+R6ezTogc5vRKWPn/zF859aTegEmkWbG6TrWnmJFHG+v//MiX3NaUEY7jXAe8yqgfSZ
pZv0rZjyajsXU3PTL9YD3fRLhiTn++5stHObR0CEvix9Rht6Pd+YfY9vrCsvufu92njrd1qfIWIO
VBjOc0lijV4vLLc4Nmkmwjw3MZbwm3aXT+Ov9zfe65GIPFd8+MpxAjd3FtkgAR8tC2owxyjn203C
IaFDHzhcIBts/nkoSyNBhmLwh3u8Lu1fd25RNmA4c4WJraaM27ya6Llg5XbD7e5cuN5fpa0EgnAY
YK7wknP1nV8PU0rWPZZWdix7tPPb2uo3FZh+4LB9rW1sKxGkPl6tBRjzyl+jifKz2WLyG89xNQYp
/Y8LgcXrfXP6g84mL6LOyToXL2GwKDSw9EJcRblBaPf+Gr81DIxK+JWAASCiry/QX2vc6l4xtrWZ
HZM20jatX2gfPXOqfrw/yhodnF4jjoOQ7OqTQvBA7ns2SpUAq5r66qiNmkLRVBvuqIqoWyDx/nNf
mOSYph9vl7letoOM0wvdldcnnvCYIgAXpYbe6nmO4VqgSoGyVUe6Re5dZVTudbpKkwxJWtG2x5n5
31f1ZMCzaEkacQNQzauOfTYUewc3jf3gjeOFLfIqKGPTUlOFcMicuM/OlfBsB0uhRFb1Mc7q+Fsl
JPpdUYNI1KwP2xqJ3GtUY2lBs0eHfbQKqqZ4MlYB4IclXLjzqajZ/vb9b/3GYrsQglAa5cWgZGac
fmtUtcsIUbf2aAFTvsuFaz95q26FCRfhfuijS4owb4y36l/jC7NGpgh+no6X5YObpKSNR3B7y4MC
0/6xaVwVRNg/3tdWcsn34JwGjKkH7GTUrwn2YSuTfJ0OaNZN5ZoAJ4/SRZtplxaFbQT4agPg6Ucv
fhHZ5D35iyZ+9pkaaaEvzVXcdei4oRhVfGgVO3XT8GZe24THTpA4k69tGnhaWjBUmY2pEX9419Yl
aqGW8tzfTg+E4UJo+cbBp/lDQZDTD8vyvE1goQmW633XHf180MFseN1tpUu5e38zvB6F3BRYmEGk
Al/EPivbDMlEiyNe+qNddGobiUS7QgHrH4Vn+CKMgtI6Wh9oZcPcOv0iST45vQX67OgsHcaVXpZt
QOWa/3qoYQgbMF89On3WqkNwOkrHdZ8kZrYcC1K9nZYscgvEM7lwfF5dlSYnmfeOC3PN8lZO8t8X
8so9aLXYH460b0S3jWML1oWZp/pWRn17n5pKuwZUNuVbkO3I5bl+fiFSfnWg+AVgFmFHrfERG/z0
FxTLTJ5jauOxj4V1O4/TDGB3BBZUKCAIKxb7/T1ymuTw5tIfwtYUg1vq4Gtd63Q8vRyGDnG2hSZk
/QwssaoDZ1gUOmS2eWXb4CfiZK4ukbPODGT+Myx3BmVYGIWvq2mAN/qhtvXl0OMw9Fi4VW9CxRjB
kWaraTfOH25y47oROiSWGY/atQMJmwguRVLvwik5jan+/BTb5TpZu5Bo8/65cf56hI0EKBSmXfyU
BV9fZyyxfkgohOGTOvxTY/XPUMyVNB42K8JW5weyB1qal60D1wHOx76CmwF2JZZXACIvJeZnF+Wf
scgO2M1kk/isnjsTmFIUOcqP2sGvk8gN7WXOPlapBPtJWD4m28mI2i9jCjJrQ6y3Ksz3Y7T6GeXN
HYqC0tpU4LGuwLvBsDCjWjNvRV82D6XtS/HRj7LoBqSN+CJ0mv5Bye764llN9/X97Xl6IP8zC+4V
WPh4RRAinl0uc+K0irYJ29PROxfCQa8/WHrXh42a5sdFTdodLI/mR2GW4/2cuuWFHOyNzbFCQ9b6
KLcP/bbT45HMnciRiF0Oo+50m04AyEoIluAqtNW/70POIf0hCpd8tvPYflRl34u+0Q5WAlt78MRy
7cscdFQHl+H9VV0P9f9HhP9Z1T/nHVLfSn86W1UzN2azRLnpUACE3OA2Vf/qZGaEnea1JdaA2V3f
CP8mRjT0n8ob/zcyPGIUjLHeYb6n61nVqTtWUCAOKm/al5SXAwVey1qroPH1knfppY78Wx+Qqoa5
phUUuF+1LqoytvNFcORgBG4g1Xg3SGp6m9jW2wun+/TqXue20nZ51D2kGmj7nO+VUUdIMmnMg1Vw
pYaZlaQ702+ab5DOIfokcRk/v/8dz+jS/xkS5QwKK0T4qyHE6XLCiuzlmCzawUvb0d2NnoU9Huyg
+HHyu+lQqhocMGK+2afRMus77tzyzkV2O2z4Gy+8JK83lcFzhbAlzSJSuPMXGvThSLy31n2BcCTU
IlICs2WGDmggrQltMM2/JK0CiljWxsv7C3Ea6fxZh7Vcxtu5qmS8AjwtoloipzfNA65OI2JEMt9o
Pgja90d5vZdA6tDQoxDJMUX65nS1Ed9YYsh4/sEQ+Ixryjc2eG4eIxRjL2yl1yMBvGHPcnsTztNF
PB3JUN2EiUufHuny6hs9tYqd3Yph44mkv5THvF47Qt7VlQegiLXyQE/HiunKN4PfZ8c68svvmaKl
BrjQ2EYR4Nh2jKp7HZbWFtKp9SQmx+La77VQFiUwSIgYoTsAlU1EcykSemMNMDhD7GdlcaMltP73
v97lRTS1hwFSfpw8THz8LhnCau6ivZHQFX3/w761BHQQkJxcvdS4b06HAoqrYtuOimPZqWKvLWW1
rWJLv35/lNehFsZYiCUhhUTNEMjT6Si97BA3KLv6OKrcvGup8dDX1SYYJDbGcYtyvwNz6DfvD/rG
1LCnBR7M+2khSXIW3yEBmSt4KjVxM14DvWWV13OZ/nsMtWqDrRIGnH/+eTY1N8awUM1pQw6QS+RH
0eTWhDB2JbYXFwLkP43W08cLoSpsB2nfEyRz950uowOQa2hxAD0iBRRBC/J758WLRHxrykw9sNMb
mu2OjYJsqtsIKOSAcJLAm13XCScvdq5Ig50MakKOVDMlOsxF83qBIUn0C58EdWE9mMyl+2KouM12
WuroN3aiYc3siCmpocO6nRkMCnsS4lGl/S6hBHiBUrn9VVFyqIOGuwde05oPBT2C2s89UNlvlSwG
nCdtfiNwiCFsUeL6Ar9+/DkMqOjCfUox3vIN2g7XgEPFj0Ur8Ast6traadoYNSHlhBFWLUprL22l
Mc0EDFARgIqeFtx/e+O2c2FY0zWQ6U93bAwoJKWpPk5TSe2skm2lNl6nQyJEgncpsZ9rbXHbw6PR
wqLKtBhqi4Z4Vgr7VoRG1htYkab5I2aD6ndlQwam9yKhgyusNY/24kG3b3vN+1GaqH+HwLOre5ST
lR4UfVZQE3f7tNyMeQpHs1zMAhKaWmwUxwHzwxIDFdJvC29V+ICi5j2Nqi0uVTHPSouAllY3UCAF
VGaJOjhTp7ulzlAoQMG7/OkJOxii30Xh7eCQLt6XskLCBCccrbyu0h9Z8qjDfXn/8J1BPF+PfpbN
6WWNlhV+AD8nO7hHhr5+qT5b9/0355Mtw1oPk2Ffu5t+//6w50Hz+ZzPznyJuXdkCUbNTXogi/0C
t+5GCKTIW9i69taZrXDoxgvX2/n7fz7qWVCZOSDvZT8xVxgirsv6PgFxzln2Ho6pvOQOcR5tnQ73
Ck4NQVPTMskkHWVscHkIkQsXbgaZ65LF2RupFBeny+NIs5+68HkSkCtj5Gop26MDzzAOatA6t5k5
/0qKqP5Y+yuVOxHqKtEH8DxGJ9jOVv2ltXA3Qkcl3jR6n+3mwa6uLWKI66WLvW1XUrfCvEPdUESA
klrnxjV6E9aFQOKN65+WhGasgl76a4PoGK6lMhLcbMuprUnqW1RDnErfvr/h3niqKQMB2UcmDYDM
uVbHmDeTM6suPzYD5N7Zn/zNvIzwIaLZ/i+GIgrDPQqBONAMZ+c5sswJVr5JVIAe6lXhRM5Gz3v/
GhWr+cLpfeO9/qMNbbN42vqGnl4d0oQkOaIkfxSxAaOX9hgRCMbRt6NYmjhoe+k/9rWaH/99Mf9k
7KvWJlWJ82HzFEkrV5bHwW6NDf50FX0yaYZL4sUXAtrzMwRmn84vCnvg3bF4PZ+hbpaprxy/PGIM
mkMSh1AWx3F2NVmDCMypTXfvT+2Nsg/qpDolcwBAgMvPxZVFPeSTlee0IugSb5uGjkqWYiHfGSOF
V0xUnkWORWFLYHljWWaytUAyXAj2zm9HUuvVsZBtisjqanR3+lnNYVaSWiifNYWr1dMVvTftXn4o
hJ48IL4qdwU/MYDckm2b2fw3k1FSFUo/rAApPhsYQMNZWGu5aYRqSqHTjdG7b2ziX7plVTvYS+l1
DSTwyp+66sJ3fj1l4iX04GhZk6NRET6dcrmUfkosZRyjbqluGujUTVBrBcpkZdV9zPIJ/YBuKO7d
pu223tJdwiy/uoWYM/EnC8/oK8LvdPzJyWMoKaZxtOSqlGxb6i5d7EuZzB+2wN+RIXnSH5V1Wlwr
J+X85EyrGwbuKvaRan6nB1G5mnFACvZvqzrKh1UtROQbC5jlN6uD1ocsSoR4jEaJpwrjKus/xLh6
fO99gWRDVbTwswpzrgw4VKONAeI0aY9orXi3Q2UO92Mp5baHqtSFRg7ptqLjvvKn5G8cAqsXWS50
QHB4SDc6u80Mu2ZO4w3yRPoVRPTaCQCEoqcUmePyXRiTEcOol7DdVRMvLyYqPUCuc2NpQgdBua+e
bCHaSMPPr1A/8671eey0vY6u/BiWBHVYs3T+PAaarHQ7sCF9NWDO4Npveyu278wkGldzwLZ+qKrC
sIK2LLUPYrD59SpV5k1kW8WLyhILFTs2bliUMdzepSoa7IQ8Yzx0sO72vovn9l6qQsyXroZX4YOB
fgDX7KrvylN77vWkIkjVjVLWcWmlnJFxGgvMhCrLIZjXnWuiWQCw+lQlH2WX+eM1ZFnItY0gUQj7
Ni6SzRwZySdcAtynGrPhNpiUaz3OmD990FmT4aZEufjCwQKlztY92XMWHCiKx7ZFPYB+3VmEh1CC
PmU1ZF8TJjkk5yEdv7dl1vr4SHvpJi0pscH7XQUdDLPx23CQuvYlXrCoslKVewFN2UpuHDeS1j7v
6+6uj7r+Rx6n4jOuQXZ7o0oDZQzdHFo7SDDzue2F6hcEyrXE3Y/DiHRLLr30BQ68swT4UiwNZslw
Kcd+Mn44OSTioEViRGJ64yq5U/mUAaKaRtju6Pgg6VcZJWpiPvJL9m5ZljQJ9byrX9AyEu0mq0Tx
xZlGNe+B0Vv4cfvSmUNX1NiosN0y/zNKb+VM2dBDxE3Gff4ZfTplh0k7VQ+k7dF9CpFgCPSuWr77
Us23hpcUEn/JLrofsh59Fn8WkIy0Nls+ucmQiU2U1eJqmJxKbZGeSe8jbVBydUgpK5QhkFPZ6Nng
f3OqQf+c9JiGbJN+9n7kUbXcF9AwjR0iYaILRvo0x7K1tAeEWebv1LgRVRg1mxsvm0f3l5UNKKdx
ActPZYaTJ/jBKvNv+7yKDlWHPFWQGgu6RwiPkKdl8YSsi9mmgWP17aNdFbUfal1bgfnMB/sFW51G
sviVXW+h1AqkmRJE/RscjrT7okc1YpP6hkr3tV/4y2ZqStxmcllM4mlGW77bxJoeNZu06dV8nzcL
DP8FNM9R1VU9f/DtTKSfoGTL9ODU0hYgEJthgieMQ333aGoy91BySKMqvRqWUY1xAPfHye+nWANZ
A7pXOFcuUAMRVm1UfU1Rjeuw/RSZtUmjTMMbqaayFVRFPuwBfaAwQk6J0xjc6vqX6/T9szcu/C+6
Hc8TkCOj+yJN1J+cGuOp3SJld1cIEWuwklOD9JJG/A0FAR27XLzJkMqcRyKMojH89MMslYUHQd3p
077qswadriEdriazq/twytp63OLmFhehNog5uy08Lf9Fqcq5m63UTmEbGjayPpPu3FOJbV8ss7Oa
kKaSc4uoXIpMnZKkd6pGZQUpJITFQDglCjkjrUDyeR48tV+Rw/wbQEHxFvF0c7mm81tqN4OVzmJL
qc+4czsVW5tCNCgAWwMY4mu0oJrHSI2ivEZUus7uRgef84d2Ml0YJBTFrvWhq27g65ZNEqZiyV/i
WLofPOk5LLY5iRoKlRm1gY776D3zNJedmEvuKzk6zQdUV8Xvoa/B9c+JMNGnUoVEbSJP5T2ORfZ8
oyo9iq6AovtXekyMFLLp8y78X/bOLDduLd3SU7nIdx6wb4DKeiAZEQopQp17vRCyGrab3WY/iJpH
jeNOrD7aJ29KIZdVrrcCCol8MHysLXa7+f+1vqV2RqWHuTH2ZKOPU1pemrVdpIHUIim2WjXAgqCT
DVshIzXZ2TdJ0htnSBsBsEVqjN14GfmGcIlIQBMVv7hfEVT14MCtQN+q0z3e6jzorx5G6i5w42IA
dqen8e2gdqLxG4rs35AmRNZGU8hb3ORJFO07kCoEmkZO8TBoDRYPPUkWNRTk7tY8Zr3c6B6/R1h7
cXphpfx+MN60NX3OaZIHQ6YW2cvUIBpU/7V9E+dQ3M4hrFYXNKSgJbQuuVeQtDwO2EqhzIBjzcVZ
J0q9+ORE1G18CaDr48Iy+9z0edv51AtiBPyQgMjDiOb0LpIuXDd8016Nw5/Q0p3ba/GXaWmRpuiD
K23mp07TAyMqqCGVRWceexUCqt+2S2qGDeWuesWhJRZFHcNWt3Y/00ftAOmmPowvTg8R7LGYYoe+
fEQkRhhXEzXd59ms6mdXlsYdczmkrsqIzS95Njff66Zje2YracadNZyk2s1t7dzzcJc6qDtnYtGr
kvyjUqcaQb+p6HWAeOnwaBa5Q3YzF8kuvtO0jZG24HTNNCF0zEpSwjUoNhWDz9KipWE5jJTpNeAS
wZIVlbrp8KLOvtN7BWxdgUohXEbX2FUxZ7KgadXok17ZsqT/pmSf8Lxbn2a7ayrqXDLVNx2gpm9U
bmMiEycvvxonwY0gU0k7tIbSHeDV6R+ysrTvnQiYuw9WpT+QttXFgVYp6XcmDlME0oOw4BsGVaid
Ey3mpSJGuA/RPIO4YidJga5za0CO6OTJpEthKVEciyrnzJ5pbYVmpGaseYaaKDDE7M71R8IWt3lR
c0ovKyZZf66F+s1MC+8zsgKR4BNseosNWOacdUZisTrUmv5MSqJdBK2apw9VOnUCukJWXJgdSWbQ
oSoV3stUjXoItmv61sohGdlHV022rUoyDUBjQN0C67HGnpV5atywtQOjVnt2/HVR0qI/z1FUwNuo
mlj359YrTL9elKHeMNNQLWKLw4clywUOm2ok/V1TKuKhScmtPAOIpu6yOQVkiUV/PjcGkdo+lEUM
37oous+WGXd3NcwW4kG1pDnrzd6MWX4c/aNZuvUt8rr6uhQJYm1eX3aEBcfubRnpleoDM8ivbFd5
sBujK+lkCWbUcVL6DPlYOvC0s8nVNpPmKXDGKs2b9nQzyLorATZfsDMh8NFOh/QRSKGAO0bpPd5F
vV4Se5nVpvGJ2ZsIzLRZdPgbtKI4fHZGee3Q9zBALMyLuZMzOUYsMv3IdGGnxlOZd4V+VcRGdEw7
daS5ZE6gASW2xE/M6qwyk8xMUIpdrt3OrvBSNLCZ9YnKh+pcpK5bkjUIraXw6VVH7oeSqXYMALKM
87eRfT9RmdPs9LteQkja0hCQxLsn9JV302Ky5I8zbJERYGe3Y8PB11TBcSGOLlvU6M6kirns80Sr
q++lasMdVJdm6be9G9v3ratks29PS3JrmI0Os2mUVnHWcwL8QvceaPWES0I5t0HVfk4Kz6Fi65En
pibzQIyeO1V3XqoVgN2AtI0bsB46LqzK5V8kHIQCeo6ZuJm0ORkvi6itrWeeX69+yyOUcIBFU1U9
b5hm4k3ntXpxSJg0AH93unErmnYUZ4qVifbcKKYk3o513tmfa9i/BwD49sdUM3tji4BEewaDMbeh
LeIuDzteRRmKEY/aVvZGn4dTUZk1jci+WXA5GkQ40s7XyVRkqzEwK9+Bn6n7UKUilYa4QAnY1PvK
pKjmKc23QVv0CcWsOkxHXSsW53o2h3zaVYveTqGTumMcuHzABKFHJCMycelzHxjEkT4R4OYoAfrD
6k5oZIbtZ9GyiWht5L8+/UIDm4spxIPR2TNrxdzk+dacizw+wCFJj1lJRTzUIk5yECZgUG2dgdp8
EPUV3jMK4uo1Yu+RnbrryM9Dl4zNnmMMACOuWDzWtepc1vOgKFsFvMPsy7Yj224otVQPLCaia8uq
mb+B9w3ORsadbfhz3sonTsrqR3hF3T1TtFJtKzIQt545ihh9mq3vCc4m0XcoBuOLEpHnyi3nMLFt
0149ZBxWmTHmhNBQd1hjLfmJ8mZSs4Yzh2iUegfep72024a87UnjxBYaRLJIkhBzNbqoCWI9CDQ+
kC7GuOhgRCy6vtGyQhwLgYvDVxtb/z4lDav34IBlCqKh0TaxVHBCVGDet2a8qKbf9UNafmMHlm3c
SVYBVkTA1bWFCQhGFKizwIsb1jR9nllzs3aJAzmg/iR5MZdh3IiqRW3jGU0wwJLjWGHnMbGMs1hS
gJTU7neYJMd2p0pd3TkFhKNDXTHp5GmrkYRJlOi18PrGCsw2zoTfr11yTjsqWaOF7LO7yVKnr6pG
Fg0k2wkNeNVKrw0rgk4nUHQKZXhrcFQHktbSH3qbP/hVSleSj8ocH3Kpm8+eu3i3szVq2b5QbJCA
SpJlnOZE9FVt+uVKZIqZ+mOnWvcDKE4Twq3iVlum2wlRbya07rJuI6u91OtpebCipmrP23mEFx8N
K+UbTDDncRac59Fo7WEzzF6tBp1YOYakYJofinLKDK4KG8BmlPMMLt+aCbvUISB7Bxeu2BIOfTOO
4TiO4rLocVjDURhZ+DQkbBNxvFmVntlOmXxV2LB/d6J46QLgpioUBHBefPWGQqM500XyBBNYGB+7
iRYUXjU5HlFez8NZtOZu7iiFTs8NhDs2puVkfYcB59VhBbrcCms79kDpr2SxzC+QS38k1Ja1tapp
cDJrkZPBveXEycWm7X2V5W7CcUVPS1pY+fToQbGHWpYRBLHpld684sDozByQqU2w7pjORygKLn4Y
XY8BK1Ed7Yj35GTLEtIAuYWsmF3CQXWUPcgMAWsSJKd23mpihr5rDBTcDSXpP6XjSqo0beFgZY9y
sTUydAtrX49OHR5SvHuxlbaBZYIJOlO0oTQ2+ki7H/e7AFUJRzC9lnW73oPW0j5PU0r/jQWxv5+S
cb5EgzBepZmYo70J26Jhw1Url6Cu4zkwjWr4hntsoGE3TdVRzWcyaxFnNYibJsN4GJJURuekKqLe
nR1pnzXCaZ6WCKLsRsf6q/j9YiYi9EZRfQQ42V4kBoUpv7Jho/lFU7QfwBT3uKq7bqaUqXiqPCus
TFpXAGMcCKdjJTiLo0k5G/SJjS+KAPMC8yL018ggriEQ7Qy70uzV7Dgvmnk/tY5DUlOusXSC40rM
QE84RfrOZMnR7+2h+7YsFSyLynEER8kkdS8mwDPRhW6Y1D16dlSqPyW2/LjGjXxaoPwfPKMek42s
iKYIrcxxrqLEtC+ztF4ehVQ6M+BnNc9JkduPY8O22fe4X3cAHCXU39TR77Ei5zpDJlPmR1VhfKWM
F3/IB2hXnM5TffAHNv7kkjZefd3A08URWClMLjWuBoepByz8plPNSf0o+JxMaM5wNylo9BHzSM2C
zH5AlgcbWTzwRmIl5M6w2+5rO2Xp8+/r4m9qX6+alLSoT+qjSj9G+jCUjyT3XlH+pZdF7pw7sCGF
AtVtde/j7wc8LcieNs9OauCEhBusF3RF65weOP26Mr3+/QinLaHTEU5KzlZZExQ6y/KRmoi/+teU
h3F6Z4w3tbf1tqHGQSqLcAV14MltS2uLBo1WPpZ7uTNDZ6fs/yxh4+8G7oshTm7UtEircye9fERH
vmnF45rV/fsbdeIjeDvEyZ3CQqjBUeIqOLMwQ5KdJv3icxO2m+Xcu4mvlyDZ/X7I03bAj2fz4qLW
t+OFssbCLSuh0pePidvvzHTX9NSLdmZV7or4rFS+4Np65yJ/+b69GPGk6aG3s2ydnBFtbERRu43l
e82601bW6TWtf//imqj7MZdTdXpUFXVrKubehlscRee5fEd/8qaHdTrSScU3wvWbOv1cPuKm2KMI
DWanZTUqwr49gpgOVE1us/Kp1d4FRv1ymkChBdlmVRBbJ+87RdalppFXPjofEHKci8/peUUOgZ/v
zA8cpvMwO4Jr/zAfZv+92KRfvjIvhj75Diioz3aqu+Xj4N330yf27vHYhq7xqMaXCvHNpnH3+3f0
l/PHiwFPvgqEzaUxt075KPjivO4zpv5ABYj9+1F+/TBfDHPyKZAvCH8SfBlTiLa9vb4GFB2CNHpn
mF++/i9GOXn98WgkRk+Z41E4ZB6wG0nfS61979U4ef312VSQ0HO7aiiv3YZDvbbyKYKJNK33/FW/
nHZfXM3JB6AQ5q7VGmNVbuBsrTvnDsiveOeWaW9GIQGTRh7vuUY0s2WfPJlmqWJTXybtUben8RrR
F2jVwY4xtGdLOCertrbp4iONJIOYpbII2FPl3zNY9mE/mWjWMykmX3i2GbaVMgQa+jiUobX7zi96
4tJl/vaATVnm2k2mtYmN+vXMY+h9vdICo+8oRulYcyyY8sAh3CoJKEWmadg1hvss1uOeX/cZyAs8
CCR7DIZ0brTJM8CuWkt54c3R8j3HGUBPfDTGjpBovavP6dA7BIq4HiXPXkliX6ztY3/QFxfvrwHH
NtKxub3zXayf16u21rq0rqqAFWa1WjReX5TT0IkU6/LtZmfwx63Kt+/lt/iTd0NRb59Ul+SnvLcS
vnnir3ZBb2BlIhNdqhnsgoSbscW8W6KrmRtX0yON38tJe1eZdTK/oEMHliSQD4n79DI9z2/cvX2N
ds/hRHwg+CyG8/wk3lk7fjmpvRCjnbzTkTZIi/Y++7z5w+J9qesAoNrvn9wvJ+oXQ5y8jXMlM0EP
kJUWZZ2vaDcK76HSXeft8M2kylv2917y8GPM/x92+Q+8WC9uf3jf3f/HU9nRBrm8F0///Md//o/i
Sf7Hddo94NAtX2er8g//lXSpm8T6ok/ncMOJB+Xvv5IuFWTyf8ETwTiORMtksuON+K+oS+MvJgJm
PwCbOnyZVVAvq75L/vkPRbf+AvClIWhcfQb03/8k6XL9lv/9rVuQGRxkKNgxTAvlrnbKoSTeuqmH
vlwuralSYBb2NGLjmDyLNA9jBfDri1t0/fMHv8yxPJFkruOhu8EnQUUOXgMepddzS2uKKdW8RL9U
ShKc1MQsNnpaJRSG4D2N+p2qFVTDoi7bKdG1EF+VuKH6AfH+nUnuB0Pp1YVD+cQZRTUEVY5DTe31
L1ItAvqirKrL2kjoX3HIjMoUhK6YkotG3ktRRjsjpahfmYlz1rbWcyzHDyUclBDst3VJ1/ymr7xy
J4zxo1PJFB60qd3qZnTWATrexqgnwqaFIDwgWQu7eED89w3KMtzmdKzemVyILj99kBj2MZEjj0Y/
gUjjRGZTW7QXCHHQjxRd4iRAjdiTE/NgoTNP5dbUz3v1zCzOzXwfd9u2OyvkTUpr79qr91nvO2Cz
lMB+qs5Jdm7bHUJ16W4WfdMmPisa10vh1JfH6jhXhyzduiVHU0J1YWMDnA+tTby3mxA1RmzeCs+n
QIAZ2i63+qOV+7myRb6xXI4ZCLSz5It2Byp9doiEOtfmI9weiqpVEUBFKz/bQJKM6qHUzm3E2s5+
rdSVIUlnfeDUFIJCbwg9tC8CW/fOaLciCfsex2DojOFkbQtglCkhCgHAbFbf+ra/Bt1vc869qT85
34xvHuh3qhf0RdDMEJ+yFfILx2BCmxBi0HdVDsPW3n2PN/SWFMfXvlQ3yheP+i+9fns7iW2kwBt7
gDo2UIBIjosRdA/0bxuCMmkWXxBacteoZ5aHJMKfLT8XNO98S/P1Y3Z09lbofMA+guo5epLO1oUU
TufvIv7OU7M+SK4qO5udoGFb8JGI0F20M3egX+iAHtMvCwhxMkCaPeE33tX4eRsdvUN/EV3Ojm99
rC66bXGYvnrUvY9lGQAcxzoaf1+Ilgrm83Zr7aNbmkyUTPIkmOoje8Np2hnXg4K0xveo7fv5lfeN
Ot9h+Sa+l0fX2ok6zKYg3kaBvhufs8iPborDGHgHb59s1FAOfhzUd/Pe3U6f46ANSGgh1tShGeKj
kiwgj9O7RVQQ1M/Zs4ez9BmxSKbuBzewzknl2FYXI31WYCXX0EyqkBv6rdzR1dg3XUgjpd9qQf6Y
76uvc7bzbt3DsvOOwwY4ztNwWVx6N+hblDkoLpd7Plto3YZPgJsFAf5a25Q35Y2ZB14foi9Jc6La
0DUGtkqJ+ue09keL4FX9VH7o2qen7nhf/7f1nz4gzICGnnT//fUf5c8/x0/Vuqi8+sPmxwJz0z+1
8+2T7Av+KT/o7//y//Qv/16mPs41y9RD1Zfd+tMQ4L9epTymkP99lvP1fXFfyVfL2voP/o4MN1jV
dOBxqJ+ATdOk+9eqphnaXxxQyUVjLgIJtfJQ/l7U3L9Y4kALQ7Rzmb9Wr9HfS5r+F8vjiu6BdwO5
gP/gT5a018chTMU/CkIsa2DIYBifZiUPehNBfHPmg5eKjm+aBkkCKMefNAIQhnoG5W/MGzM1xObF
DfrF4vZ6Cl4HRncIfJtVDj4BK93rJUUl2M0D3ET2ULLk/mBndmAoenmmkan784X7+ax/MdTrQ+Xf
Q1GyBRf101L0eihE18kMwbg9VIRlBHk3MDdZ9nuO+B+InH8vkj+G0WlCr474FTp7isxMY7Q7avGj
TY+eSm3dZCtVC3HFbA/nXaqOWysvNFr/7eRuOj1r6MPaFKo5lHnjPVpFFGOmtO1w0Zt2R9J6RKqU
VtVr0JqjX9WkSa/rh50+1l5+yfvG/qPs5vmTNszMy0MzPg5ponwjmYIAiAWn8pqwO1wO9MxiaubJ
fJsJXf9k9mPzrYs15wK3yndLZuoNGkeCrgai7ggjUxuiojBg33mLhvTz94/9F8+CsxL4H4rlNpTp
9Wjzovqka1Lo2qh2h3x0EP1TYg+jfhLvPPHXG7Ufj8Lg6+H14v8mgOnXo9iZarIBceXBWhIC3kKj
v0yasaYsHb3nm3F+dUXkn3P+A8YJR3p90V9cEaAhggNqFF0oZLbNrJINLcImMrYZU23/wKpZ6xa5
OzKo8zSYrXbbDx1Ne0J+OnyK7bXe3+dqtkfl8RQr5iYZ3Z3wrgzK96N+SbZVkLMDSEYjtMRn1xJh
z4I3LkMwGgetvR7Sc7ULanmLlMNPVk/0l2w4pzJelAHyhyBx1E0Mujoz2oCW81ah5ZQtOy2pefu+
yOgqq+abHP2cFyE1pjuT3cz2U4TkZsnITr9ln70ttPMIkWmtXRIlFYz21nDjjT6QfIA8xSiu3Fo/
K/vbNmvD378tP3h9J9+UYWI3RE6K0xuSyeubS75ROVRSk4cqSYn7Sku2J6W6zfLyKc3xMczkNxz0
JCtIMoyrXdINyUctzy9TfFxbixCZEGqAfVG1YvRFpNK66r8i8t8O5tOgrelsmbmEYijbmwx5xHWU
VTUBU8sFeiQSlBPDCDQ50WAdtceitrp97ljDhVcNztFepeGlAsywJczqg5Hb9Z5UtZGnVM47wsCT
/e/vxQkm9++XGjXD6vTUuR8sCS9fNJSCap31dnewJPtqZEHplrloPof8SpOOaNNnb6SKlTjUxjNS
SL7GstSJPJ1UgBGeHQyR3fiplmmhRfMViKZp+Jo64DizyMGCz1OdTZHkJ/e52Jhm/t7DPCkh/rwA
mLDYjUitYAVbv9oXX4rSJ1bSOVp3EPNoBsgdmkDG5DZ1NU0lSUjKrnBRMI4uKL9a67842bsnmV+s
OpSemKZZcH54k1//CmNpDmqu5/1Bccl3Qk+RXSgEAe3InrXfmYN+ORTLKlJ+NBrq6XJQmknTyKXv
DwDOEMabs7YhRFT9lvRD8s5ncnKe+XlnKT45QApwTHCkeX1Zqta5EtqLPGBL7C6FK1wMl8K4GVE2
X3AzEIAlCzXIsc0PiaYS6Ka3cmsp1XzmoMm7mvvK3updJi9bANjvSL+1t7MxZ1dWRRVPiAXD5OS0
FTvVMkpXaw5xG+kbmdijb9kqYVaZrN0AynQfOjFBL15nfI2a1AiNMYvOrHIctyhO7J1djMuZohSj
XyyDehlb83uE2re7IMw9LNrU1VbT+qkfwozixIb0UB9IBgayUrbVJiHzFk1uW+4cxCP7TC72QVs1
Xr//qt+sHlAAiMPCucKWAWTPycm6iVWtd5KyvEDE5W7wQ9RhTG7wn666Jhs8NpT8DxUP4vvX70c9
ePXQTJl5IVRUSCohhT4EkPdaH2+eM9UZqgMrbN9cp+uTydqOVTTM87BciFnbGXXb0ixDQchGtgkV
Eod+3Lk/OkYcU/y7snruXp8ZfpwD/n2g+H/vsMFb8rvDRl319zJ9Ui6rfngqiidlXfn+838+vT6A
8EP+PoBY3l88eArwQB+wZq785fFJdv/8h2aqf+FrW+tqNkYyOP//dQBR1L9cnP6rDZ+9Otgqyl7/
dQYBffzXaj0hIWQlJKtkHvzJIeT1R+A6ePxx8AHC+Pn+nLJxSf/CFU/MxUGCBCLtzOiU51Iz9bMX
t+kX54DXFd8fw1hsPLUfITI2JbzXX4GIlkrBruEelK4uPhkq7RGz7apLEGbllxg8zxdi9fQ9YQ7q
l4a05j9ymK7D04n0ILkAXNWB856s30QUttIqrfhYqku303JXhGIab39/jW9vpUfJkO+c+iTshFPG
WKI6ODK0ODkC3WeNn4nvIhzrvcrk67Xt56U4eCKhbsDYxJ74+k6SVBtH3pwmRxUBva8gtyNTfkFe
7Qo1/PMLwuLI2kHcEOEXJ4tH3je81oQZHknV7B88tJzMXy0nnD8fBu4iPTQsSizaJw+nI+9kJk4z
OU6D6NiDC5UM5bx7bylcp8B/72d/3Lg174bkDgIu8FSuN/bFFigdZIVMSk2OAKApKpHqjZRdLSji
6k+jnEgLkER6GH3vbkdwiOEwLRVqCtv783cRfNLKySYDg0L7yel7oGIeKTAejokkHSFxhUXSplO8
05p+vSD8vFrK+FwoMwkttvXvX1wt8jRafIaeHJtcfRwBHvueXd9YpJcTKTnZf/6mAO3kPWGqomRy
CmhGy6e1qWdT/EPBTW3QkD40v+adWvgvXn0AHipLKa8+X/LJnYOkNyCYaLOjsUwRgOCCwrWYn0YV
78kfvpKmSnHHIt5h3fMz1Ou7J/JWK9BHi2MHHARTJS8P2kKpvTNjvHlIJi8CShbqU+sOzTyZFaPO
FeS41cwYC9ZAOxb5ox3XuD964d4gFnkPqfVmhmI8F489D2gtAZ2ON2uGHFuZpMdooW2SZFXnK4b7
Xnnp7SicyMG6kWpAxAtgnNc3r0EN37hYJI6Tbmn7JTOGoKpzY/P7R3SCleINXzG8vG8Y91gk2bW+
HqZazbWtEwn8q2bpt5OpIg1tpse0rLxt0sX6Ffb+G8Nt5HM9tNUV4rUS41D1nin07eVamIbZ/wOW
Wmevk3cltYq50sBmHc3EnElqUR4jJZ3+9AOju83ZDcAb/HMu+ORNKaRe9U3KB+ZhH9tEZYuT1KGT
8ft7+otLeTXKyaUQ4RvJwpiTY6fnJNbrJozUkSTJ34/y5jNmSVk/LvYd9II4E75+cN4MJFHVKnEU
im4S0TySH5Io/QYNnXv9fzMU+BIaTeyZTmUPauWObuWo4jgLzf5gAGmMfL0Zu8/5CtF4Zx1bp59X
C4zJKsYMSOVrlYOcmuaXVhLI6tTVES759cQxfN9Mpk7A7Bxw1g+KhmADtxzfY/y+fWgMa3EfYQ0x
i5x2RgkanIYuRqbrajFABJFGPraU/I8fGqMQmAaxlwmR1/31Q3OTMqsxUlVHDBNuHQw6eb4XDTY8
pGVdl8bvVFx+cS85LvEJU36n93nK1SJPe5FIZeojGCPN3UQNGaVFYveIhd3FvYydxX2cld4+TjVg
33ce5Ntpmc0Ie27VgIGFwORkpxC3jlkZk9Mcqw7yQshp1Il9mJjZtyQpjLukUImp+8MXlZ2PyfmX
ZW1NJKFX/mq51nMiuJtYyGOMXtknTgdJpZfhZIo06x1a5Jv3haHYgHD+QDPNenpydSSkZY5dV92R
Y6v+bI6pdlmrkpbiH18R+xumrDUcldrsySqAEQlddlkMx6XXhgtSrMRW9DLexzCov/5+qDfPi50H
pxO2dHzjazjq65tXeXlr4hTsj62L3afgIZ2PxNkHi6t0ZyYFmnd2cG8msHU8g9MXG1YNpPR6h1/s
rWJIZVbiyf6o6FwQWYRdWK5htIQyO2e/v7Q338GPobDvszmwmDdPhuLVayc17/sjuyHtntxprKfx
IA4TMb+X5dJWqV95g71xcAMcfz80ZRCu49WEtg5OVgDfHz20N8GXVq2YBch0/aoZcL7fTM5EjZxi
oeXeQOFbqxmcTqmvNYu2HGJcW+a5aCFW4UcHOCS2WVOLISCvWI6bJVpUu/MJC3YrQF4RIrNLLFns
RA1zVJU9BNCWMnubJRAvjBjzlNUP0WfFLhX2x7NhFmd5HdV6iGO+kjuhwbjxo6ZuJEq6VJtCUx0x
lntelVl3bbaIOagjsXwpSj3Nr2HWcRrT01raF2UkU5R38URm9wct7bGDqBicrS1pWX12T2b82G2N
AYHEdYLQxbvKM0s+W7LVBj/xiFY+kBJZm3u99Aj57Yu4bsIFLl/nm41dqGcGphhUrmYvv8ZicZwQ
W7gbH1yX2CQa2YZAcCANus1JgXr+gGeuPqjqVHzuOqc1NhlHg/SjPVvpXquYou4nA7/oZZLLOr1K
8PTNm7Rc3DvJfv6LQnuq2C1e3tHwsscq3i35GPVfirzJlQPMjMzZTy4kGRIsZuKObrJRsxr63KRb
XC0kuo9bGqHOPRYIDdyoKF1a2CXu0DCaenc5a5waZXxTEPIdEuIOQGSoPLPbD2aWCr9sx8zdRroy
fVCG1bdUq032tcVxnvhe74hqI7F3ryoCg3BpvF7pfZ2o6NYa1SqToOMIvVfIVwc+IiXO/hovb+aL
PJLfo1G3b7tx4kTG9zukB7UzqzVHwqSh3kEiDlz8wWmQdkzRuyiJZhEutlKbR6UcrHGbLw6GUt+T
fJibhB2icyVwD4HkJU3Q+Q5uFWunkjt9nOG+tRp3UzsLNvVK8arvGHjIqsM6oyNKgx6/NSVpuzd5
m+oTvi+h6ncT56DkaXE8oo6U1HKrXRGphdzAM6gJf4vtpN8uE1b4rWNlhbqPdEoGW2kBAwhcj1ZG
4nNKyhc2PVgNz9H/SHufd4aFYdgq3B4dgEcBOSzRZeImzPGNhHIZmzmQeZd3F3bheJ0/kM7a382z
1kj6eaORbtOc3PMNVfh6PJdYFqX0Z8OaygtiTtFNNIq1up8G3KMXrSyL/GjZSqc9jpFcynoD1Cmp
jz2QQByv0h0wg6MZ1fcdHPJ0Z2VRrdzbg0BUWQMVH8JKV6tiN8jUw+QUF/YN5ZsEvxTOfE1dgSKI
z21EVKTeFXXV7pY+6up9mvOP/Tlz6fMsbUfQd91Bfzj32AzYob32jOFAqGm0GXu1vrbjciTIfaSq
dCXbtsth6Ne6+zUuilwMPvWetvy8aIMdPS5aV8ZfZ0vTRzhyBVF0YamqIun39ZLbBN3TejDkfV00
Vneb87XPB6VmWdnljqDg0NVG10V+lpDa3oZLMlaPw5w33Xc1ToggKbfOlPatyrs4WsiFYICo4pJo
ImPZycSwii+rqjYPLHJwkkH6Tev2wruYJmnsipn7tW9tMTNjU2Qbqw81TRgl7LOur65HkXnLGeHr
ZnFj2q3lBUqTaso5nxZ8b7tAlHXW4nizArtN3OqqmqOxfJiWcpmu57Z0VpJlCwkhyNS0HJ/mdq6G
5zyd9eHWy6u4u8xotnFSZidj7OoWg9yT0FWBxECtrWX5OJdLhNtLJVNkOG8IPWwfimpS22u1EmUa
qrwE2UYCxvLOxdwjRCO/rbhVpAHdhQ6BMe+0rBfijA6XDnSIbZ21xX8cV88CrkWvBQnTc+aCVGAn
2wfmOBmHKHbMBw3xsXcf8V3HG1viVNzYJZgPvypdDRkWHrzOOMtQyM1hjj8QhEGdWHoRTKQE4y10
J/vrUOBMOjDhOZHvJlmSh4oe55eVnLx2w0bSxXQjB++zSITLHE3QxKPnQfelB6ws04UnaC/4U2XT
pqym0bU2bB2EeZZog6f6nbVAT/ES8sL8TlcTcB6laj6XHUHi/iisRvN7I6+KzVhk6R2rgIHNwrPI
L6jpuZ0nuLqx6TcGGi99dguxBcuvXk+4zbwAEo3JlfaVYn4ET548NGLMFwwETESHRvNKZk5cnXno
jl2vXnZWCb/SLdNShtyXSg1ndzLrwJFx/YhEMMLbJvqF3nIMOWQ7KXjVrstJLO0ZmLBUK4NJafJu
G5GuNO/aaPGSQzslWGt9fHEGtKsO898mqRxhh0JfrSHuxOksUFvDQJM72C2hoF0DWcIXxeQB48ky
DZNj32TMeQT3WTcNvrM4iMkdu609tmVM5pgHrxLBSg+q3ZLmbV+6cXtN45aO9ZJCaw0zY0QLx0wg
q0sP+AgfeIu1PDStxm7OUm3Uot3ogDA4d9pkUG4EBsDCF41ao2CzbLITqYliSRql52fx1Kebgq3b
HdYUVZw3BVg63JhG1j32idocMNkNDs3YBGzVjvnFyoKuz/Nhgm2a9l0QLZFV7hAodnZQDQnAo3xg
1xIMQ6XqPnM2QCcm87JenXdRcqZAtU62WL9G3LwkoALrlE1nqxeUscbZ9xTKGNvWcbPnedCzdM9/
nn6ITdl9li26EhyA07r8JECn88AFdBMF5lSBi8xTi7fGMluh3JZG03i0qOba+tDE0QCSSWrItANp
Ayi6mMqifrTWvckeg55TkjaUZBRFpri2EJfwmY67ptKM+aipU1xt6+V/cXZeO3Ib0bp+IgLM4bbT
BKk5lmTJGt8QDhJzMcen31+NN/aZZhPN0/KNYQtQdRUrrPAHwZ0VUGntHvS8TzgWIkE5AnR7mh/q
Aa2cJ69Vom+xk9eA0UApfUEpLHZ3Fd4cBdIjgfdvHGt6ApFcH/h4bUBZuC7n8C94F5V4nAgDxSlL
pKyIEbZJfX92QaBPqVQ62xjGsiFvCKMEpMNdM7gpOyVWvleJtGMNpvB0OwxeDfaxP6G3ZmGouOzf
4c0d9kbrdGevzCHxGhiPNjhN4yiubVWSVocixQZiDZbaXjIsMXMZ+wmNh/OMrTnRn6p+VwN1fo4b
U/i3Z7XAN7N0LBxNHw0DX/rxZIOXOUyj2/0QQkA9uxi+xzvCtMSfFTt9RhsmPCNkBR5slJzoXQrv
GMmPMNd/IL0nXipM/z7VRFBbneCVxNQlhcOnBdlpCpSLn1SqY6VSy8AiYYBwPweD+Wz2cbBRWVgb
BTFJOvW0NMClyU7Vu+RtjmelnVtGmfss2ClVN55SKonH2+u7kpLSmqHPRYeOWsLSIREhm7abdGs4
6wPVkpgqxoNaJ2gyaFn1vWua5O6UlDAdSjZuJTQEKSlfzmqYvAhCsjojjGfp+4QPxbugVPtZ08vD
vVNj05gUgiTAC0P0Rat5ahxRzJmpnhO1JvPMm0bXJFIxjg5KNTgBwJ4RhuHtQa/zYOnNRS0IVW2Y
PktUWejkQaVroXc2u9Gb0GqzmvgBqw+sJ2bDDcpj07ei/y3DuLo4Z1KxfuMHXPJ+5HmhUK/LBiJl
Kaoni3JGF+lqpXWxcrbd2n0enFJ7mXKFRLTRUAVNGhLkQ9IEsbkx7vV2JQGnC+HQKkbiYWm1Y0VW
QHWlCM4zu+yIZh8CaAXPzu3lvR4FsU/ZlEL4kzbp8jZQ9WAa7cINzkHazqfJROfRkRHG7VGu7jfE
d6GCUOiS1rtAEC83adZTIFE9AFxdkSHOT+tqT6hTIb2c6Rvn72pCi6EWJSG1yXoEISbn7Ayddq5U
4b5QJtoig12PIkGntGLlieD0GZcTcsMyr0wxeOcyURArQzEcURmv3bixrpeNgj+VSLYgHWx9WeDt
UVwytawO/RLtpv2EMia5oFkpI0oKXvLt9jdamRKmo9QF6RJJxPRinzu9A0QLQB+E2VCtXwRd+/xM
odU83TmOrC1xY+FaA5uHzXe5dPOsoz7XaDzgBNSnyjS0P4URzRvP3PWpvRxlsQ3sKq7CziNMMFDS
6kwxIk8Re4+5UgS/J0k28Mokw0aX8mpMGlLvV1D++fsHxp5zL1LyyG+RZdv1QjlqzQ/FKSCvBNZ8
Qu50S0p9bYPQgqIyj581IBP5Td+NmI6oU8oEwkeHJevQxB/yZ3RA9fhxsKb/5dH9fyK6uQjR4KXt
z/mlsgs3Sf6Yd4NN+pAoaahGfpw7ONyjGu4Q5Y/lz9v7Y2UVAczIWwJlawDri+5eE42xq8V95Au8
F32woQXJoyZecJoNAPOBvd4Bpt4ycFtZSQnTIfiCv054sBiVQl9aF1MX+Y4IxFNtifiYxAhxVAXC
9LcnKA/SRXFVriOMOUIEPtqV9RUdDE0r2zlCMbNBWUdR0/OEARikIHxS97VexBvUq5WTLbGrBsLS
KA+DEbv8cE6I261V6JE/5obzPXQt7TX1zOJ4e1qro9A2t0FecoG4i92vVmNXjmgB+khlVQ2iXaUd
vHjTrEb3XiCsn6zBI6whre2Xmra9bfbIEbWxX1lG9aRnzXw0pqR+uD2dtQ3Bw4hpOJkGANrFopVt
EynQVWMfAFH46IEJQSItEWcnw53j9lBrG0Iat3N9EGrQCLr8PhlqS+RpQ+xbav25zTzyQCG5bGb3
Sq/9++3BVufFvoNAzdkig7ocLCkip3atKfZFk5kvajhU/8zNWMP717e6JWs7griN+x7pZMJh+VPe
XRgiE1lhtBnphWaEVFHqPmi+KZ4T9b/fntPqQKRPtGC5NuiXXA6UmXEsDATS/CAQLeVHxbG/GYgv
tsf7x5HADR5jEkJX0mHfTygj7TeFkiQ+diQgpSd7xAl4LjNxb1CGogCNSJ59wguJ3r0cZ67QOZw7
NgSand0hjDRcCxw3+nLvbGh1S18lxKHlV1qM0rTRRLmkSn23HsePWdWrH3M7zTbQV9f7jfAUNJIB
mRbvqzchhXebgPaN6tUUT/wmzJLXOe6rk9UVgJEyFOc2DtLWWDKXeDdW4mYuSolz6vexPn+C+oVL
YKMOR+rF4cb1cL3lbPYajkmSZIZZ+GKojn5FECKt5be5EXzLlEA70ZJz7k3uUJmQVQHSYh7Eq+Qn
t0vDrOM88fs0bpyjZg8ejA+AUP3eS2fX2Ig3VyfFpwIVagFlWN4NaqCFjtUZ3HnDQIGa+jUGBN2W
E5u8OS/fPzBCXAicIwkWetMsf/eVdJlfWB3XQoDkMbVJUAcV0bPVP9aqW3zs3CH5iE2K4qN7PTbI
A+ab0OyVjQK5BTwUXmzEod7i60G/qgpzqhLfaWj6UUGcg3jfFUnxhxYCVD/cPmjyb7uaML7rMsvi
OVEXsagZmoiJKXXiI1XZnCjKUVSxkYCE7pE820nXfghFoz/WHhWm2yOvfFAX0TJSSN5j+c/lgUDj
NPayPEr8ZMogJldafOwGfdrYpWujoB4CDAr4i30F2bDckXZI1SZ+DFzuD1tNEIDjf8ZblMLrd9Km
FgfnS8JCeJUXswmovAfWyDoqxjB/sVuz/JIgTL+3A2LEkg6Wd/99ghsFQS+dcDCq5uKGhHc1zCGm
tn7ZgNWcXKU/ZQ3Oky31yY3LWP725R4BNUdOSboHM3MRbgiBQFRiBrGfhk134kyEwA7PZa+r31D9
7Q/J3G8VGNYOwdsH4w2wJRDxcnMM9BOzGAln3+o184SagHh2lFHZ1YbTbNyWayeA6gnhhs2ti6rB
5VB13JKMjdxjOMhlX+wIN76qVfLnoRXqodesxNrVQek9N6nTH28fgdVZSqkepkp13lmkmyONPdgg
SC+Omt38aXhtAti8mduS9igiDhtHYXWLum+SO9wv3HCXE42ivJpcxvDdDpeKoDTKA0zb9Ch6TXzA
KNZ8vT271W3zbrzFtsnLmj4LbRg/H3DNSpzsR9gp6S4fk+SZ1nv+UUuzfCO1XltRlD8AnmGGQWC8
WFFDZNHgIVXo4wcyfQiSyB12fdSJ1yBCR2Tj7lzw12TWiQ/ru9EWW4cuCP35RE98rW5K8zCKqtsB
Xwh+S7pkfBCJiEBF0JecWrfD4MQxxB8wDrYii4UM3v/+DMgSby7yuF4u8kMviGZviB1e4mGgPCaQ
4v+3SiPaG61j0EDsixArUWEDe6AJXwyfaksPfuviMnzMSyN5Gmt1Pka2sMqNK35tB+j4TfGMcVGZ
S36f6zaDHSQqlgVaFx3TIhkaCFwp/Urqpl36MAjnbx77ciOnXN0EphRlkUUcd1lMpxQaBF0HlKez
Gn8uhPFtTgL1WGW2snF3rL0uZMpEWRKZDSjv8khVrlIHbsvdYYxSWCoQycGeevV0+yCt3VCk4gBP
3kKTJcy2LbDGabop8QsK9b6KGugXXIGajzqKx59np/XwbzTbRw1PqA1U3upKYvHNt3NJ0L3FETbr
VC0boSV+6qXW0WtQcgz13niWdtYbe0X+VctHhgI2YucIH+DzuVhKHrAuJgxP/Xmsf+QeW7VtqvlH
Uxn6K5WK6SGK3Om1cIv8B6iNZgNWtnqGYIjrsI7AAFtvgjfvAr9MDSv+JEjhO6reg6LglPmM1Qx+
1fpY1l/SMm7/cHL8kHcV1N8xt14n0Zun0u2ML7WqgF+JrGHeuEHXPjwEBsuzdfpCUBEvt1c6TTWd
TEIktTAo9dSaNp+Ccm7/0oepp7CQiT9pcjefFTRpNxZkdWg6RLy9NqDhZXQ2GGnvFSrtN6cIBmcf
JZhv7dAdBnJV5+ogDgoQ6hG6cOoUB3SvvW7jaK3dHfgS63SODHCGy6BDMYKIZKBJfH1OtZcKcNhX
qCnJWcpBHBo1sh68qDfu08L87yoF/g3tgYKHPNOXK+5VuJKqVpn4Gb724c4qTDxugJYoLz11vSdD
aFscybUjhugFQ7PaRB+LVzmcojEFYJH4tYH96n7IkUU6ZCPy2jsnzlDOvX2XrC2rCSsYrgqVWSKP
ywn2c6DmbubxZEW1yzhD9XeThiAPvSiOTohgez8jMq1vt0ddCz0Au0vBeKqYV4RfiBYdPgQ8BB1m
SO1uDjOElHUgQA+SW9edjE5rvt4ecm1dyUxRlicpQi1/sa5ji4xBAnnQ70ZDvDhROE6Hsg57lIIC
M/30C4Ph3gvUlwY2advlqsahO7eTaEnurTr7ZnV0I0/FGGd/I92Kj9jtwa675IQdDKba9F0wRF7S
p0dPNBUcYqCqBXmMkqTDHoOA8AhAaN7bGi5Nmal9itUGM9FEjzCUdChWh41T7BSMeX/h4qZjwgsB
7pNiw2JHya5D58R5ChSoS1+DvG39tIjoohHvuL6RjtULLr2BvcPmofxouZQsN37BNelGLgh3FWBg
Xiru8MvlxwK3riwEZP06bcy9pzXq+HHurQk7qHh+wdBLifcA535rtdb8qMSOhnSaJh05BqwRbn+c
tXsTRAZVa1IyOoryJLx7R/owiSosilI/MSP3RB8CdTZzDqsPXelOp66LvH/MMc/OZVHYW/viChnN
MkhCKfJwugEoZBEHNnU3hRkGX77I6YbvuLXM7y0SH9+V1krqvT016HD3XeTu5qFs8T4T1Yj3TwUJ
dyNiWbtlyKaoYkAeYKMu9kQy5Fmazl3qa90EQDmuqYbvsfsDETVP1CdPbRoGP2Hwq/NG7Lc2MjRk
XZfAmOsyaMu8hMJ95mPKoKGOUwo1Onaoon9G21/FehT8JIJs7bTV2127byCjygaNdB5dGqGbo1dM
5qDwclhF9lEbq2FvqqL63Ouxs5F3rM0R+h9bTJqB6st4EK86rGdQlPNhxxqnYESDgKKW/QTOQPnQ
5NG3RPTqxrquT+//jbkIzxrLBdhcCmSGqIx9GKbwM9A28QGRkPzp9glaeyuoWtJhc+g4wNu8PEEF
IOVKBfzmB0XlSMmbdJofKtF1+JzpIuxwJFLqjWhndUx4bFClpULQ8gIJPANGy1Sm/iBAh+3MdsbF
lRMO2SY1vCPyLlvP/to9QUApgyuXHbOs0SIn01Wpoac+WkHqMcCuPN7rIqgedT21PwxOjFtCwyt5
ULx6q1Wwun+IqCiryGjbkH/+7o6KcO0Ie539o4T1c6EGvp2MgMjs7pMSI4c05Vt1jtVEGamB/xtx
cUELD2d4d0xSX+gwAExCr0NTVsERAEv97DQt1kOOeM0xvnrQ235+iDF+2riS1lI1dCppWADlArK9
iKWp2WoNWOHU13NhPcSeWu5cO+g3aiyrnxVRMak6+ka+vFzabI6Mucqb1I+Ek54savv4mtouYqB9
9LEHInPq20mqy06wB26fm9UT+m7oxVe1UaTH/0KjmUEvS9l5OMd+rdwY6K/qSBrE7dFWl1MS1uWh
od25+KJh3PS12WSZPyl4Y+7cvieyKqth3KpurE0L3DZwNY+eKk7clyuK1xH9gFgmZm6pFbvEtsb2
RHibU1CoVVg9t+e1OhzRuOSHvanwXQ5X6iVGeqHLTrXpOOxikVV/AONvfip20GW/sCfJ7WQjTXZq
3sSu3h3EbEwiRcwKV12XlYcGxtF+LsZoY0+uTsnldmPX0z5Z8qvhNjVF6MWZ39LTUPcm/or6gyGi
9svQOG6zEQCtXaWEgpCowUzazttV8G5OSkNPz+vqzMfpN/3SmliH1oYXfUfRw3T3DSWEX6gykbDJ
vjtAQ3LVRbARCE0gijBnvuUoDjF+Xj70Xgs0PoNcsy+iyfytCprp8e6N4kGLJJmhAI90lVyHd/Ns
LSxDDUGwZc5GgEgosmc0D4FLY6bT6Bv5xVqECyfyLRl3efSvbOIdNbBrzL0oTwiYZ73dPMdYbT9V
E9pidoh1PHajOeZWFctr1Sr6OmbjfM+0RmzsppXv69G2YSdZsP/IQy7nbTeBknGDZn7Sm2P51NUB
APcgV6Eu1PFs/N6Kuvnz9lKvvFdI1cjyPChStpXc4O+WuhZQrvp5IKajzvq3VoSw7upYPeaQXF6A
mAYnKDz47NwedeWGo2wpKY6cTSTKFjldE5Ve0Y0qH1jMk3KoI6cFZD3obnq8PdBa7YkbDvorRR6p
0LKIrQA9O0oh6twf68lMj1rt0YCz9SL7OrcF6TKkpOQx6at90lvJkbAhP0RVCCEXwY5zkDXVoy1G
5bfbv2rtO8uumcUpJsZcQjzn2sNta0pyH6iGdmyrHokoRSuqB6iA6hPg9/L19oBrQQLaaLL4Z5JI
X4G/9WBoe8zLMp8IKNi3ovX2c6lPT+yLQfLC1H1KA7iDxAdJQ2XFfleVVGxMe22vcVUSetKP4RFY
vGv0lwAzeBxryqrz79gs/uUq2fSomL3zpbRi+8R226Loy520KH16UgOTdjNzQbXtcn+PaWaihtVl
votn+ucuRDXrQ0n5vt571BQOaNv8Ad8Lb9FWdCFKrJ5nzN9uL/7a1yYcpJQNjpmm/uIOLQeocdbI
qcYKsbZ3Jbp41sEiPfzh1KJvP3hzZxUbL8XaUv8n+EqkBHR7se3r2ojs1LQzv1Gy/quezMpTribm
2Zn68tBmqvIYAT8+3Z7o6qCU6yk103hGemex1qM1GXUb5r6j98URCqryoE4xvIZMrR41fWxfhxTN
/9uDLiwT3sqKlDI5RRKECUR9GXxmbZC1ipX7+KUVf1DsjeEvOcO3ei6GB9VA99CNJ2y0rHmnoD13
sBED2tPSKZ+0uY2Obl2YD0UJ/Xjjd8klXu48S5eaXoTclHAWnyDAOJY7G76gcGG09UrrHQARDehb
ggnYKxrM1cCA59jHOK+YekMTFAVqEOfBvqhQ5tbUKNl4V9d2ImkJmTQhBBomi580JVM54H6d+7SZ
nWE39kDfWZ1O0qhjFeHEup+EtrEQaydQth1kNs2/l/UKDUPgwPZ0eJNTqZ0sFPOfPCAzT+ByK6SB
pWmcqyCYmY8B8uflMG1tkLVtafGc0pwnnLhKybJ4QPKPrrNvm+gTHIaOPt2uNwxYbdCrkO2eIuvM
5sL8uMQNcqDwbUMf33Gp1PtaSavnpKmnn9EIBnY31m7xb9CGZbxT9SH79/amkXv1cs9w6mSGA02H
LuvyNUZTpjaTAEAb5i1Dt4e8p301stqcN07qddgKs4C/3uFmpMi57ECkyYgEh+yttRVVu4n/tHgE
y6541jIHwvXds4LrDJpdbjsGW2y7au482HM20MPMtLERjYoKX68wroa7wwrWDTQFxgkyeFziNoxS
5CZWCXThU0gGRoDeMWSuLfUy+UwtPpKu4hPBjoY0T2fy8ppTdKNhtpQXaIAXMfAvt3QPwEhiFKJj
I/qWK0KaZDeAVXaV6qX9X7eX8/pA8ZrhyyNTG8LjJX4D9woLaFic+iCtsAuASDsfhd6r4fdSqUtq
kYgn/IOTaMzT0rZNcxyQHr2bHYPoBjVISYTQJGBR/sh3cWMV0ZGIlSH1nXjKjvghtgNN+LhIOTHa
BOKpcjksVaa/3p789RXGgwb4QEI+OSPL0MkJ47AgVCGtq0c92COlNYfHsXHz6cHKGf4Q9Wa5RV24
vkEYFEqGSc7FZ18iHwRKgqU+8sVrM5v/pRw4753e6h/MzKg+kpjH3ysPB7K7ZwpUlwYdjRapn7QI
GxQltMuuo+hpm4NHnZfwHQ5iJiYPHqoXw8zNVHd/e8yVe0HGo0SKmLsA+Zd//u6rJlEW5elMiWVW
EZQ4dHnvpI9ZZVTGzs2V7vfbo618S9nUkGhKLjzTUC9Hq6gGFIGbk1zaCG6jR6Dqu9kdla9u02IZ
raStsnFBrMyPDqS0xbK4XgF3XY5YAKWwSy/IfE1vVftpbtUK42raL+U3+GX13c+tQ0IFqQliIOXW
ZYd/NpMO9VxD+EY2FwcVTpff5zVsaUpZDyZdiq93ryfYZNR/UbKiUbPEyaGylQrXzYQfJHb2OLeG
gdGYPv0Q+OWOe6wYNoUcVw4GuAlAxBLdpRNfX64nFntaEs+d8IGB68qhHIOXAKLgLsfx/tHqO++D
l2Fys7FLV15JygNcwFQkwAktezHUKiLAs7PwuYD0rwr87b+xTZ2ebq/m6igoJ6EdKX0Gluh8rQ7N
LoFH5hdjgUKx0fR7Vxm2wsSVM8DaQTRg/SQcb7EjEfwUlVmNBdAM8uGTGYM32g2xleinWXcj/dTo
Ex7yt6d2PSj4VwjqUIJJTEDOX342Iwqx62484UdtbH12otn8YiCb8mOOAutLVnT2lq/Z9VrCpyDj
AyQqWUtLUkUipISpahR+Z9vKsSvN7hT0rbLRR1mblhTYhaSEqxXJwOW0RGiaSWS7jJI7EOV1NKyt
HPMcp8H1p5l143R7GVdnJWEcQEBkwLH4dskUOK2LzolvI6t9jlpImkYxbTwD10eMv9+Urw95FdDz
xSXZKgpdtjqt/CETybMI5uwYhH3PO5vrwG2bePwehG6gbWyR65tSDkvpBJFpKJzLXmsZgNUcDa/0
kYDqX6ww0Z5pjePQY9teqhzuXkhgRvDSDdAwAEMWCxnjNhPoYVT5td3/05V59zCF9/NqER9k58mT
5kGYXu6OCqWSyeuH2k+6Shg7St/V96mh8ne8PZmVXUho7aFSCe70WsBrCoQZZhS0fPzA411fOuGz
5uo/9awU/qiUW1Dv6+G4ganho/kOsOZKdW0qTGSD0nnwoyJ8HSvX2Stq88m28DFqs2mLsnQd+77d
928xGHXhJYkzbyuhos4z+lqh2ODVArXc44XRpkeeb++j6PPIQzmgyqvjILxhqw1/fRi4LKEU09vj
YaWic3nCXQG0X6TVxAlHM1i49R+tNn8LwVPtK2t4wYeiOt35NXnUgDpKnAsFBhKzyxE7y4BuUXnK
OaodVFhG86joMZI0wuV9m7V7I4a30bAYIINB2d1Y3GCa2kCWLjXlHGe6+kiC1sKVjtv5kQffLncB
98PGiFfnnIIzAd9bIqjTbFqsaDx2apFVZJxIR8z2Aas9BSv5QHf+rdVotDbOxtWNyWi82zJpYnLE
0perSRPWAEUh2TP9VOxwq1M+md20BThcmxOxARqZHCwOvdzE76LYcahDLGSc2B/GeTik7qQdMGlQ
npVMDPcGCUxI0sI471KEf3mpZJGVCOR1E78qxvIZJE92nLRB32ihy49wkXEyCtqMMp8j8Lki1HHb
B72FmpzfUV75vQAwiuxnnFBMbPMwEH8PIk7VDNO7UAs/dEYwFjsnrXVvS0ljbWGJY2l2sXzIgiwW
NlLUIExHMPWUHIPi2OlV0RxQHbL6c+LZW56ha5sFeCbxLPcoZUX5a959Rq/prQ4HGLJ5AdAa048C
09pCtO3G67M2K14ECaAjEqMlcTnOUE/5BM4GQE3mJAi2drH7b+zq814LYsX8pcHAjlCAI7Vb4qeD
NtBgdDAYINCeqgG+uke4zfXnOcfYduMRv15BLhGsf4Fr4xahXiEu1XDMo5CCez+V5jFGWwoR/Nm7
t2v1tnY83cAB5ZuwiFCGOPRae1DogeaVB6PLqtsYRSQj+Qcibfyi23ly96nja/Hc0SejAqItA6+8
RMGL+lju062QPKBB2mu0WKttySNfPa5MjUYrsuAEDXCO5QK/24J9IoLIqqld1lnbV0inaTmWhL1d
TAenL2O8JCtZ57j95Fw9cgzKGeN7kagyzcUps2ey1LjKQz8sTMWPpXO8gkogujx1/jiXzauO9txG
lLkyUXpNmMEinLzSJktokSQxyF/fTMYY07TSfC28avjMy5EclAClmY1JXh86dqS0oaDhCgJ6qVZf
uoU3jgMNinSk9nHwCqf5R1HD6fdamRAru72i17OjF0IHxgW6B/zdWTxyVaGa+OBQaMhHRSn2ul6r
5WEoJ6VCEs6J8CG18mrLtuH6M0K2BhEjYd7kWUtxo8QzM9vOW6wgZyt4Ru4XkcNsMtvPOuHjrk3G
EDnHLtY23orrM48djMN5p9FHhLQEP6HDiKNUT9vBG2YwqV4CPHN06rvDItiZMHvJtWRndanGZQvg
eLNDBzN15h+tEcU/MyG6b64pKsCotNC/3P6Ci+1Cj5iUzqCpBAoYaZTliZ9BQzaKXoxn7tRgr8n+
nYvQH6byzpYw82IB5VDsSJ32FbBXB4bN5ZlXAU+ppWtPZ4Gg95c6LmwqqnO8EXetjUIjRiPrlaWv
5WdqZ2QL8RMcz6rZUC/h/TkmppFtbPyloK+cjDzQVInBpkAGXbyhVjBgZBhZeNkS5KZ7Q0sq/Si8
GjHauOKsHLy+cca9UznTz7DVsT8E6mJ/DEkODX9AWfZVCwvnc6G21XhsRG7ou9jIAhQK4wZLe+ag
KtIm0ex3Df7o3dOgonj5bBaJ0p6bnhOyL4a8yk50n83hQZ+MIjqpWZDbL8poTPbBm9XyKTQjIEdV
MJD67SbTCcOPie000Tkt3UYcPcxMh32o1iorZZK8ParAbqYn4VX51zSNHByS69IY79vjb2sHlJ+o
nwoXR2pxD8+6VqIZ6KrnqhPNU5CV3lHLs+SETHd1rPNKv48QJMejaA68h5YMuf6yKqPlqWIq+aCd
jaEy95pRWkcJbtx1s5Fs7Qv28LuA8r+hdMIdXm3p473Y43QmensKZu2spm2760JQD3MTbr2ecoGW
owAap9vIFkTMarGAphNlyFeNxhnXCwWN2HoMToPTaMdQS5W9PnU/20Szi9PUQ6G7fV+sHC8WUgZY
DuClq7a/oQx9Ho/ZeK4skR+EIsJPqp45GztkccWzjJQ1wVxRuKMZQiny8qrgIKj2iEzD2TOH3+0Y
TcfRVXeViH6EiGDg7rmV2VxPy9Q5ebQIJYCCFu7lgIroBrsWinZObFE+Non4Opl4L967dgzypjxF
kUSGdZeDeEXTtYmNX3fYAuHvQi06cV/Mh9ujXN/o1MZ1KrhUmDw6aYuosc3K1lDonZ8BQQTFqS/n
xtoBrqY+jp72Jptw5VNRRIMUj9oZwNzlpBynrYIp6M3zGHnaa4eQ7pMBLf4ZxEJ4rqDmn8Z0Sjbe
4pU5godlWKgrgKyW4kKKpTUTurHmmaRY+dd06+DrPMQQvLDcqO6LwtmLgLo5bTix0mQ1l212a5i0
uE5c84ykEVqKipUezDKCXYYi7SGgKbdxwuyrw814sgEntRSoi8it+i40TnN7CAMKMuckSDE4D6x8
74wNksZF3+1QOh4/3d4v1x9QRsRvFhG0Hmk8Xo4XFzHEQbQyzsTCTr8PMBBsnxzFFfWT5jVO9aGB
pwNYP8tTayNWvb7H8GpGEV+qHwJhX8IuW5UQb5g16xxXU7EPRjX4GyA0YClwUg9jHU6fTdiM+1Hr
tySPVhZZokqB5lIBgCVqXE46oaMdTi6idvRTB1zHgxZ94ynYgTZ1d0KMWzaa1+NRNeGmtmhEyNdh
0XOEkF2VEGGpdjmhwCc+Tx/SOY72RpylPf7lU//z9le9vtAYD41FEmEAtKQClxOcvDkys7hVzqy+
uWtb3OFHt9pqPywhnhwOhoFCJSdG3+NKUG+czdRJbeVsKZYvzHQ+NH3512CpP63WCHdu3H6JI7c5
OOr0MmjWo5vginp7posazn8/QZrJwh0ihFpGYuDGAXwS2fidaXfRwR4De/iSFpwxlIw9t012JboC
+QPuBFHwo9M0RIwdFW3fjXv3+hwBgqQRQ85FWksX/XLFZ1OvojROQ9+rAm831V2p0advyr/sEgJu
mcBcNKMRj/t7py9N8ki+qFSSFC3lPHvHG2mU5rFf2JP9CDmgwei8zEt110S6PSG2rNp/GfpkWbty
NtqvQqvMH7d/wvVeo5VBYdWQjSge68WL4zi16sQD8LQILbhzk2rJ0RLVsLGjr48QtSRZ+seZhw23
xFgloxOkGXhhXyi6uhuS4ZnekbvzeuUZHMFWrWBlTlyJVFKJB0xyicWB5bJqqyRscx/3FfGaGsI8
ul4yPN5eubds5DKSY1LgJ5F505CjXNbdI9wQzFlXCj9O3NnWdxWrl+7qmsLoQ9dp8Y9CmOp88MRQ
ooatYOswPIcoYgwHV6CtZ5dq7+ztHJOdL4hSef+GdEm0neYBP94njVoVh0nzQuOJG8dJNrgba0tE
tZnXl7aBbB1cbvg86ZxCdF7uJ1pnY7ydKXunQHD+9hJdP/UAnKT5HoQj8MZXxcoR2cnJC4TvYHGF
FaRrH4Ygs7HxNreizqsJUdQDvSV1k9leV4zMLpjtUjhB4beaF++HPlL2LrrlG83Uq3uCUTgr7Cly
IPp/i5u5CJJOaNlQcmBzrNZrg1CinmxlFwQoaO4Aw/enztbv1KWVAlFSz4J4Cbo201xsaMMYMhsl
k8pv7XbeN0oH69bUxuPtr7WyhORX5MNYqlK1XJYss3yM0wkbF38ItH7fNm1I2lnGh9ujXO0J5iJv
WTqBvKfoNF/uPPwprLiKB+aCIv3jPNnJOSO0OVD52Wo6Xg+FQNJbrAlPF9rbYtnGGenp3ptLH/Nn
+6HpTOfQhza0RSW6+wEhAIJ6Aj2D6p1EwF3OikpMaiA2X/mdNup/8G1SVFBwqzsm1TTGu2roAmRv
Zv3e+FYOi+UTFoBvSMLFDNU2EXpU1pWf6AaEunZKjv0QzK9BGuUnL8+UO9lK7EQGBLRAKE2udVU8
j9tKViJE5atuVj66oLQfojRtj13q3Nn2exuKxZTYTzrGVA0vl3S0tM7Mao2hYq18VBOEBZvY7I4p
taEPCcKTn25vzOvtj6YKwRCVOzI85KYvxzOdMvGUwKh84Mn2scgtcco15U6Q6X+zokLIEQDyTwnl
chSr6sw4673KRzBRPYSulu+ywZ5Plj6VG8nI6oQoQ9Imw/kUMtvlUI6W2kM7u5U/W1rwF0ir4bem
neaNO/76SmTZ3o2y+Ey0vMJAQXrJhyZi7WPbace9keg1zj7gWv9VrOGfzu6Tr7/wsTBJkXcVn2yZ
2FWOsDSI3bU/h274PEgDEANLnvtXkO0OiIU8Eo2FpfOvZbaBEtV27XcIkXKUEwyhoni6+0YkIpHQ
Zik9Bu1w8RYHeMNUtctGb4Ik3ZuIXfpuFY7PjtYZv91etpUbEfNpGmiSd8wTsdjjABdDiGtz5Ye9
F37J6ll9mrToQzjF/UZ0tDoSNQXgsBJ7uyzlxpTtLNE6FWLMandwGzfeaVHi7qeY/sLtSa3sc6nB
z70LWkbCty/3OWFMa/R5UvvtGCr7vNTFSQ+Nz78wCJVIWU2g+7qMYHPV7uwmErWvycy+zedh107a
1mG6ipPfdgKhr2SLUIRc3Od1j+1L2fVsOE7qU1ViO1NNmDARrFVPYS62DIvXvpIugTIyisVaVR7u
d/UKJ6aq5XUTs4qDMSEOnDrlJJS4fel6q+g29sTahwI5CBpNiohQsLsczYBqGuTTXEP/NsqHOFTx
q7VwL7v9pdbn9H+jLLFhgQc1DY3V2m/iuD5Q5hf7KsFdq4jCH7dHWpsPHQSCGAIzAwzA5XzgILYz
hcnar5W4f0qG2dyHzRgcf2EUMkQ+EtvvCvIc6qJAiNCr/RJpu0OtTf9oOSZHvzCIFMuhG0LEvozU
47oalHBIGz/QI8xoh3Z4iCbr/iCd4JmXj48DQvAK+4vyoOt1btH4ACbcPzWjt7wnE29H/eEXZgMB
VnLceMuXSS1meq09B3mDUmw9zzsvHVV7VwtRBb9w9YAF5CZF+4NmiNyL785P61kthK6YZcun6UBq
4OywWLw7n+XOlpAFQPaIY/HmXY6SddYY9ybScrj1GcegbLC/c4Bi3L1o5GhSVAcpKngM+mKUHmy0
VdsI2GW9tk+SWDkYZXf/DUcwAp5EunnIfy9GCfvExrLIgjWAM9Jvehyr/8CEMz6Fc5s+jVxCf92e
lYynLpJ0ykrMhz4f5S6q6ovH1RV94YwuYOzZKdXusYja/6HszHrcNoIt/IsIcF9eKUqaxSPOOF4S
vxBx4nDfd/76+/XcC1yLFEQMAgQGjKTVzV6qTp06p5b+GKO5X16CcS7rl2IKAvMUWxg8P1CI7sIP
h+gghyDBONyTgkCdvl7WMWfJJ32oLmnTAtFGYaj8qjJcbA50h0l/IjDU792A21eErIcRhV4ye2Yd
UOhOgtvfrHPMiGD6Q1FIen6Cx7CcceejbdlS83wPDt6OKXSvBGkb5IZIaXUS5J5G0QSa3CWc5THy
HDmrze/Zog3hV0lvJO3vKk3CHRBD/D+vv+31mOI3/Xb6wnYcJjDf7tL1svopBRzzzCjv/pxTYtD7
22h71YvrhKueirtw8119RdteWl1C4/FCx5bkTQ0s6qwOq50H8tYislUxHQErA/NZTSgelG6Q27q/
zFr6Ldfb3l2S5FO/qI99Uu4Ft7dWT7hrUeOm/Vhdp/tlqSwpkG5/wSqzfUJQ7CfM5vlsL3hZ31+8
zUji9mJH04NAWYsn5vo7SRrIX9VN3cUuK8lLUAulIUlr3XiZm52hNt+Je4sXGba0cIrf9F7kc13G
JtbAl6BA9StNnN5LumrvgN2YEFEgBHBoVoI9vbqQ23oalFgtBpRP4lp1wy7+d0qDHI9sA8fqDy8e
6LgJYYGzTA1ytSd0TJbr0VYHSEhmSZd6Ra8qjnyOUh1qvHf3pra5L98Z9bDjyEbE/bG6L4mbjKbN
9fGi2iPPQA/VsDig7W82D5hjGpSN5xZbR0p1w7ealK/fCUS2S0sgKtQ4eYcAuzbc0RmvAT6xfDGz
LD4OQC2HVgn687gYe3oLm8wVhJiNSaMeZ5u66yrYhty0RPWYa7B8sUlWiLPITuzkhBWcflGzxvqZ
aUH80eonBTPuZt4kIf1M6nx9FuxwqqnkNtalt+mNOFMBCo0zmuwKtmGDNO8pL23PA6irISBekj10
a1b31jT2Qxp2pU1z8yAfukgxXVndvR23H01YNFCEp0eOs7dOWyQNfTNHS5ZLFtFa7jV2x+60utYu
8K5FOGznkIvjdXXvIwxL3YpiHC0Foln3eg0rJRF+O7N2wfpQ96ISypM5281JNSYZF7taPbR9TD0Z
EPihrdW9t2Czb+jPe9fPphjILbOWtzEjOBx5by0XRN6a8GSPDUO0Wttlz5S5GgNrZDx1Mc7FHeN0
/zLYnE6GhjQCNwXsmTRKu565rkQ4BAelgkq5XVWnZNAi5eRUUaQeOanD5PHsGvbBiKZsOVZSq39Q
bEcwpmDSsfrwroWF2SphrE2iqFIZ9EuyYIZqpI79qkTEUtHYKn/gJr1XZNl8amhnCs1RNlEvdcL1
Tdv1uRMvi2nQIyU1D6oUpOajURoZZUreyGNaxPjIjrUFNULvVIw4dTJl7Xh/1TeHSPwIYWIourUs
QuPrVZdgSeRzlhoADAjvcCVlT0thqDu1hc0hogUA+WjyFTBWFVrm9Sh5Wy32YCOONkZK+TTOVupV
4P5eb+zaXt4cSpRboc5zyTqrA0SlhKRFsYOL4XT6fOowO8sPIU64y0Hv0YN1P7p+SAqDUvMPYTAQ
8vXMLK228mnorMvkVKFrhkgt13Fc7SR9m+BJiNuR7MEsBUXZSGNXqkOxKbWtywBO51t2o/5jQWR5
rEa8EJ28kH/cn9V2EdkUZMvwLllIPtz1rLJB0paut51LNNspbSjIIRwo6GZvJrJrH73xeJ0A3UW1
XvTyr71IGtXIcJ1ugwu99AUq69LceFLVVEe51Q3cqzEphyop2bl6VKTIzBC/15ed9b0xX4pPVDyF
7Lso3lzPN6kMm3oKm6ZE8/2hVPrei/PSPg5WP7/dX9r33vGrG14j+gWz5nWm7Awn+nosU8tEt8WY
+k2g1J0b4eBenRM+vOanct03RzPmwvVw98UzpSFS6E5y0zT6uRrmWXrgRszIBYywpRNjFHbViRYl
81c0XormJCXxGLhq0Znpc7NozQBv0zH+a9raKN3SGJR5pI08HwbXrCtEqKPU0fpvzRzrjIIgeuMl
fdZ33pwlJQJNM6dJd9Owoa2SLq8i+JLqejA+yGlph27DhSK5o2K25xmAOjggK6Rr51TvJl/JO3N8
CxwzCB6THrrcJ2WU6uZFCeum8VqnQk9jKmJdeyxUo0wwvda7HAJdpuff6W+bl1OjN8F0mJNlyr/0
Fs255yaUw/CYqF27eLJBXuTamTn9jb5LkRxkjQNxjPMcgcAqoXH3aOfhZLujvWj1W9qqA0b1jWlI
D6gKB8OBczaGJ9ZV1o9LilzPW19QumtdZZ5H5yRj6Np8j/B/txM3IxvTkBCp6073G2msMRqUleFr
MjR2/mNS+z5/leIGHDiswjT4MtX4OQ0HvOKj4MnW4qJ/DSZVnj87WtnOcFJiJXxcxkap3Ap5quoM
wckg/iXyNN8gztrlw/1Nt73l/8+IkcAMdHLtZzVYMRdMqVV+hCj8scX0yq3UsD1+dBQ67enWAwtA
U4DQ7Hpn50abV1mfjT6JeP9W5fpwTCJ1r8q0DVGoLpFzabTICk2I1SiBprfzIIkL3sxUDyuj8ksj
o757LHoJXx29LRwDUDkZ/vzo7MDGWTsktdgb2rpxDg2IuMHoKPGlOhmnQzKPuhvZtVnsZAnbu57K
AnKtSNRTqaPEe72KdZnqcs+r5Y9pxyEbSjX7L6Mh+Bu7Hx5RkylGtfPhxP/y+kpiSGbE9IAuYadf
D6lFKlajtZb6UrqU6klt6yA7FrQED5/QhVjsD+9G0hwkIdkk73zd1esSl4A0tow4Qo589TEbZuUU
5B/teSeco84PS0aElPzBWcUcxTSGC92OwSXV9O5cwY38XPbL8CCjeXfEDxo+30c3CAPywYRiiKgE
rOJHVU/0BFeY4ELbnHp2EvwrcIP6oGWcmBbtlLA0eK3epbeuv1UOBFWYZpz4zqjrvrZE5sGSQmvn
E203IcUgwH8aPWAykPxcjwJZvcUIMU998lPtx1jXy7dIw5VFq+z8JMlVsZM62psdCNxFRZx9QTEX
0eDr8YpJWVBuGyq/HDPjWSHEH7wAP4TvVKuiJ2Yqv3ApDL/aSZl2kLZbQ4sSBHtFcNbXCE6ahfnU
DHrtF3TjDg9VkSGoiyDJgmHRrFnleUa0pHsaFRrpzguVsp0ugO3dTF0USSYcoaAe0O55PfUsVBdQ
A3P0dbWYn9C6DtwcYGbng94aBXF7kV6JQdaU1iAFxDeNbPLf6Z11LsW/pqpa9qSStjcJmANXCSEj
RwC58uvJFFDG6AgaJj9piucokKxD2oUJ1jk01dw/be82xdeXlqB2k5GTusAOXqM5S6zXWqMls4/n
5FLAxA+jz7U5993Byha18AZ1XOzXqg0b+Uj8YdSvU2p2ijvSqjL+HeYS+Fk9LkXoJkYv2UcjsMZP
xhhKxr9OhBnMh+9Y/NTp6jGFgQK/d3XpSVYWKkQ9s08AJJDITH6YlK73bYto5v7SbA8v+n/El5wl
djWFiOuPEGry0C+01flEtEPjtvQNPxTROPxbUn79Iplj057uj3jjs3P8YLzTfy1Y26ssSAvSZkyN
ZPGHtB+eaFfMDzP4omcvlrKzjjc2skMWKXrzkdmBQXM9uaBJpVDv0tyXZ1l56MIlOtDwmu4s4TbI
IMDgikX5HiSU1Ot6FCuWtUWimdbv66F/UBO9+kbHpHGUwAVdBzVLL+v7eaeccmtqULCFZDpyRZvU
VSjCh5PTMWhFI34VF/lBBSPdOzg3PhY3DogWwim89etAJmyGPpGSovDjCjjBoZBxhotUHEZZS1/1
eal+9AgB5C5NY+M5aManSdbHH3oSZk8ZPo3PVM+bY1hCczP1fE/dYrMGgJVCXFlwRmjGe5d3/b3u
4cSzOlu94g95AUhg2K0rS5b6eH+/bkcREDrUUNg9YJbrE0JVjgazEMf4aIazu8SpcrTh3e9s1bVS
JUcPCJ0oVfQjCSbqahcl5Lxlqnb9JVPz2XQdncD1FxIPffspXIxafil6UtoHStIzLXmLZVfnTLIX
+6kOi1A9BH2SdEd8o5fJncxxAD5Z5nxP2G2zHYSqEs8ouxzQEfbn9VY3FYqEfdP0F1VSazeJNXh2
iPq4kpqqO1tvu+yizQCIDe4/WPEaLIFFQAJGH/eFSkpzGKyoPGtJ6ngf/bjiyDKCGESI2VxPKENs
GJflerhMegvHxFGjM+hp/tFoT3QYC14OTGPgwvfn6beNKutpq8Clly+LZCpP5ZDmntzP0s4W2lzl
76PQDQJOiDvlmstc09MGT75hFHIct0+Mn722PJQ1xjNmEO4Ztm63AiAWG4H6hCjSrWE6Y0xIPjNN
Aet2gtjVUtpBjLYOQboz7fv9r3RzLFErF75U2JqszkYZtLRwInd5kYoEdfEm0g+lxLvhmAC+94fa
bjumJSx1UC2DxrpuPccvL+sRYVAuYxeaB0UOAy9e6r0q8ebJ4FPB/aWBGAUSLvHVq7uk2dipC4uH
p1zpjX0xg8/00h+dRutOo5XVSTHjvSawm1MDuZVForhNhifTjlqgQ+WyzHN70gowwSjt9yC6m6MQ
UtBDAr+Zd/76RCl9F7ZRqSuXSDPzQ98W9bPWh3vGFrdHgUKDOLlo2lhVHs1umqcaPie+Vp1xCJKk
fpSkdq/D6uYo9HlzC9FAsWFXpkaEROdss+8aC/3+hHu57qQ9KsjNzUD/lmh9IaNekxHzOS3MgWTj
govUclDz2Dfl4Asu6V+SsnoZiuBjVp28NGy+/x9vDeNHcmLgj8MXSqruRxFiddI7YeUZRb/HBt9U
LcRI8ASoeZMYbqx5WuSTe32WlIs2YsY5qPZDHBYPVoQQiFYvX+ul/BH0wRt+Dx9UkHifI6tJJyzw
AVVN8WV/u3HbrDG6JGZ/IIQQnNV+mOEYO8VDRsr40XiWSQp6FeQa0gsA8Ouh0o5tsSxskqh31ANG
2bZbOhpo5Njt5TG39iMXLkRwnhEiktU9KAM4t5RrVWw9HVwJnVx6MumiPt+/Am/dtiaZtaDBkc2v
qUnxpPfG3NTqpQks+4gNz68AeoRnh+lekX1tqMZnghEEsE1dF0oJRYvrtaOZo62CvlwuhZZG6JdO
cI/mSj1kpVWcR+ws/H6Jppd+UIZTpXTBCbyzeii6cAQGtfaUlLbLC0mcOJL+ZqIxmrSuf01eaLOh
L/pymYxwPhSZg9j2UmgfDmxIROFgCc4O9du1CRC1nyZEZlS9FCyrF3bDD2Oq9+QJtlPhWmQ/IrpD
AWGjgknJNwWU0eZLKFXSSQkHfNDsTt/ZKZuIA+kSuBiUu0XDOY/z9YIFQdQrkRNZl7g2P8228TLA
D3Qj5LsoP+9tls2UDKotyFLTIQknCErG9WDOhJzokLTGBUkt3RtzHdubXNuT3Lw1Cm2VgmJIdYdv
dD0KxN8hcabBuBiNUbumOjgnPe33+qNvjgJoS98qdAQYHtej2HYDGYc+gQtt7jFNw5KGw30Y/HH/
IN8YRWhTiEcSWQAKZtejVNAu9IUm0UuolYuHEbxyHDpp8u6PsrkuKMnRC4NMr+Brb0LoaXa6dpIS
G4WstvujzqgaxVra/YMuSr9zdG4NhbYTDZp8HkHRvJ6QHSPo3PBDLnk/FG65qMPZ0ikyxk7SfLQK
zawgNAkHVGIist/roYBNM5SkciqNUhp5+K+iPSKjT97myx4t7MZnwvBIdIVSX2fbrYaKy7LLpZai
Zihj+NoHSv+i2N380VdfTIjuIfoCSHSo1F5PqInA+2ItZkKO/leMLfSj1jvIDtjTR9FDIdwAMwkL
OWJNBA6uByo6dFziMA99DbWho12p/5SI0n00oyKg4P3j+RCiVJvUv6/DGNxCAXMei88YKUZfJUTt
Pt/f2ZsPwwEBn1LI3SwqVOtqM5WdPh7SpfAHmSJO0yJibKnSuLOp6SlkRa7QSZIaag6koUCT22Yy
uSAsVM3evoxNM5depdrha43l3nToKfvpMLbV0vJZkDrzojkdw2/xXE72m4XdpfoUop81fs9iOS2O
c1GjE2cSCVcH6qXqpWrSIfiujGO1uJHWUcstFWkwXDUZTO2xMiS7cfE8oOvG7cx2wvsZ+eTijIdr
2nq5M8+ZW9pyKHkqdj/TITUJ7k9Bl7Wmq6jJqB9LeRq1U+6MXX1ylHbMzyFGj9NTP9hmfXasID/F
KKNZs0ulaFI/z3m5jH/C26NWbNaT/RSmkV4/oCfrRI+jk5b/ZVwnv4jFNeW0jIkdfnKKSI9PQiu/
79xJX+TYGyuoOZ+niRTkLUj1KDrPo9IAN0nx3HxSR9vAuQGAGcdbpcgmV2sD50eZ95xdYm1HRr0A
Mws3Lov8DzOCy3qYKl1N3RLd4+ITUcnUnGo9WT7LWWv9lSpjVvJrsyrypkXSf9g6OMjRnotF/cMc
NKN7iPH2VQ90sUmqi9BFjU6zFVSmejQhY1T/tnmfvkF6URQUTYgiT0Vn4PqbN5iB+YmCZNvT3FTj
eJ5anKNOaUKH+0NAoouWBRpvw9sYK8NfEoA1tB+edSM7OJEU6L9AUkP5YC5TNv+H55ylHhJcVbpD
MeVVe8jMJLA+L0SLzqke9Go4FPmwDGdDKYzkoTOtCWWBvJxH6YXXndZMvdHD15Ilin861hikRxkA
MDrVdqr9GRmFrh3oU8yqozOmufUmp3NG4/oQRJ/DUXKyQ2W2lYSClFzX3mAlo8zG6AfVG6cowhaV
NnT9OU2HVHnKx2COyXlnJ3ntaLieH/SmSBeXjyHBKGit2j7kaBXMB3gLSfTfMoedfXDCJv8nCNvi
sxlioOYahI3toQrH5HM/a5P8JVt67WWWpwwTZ3aa4iCtZsrJYS4MqfRwhi2Xx66T8w4HBrCeN2PR
s8TrIl2KfUXPpOSckCaHZwgvZnRcpNJWj3PU9RBMxGf4XldKq57AOlTjICfJWJ2mMqnkM3SXXj0o
qRXVLrV7ZzpTHkpmN4qz5Qd6hOYg3Es4T65eB3rmxUjm/BgUjJe8FnpH5aI/MKmerdWK4VW42xvH
pmtl85ei1Ll8iLRGTaGaOOprrcmx+arIZVumLs1l7Z8p51Y5mEYaqhDhMqU7la0u/3P/Kty8vCaI
klDFp1UZrugasFBGeRwzqWz8EAjr1DlV/GDEkvqt6ZD0vT/UjVtXMJjghaIZj1P2Ks7DecSI1LZt
fKPqzIdoGPODNiiad3+UTegqQiJR46LPm2t3XUkrOspeGGA3fk0e9ASjvaHjkCwH6vkJ4fN/74+2
nROkJTBMVo54nIjv+k2sJSeQszHpfaccZ/TIzNKVQ7k+3h9liyELdAeNTboNheDDmpVIE5nVh3wq
f5byYnQVqcA0qK5CmmuDRFF7N7U1Ozq2ad7n/yrOLLQrUymARpSOZfupyNJyOmU1zbIvqZUZvYuL
dfDhygW0D6rSdJOSNAv26vVaILgQUIgZOj91Btvw8nGUn43JmT5ouE7vFj3o1Ad4w6lPA1Zfj6O2
2jRXdNghz0kTaZVGQ+5CDU2+UsHRjxM8qFNo9kW4s7E2JWJUR6H2axA1hYnSus8li6Mp6EZyotoa
gkfL+pkoI95tYUvrcVpAlYg601WbXvpwdxTMTJrgYRUgEY0K0mq+oYxY1VKZ5qWolOmsC7M6FJ/+
uL/FtrMjHgYSeE+ODPiZ14vaaIuWC620i2YH0smUdO05oQrqGZWtn7JUfc5iJHOcdtQ+HFUSiZOU
o/dJPEOEeT2w1tc8hFrnXMaa9Qvhuj23WNHtRP2bWwEdOqAPciVhvrfxWCT7q+vRlJxL0wfJm5Na
yUnRK+l7F0GAQp1h+Xp/ObfXKgcWGJ3nRDAn1j2aSsUhiwJn9Ll9ZZ76JvES4kc36qc939gbQ5Hg
UV0i+uceWpddw5B1iya593NjHjx06dKvqGZqz1Up9Tu1yZtDgTDDWqRiSKv/9beSonp2xkjv/SYO
J+vAcQPSMcKwJ8CSm9o83V/EtY0jLwU4OsU5YRRD8qGL3/Mb2DdXWSerszX6HTda7tO6KWGPtWQG
ipA21m6Htuc/eyyMxlLdUhvk+qut49kLu7FKLOS/lTh8wBGdismoRPEeFrMJ7/l5kLa5jbiShd3s
9c+zR6nr4OUPviUp8UEbE4I9ymifYtWh5GTUtGdO0l6F4caLAyBJFxAt5wBrqvhRv61JpKHyMVN4
9bmm+sjF8cZ4DViTnbXffmrxrrGjRBvjNiOfM3Q303yZfLWnJHzQpHLxsWF1Yq+fFz3cCQ1ujPa/
XS+WoBtv4MI5jxcF7GzxaZCcH+K4h8QaxPEneoF+3t9T228mOiWBWUW2jCjV6p5zSoxt8zmYfF5u
6Q2txtB4BDNXvSK3tfyEHEw9H7J0bKLDhwem2A6KzDP+rmd7/d0yK4RyAlPVB36oPCB1yY0UafR6
2Sl9pa6zh1EEwfcH3Vx7SIATDqFSyQPCv8Xf/7ZZrAVR7nIIZ7/IZudzPCzhcyEZDnJ98fCpzVMU
5e8PeONDAk6S1XJF4PO6Vk9V9L4lnSoYkMV/Ca0ETRM0wb8GQRef7w+1PQg8G+CUfEiwfmddpzSL
QNEWK5/9VrajZzVJUSHM4z2nhFsryLtEvzBqpluordS1UCGlmX09iOZvlhG3XqgY2Vnuk8DrUcje
IYLdWEDsI9EQUzkJ7NTVc9gtZouMRCH7SuaYeLJWPVErZnZJM+0Z59xYQIZC5kboqQtG4fXmwIpn
KOO2ln0tHIMjkub6g64lH0ZEQT84bUCV1Ay5K1cT0vIsiwoEr31j7PTHdHTmFwCQPZ2HG3NB4w+8
lYsYZtC6ujsWbUt5ulH81oItkWbdRGfplHv3t9y7E9oVoMNkBLqLACwXP8XD6yUbrTiUbCuQ/YGa
oeYFlQZ5rgStQESwnOSf0mRDae8gJb/NTVQ7J6j/bRgCtVSS8zA3spoe1MCZvs3WNC9/q2ORWcdC
tnrjgD3oaPuNWsjZQTahTD+lQdP8YwWx2T2VdTzYXwHMKhltsZhKpWZEUXKao0H6oD08jy7VC2HT
DJuO5VwzJzrU2bKhqBVfz2PrQm6Drn9axYKVqCjf7y/ojdMlmh05wuSFQGGrzTE1OZdIIit+Vsr0
bSsGpFmX3jrtFaC4aY9NlqjmTii43Sq8iRSWgZCEB926Smp3yJdNU4FvjJSqZ9WO4TEteruzVcQv
v94poNm0UbOMol1XXc0sVZWhSBFp8B2zHH5mRjuc2Lja52IBDJqnxvyu4+v9qMyyvkNl3d4g5EcQ
SUm00aHgHrneo32gQRmK2KOIaFSfsmZWvvUphN1xBvm7//luLCVDUQcGSKX9aU1n5MHppLZkqEDL
xheNrfIUq731eH+U7ZNNRCB4kwScJJdr3SqrQ7MaG3jNBy1tvMIYjVM+FfbLpDbhH2lsZv86eMef
7g+6nRqK3KiqwWGl85NWhutVRGk5a8pC1XyqMM7BbNL4m+1ExocDasGE4ishCU8Zfe2QNleJPpdY
R/mYOsafcOblqNuj+WLW1h73d7stgF0gnXJJElTz5+sJ5ZPlVBJFUN+Ro5/N4nSPcl/NpzFq9+p5
N25J1OhoAKE+hVwhF+b1UJEJKqvXmuHDXk8lPI1p8EuOaYLw06Oi4/foxfpY0X2EqZLyZEbL0nq1
WZe+7NR2c1TjqZq/x/HkoFQ66KLCNely8hBaQ/xaz2k4e3Mj1f/i+RzGbxY8kfBBRWIjP5qFHEe0
KNkYPit9HjsunJU6oP0pa+e9UEcs2PUJ54DTh4dGHHsAsOl6luizF8Fol5rftPF/ZVdrB0vvH6uA
BiA1bv+eh+hxThs8zaSdEPbG1hSkfFJZQhJBCLse2MzaZQQqVn3NKc1Piy5Jf2dGo+wcgHce3mp+
VNp5BNBkYZw1XDegyNIsdmP4tETZB0Bz45LZZu+FSde9KVbb+jIqvufZ6MvDNI/VK7YDsVea3Z5P
3HbnCtti3nSCSsqRirgffgtiSeL6GBkC27ewnXBBK6VDM9UlkPeSHj966kXnnziMPIBCbet6qM4s
wzyglubrkh0fNcwtKCVQT7g/yo0JQSkmZwTAwrBjzb2dl7SqJDszCIkAjnMjDs+DuuCIHbF37g+1
fYYsUcUncBW43KYejbhb6vRVa/hKaEneHPbdV1NJh0PY2KCAih3RETgpc+JNWlbttHNs9yljU8nj
4ma3AsteL+aYyVUsq4ydxLHjLThIkOyosXd/hjcXEz8DGm+p26FVfT2KNWQ41rSD4cdL1Z9DTHs/
RSRiJ8zo93KB7YlnQpYgggurBphj10PVjTRhqSob/gwlE+1Q3ojPTpy33yO2rZdqWv5v1iT9nwFI
W+iGoensKZjemqww6GXXUBvdvBd6rEcDe8fwKzod/pikaHhBazH8bubGHmJ24/zz5CLWxwaFib3x
KikbHamKQDV9BH0G6yFYBsly09p06I60ksQ6lE40fivbuMkJXqdsOMtOG9cvZqPgOFVDyCp2Mr5b
60/AzCtGBi/Aoev119PZQgG0MX09bGdw9iynVjl/qdr6qJem4baB8rN1wpNSZh8W+oUrTxsUtBEF
GApm/vXQC5Yno3Co8Qmd7cMQywGM9LA5x03X78zy1jcWuiu8oSw/XQDXQ7UUTgApI8sfikl14TRh
mtKZaJSkgf75/tnZ0rSYFsI1bCgiENCe1VjdiCd7HY4W+6kbJI/OuPFXktWoNOZSvryNSjvPrrX0
mT+PaTx5dNkG6akru/5zm+TmdNZSNdpDSsSg1w+PSOkJvEARgBDXPKqhCLu2LiPbH+VGv5RDPrxM
sMm+3J/7jVHIcRBwRA9VWEStvqgZhxU9JL3jW2M/wTkp2vLHYJjzzgV842uKPgYaociy+Vgr2pFZ
Rla/SLnNi5Kn0I7m+fNoKONJiUx9Z0Yi4FitG9egWDJiZISUV++kleiL1Q+y7Wd2N3wdjCh4hl5H
zdPKZFfWg/7bh1cQIRvowLSPQMnQVzdvIZW1CqZl+6YVZG7VZTTq2d2eIfqtBXwv5gGli3d5tYD9
0GqhY6eOn+ZFfwzsvj8opZUjyCvv2Vvd2BLvHWuQgoS02Fpz1TBCK7TqzPHbqZ69sauqA4p3ezID
t0YRbgvw+Fg1tLCuz3fUNNPUg/74Rof3SYe4npcA8zx8+ONQ70DuWnBkqUOs7spJiQoql2n4yqto
nIty7F1ZC/aaW27MBTIVu4D9xv2xDs1M9ISR2UASqhq17NDHVvqYckPuYWKbKIZz+i7yS9mY4Gxt
kGono2LlWOq+6rndL97MpbV8VdK2ABfrJsnGSgrvM49+7Uo51K0q09trdjC7s8nW2zdUzNXpM6aZ
MBYABprsQHCO+7aQmZAS1+Ca+yuWEV1xazxsHQ+7J4c/p30hPWQBYNWLbY8lLAjZKqirxIaRf20Q
MnntuFtiDHfNTnadfkSGC3WFOftZ4tjZvJQWkgquEobZ52WKDbyCpKGrEpc6VIDzUo3AzHPVBBBp
tFCKUVjAz9NxU9VI/hlT/EU/x4nRlQ+NWqrGUUfZaHye0LSyXFkBKf5rbOR4QbNKmc1nSY8Vy4+d
rKwfY4wUAtpQRpSlCnV2KN0t7TK7uGEMlSshUZo2XghfUP+pdHjx/PrgxiM0ouGQEilFRDohVmnR
oDUwscnPfFXNu1PX0myRh7CmPziKBYH5Hcbnat2qeA0EGmiSzLbfE2Z4ppaHXpcjVn9/lM2NKkah
fYg+PBEGrQO+VpIUlcYr27fLPnk1MUVy8yHUnzNtmo7BmLV/3h9vc5yEsr8Q2gS+YRHXj4Wj107J
3yp+0sflqVYRxo0a3fjwrERXI6Es6AYAurm6gAxaQ2TkLVS/Ca3GK62kOtH3Jj0b1SQ9Gmq9p9Ww
XUUyVaEJAQdb4WkXp/v3/C2Rpd5sWs3H5Ul/xWXPidwIRvi3MNCk0JV7bKPvr6OYwdVLCOgGNVpo
Jwi67xoCm1unq1JtIFBs8tzyDKuqf+njHFVns+CSP9eGNBknrB0mcwfQeRcVXA1N8w+8WdjTAsBf
PYoQ/YTzneP4eTv186WanOyf1CrSPxtrTMOTlar9D0yNqBdm6RRO6Eg6aLj0TtD/qrq8lR6dDIMq
VzMzyfHYkzaUPg2+x9fItFv1TFraLF4c6xatmvXUVX9pVh4iV9cns3Go0qaPjyWYUuP1sVF2fziB
af4XqIP1nRZWbXDjGR1EV4Yk+PfQUiA+3V/499d4NX3oitTV6Aoh6VvrLSuSMvcm0iM+ugGVW1PV
8xNnNHQ3mR3jpzbM3wp78GbU+/9pyqH9S2/Mau+1WH98ARMSOYIqQScnfrzebk0E1wp5B8eXkjQ+
j12jNFSn1TA9zF2a7oCtm5fJJt4CHRQi9KLfevW5g1HrirZpHd8JYRmOpGYuPbI/zCnX3UKqz0Wh
voU2T839dd5cFDZwCFwg8FCSe3Mzx8bKZSONk9cxLvs/R6nMXNSM1W/3R9mEXmIUeiYUqEdc5Gt4
16gXbL3SInltByk9W7kifyqmJT0Bce3lV5s7gsSdgYAKgAyA09Z3hDO2OTJrAC+Zg5uEOf01paF1
CGjJ7/oh2rkfthOjy1WAW7wgKqILq9HCqJjKsKrC12YcqgMIApXmrNIuSt5/2JIQ+AN+NgA5kwJV
Uq93Yz5NqOThYfGaTCVFnrrJT0OGaMz9L7XdD8wCEUXACdBIssbrUSTAulItat6oJsgOxB3RY5mE
zvn+KDeWTWRMPB7UsYGrV8BjHVmllY5RyrKlWuhVpVP9sBfaed2kLSLZuz/a5hKnaMIbyIwsNIKp
aFzPyQji0cxH3l3ZCBfXyFFWc2rpn6YanqVkKM/QMPd0F29MkDcKqjayNOJtXA3Zc1eYS9qlr9Dc
q8fA6Ch9zZ2Ucbq6YPjr/vxufDNHVE94iEUn4jt5/LdnMbKmUJfDCtGosg1fHMSpvyR6Xh4/PgrF
V5X3V6i4rFcRjCSSOsnKXxdlgSaXS9IRdY5y51vdmosov6JbybECk77+VlGYKAXCBfmr2tvBif4U
8+8wMpIfH50L2jA6NCkhRA4UvBpFcqo0TIyAFat0uMQI4rnhUO8ZYW6vdEYx+Cg0iyFnuT6xiyUv
atkWxWuZacs5p6vr6MzpckJwqnvUJXVya/TDn7s6N/doMNstrwk9Ai4kMhLR0HG9jMGoVJCOo/y1
VKxh/Kw2uZlc6I1Rp9eGVLL4MqtV/9OsAiP5sND7uyODhooKVUMQLvHTftuNbZW1SjK25WsWmaN9
KCsHIzpMdj9+xKieUxQiaOELImB0PU4Wz4G12GH5GgzotUCxzw9GjviZk5n/w955LcdtrXv+VVy+
hw5yOHX2vkDowCapZmpJvkFREoWcMx5iXmpebH6gZJvd1GGPds3NnjplWyVZJFcDWPjWF/7B+OWg
uEgucH5xcqHbepoFKnFWANtui31ezt2K7oi+L+K2OJPxve6TLsoOUKSQuiGvAGdzfEVREyudIKTF
vo+TYaMnarIKDcFfU4tFnjyUuptl4FLpj5vOiPGU15uDep0T886E59dnKKx9XnXm2ssE43T3TOiz
0qc0in2J1c56qHLdzoYw9xSh9l0pYY72y68j2l08QrrRULVP+/tZoGpjWcflvqr7wgV8eJPjffEv
XBQ1Lef1ogjyag6by6mamllX7mHEBM6sWLGTWz6UUtkvvWwWm83bF/WTVxCWILhi6gcwjqfFCjXF
XE+1Ue55UxSH00nxIqbbKysF5GjOdBbAqQaPby/6OnwiH0H6Q40E+IIm3vEWImz7iCwu4kS+bDk+
YpiaI5Nammee2E92CJ0tOtiQuHBoOoVbSMCGR20Sq33R5uK3SM+L2yzR80ODwZ8nl9EvQ1NhikFx
4igF0IRu3klaYsr1oCmDWe6BqysXi6T2Kh1G0xX1c73IV6MBViKs0I4kepGwnuThdV2B+wy4Mrow
itcEadU7lCGwkyo5QcckSjPxQZ8gblt92G7ZtcXHt5/hTzYOzWRIXkDRCKCnbb2mk6t+nuNmT4gr
FI9wXcueIg1ddmEVUlltkTYQbvNC1Ioz9fwzffmo6FqgMwxIOTuWDPBUQT0MoxhMUKft0wofDYPz
SSsRUUX8oAwu0P+soq1VAoy6DBE4r7+Vxjgba3HI4uYuN2ZoZ3ZS6LP+TdKbotrh0G5N63aUq2bh
9Ij59u0bdboJoQawFXhGC75iqZ2ON3s3QD3oZynd90beuP2cXASCv8/V4AOz41/tEy2LAcChibOU
aa90VmWp6CRjjvN9WDQSjq9pjwer+KvVC6sg3UyQWqBMlEonl9SkpdxmeVvvcS/UHU0TrDVb7UGz
ysIBKdGeOXJON/uyHIg9CmwKC2Z0yx1+cVaXKshN05yafVQKxrpVOWJSq5c8GFW9M5hjum6mwfTq
Wg8cearCM1HkNFqxPHw2ciSyI47xU9Gbvq+kZG7Kdh/2vk+7FcJD7Yv96u1t8noV3uNnpQeiIiH5
JHboDfK/yhx0e1RqzKsKsli2GbNqOJcgP49FXr49MlR3DCLwvFhGqvppmqA3qZBbXTfs6dvgoiMr
8WiuG2sWL9CbnfNVas7xJ1UTKukmrBGcmF3oS8jHggxo0Uoyxa6paC3IUHzTMoju414R5zW8tnh0
zH5AYmbqUZuBYmnFsd0lujmvAz/TPyeGmN1HPk0DO6vDGKdlM7A+TmjBQvMRhQdFb/T4F3MiLpau
AWUvgK3Fd/BkmqIkUP3GKh/3hSX8IfdquA6LWD/zhr+iKy2rmERBJARYitf8eIMqVSCbWVROtEx7
SfLqUWtVuwL0NrmzkKP6ZI0j7SphbC3UeoMxyPepwtu/jrXAbFb4XMcIstR0+ewRbRvBZdCkDL9Y
GS3eC+xkXlsGuzRRToq9sjIHunFzue8tk1w7k4xrIesY3D/v4//4Mv5n8FRQBAC2z5t//hd//lKU
E8yHsD354z+vIrpZTfGt/a/l2/76suNv+uf78im/a+unp/bqsTz9yqNv5Of/WN99bB+P/uDlbdRO
N91TPd0+NV3aPi/CJ12+8v/2L397ev4p91P59I/fvxQdoYufFsCa/f3HX22//uP3Z0eV/3j583/8
5fVjxvfdF8lT+ti9+o6nx6b9x+8Cyl/veO2YqYN/YwC9sCeGpx9/Jb+jdUrFarJbef15NHkB45Bv
M999R2+SLiOcTclJcGyK7vnvrHf0WOhTETdox4kgwv/8cEeP6e/H9luOJnMR5W3zj9+f5+x/xwUm
N5ykeCrBc2f0tDQSjzexTPtownNXvJOlGwVh0MD1V3F+M8m7Qt4NwVYRb8vgcsoVG4XqTL8uM6+J
V/OFatn1Bytx5vAytS66fF2UF4HeeP5oB98KN8NV4L5eDYVbSU4f743xOmicLnUD9X0WOiOVpb7v
uytrWAeTNyqXFW+BrG71mfMrdpLJFjo79h/C+pMYYQboVOtidNreRNOxdNsqcqT4Qsv3UfSHIH3S
8/ejSHMBFP77VH6fhyjpwUo19SsJLWEV8LI125O6mYLLNLjrR5vWvF29b6oLkJFnYs8J2uDHHQUy
xyPnMH4F5BxEGaOOMBPvmkj7qPVBhCeuauxA8f9hjHAYW8stKmE1fCAwaFeGAp0pHrry3Mc4PlmW
jwHhjEEvIGdAJDTOjh9snjdmqTTqfJeE8kHqJPMWqnW0K5SdFsUfgfRhiq4+ZOIoOLJZr2VxITkp
6XTHsNude+nh7YNuOciO9hmVE9trIdksn+c0eyugIgeTYg53tVyLq66MrFUzqx9bZVpnsX6xdP+3
JPU/JDR/KS79+0UcgsRbESdfKq/vwet7hOLr/4o3yjsmM0tzhcjCq82h9Fe8IXKg6I16D1EF8V8e
0Z/xRtLeLV9NiALEQUdwSR/+jDey+o4MRYMRCsfveyz6hYBzcmoSAUkeNfbk0q3j853iXgz6+Rok
Ne1hNAvrUm2LZmvFmeDmsR7cotrbb+REzO/VCEqBjfJGsVFzedwya62dSuwZ+bTMW2AV1bP34jb+
iI0vY+FyXr/colAeyI+UhSZOSaydAhazsURzPxLaB18Ma9dv+44WfSXtK71PVrWgniOfnb6hz+st
xwI8LfxOT+0Nw14dehKo/gFFgM7Djry3KVakc4FgSXZOLwsABtXaQmZ8pVMc+mUi+XnYP5RGkni5
YOF2UIemsPZDa7gFaWA6OLq2lxldALc1mt7BvKDbv31vj5N5Lg7tUZBO0F8hFS/UsONoFCWxioaF
WRwETZg2jSwLH6dqSiEvmt0HGCOtV9D/2MtVId7Uqq+4by9/MrFb1l/A9YtG+nLcAkw5Xh8X22aW
Cmk85C2sRb/I0PaTR3OviMgyFprRu50WyzulasbreFQ/dkn9a0np80eArc/8hzY4NLXTkzZvE2Fu
0qA91LLsO1YmN25bG7+ma/ljlUVlcinSIP6dXOg4xkMlhWN7qHQEEuUIA3MxBBtTx2cZ2yfE1WUt
EDHoo/IWq3A0T5mhc9kPEmPY6TBJjeYGYxevSHSkOzExrYtehrtjF2UofbRaDBKHWl+nuYDWiJBH
H/zAlzMHsOy50fRxg+L7Z+KYgWeJ/jRKWyfNZdVAYC7r6uGgK8IfHbNrr/bzTTxqN2MKFzEqz+mh
LTf06PXiJkBC5bkC3aLGWj7QizJVNgGc6GU6HYoRThaQGMsNqJJwj4rO6RG+WmpBhEpsX3J5moSv
OEuVNjVaWvSHtGPsnDEed2caPd6oNufka0+Paw4JHip5K+uRpJ4ORfOyisvQH7pDJ+TZClaFgMiE
Xjt+rWm3xaSLnmTUBjib7JxL088uEhw+KQt0aPbxSUUct11Yqkk9HjLUxzbIhgsuDZt0pWrTuQHp
q4DPRS7IEFBqsJKgqx4/OlTU88ia5fHgq/6l0SQfwRGm9oiDiB02yue3Q9CrjclinJ/Q6oBIQkaU
jxczStlI+x54YjKWDH9J4HIniY1mU05ZeTlHQrbrcvPcyOonqyLLsyjCEr0pAk9qVGxzkyk3QvEw
J5n/ORnyLwosg7USycJG6BrFNSZB+fb2lb4610gwaBEyn2XuTNF58kbwKdS+tyrx0AdB71jo8Dgz
r9Tml1d57kSpjGiBEp1q4uf9ADen9ecDft6WF2pNa5vKeI4g9dzmOXq9md4sLSDg6NRoZC7Hj82n
y9mXWq8f4tK8wg8O3o3oiG1JA7S77GtPUj61hmZb8SZMDyONcwSMNmM74Y9F+jAe3r7on7wcS6YA
D4d8jHnEyctRKegLpUWmH8wayyLwCXhxuzLtm7eX+elVA/bgqJQXwsFpo3lKjGHuae4dwtCVo+2Q
2souujLvUMxSbrgJ8rb6Atgu+Grltm+d6fT+7CJfLn7ypjAVTC3sUvRDbl2p3aWBAGB4hh35egkM
WajQqEmAvdE5PX6qPZwXEbmk9oMyiuk6ncErZAnUzDjVkl/ep5zEvPjklbjb87vjpQSUHlV0iq0D
yhyDl8jGiBRXcU7pXln24fE+pVRnxL7sDDL4U6wMXIU6AtdvHUyzR1opTIv2KQA16KMubMSF6xdy
g5B2MVcXQ5pm67Jtw29VnoqtHUjjwnOoVPUTKDUwoZKvh4lbCGr+NdNyqL55u4zVfTWsAmc0k6hd
hzgQ+/ZcoQTtmEo77dSy6vd1p6PYY+qti44Z43c0ofEYC6KKvdKorS/aSh9a38wCx7EzGd7roMP1
KySZywyUY/LkNmtSUgWzMhiHvEkLr4Tf5NRlc66b9iqNtWhEc4fhNVHI0Fk8fpg5Pf9aNhvrgKSC
4ia+lPe232LycyFb0bANK3VqL5GSmPexnySVJzVpdkYIcYnYxw8aihNzLfSWaeTStTn+CDPM7GaM
hOCgDbK1BWTduLKYJBthKHIvCZNfrlKQOIAiDUuB43hxZzler1DnKpPqNjmIdZC4xqyi14akwpnH
9/rGssrSDKPXBcDsVJhHHiU8w+UmOYSc1LCKlFJbxVPlb5Kh1/Z50Ne7IM/9rVLBFpmCoDwTEH66
/lKWgklYeAwnV1mjnJvOABgPWBtE12WLWl2Vy7uoIMnR8U9BA240QlsphI9VKJ2T0DyZrhPRl5sM
HmIRowcucyoqNaaDKYShHh/SULUHUVhzvNY7g1EfvbGpvI/DILL1ycdFWiFv0FFC2VSTpJ7ZW69f
IlqKsMaXPg1KEKegEIbNqobdaHLAt2Nej1Hb2HJXnFO2+ukqqHzhxQnRiPT5eEcNc2BVlcGOKqqW
bmI6Im8lxvIZzOJPVyHeorSCzxJaT8erpENm5JqZJAeomjjhDGHpxplxzkhV/tkyC4yG2S9AO96T
42U69CX8vhfjwyQkiFEmRXMlaLVkN3D0oAqASArLQbatSbU+4CMSXqWZlT0A+RK/LEQyp/D9EQqm
/80wxv6bIXZCZY8DLGZbmPPpm5QI8lodlTmxNdrXXhol2h+Nn0iO30vVuabhT94CElPUxparWcr1
44uRRzgoC6/+kM1Vuu5whViwHIHdCJJkd5OsOoJffM5Ae5b9dM4y+lXjlJcANBIoahJHntpp6VZk
TRqB7Y0PkNI1j3uHmZJQSttaRNQuwS54jUiisRmqTlxV8OMhTfnT7eiL0QonwvBfeBdQDFm8YmnN
o25wfC90Oj/WkOXxwUpFY9uIQNURhTpH9lt+ynE055rJDZ7XocV2kiv3ljHWbT9Hh9kcEsdPxnAV
WUG2xdxx3s6FNq7PZHZLZnO84GLgzi1mZIxyzWnajKdDzXatm4M19J9KQwM1HMqajbPltJ1HRf+I
d/3HXm0Cty+GeCt1omiPYt/slLo4x0N+1ZWhD0N2vSAJUEUDS35y9WGUGWk85S09ehkJV9FvmwsK
pcwLrCZcs+ubD9y4fKUHahbYZRgcwqgS7TO35PQVXj4FZzlgGLoz1LsnTxp1wyFLFKNdWgYmM4qq
/UB6GmwHsei8QewqO8sDjInrLF9NWpJ+bjtluvcF+Sm3GLxM7e2k1daZhtkzjunFg+IsWPorWKjj
8AKMwDppZEjFYCLW5PcfDU77y6Ar449607SD7aNHINu1YWa9DShbyu1pmLSrwEyrj3o1qa0txbMe
2lOqpNdV3vl/hFIrojaKJOKVboRKY/dD36h2pqd6ac9BL91n6ji1tjCFxXvUPFCLJQUXP8qB1aEw
0w75PZQNSbQFRUv3zdBIN7Tbspj+TaTey02pIFGLxw+M9SKo/giiNPxScKLep1kRK+DjmzxGVjaE
Bi6Wc9zasuZXt/0g5H/kWS0dJtMaNRuGfRjZquKHsSMhDfMoi+2MWyq+rbti1POruqiDL32m5JxK
mlx8VuapuC+kUPnaGoKi2DG6pp+VHu6AI+sjvB8rqG7Q221rG9hRINplCVfbntlLlxFCwV9Ky8gy
Ox9IzhUNVqgNowHTsKaYRjqxCHXhwD0LoVOEZfxJzDP/e2nwS8OJ/1+HprxEb4wwuv4x7Y5nGHzD
XzMM690yKwUiCuaQs5Uz9fsMg/T+HWo9lOIkS8gKLB3HP0cY2rvFZZNwsLSrOMCW7tifIwxJfAcR
cckDAFtzTiu/MjJ9bqG+eDNJWsA/ETlRCScHp+V3fDI06BO1Wqm1D10KDD2DCrIbFX+807JO3URd
Y27zZszWelAXe7lXygu19MtVis3GvlHGftclSeogF7UOAljFZlEll5bVVveSNOaXRk7Op0tjsFHr
Zt5FEq6keIM1/mUVbjDY0vz6l8rtpcQn3wXXQ2Oc9jznwvHliGqt6T6D4TsoU4EbZLnpxab5RRxi
YfviIe+/36KXA5YlF/r7xv1YiRKVDphFx+1U4rPLGgvN4U67k7NU88JwNDly+mida2W2q6xQvyq7
kjhkpdI5k5rjgv95aVakblrQRAxlT9K00CxRHM9E/06LrN7L5ybYpb6qXgaaPnlvX+Wrpdhki1Yi
10g9DgTl+H7G7Jve6rPqXhh0xHgn/THTQxEYiHSO4vbMCD26ocyqgOSyDXWSaaBSx0sZBZL+mT5V
94BsVlnQbOkbr8y5vcwr0avGbAWAD+3EbQ4tqFc/EKFvpAKN7XgX+I+Z8URvzamFZhMO7cWU7cU6
dPte3WYq7ZD0DuHFB8zxHCUzNmnZ7OIs2tV9sG9DObI7WTpz4i0f9vhiACIstqiLGgOF2EnCbo5T
jB9WmtxLySCsDLFBcMXPZTub2gI1eOFck+vVbkQgCFmipQHEtISdcXzzymE0kpg2xT1mJ/p69sd5
YyHwsBsyP9+W42DdJIIBQrU+u0OOEw42IysvM1DePLCBNNmPV0ZWYtStgKOzM2gJBWXuu43sZ2fe
tleAyecqDvozAze4+XD1jpeRSolRvjDK93gyFBvmP8lGZQa1RvvcmeAzu7KWNLYfWBqCtHrkNX6o
27UKzivOaorgLlc8YcJ9qHp8+w15dedB/0IIASNBBxMy6EkALccq7YrYDx4iPygcP22794YkqI5f
YuEpKaPs9VJ4KxiCcfP2wifVGnd+KQgXN0T+Y1rzzGt8MayRAC5iWabVDy1O6DXATGZUoW0M+U3V
TB9qpb+P02lyjMASl/zpcysG7qDUrpGpPobn3T4cSJ+mSXosQPMnnfwUSEpr06v9DLbUVZequaRm
P4sTPEmV+eRkypQH1GSL+jSGp8cPUygZ8Ab0ZB8qTb7yZ309pKVbmNZ1Yw27OFcdrcUQQFA/SN33
ffQ/WcrvhM0X+2eBjh1Buz48pmnUCE+tsOraLmeTv8BcLN/6V76ig5BYGsowMHg2i2LLX5gLc4F/
LTiMJY34M1eRlHdLWsM4GCgXGMXlJPwrV1HfwRvBqRN29KLCwsThV+AWx6cRnSWKgYUqhygSJcWr
ei8YjC6KJLF9iDtcuu0apcrrMY9QDdDoHa4t1EfseAyCxJsnuf9cdTVyu6aIm2Sr6MmDX7XVdToq
2S0afvO6oXw8c1weh/3nDwioBOudRVNGpQt2vLEByutiTcv4oYrbfYnK+wW6LEjrJFmlnomIx3H3
x1JMTxhs0PvneR0v1fZ4QgTa3D5MwlQ43VAHXiCG8Rnc8qv8cDn8gdMtoy/eVgbkx8sMc6ULdZuF
Byrobi3pFaVWOOwR80KqoWmqlQjca7Db1uesSyfzeq6Eq6ROd3Xoa7YuBTlldzJ78xxqd+j11p4g
WYkbT1OyMvzbxKjKXdLH5SYOmGaXTeivw67SXAtnkHPtgqUC//tQXm4Z8y8Sa4Il1BR6o8fXMpEY
1lPWhAfDEMKvBkfCnk5a45BjUZZHpWVHnXQxqvDPOxU+Tp/OTjAlopu1mp3X5bxOm6x28u5eU3vc
VpMg+hfC078dwktjT/z35dHdY1acRBu+/q9oI70DZQBtn0SJB7SgMv6KNvI7JBzg/NLIJsk4jjjQ
YchJAUVAXUc95yjiEBwWRCndN05GCKG/EHGeJ01HW4Z8igEJQ3U+BLXWSaoNPZOTFfO2e0SmK+GT
ECICE40BVXhGq3SLdQ2gl9nPH/M+KQu7yiptVed1DKPXn8uvZeSHXthqml3I4SQ6plghZWJKfIcz
RXJibPNerIZVVJS54GSG1XjBMGSz3aS6vlep2BEEEZUmwSt7kg03lqfiLp6FP+q+EWM7l4fiM47X
IEzzQmFA5M+KcMu0Zw6XARcmCzLeOqXXiVr4NdNLk95YniOaEofoBK6yNi33kUKCXLVDXzmD3I/d
mYj4KkzRbRRBXjDffXaIPkmE0XHR8GxNpftUjHynkfH2yDK1d19sqZ8UY6/iLqss3lDMBAmHwHeO
3+y0Ju2qyojeT6422DoU9WpUmm4lIHXlKVBoV2+v95N9Af2AChOtgkWJ6pQ+0slZDktHm+51sZyY
5hT9p1ExBWUV03v8lnBUohosxda6IijzlCVjyOxGKSunHwvmzmXrx3as5uqXLBfbJ18sLFRtsFwy
nNYY2swOpkK9UyOTnSSX6vTQGZPmO6OiTIWH4TidnmlAbZcRp945HLxJ4c6LroyddMPcOmFpwCVU
MzV+30iNVbmqUk4yTUn/WrDmTnJ1tSx3sm9Ut8k8jI+CHhexIzSd8qhFev1NzZKY1FktjcxWAXqc
c2F+9cAW/IG80OsZcS438fiBDWMDGGbUx/s2yL/5c7ELBO7NLFsbIfGj70/rf5K+35ECJ0Ayx1jq
cxA5DKFebORXSeD//l/p029fn35zmD2UT3V7TA746Q/7M1CL1jsEKanM6bYz7HqZFvJXi4AZTxHF
Sl5CnvWP3JBW1cIZZr4M9IlJ9lIc/UgN+avFGIUwTmpB3Ed2/hfiNLXW8dl+eh9OZw9W0CA52qnx
tst2oRrbhvSUEf9URvhCmNvSdJ0YrjwgROVM80MVrMTcs2o31jwzdDT/gjYxtlgqrx8+asnG+JLw
+ohbS7+tqr3uX8/WuvRtNd0Y8wezu4yNr+g3OPkk2VH7pVJvJPXSD+5xmQlpOxnYTzmS9hiFd2Zy
LXTXRnlRybsGNrN5qcZ7JhAJv+4EfzdHSJetTTN3Un8nSXR7o+taoGc9zc7cXhvqOgDrKCafjXzj
+7eDddCi94XwlNS53anX9QJGwH82x5M1vcrivdpvdWnV+zutQFv3nlZ0ojhy5QrxRsZjeniU+8qu
ixBcROPE3W023YXK/SxuheSDhA9WsjXCK7/ZZO1WJ7AN65qfM6x0ErR0rVmXugRSIj1YmosuOpLt
RfJ+nNZ6BKTtfWhdSoMX4wZTbsbwQhmupn4/iYg8umF4MTOGLlZpk9sUlAosCsH2lY3Rb+r5o4se
sDBeLP8Wq1n9EI43XXJfDnTp412WXeXada3eVc2dn17F4UbQnDjxQtOLcjuv7GR2W+Zp+kUtbIzS
lpOrUlrJ5boKv+vU/FIguS8y/v034PoQCwgIqC/gO0pnCAL/m3naEhua3x7yqH36+ttd+9jyp6uI
F/m3912bTlEevCwZf/rDf8QKQ3vHW4277DJ+WrIzgvuPlreuv4PojgULTQQmdy/KSNlcqkg6ZUjg
cZ4yUf8rVAhEETrdXArztaXdiv33LwWL45wEwjFxjL43FGciEFT4k2xB7hp05SI9+FT1ZW73dajd
Sk18XdKiFqrqaYAWVMzznT+xsxNT5RjMvNasahvS7uDVufL1RRD+SfZyXJf8+Dyo6IDrXmApp34L
Q92qwjT1wacsKauVEOip/fxLggGOKySGaWed+OHtNU96MNxCfHU5NeghLUARIvrxCdwoco6UXqTc
Tzo6YlLtZdmAvteEa15bh6lXV6Pq5BXY8ioPwSWeM5lg870oxpAfpH6nzctsBIAXBfPJQ8hwmOCW
jubtrE22FfV2WCkT/r5AQ4QtdQEVV6RcT7I4b9++8tcLc3qBq6I7CyiXf44vvG7wWyLTV25lXZBc
xUh6G0mm3Fb8/g6zrFWj6neaVG6qQv309socfUcXzQ7mAcMdWmjNaP4wFT1eO+5VjSFhmN3gF2gr
/Hd19cd2mzmGg5607V9q15aHEfHGdPWtvo3W+rbe6VtYjl7omq7lWJ7gLP9/+bpyU2/yTWvv603L
by1P3sr71m5tnS/80jtf9rqbb8RP9c7yVNfgr+PPw6dpn+7o692Mt0xZt6UnXc/X2Ho+jDcDUhv2
tJe3vS04rW04vW14tfdlzw/98qXlt3igutwnJ3JvNLdzTE9YgchzAM15ii1sdK92xbW4Ljxx3a/q
VfYt3lZe6w6OtbE2mhuviw00GCO356/itbQF7vAeU59dttM941K+EjbierrAhsnrnIKfBlji+eeb
nrYVVoptbea9eq1sl5/U2b7zbbMr7M42HcNdPoblYl26azapc5fZjFodZRuufUfb6tfh2rpvNoOd
O28/0Gemx4vy8PvzlEWQFdBRGaSdPM/I6lofZbr0ZuW+v0c4clc5xTq46T9Ho0MrNTRtC8kLKLG7
eRN4sx15ki3Z6WreoPm25ks9kuzV0/r6An9Ku3buJnvYBC7Foc3/8FDgdyntnJRbni//XU2SM9g3
IceiPbR2/mDBwrcR0BfcYSO4wSp3lu/dbN6+zucp4Ml1KghDiotiKDH4NF0v1Wyg3FUyeAdW4Cja
YF6MfRVvrQJr+Chs3GKKQdAGJk3mtrr8/ksWXoRdFm6f/wS9/RPIt2aNDndrlwZohCifekfC7BXO
NbpUNIsqcetLg1PLY3Hx/IsUt19CuQwco+MNZcRKTx/ta5vXSN210vDez2PxwufFuyAD/PFLXixI
AD8w3L//3/PXVWNnntkBS6/jRRh7fqM1bZkAcq5xeJ3OJfw5H+MJr7gbRqsXgipcqnl4G7fhpZk9
4TV2J/maa0TJNQbMV3jWwaM0V3O17QPLmxlOyPNFLH4NQuUyV4d7vJcei8K6qYzoQgIp0GXthw6q
qN8AWs4/Y8HwqWmzTTGGLnqdq6jurvETWEfSgZaCCXzb2iN7s67Kcbb9OVzrSuT63Xg5tgliOpE3
qL5XhO+ZjXptW3p+QK5r6E6r94imWh6QMFdV211MiqmkpIhVegu4+G5AgQexWPvtTXVyAj3fOrBR
UHafgXPK6eQki83OQnE0xLuWo6aNgSwD5AMx+E2EubUDmCtpe3DbK5Bc/ZnFj6c2yxPjgXECUoGQ
itC0Pg7Epj9o09hKvqdpWDtX1hA58TyUtoqAgQf8vr0t1dBTGrDEb1/1yX5ZcrLv0rskZnQsTt8k
bajNZhy0+X3cyE9JRuoe9lW2mgP5PWa6GuK4imbPeLqCwm+k9duLS8er052nBYocPtgg+llkhifd
mFLt/CDvNPEePQh5M6nBbZyZyU7qGuSmfSFdAe7q7VYrroqyQJY26q4SrVj1EkUV4LIrXc0fVXXO
3aDFRSkYyy+oXzX3mVGfazz//JMyHwJJi0reqQ5NboJRS8kf7jsp+gTDRnMyUWQopBi7vIk+dQkt
tajK3RRrwTN741kZ/u9ox3SKmS3MNrqS4NyZ7p108aUhq0257YqbNO/cdMBpq+zn7cqNsA1ehzX+
C2gOMFlO5uY6i0LYS0b+MOVpRyOoimwwfdalURDx67Dd9ar0EXfq4aYd5Hpd15gkP/8RmfHK09Rh
oog0onUr0uMJmGcomvjexLrjxmhL/0Ftr+dsmC7j4MIywv4OhFBNcycYaR5NohuOWuw0Q95fzJAA
3Dlv2lsj8K9FvYfDNikPz/vn/0H9c6SR8G/XwV5gDf99B/u2a5ro6WX1Qyfj7xa2br5DR5QB198w
nh/VjvUOMRTgGRRLCwVkOTt+NEZM6R2TGzojTCMwo2GU+1e1oy4aCyB86VwjL8XB8kuSCLS7X55P
S1eGMRndUeBEFBpAAo8Dna8UoTjF1gzXR1SDVYfdju4EXVx3H0e1LVO7n+Mywae6gjiyF0Gp6be+
acbxxopra9rXHNAKFAzgSGbG+DjJ+g0T9baw06mF4VX6tXiTFFZxANVtqnaNEjcpC9YDGkeN7us3
aqj5/gpyncCbIuVoiVBXYAE+NqsmQeomw70bQqVXVXJ3q809dmIWEs57M6+bL5aI4PceJ7b4Qi5H
aXboezN5mopIV9dA4gacWtVO+yh1yoLvjoGbuuLA223DTEuvtAGDGzuJIiCEg9rCM8o7MgZbj4yw
WcWRltziKCA3fIS+TFei3Ev6VgRymKorvZm4VWj6Vrlko3oSTN2ZQPOzZ8McasGn86ApAI+fTSXk
vcw9M2Koh0FcA32sa/CMc2ntskSqz9munADzl72wgLtJRJ7/hQ11vJ4fccCoUkt3LBbiGYmKPoC3
C1VdHT6LcibXwCOjKtwVeTGlX2arke77cmg+TkPDFpgiDq4zd+A4yvOJUEBdGBLAGPgNMqXHn6gJ
hDkOghz15CYmy3ZVoZDdrpgF5BtiZZjXGNeHjWemVqO7MiI4hZdnRnDuY8jLufd3xMcgkGi/6E4j
dAFgnFfz+HPoeo7jQ+pPSGn4aMO7RQTF6H2SJ/hRJWE7iCvVF3z85JkKJLsx0JUnUUorVxoFmZZ7
Usrzo0J2ax3Y8mAb1lD/wyrH47sr569Sq/jGrdoqQ3g3+PPkf9F67DGwrZfbQTtXlJx0N7gWXnRw
gwzvmUvAdzu+FjE2wykC0xfaUWQWf8yAlbHZCpU0dl9EwZ+0LY57+MtNg0nIPYPXuhC0n7fbC/yJ
lis+u8PPuGnGiEyb0JupdKVmY9Ji9DRGkzNoWdo5b696+tKw6iJRB3eYKp2x0knmlplDVeZ66Ac2
IhxIJyApv1L0wnfr2KrP1D2vrhAZPJANvC44+Cwgm+NbGUBYSuUkBUTg6+lY4laAhuGmnfLevJiq
VpN3bQeXxjrzVhx3CbixpKYAnTA4wVJmkRg8XpZKC19bVPiD/8PZmfW4jUPb+hcJkKj5Vbblck2p
zOl+EZJOooGaR0q//n7KucCJ5YKNOkA/BGigtkmRm3tYe60AlIwDv0wnX4ooa4YAHsXuizG3EC7R
zvv+xp3FrENRgv7pShyxRXItgkCjgrsas/qyNBSwJ/U0eF6Nohaj8f9dt3Yega+LRAJ21UNiSIqJ
87Vr8PeoOSMzAvI9N4uDRZPDXdvW7jEaTPOoRbn/0kE6cChgdrxP2OAbR0hsRkJX4ySxNqO9dJep
RW4/bBTJRqSNyfnpIlWX8U76Vld+6NpykSizeVbnM/PK7z569uKSyMsYTENgjFpe9khrMjNMM6Dr
HQNAtQRUBydQNpKej2bn7PRygLinUZoz8UyCc80UWhNLhTpP1anqGPGBi/fVUrZ96EzGDGpriKZm
/lD3urMEInI05/0Sjeny20yb2p7u9M6RtBrGCabbzwiLauMvxqmW+PNkTaPnQ9XuZfLJmlJhPael
bjTvQfM7aheLuHKy3ZSbsfsgdXeexW4yJi/azVNezc9dXFHbVJ5q2jmMl1Qsw24wylR8zbSKtPDk
W3Fh1cGQuX7+OVlyMw0SFS+G2tduYoG2MRe1fBs8ARFlPNolqbmsY8faIZCaoPJR5/mUPfSxbibP
7eiV2dGZq8K642/E/hIiQlVF405iOfuRl1A2PxJZt/legk/CdXS6o3nVc+JmXlacOLmumva1spW/
75exsHnVE02TBOSuiOxD3ohCmS+FoRgd+F2aTjm1d01d5Boqd2bpzwLKEAtS7N1gRrMl6LKOc3mK
00Lzfvla4Q+f4b+UNHAdG+2SQCEFVP/Q7Bo6oTQpm4YhAaD//cE3Jq37RWTj9gydL0n2y/fzvLzX
zIiYJCiLrBGPmiprpwnSeEmqPTrwiolZq8+kDKypQ4FPZF6Zf7XEYkxB6zAjcS8Gp/ARlZ4KEE0x
g3unpBw17dnR55jXB9K7pPvInP9cvhC71L/B9Xv+h7jVpsTZDTVzo986y40T3vRcH/PAkWrWn4gK
U/FhLkl3HkY1d1VoDmKGMFg6qX3v9Tbh0T5lqEB9nutW3cW+i2JUDRkGv8uQubtL6yKb7PvELdtP
qV4Y/qFijsLTiI7iwVl+eKXGxGNQ88kqxo69ypLHyejMsn/sGpEYzrEuUwOMnz/JZGGoNraNw6L1
nbnTu3J5mBxvNI8KjsT8NNW8K2qXu306ePG9F2u22xzczLeyT1CdF8OXJSmXGVH5NtOTE21+LeHo
ekahQimQxLOCTkdmxSWNnczmK4mcpd+jqD06kGkjrrBUwaJyu5ron5UUaoNh6h0HLi+tmPatOdND
BNheUwOtawc6RqVJXbx4zszOQgHSLNYPVEyN9MTHTeqDFTGQsi9iyG7vhbQJSPVpUtm/CpFcL7Sb
qhmeawG+43GZPWN+coqBYoORmhqICymmhiEwqBjV41y5RnKE4c6In6BMjdMvbp7Gcngas6L2ugNT
f0ip7Tgcljoh09dH3o+8jaPuc5T2MhXBAuxEUTYEP8Akr6ciP/ncjVaa3jlWV0/DPcq9jnMapQsV
fOgpKOQQFJlzLWoDvejd6n3leQrqvrwz8RSU0Awr/2eeJkEVCj2sNEgXzdC/FO6gDw8wIVbqpLUo
1zxpUdJ/sNRkWf/NPaM5tx7E83eYDIqeEc6W/AV4B3HiJjyLSjuRmhe5YTNrVFhL2Z26omr2ymWA
qlbuLT3lS3vr9DUFPV4H4u8tejtb2USGcfZDGU3JHXCS7q5y9QpOBpz0spi3sO/nb+G6Pgi26ZzT
KF87A1uSCS1yxrGfPD+sZeVRjnNUqJJx2TFl3j16g2cEVRF5e80xb02ab3KCP6YZkwN6TxUb4Ph2
InqoiCtysZCgDUmX3EtchdrNima0rifNVwoJ8ylnSAWlkra1d3FWTEWYNVkn905VGjfghhexK0El
dSnAkw7Tw1RhzoMCIza11Juy6Hcyx+Z9NhjiZK8MJtdDj/PPy+u/Dr0gGAbiDPKmi/pOpA1LxhLb
35IHtw5g89S7Y5UTVx4b5bVl6DeWdotwdpvq/KH5pUBM+Q2CczCx50tz6CbWldtHvxtu2bjLrbKU
x1bomQrJ0SewZKnso13f9gv5aTT3Jy+CfuPbW5e+dqAgR6T9RXi5JSxTttNEnpmsgU8SkZAdaxW3
xbArc89snxryw7gIzMY0mxsx1/aIQ34LxyNSsHD9rEjh9cv/lSwIM56FaCzrzqTzmgVRwoze0ROD
8aHEOybHqqOstohlpByd2ql5d33d51nDesx1yyFPgWed/ir0MefmNRE7A8PwbjiDo7nLTdHcQ2yU
PEclgdKN4/WKLQo7NEnWOg54mc2XzkW/mBlpakiM7T/GRFqBAqD1UjuZOrx1WeAm1+PEWUbOW9/s
aj7o4zTbKwFjEru0CBXgi7jSKELqZl/fGEI/T0v+uIpVSwTYJcOt4I43mdcsUgZPyjg+dlnrnTJk
anfMELcBAgfRzvRKmHiZ0TBvuIRXrIJeWHulDAcJ8pPzLwe5LMGvaWlhbuf9+0qI6eQ4zGsLpYuP
ueYBtNFGJn+vb+ymOcFiV8omUAzMVVCBhhTs3KxXohsHs3t6rKDb1qF1HCcCe+CXeSCMwgl9HQrs
eGcs1bAc8rwuql036+4U+Hqbxf2Nn3NxpCiNgL/mN1mkoRc963gYo7h2iKqGzNCmXT2AePwyDs0Y
2HOT3iKrvtjyVQmKBAt2dp5A4CPna89aZmwBSTTAktqRNhPo9R0QgmlnzbLYe27R/Ryc1Lulu3Pu
ltlyhr5IQPFKvEXkZhuz1tjQ2Gqi7jhJpX/MTDF90MtuAtw+DFpA7ca5ZfHcJ/+xuBIWUigh2cYZ
bk60Lg3NHAj/jvFkHJDuiN+VWuYeS9HXXznU34SVlR+KPlaPMeHc++tHbOsR+YwUvbhOlORwTltW
Mvqeet44UX+cK5JOmTP7LNOq+5RbAkRC2RnhpNXuXmVS3bhSG9rKdd0QrvDCEkpR7mKA6fwD0wPS
4mRU43Ec4uWYev0S+Krw/2uXEXLK1Cp2y9TLnW/U6SEfh1Uiw3GOEkQ2vUxPg0djhGMwEmDnr+/J
xTnnGMFryKeEqw1Xs3GdVe3wOPTtfNQaBduWPdRHrVu+oyd7y3Ne7D6WmASAn4HiPRN6m/ttp00B
GcgyH/O0FTtVCv1+Sbr+JDNb+6fXku4RDUMn0Ny4797qtDENh+1aml+Fi7aVj8qKy9ZaIOynqkaM
Z489WJA8/u6ztz+v7+efO/O/hU2+NCJFK68O9CfMcVD2OP/Slga9DqAl48gOgBbODRUwQl4dmcaX
pyZ3ul0lmPsVXhM/K382jn2XOcDUW/1jvcxOuOTNV6sQ9S4mUdv50iie4MtJfpWac8vrnH8Rom0w
FHgdUEFUv3g3N9XwvigaDHnZ3k6Bjt3nmrKWf1Fp0XAAcSTfubXbfShG3UGUy58n/cZX2ZrHtYJJ
Y652fU6hW9zslISEf8xde4Hm2R1PpVaX7+1m/A4GazxSQch3XTL596WW9uH1b3TubXljVsMA3hDs
hpH2kuwJ1UHpqEQPUbYsf+aanIp94rY6DNWmW+tBYznjl5R20efrds/d7Wp3TahWehLGKTkaq3P8
KyIzhKwQk5zhL049caToLvZlpcQxTyq+NIiD0//BHt+Yi01yRdXv3F49o8BZRZTS7YjuvgtHyJOW
0cVpl+xHYij9hnt9bXlirYL7Bq0vwqRzc5pZtzkIMz10LIQFS7sla+shD6V3W9WU3RgTv/FIv2qR
cq1h4dX5musJ+2tDq970U4Yy9XBCJGyv+404zpQNDwDLsqBQ1i259/VE/u/d/p8PyHcz1jFK3Pi2
TJxb2tipWrChFtL2cTKPH6DCUPvRmb0bjFKvmYICXGCMUAil2POlrTRtgyWiJWRwJTmgMI5oYsUQ
+kFGKtLe9Aj8z7rwjoyH4r5WgoRzY8B64tnyUiPMJmU/dnbiPTpNWwcl1boP18/k5brWQjBXj7iW
h9DdnMlicpxlymw9FJDXHPzEl4EOncdn2TXum6LndVWQAK38fPCfkIJtY43et4ua4RA9lE5X0/gf
rH0bZ9AVT2T7zOdUB/yLvOFbXlvfCqrly/GJoIE+38rBSdAX8Xo9hKXO9YM+sqpPygLLcyIuKm49
bJcuFP1Q8I3rGAD0Z9vXW/iDHJMxFWHqakPzDs3vZg6g8vdgSVFtZzb7PBFw6lMF9eZPDPwp8/+P
epwpN/zNynDpTKkgrH1u1rtyE28WbEuhzcs4AP9etI72XKF2JTqRYUMhYFdnrnOwlix/+6ddMz2c
DeAMOHE3L5e75IWwJ4w2jpse1hLAKea1e5hT1zg05mzvi2Fu33wl1zE3pIcR8SNWN1dv9Je3YXMH
sF7KDBHe+DbqOfr08zo5XXjdDXXW1/Z0DZQ4vvRLICY8t6R1qRpMrTJD3SQYF+BcTuRNxIi5XI6j
5neBqdX2/s03E+IJxCbgI+ZWbDPbFPxAZi+dyes0J/veqeC4bhZ51+WNfbhu6tJv88mANoLfWBua
2zOTmhRyNWc2QniqxC5JNfN5ctPpMVJa8iEXxS2mqFcuJSd05ZRlcgdmmM1+Fk41alOGPVHF5t5Y
evViJcVPiTbw3fWVren/+QtBBLiCq1kc49xbHkl6R5OUw7yEkPT23/ShLPpAz8vsxst+aYbKA1U7
OmkARAGWnx8Qf+kK1ZaxEXZ6YqFaXlFi2iGBbn69vpxL/0JdBUQNQRJFJN6GczsejBZal1lGqOce
ZwJHFC6UgX8iv4gkbASBLfWtMcz85laB9vKIrFAdxtcRpQLrswWre1afFvGijJC8xDjAda+FZWP+
nutEPSW5c6tW+Jo5SpN0KB2ybxizzhdakjigF88czwSCYs8tr/PDtBLxCT8eTk06u92N67a1uJbX
LSjGqepQoiMiPLcYaQ008vHSr5T6yW70jV+DcO8VupUBfejpjS881njXqYyBegEXtR3AKI1i9Cvd
h2FcG/VTQ1B41IoqyoMi97LyjWHZH2OEuiDu0Q/hhJ4vzSZXrZIeY/UgkqOofZ1x/KG5X8ZY7fS6
cm5cuvOiwlpaZnE45hURRpl5ywPnpQxZQjzTH5TR27DV1Ej/+Dkw4HkosgfsdVBetNFJdI79jX/d
UlLfupfVPvLPCNRSuUJwelPU6CSxE3RH/aGPc7WjoJqFMw1etFqQIb9+IS9MgcFg8HYFfwDIAJdx
vrXKHyMAEGZ9mDpn/mfM8jp5qZuhy+6ZppcvbzfGxAgvHiUwruLm9ptA1kwjtYiT6jJ7iDzJAF9F
i7T3u/rt66LeuNYibA4n0xqbdUEbaTWOVR8WI2HsB8z7yCRahOhvAO1l+e+bF8ZLzeXj8cEaGkhn
L7kcnAgkGHcvpqcekiZ5X2TjZ/s+Ka2P101tn3KqKjwHoGc4F2TbWzQgDO0wAkZufyiivr9HrOxE
boHQKbyOUGKa2a6ul1tqbesM/9krhFEqlwS+lNg4LlvfknomHeq86g5u7Zcvms0xCRKn7e+WiQYv
9J/GgyuGKAQCp0c7anXzIVVW2gTw1RVgcC26fXmV3GLRemUvYM9aZ7c99KpwDOfbrnzZM5ZNM19Y
0D+gku7nu8aq5kMMfOTOgTUobGsLDv03fgL+HGzdxMdgi6Fc27ijPrNiE6gIVEkjg09opgyB1aJb
CmhrOel9S9XB6G880Bf3dLW54gz5EqQC+ta7x0pTiaymgzXn8ndqDugVETCcqlrv3nqYV1PMAEOE
tHZQtyGHmUF8aM/pxKyBrQV5kZu7bMybEyBneSMuXcOKv6MbDhOBG/Vb9I/hYds2C9NlaZbGgXSq
szTrOXPbeqfr0fTWK7NaoVno0Cal/r6F06UI9KaN7cKt0JnRUQnZhCp1UZd1GFkpQag9tL1Ywrcf
kpWslTIJ4GEe5POzadr9YDagvA+iEebet5cmaIDtvE8glAigFHPCfBjKt3q91Y+vuLp1nSSMa/j1
V0aRQthqGNmAUYit9zpk2c/4oflgiKJ5+/po5+ATuAQr1n5zCQTEeIz/UdSdxGz+BN6vil0GcfBO
1Wn/qbJ0dYxIUH9c39VXrsEfQCTIs7XQdtGDTJBCMltGOFN7/G0OlQG7eelRZrPm9/8XS+v0rftH
HGpz4ayipMBto39opXp8tzgarsXv/H1BJ/2GP9kGxdwCFvW/pjZb6UaJFjHlPh08T9bMpcuyDsaa
4W5HMoGWzVHyoo0x3A5tNd2IdDYwOkKd1TYgdTCSVO0vZjjbzGMkYlimQ48QEWPd1nTy4YF8yV2l
gBcXcqyY4uwQWXEcROscb/Zf9DFS73S4Xh8aoX0ReRffjSmqIUFU0wonp9W1Gzv0ip+g5857x0MO
y8z2s0dkkb5FufFg9P1vo8znT6NwvRtuYn0tNs6IGi5pECAOWGH+MOD+dXkWJ5fUb/ji3ejK+xov
HHptZD56Y2IeDDUbN2oOF1EmW0+DBB6sNUmAb/j8soKtqnGuI/YaS4RdT2vbHKw0pApl7D1v6ELc
R7zrJpD/ea1uUT1fPJ5/zJPGrjO8fPiN+cFa5BClINoaR+VPRmOM+rFzPPXkVjDLBF6VD+96u7et
p+sX69VtJsMEQ7H2zbajOWgQT2rUOXHwAQ97UlvvoetdsXeKvN2P0rvVFXjliMOzCUvd+lzDb7EV
Dxk7oI2LgwR83TR5hJSOk/2i5Gl/YixC9cGYt1Y4A8b9OWbTuK/RGoVrQbeaX9VsQEioJ3XPjAW0
gIdRV2kVAJSu9rGnvO/XN+bSt3EYSBapQfE9wM9szkM1FhSlx/EgRhLTepG1cSBjrIwdY4tmdCMW
v/wMazxBE5GKEDIHf+Zi/zrtXDbTqcG5HUypjwH4leUfBjVwMlGfsFrNeLM/JaigWYkQ1sr/9ifE
/MueUTPmNS7eeKCTJ2DgotqqfuX9smg7jy9Uvd3cSgywmiI+BJF1vpm9RVd90LPh0NWpPC502L7q
MXjrSMRZtrv+4S69kwcPAv+BRvojhXFuCxDd7M16PkMhO3S/xGiZQIbd6et1K5dBOKHL32bWIP2v
HeysqZ2cdJkPI3iofef2yTej1bOG5EaI343ZudqTYVawe9BWGL6CEDX3JRhcyFA686hbafmxSbvo
Fk/+xbEluGJuet1ryuKURs9/Vk6aZ1ZECSF0JAk8a2QFVYK0ykzCebi+BRdnlvI+fEPkq5SnkajY
uKwYSRVkTFo7rNJxeAFbZh3iAviXPjdwiMxyUDeex1cMrsxhtGChE2AqeV37X1ueTBINXAgfQq+z
y0edj//F9Jjt8fzEfkoGV1M3HrqLN4H4bZXlIeqmpcHOnhskgcv7cs5EiIxA9U6ksfNBN6X5O7aY
RgkK8KEU53TaKPfx4OvFXZdqt5Kqi2hktb4SfNKQWhu5m2NGqOebuRxFGJdJ809JM/MZIvzhm971
1byTKov33aA7DGuI5sYRvzxK7CW0yH8m7tCU2cRcbjINVuTMIqS1ss422ZCp2aY9nOICvYobh+ni
/WOdiD8yEU35g7bY5tzWJvzz1lKLcFRauU8BIX9gR38XMwq5NuN1d/lkvP2u0DnA30Luz5sLaHPz
ef1RI2Ngb217kk9y1rpp3+Sdy/TbIubshmTEK4dpVYoQYNRIsi4K8Mr0NaZTezMkiU33lpjhMGg8
aFoNs/5o1lMb6rHMn0YG2IJcF9Wv67f1wi1yUMCkMopFb4OgbXN54myJlqHOjXBxZIFcnxudFh9N
wutWNjAvtpEQgsPKZ6RfBLBt4xTgb7YKCP6sUFN69LVR5XTqUiv61hV57Oz7gZloBsC6PDnki63q
XQWv6L9Un13rxi95Zb3QCK+0uDhCcobND4H0xu5qemShkrH9pQF1dhpzFKCvr/fSJa2AI7wDIyzE
Ctt324FvpS/Jy8K8TX9bgiGjQPf5siDHi8fIAyF/3d4rq+INJV1cJ8+JPDfXxJROPJKbWCHBwn8J
FGF7W/Nu9W/Wo3AWevPhCAmYaMf5EYtu3F6n8WIsfWeF1mzHSH9VjPEXZXfni14er6/nYv8oNDCZ
u9LVrBDaP/wuf7n0vmxJ7JhXDNMJzDaEF0CEnNIrX4yueh9lctxft3exNOythAGgwnlGaBadX3ki
27R3l56+g0qiz/pK/AD8H6pnq23N6MbHuvBpGEM3El7mtboKDPvcmAYvdNVlmRHOopw/Ln7ffS7y
BXiyuST3JGc05KFFuhH+vGJ0LSEzc098pzMIe260GLSWiQZWCMizfqxHX39wKtc+4l6dg+N38763
GY29vq2X1x4Cah3iQRI1ULoXDFAo8fjuUrJUQ7bxiyGQY0ajud0bjp1Cjqnph6pYVDAaVhUOemXf
t6V366l85duuV2Lty1OxB2J6vnK9nGIN/Xe+bZHYB9SgR7AOsCrkSXSr43hxDVkufVuqZTCi0gTZ
HKN60ETUMrMSisiXT5Oa44clY5Tr+q6+8ikJlrkWVBnRlfjDmfnX5dCUX3pOh8tuqsQKkzTK0ARt
k1DTU+shdgrrgUGOWw3/13bxT9MKkDDYlG0i6gzukroeX1LxpdG7KfN7cCpIks5M81xf3yuXH+jL
H2pZ3DSP4/kH86ICkSt6EMSqmb5vNFPboVTY7dO6SR+1WNxqgb+2n7wGRLpAYinJbb6aGTFpskLl
QsSKxDvRV3QiSihLgMf6OzOqVDA4MguvL/LV/aTVSb7FvcB5ny+yELOTNYDkw8mDYLbpJQQlQvMP
OlNsN0y9sp+USwgtGLCFB2zLAg9wWQnI14hnciisgzonpKHDafn/MHJp7WPbbW88f6/sKBYxt+pM
rLCpzeIcOF6aiKhtimO1j9tsAeIs3CODhO2jmJN/ZxTFbmQBr2woxxJbNFd5o7bXPHGbxRn4yrjw
PN45o5WFk+slgZMVt7ToLoJvpJ8I+yG2AyzOjm4CxFpXlpB+pIcm85yhNOtqX6q42pt13q4zfEvY
eQu0P9H05obZahmoOHUS8kwK/+cba7VQmqRDAbgpjYo9oMI+6Cx4bpFgu1Uaf+3UUHdYQzciC6BN
56b8wesdUwLZyhCvDb1GLdBYjsU7kXTM52v9rSLna9/PJDNfC+LrvPnmQkgQ2vEw42Di9eA4MxAK
FJaLO5AOP9989SzCJHwLb8Ia9p6vLNMalE9kyaKSuRQ/p7kYnPeGluhGMIt4+Xbd2uU+kgrz/PAA
raiN7cO7LK0wpY+jrsmbQ83y5SElZTzCepHf6zntyOv2LvdxpZ2gRIoQACGNvtnHHiwBtA6lFQ6J
bt9ZOeiGRCzNv44XJR+um3rleV9trQoTpMLkZ5t7PsDnQP4/wOGhXLSNds7k5nkXxKnbNkeoF7I4
tHsmWJ+dVkhZ7AB+l3lQt2ZFu4/iWhSfrv+iS8djrBkx809/+nBblUjog/qm0iQ14TiK7CbgRZTx
D+VYS7G3YX4sDlTSAXG6YyqNG7Zf+dDkxDQ5V/gKwOb1///1LMP6WxsqGm10BRll4AnxxH2ZCC9k
ErjZuUCPb4R0l27oj4elyUlQZwPCOzeYp8tECFL64dBVMhzmMf0WeWN5ojaoH7JG654KM4qCKRqr
G/79ssrFHaUYDvYWMDX00pu1Jm5vFuWgwHMmtR4FdszHh15LIQIz1N+X0VQPRcl4amqXzqOuAB03
Yw0R36KmT5bbqEOBhPqN03i5/5S3Vkopsi5/JU8+346R6W8zdSrCIqtKHmzRDQc5t+VDUlXLc217
768ftdfMAZsD97+C/0n3zs0B5CucDLBuqNEF+NigQYRGkgc7fWC443JocsvPj9dNXl5t6iBrWgnC
lFh6W3nhY3q1wcBmaMoEPbuiq5ix7hJnJQ7z41ugk420Jo4fBAiRMxq+q+QR+dj5CheDZN6KeVGh
bWqRqakRoe4G8UH1EJM53djv7UUytF7kxQ+85zc4M9xdoeim2pVT3Vj7ZWiNRgoARdw2WEXgkec/
ppCgswajFbRbiv6Y9/4sd8x/JdWNS3X5WbHDqSbFXYlit8G13olxzBOqW7AmJp8K3U0fnBxatgIw
YWDn3o/rn/SVZQFPABa9lr8R+95cpE46ZZxYoEulYo9hcrCfvaTSX65beeXgsBqehDWbZqZwc1Zr
r4/rhWJ+WOWZ9alXSV4Evpymh6FsBhFcN3bpg2kbrcUknc4ZKlgbtzQ3ciYBjqgPdknyPdF8+zuT
SPFyohysdQfeCaUd0xb+ihuf7pVVUo1cFdpxv6S6m9eoN9x+jdbWlGgZHmxoM9IApv2GgUFN/3x9
ka8cE2zRlCMcWyPdzXH0DEoEyqKeZc9JcZ/gLPeZCSUCUyAIUbjylvb8q/bWBjCf8Y9q2/nx7zxH
eQh/8dLKJbrLMy+/dwlWTl4jrb2g8nP4P6yPvJ0IcAVab2cECWlbp+1nK0Sx0zn4AhRtJSN3J9dE
bI6c/taLsn6cs+ISrSwuN4ELoyvrqM75Ak05J6bXeFbYtIvbhnXZux+1VDUAMiL0F3Svc40A7IkV
B1rdDcnezTv/uMx0gvUSOnfAxbdczsV54ieBcMfhcqrQs9n6P5CnrQ3iOixJ/x741fOhVEA0cne+
pWR+8XkxtQLgEPTmipKHnq8+ydolpSlqhTRe62c0w9QxWVRy6DNmGEbmn2+A2i/cDvbAmq1FSuQh
wLWf27PTKIIozrTCXrTMGXboo0LlOhu9c8MZXOwhXoAcCVgaJXNKhpuFSViq3HqU4sjVzMJeWfDH
+6044Mm/Xj+xF0sCX4bf4UPRLLVx3edLUp7WrbqG1dFkruUjh8a+Z0ohuTHSeWmFP01LfHUwKKBs
A0zoTgTg7s4+GpVmFodUZkLEQaRy1Xlv3jrcIlk4I7rwHrvbFs9i5lavqt47Rkw3/Ud/ybmLyhly
LKlPb8buuoyqrhhaLDFWtb19uWvAtmk23jGVFu0jve33kCOZj5HZP+S6Ft3oeVzuIjksgDJAEiu5
2fZUjBI1U6etvaPlzOpA3XN5iKCCuLt+IjYs4GtlDKlAkM8r8nClCdhc4NFxgQJXfbWftMlwAtNo
87I9Mek8QN2d1SIeg3EAcvbEDWFLBYMd0ZE+aWLeM5wAO3zvS+HzhnRuHkxtmfe7XJq2CSFrBy2w
ART/32awi18QhbYfp3rx3jEEbL7YkbRy4uF8/gyEdniIpCM+Tmro9SAeSs/YMfiPGuaUxfZ/merr
YcfYr/6kPF19TyYB/2NDZfihz6jl7V0xS5qKrfCXe2pY+D9p1b0ISneOzMBhgPF9PAnGNnzBCOez
Xo39+BjVrqkOVS6dn77ZMWcsEiv5FLX59L0QSwJSwqU48hh3FnRHOJ+mv4vsPn6uunHqw6FwtTF0
7CZd9sDYiip0oatogljqmYtKhYiNF6+tu5/TUBXlkQ6vhyJSZECcZatl+mnGTFTuY8VtBJ5optOw
m1tbFtauzROZ73MrU0V9P5QTrAKZQzMaNqthcpKjYWdQkwW9F7dRuRe+HIp3ZZfHySFuYzv6ZVpq
yA4EHnBbpnpqFqceDmYPveeiMbpV8LNt2EILQueAcDRtwsKc/MIPdI/mhRaiEJ6pU1X2Sv0q6sZu
KL/BxIs7Gub56xi5plwC1/Nb/9jRnrf2N04kPujvR+4PtIJsmR41U9GXbYayXYw6GeNDGmfVMaut
fl8AHcmDJLaWcKA3EcTVkjIVW1aHtveiG/a3zwwBPQHgyrTAlAVR/eqt/0pRxwWVaoaPs0PkwPwN
+fP3aByQZPO0JnRF1X+6sdytPZJ/PBeP2joKT5txEyXZIkqAdbrZfWwWdRROvijacFGtgLO0pFG4
X5IinU6WqIV9crvG6w8QdokHteiDf3SVLeyja2XpgtBKo0dQl7Y6Ig2NBWsSQjSe/LfqEjcJwEQr
/akadBl9ZG6N6SkT/tHmeVaxfk9v1USNnUExmL24C+8LwvDxax+7RnUQzST6veNKyha2KZUbtJ3T
wwpWTEb0rhirqtvD3lnKYHJjIiHaGGX7TwccyYWvQUvoyTKL96kWzPG/k8DZHw0ElqpgfXR/6GM6
Woe2ybLy2YfswTxOvZ4YdyIT8rdhZdKGa70hxQrwGpn/Mrmi/tBlCFTwpQpnZ0Dc95QZXTo+uba2
HKap6dOPE/Rd+gO/VaU/pE3/5kucafHy2C8zCJLIbFz47ieokr1dKZk+hlQA/Lkyum56SRW8sMdZ
86ucIXNlPqHQPqc/zcUvj+SzwE4kXRjfOtg0xLQgG2hHJzvHZpaSek3WtvNepm0hvjV93Kj6Dk76
pL7z4LRNoRDNYgO4FrRmfZBOzmLfC3JTbT+2fhO/mHOmq48wDRo/e8I644GimRHDi1P7NEc9kReH
yIcqcGe1sJR9u34SSd02V2+lbyHJoiwATy+V/s3R75J0Eri86h5mJaPpdg21HDdklpgLn2hVFfeB
zbVvQ2g3nE+5itRvP8YtvCC0y9MuK5DCQdcKoGU95Z3hbnHL9IfulclzXPGQH4rRgmEPLZbaOqRc
iNgMYB1iaBdWwhlB4jQR5TvO+JRB2qnDAVvPi9HzvfSqehm1eKrfg7PWkF/2ighpB32yU3RBSrPV
4SKDae1xbF1DBj2SmtWw05MSGGfFkKl80oosTQ9oiHgjBK+Q6Xlfrbmzln8cbfHsb6LNqx9el5jQ
8cG3heBzGucxXIO6CTsd/kDkz/4MV+KvdI78GkfkdNn83Dt5ZdzPAyT2iLCJLPST3G9btsk0050L
MLD7l94essB5HUH5ltR+f58hP1kX+DN7joI5app0ny5jtQRGksVRmFEHfLZE5XfQJ5Zl9I/jFKMT
lBbgoFM6uNUcZjG3+ynK4xrUG4ex30Wpmd1HXasNvJ+F3c3vIUDzh0DoanFDO2VmRNpUYt6301Te
zX6i5A4w3aCf5hI2sweNEP+9ZheJJwOvVdMqRCnaWdslrdtnn6VwxbelLaIBItWW2wfDjNYk7b7I
+0Lf62aqzfsoryUCA5Vnazs6G0nl7DrBWxeUwKq8lbFsLhZAG2M9ToGTVKn+Ti9hfvrPRSlwuctm
s0LbJmkHpJYAe2b5ewIX+4v6f5SdWW+cShqGfxES+3ILvdnt2G47i5MblDgJUOxLUcCvn4fMTdwd
uXVGmtFR5ig0RS1fvd+7tFWffwR5XjZaZQj/1hF+8toVhfHUyGQku0Pm+rxpcb18GVg/yQHHJz6y
gHndapvYWcy9pQvhhcqtEd7jMmW9QKDPHAx2Zbbh6LTafYb33/y9ypCbPfQYr8zfm6C3+EyGORHs
mqdFFiJXmT4m0vdEZOqD2kAnpjE7jEV1SGqMozazarCWCuMsdRBv45llhgWmusUn4m3ib7bWDNZD
NhgLH1woPd2hvi4PjtJm86OHDVh212O8Bm7UjHX2Mbb6UpjEEXuZdxN0zH4Zdtlgde0G/Ccvt4ut
qvkj/pfOL5v/E3aIvUB5DS0cUgtybEQ+9Psq4Zg7JK2Rxu52trueCCHRLOK7t9C/+aLi2NYozl2c
H46prwn7Nl1S39tVRm7ddZrXq8PcIPv9kAatZx2XWCuNTTGIZqQtjRUpwhh/Iu+llmbxkwbaGBz5
uxyK1diSzVb3Wm8v3TnBcDHJ0snajomWLVGNhiIIrbzvm2+j0VrFtu9d81WP6QS8jk2T9Zu0XIbk
pEmr+2wbLfqUyp2seT8r066joEmzo5RTPn/o0E5NAFCcLttiMLQbMA2N4m8cqaFD2QaBJEsGH9Sd
vsoYJhD4Mn1BxFHUH4Qq5ae2wuP7NzWYRaAM2sPmFuc3ZYST0I2fa47tNVOBiyMfXiwbLf1veD7A
lWf3eGFLc9RaIkK0fCqKPQmc8xLmHr05rPSd3jCiQXaa9nxtfz/f3nnsmuwEvQj8gFzlt5VNMkMy
SKfGuc0pF6uT3y2YqkcAI92rRTale+904xJj/APpYKvJrpz2TVqym9mT5iyPwYQZWujnavntzPPi
RH1djQPhNw5OoPtFi/sfSvVjTgCvUrqH2N4gYC7wWnNTjlKO+RVw+SxzHBEsHZW1BQ4Gu96cz+nQ
NjeyfKLBfusbfYJ+06plcYOLG1F62LXnlM11n30vqtr/ZFdOW27b0mu8R9+eLW4CE92PO61KMn29
2hh2G9Z0oOMnLlkCfVeSmBZOh1VJVDuCMeNLnw/i1q4bw3mu7Nz+4juDMYRGhs/ojdvI0r/CLv9D
hPi7EKbttmrNqUcRblxKYIIBmmqcWOOtghXV7IpK1z9Il5t0M3TVg5j1PNgOthSkcyRTnML07r92
M9mrmxnz2lvNn7/a9HZ+wYcr4JSW8/jJluNP4kbMazLTi8KBnwoF0UQHzakNsPl2Ztl0XDuPVJ1b
5c4zCcxT04s6TERDMzqcmFDkTGRCv/d0NdW7lQT3Xw1dGCzM29fONjQaEIF1yf1VtdsypQ8au/rt
AOb5iSbWsG2hoWOoKjhyJsIs+ivQw1l+yTr9dKj/2Fl4a8P5AnvgVYfG1yr3FqKH0KFfNHW98Ucu
F0evsYR/D0Eb79wxyfxbzQQKmcOO3NwlMqSXx2ZoyS7wTvnYL2WY90UxfhTC9QVsVQcju0nJzIyo
YIt7l39q7ruCHtWVdziHoTH6ctZ7//8h7wu3AVkkXu5Yk3+b9L66aSiIHsDhg7uunbxfslNaxL9Q
XQNSLp8KCAsmTOYqLGj/fN0GlmxjUwL/NoUnnH0nukAdauWN/mNSzEX6MQ+swb/zDSygr9W460x8
s6joeuHbCpWFMhcjlLN5UuVkH+V6Ux77XA/ufOXjQDwgTkpOGW3RRyL3CN4RrWX3oYErvvmQ5hhR
7uxkjrFE6zDHPfDxsvtZiJHUy7ntnGI/lWbxMiUmKhBLNEgPuN9Uv3ve0cJFNW6CK7rG9Xx4+xIr
nZm+JVrDPzTrt5M96ftUmnql3XquxEQyS74rZ5h/cZY4j5yFyXY2UvmAi6Xza3aW+Aq898c76Ozx
a17felvgPMEO8e3jzZHMX5y28+O4WK2xSYNE3RVD64LWUHqUmynLccGerNRunz3g0paT3+kfsVh3
iI9q8tL7aiVOnWxNjwI3jsaljMsffimzD7MX+/UuX7hyRvVUe/0UppDTtG3BHt3NoS19c3hUkNbv
sIC0p3CyCUNAztIglgyrtLF/2o5mcxOdZqxsksFwhy3m6mlypGMVmEc5m8oP5z5vtK/NwFVZ3NiW
cglo49DU09AxyKFGKRP3VxPfL6ceLPQ/IkMXoq91vklWagkAxnRxVG5CJpYVzMOt0S/qHgS93oMD
iGNAbzzUjeRnM/nGLaqi4fv7NcD5zOGQxIkC4sMaNgl96WyjDuomS2JXjseqoxN0U8TUIiFr3CDS
ZBzBNi1LuARvGZ2ydppT69nRzmq92P3nn0FH3Eavx0bgQ0N4O4OmZVGGXxBIlHtzZ22V6xHnh5H9
FDlmWhpk1WXD1kly7cM4lUU4j0V9ZRL/gVX+nsSMBCxPHdgFHiKkx7OR6IIUSC5L2yMhGIm/X00Z
SDoffdxEl4GcpzCLp7G944rV/bDbwTdJALDr+3yYZLeE+GV7t22R4EbRjIPW72SXjd2mM1o3J/ZQ
N2dyE0ddih2C4/6uXvRq+h7zjYPbUdX+sbJjvIc0r2hu+yDpsOb3u7Zxdw7RH/uYDIJq+/6In/cY
eF268OuLcriu7ktvR1yRU74kmlcfNd99nXRfGzcizb+k7UDk3fuPuuiJr88CP4BgwPel73f2LCEG
vyDkpj6OSnudUJ7ZYVyUZPCM7ZztGwk2Gmad5dWk0w/lJxWn6WbJSvkVRG68gRR3de2dF9xs9Drd
FaY+rBNKlLMOywygqbpZdEcN6msWDcOYhFget0OkO0CYkdlnyzUt7B/x/NsZtvpOUZUwv9k8zstt
thNXn9pBHrG087kVOUVjHcba7MeDygd8Ne26Lcfs2Otaoj3PqAabh5a0i00+F0PxsqQAVC8BQMdD
lgZasq2CojtyszM9oNHOkD9xjFfTznOXIt4L0PshXNzEI5kxz4X7dSTvhDPLqjJFYDFomjoh++LQ
5V47vGh2nWliR6SqWUfjyFYNcGNP/j0ioja5MvkugCXGH6IVTs/wlVYe59mMaFSs2QQu1kfLtYb7
OXX0BN5J3xQHgw6ljxdYbiSbzunbhVCkoXlF3TH5O0MIIsn8nkl6izhC32QQPjKss9z0c9Ek9XyY
FkMTm2Y2rZvRieVVbvY6Mc6+IaITrhmrzoXW3NmVaaggAKSq7o6exwx+6GtO9g9ZCjpsGNjvHtvc
cO71pXPivWYWTvqgjTahatJyc2zTiezxrnTw/rG44LSAFkPjofN8IQc0O332c9gQbJ1Wc5zcEQ6l
JGfCMOoH2frpo1JB/EiNb950jtOKUMfZjBzqwJ6+JB2kySsl5D+WFvYKpPnBJ13Ze2efdkrLWClZ
WMceIBm8Z3FV6BnVsrdb+v2LThv6yhMvGHWwblbeLL1SdpfVwPHtXlbLsTBiTR+OlhqTLlKNR2yi
NZSZvuFjlsQod7Yy+ydD8C9t/RqYlchxf+Xc5IXlXPkilwPA6/Mj8GRAJXTxa5Rnx4neuN3R6T03
uykWmmAbPbFH94eXqKzZ9GSMaDfv77HrqP41LykTIBzBGl5XFH6L5/IrNOMTO6ZLi4AIE4JLZ7l8
1NYUIMqKrGuvjPg/nkYrxqOFzj2bwmUt6P+6XCGMrNgavFUYYCzVdikWfYlmLPZuLRLWfr//amd9
T17NQCEAw5yeLovuzwL462H57I5Oky/2dhmWDuyQ3ghtSc26chO4fCemDiQYLiLIxy9sdZrAmbzY
BcXPynpRH0ajd9MvStLUJorSj+Mr4Mv5bX7t8XDzQCG/XuXRYK5X6L9ea9bHVMaOcAnDsR1DRDWR
ZjlXRBn7XPbY+dReacmY3JQGhRiyYnOW4yaQcfFDWykvWzo9aR7Gipk1EuO79Eu7wehsoYlqk3Kz
cYVoGxH6I7FlV7M6z/ZBfj0NfaxiaIwhsKb9ffbrRzBsz17cUx+45SNtqUAAJtrY1QOWfFhqt/xG
kAHxSbHAr6ap6uKpbBr10tim6K+UbmfXx/W38BOo55FYrL3xs+JRzrpT1ZWdPlWJ1xthYidulBaT
8U11qfecTpMH6hgUV9ggZ8ucp66aDv7DiltTDM/2uUoMFApqHE++quKfsUzLj7HmL8sPrWr7elPg
NzFfsVU4y8NY+4I8k0A+qMosBAgbb0e9KmHXANHrp5lvE9w0E1zsY2PXlV+GVVyY2EhYZe7u4z4p
sTQKJrdovmqc9MtmDlRCjHoxYHFxZTc4u0Osvwr+2GqwB98HdsJZ5dwsdkyiXD8RlbtsB6+Y3YjJ
caNMYTt4ptjVbTzZ7ESg4JV1SCFCddcqzPUT/7X9sfthW8q5jPYNHgZ3qbcDk3sDKTNzbJyq1kgy
TP/Jcdh3jbZoLxYBNo/LUKlqm3VjN2KVPPfppxhCSHlbIUnQ81sL/yEjhFzulNgfsB1d62H/0cK9
/YFsFMC7dJC5p/ND3/7Aru5iL9cHF9pBayxYkEnkYwld2bQhVTvVS7KZuxmDc7D2IK1CQy6eEYkO
wOak+yogshwyAI0nyFQ2R1xlFdWzWVlJf4zVVN0smBer3x2sEDsLWw34HwKfKvtdKRIVh53Emx/M
r4qxOI0Muxuey6lMB1r5c5P5m6JpNH/YmIlmHIxydtRuMuagfIiDqsl3WpCIPJSNP84nv+1cEBFt
wJuqG6mFtqJIHO22jjOniyR+Kx/xDM8srNmHWOJYWc5iuKdLb9qnJjcTmtCFJpT7WPUT3qPV3AKA
kZjXyIM5ZVjtEWigPfGriheAJ3r7ig9aRE6hMspkPZ/LW9lO97D17fIxriu3v4aBna8yJtOqUecu
7MFVdAFc336rRqshx9mDcVKtGu9ItSsBHeaZ9HLRGGVU2aIwN3mRZ2qXsIdvzElhJZuka1sNweoV
PsA6M97OHLRxdF6o7FYTxHNh11ArO5G13T4NS/yg+ik9BMDPpKb1oB1VnP/27So+GGNcX9lt/vlg
wEmAMZY4+8nbYdCU3Zj49XRPU2CnB/plZehVMOv44/JR+LP2gkSfP+zQQB/eP/LPKzo+Afx4XnkV
BXo+Hei3z06bgrkwzelTo7w02PTtKAJAZGiyEQqbPHKHuLA+ZqPhRYveZE8KRfqXIhDllY3lcgxg
GPJjTBiNIGznlH2Nbmknak0+SY+ZTpqWGRpFOd+V49ztdbvNvpMMmkbF4Gqf3x+Cs0ONEQAK+UNi
A0CH5Hy2oxWEdnZlWWsn3yC9jHyRMZ3vMtEJewN3cEYMOowGiV91cHUz/fNWb6cc70oAA2pMCwK0
f3bM6BnEvC7oiye1dmtArK22WG8vM7GiYDMr7bEm9bQkCnzCoyIN7Gp5niaH69YwB5ZIN5k2CXWn
tJHOApchFZ9Mtrvp9wSXaRa/ZsSKijzCGBdyRWhTuh8SM6ijKVBxcTc1Mm1DP83NOXSbaSLCc+kM
OtV51R1rldQlIWCswu0w0qspfWHOa/72hOKRLj+UtMxImo3p4bmKmWVq5zsg23rcgatognSfNpf9
Rwqz+tG15uVbzA4Yn5y6bd39BOOj2kK5XgIUEbro972X2W20DC45CKkrde91GVAxRMQMNvEtrjcF
m8OAfckefFO4j7GflHeVoPu6n8vAWSMMNFMyVAzYcNsNbe9tGhBTufFGbKuisjdd6AH0rtpnmOyi
f6xifyiPuIsLfGohGdNSrZ0xNqoorcqMljC+0fnOQy3/hEjEq0MvjbsvOcwGLqG9WKavjls639b7
vA/vTPaP8G4qdy+zsRT0OjtCjYl0wiMBeqk6+GWlqc/KnrtDnk0CMpVrddqdUpR4od+oOd26gt4v
x1Q1wuUgeKO3xc9O0VrF1Kg2YcEkc2u333yVeO7jKlpaHmE8a8YNrECnT6M58JJtT0VkRVRx1tIe
WlXpHwQ7sGh3i1o67MZLyfG2eDNLeqoba/jauYaq75CBFoAcsAF/oTnzHytVqs9mPU9+iPXDSNh7
VTfBxixhPpAqaBabpUiCA6QkLkmRXtKKjII0hbiAbMy/TdssnveOInuWWGiawspfxBeulUWwmbWV
y+MWVtVGJpn3JH1A29PFS231Itg3S9PMEX1aiHVd7fcByhUnjaOOEDrceBy7C4qb2ZoK/cY3qvFH
W5RJvsHmoG5mNs3R/9Rz8bTuCFKXHvKyVGtDvF9Hrzy0hTBFxIYwHg2PILznAYsZCAMzwB32FmXg
zg9MhKL83puUOffxZNbqRnOCxQkdTRPN3pPaUMI7VHl5BGUYnI+oUJLxbml1h9TmKTVfl2XOWVyq
QcWuzNJ3chq2JCoTdzWWxXaq7WZfeso2PmpQapZk52ZpfwPrqRrM3VrUUFGVnv5p0hoMjjUD+12E
NLFT74QPraO8L+uStLKtkwLhRovI+9No16J4NBc54+CZl1p8hQB/uUmibqFxThEOiAek9/aYgOgL
FcTNhieYL+YGFpy/FU2q3816nX6qpVy9zmz7vx7ILLr1Xo+EdYVQ7bOzCYQaCgcCrqe8oNtSlkX2
0Rd+/Rp4PUh1zXo2jsDZ8UNFLvc1MuLlgeQ4aFm5cdBkBO05q7VLX+8xPLCcE5N5MYxQ+tifl6HL
AkX5ueaOp/FcjvdQBxF0bXqsytPD+yfTPw5njG4NCJGrZyqEm7MBcPtyEe6UZU/VpFMadUWSP/Q0
p27sso2frVG3D441E+w4LN5pCpCvaEOm7d//FWfXL85HFiWOyStznbP53GttEt1UBEZdPhVOaeRk
5A7ZnOxZX+Q+JHBZ9RvH6FzvSj3wr6euhnZYNQFl/58w99elvSgBcO1iaZ48AghPNQ6tv4a4Wg4Q
7At8A2m2XLlb/aMYdUF2YHujheVya51dtMcG3VhrVfVT7yVVddCqKZ+2cL4Is2/r2tsYMvX9+7lV
n6tEE3uayz3MWKq5Dx1insf3B/1y9rk63RmwHybfatvwdr01KZzHxjCaJ9XVxbd+aNq7co6dSNFT
P+Z0cYiFSdgV1KTJK6vuH0udmgTtP7ACsq+LesjjlC6mtn6ycHC+H6WlbyblyO8T4HI4Fw53WzGI
p/ff9/JzY4EL/ITDAVMdV86371sYLcaUcyOeRgkZs8kEp6Cm6jIPp6zZ0S+CZvj+E/+8x1ntZa3O
sWhi2V4uFrhyO6qFvrZPebbAca2INgDNcP10PCScrAYSaKfYLXgcWbuhtSuN/TtOg+ELu4GGR4nf
rufxkNTtrbQLS9yDUXAox7G5PPPLYdCzuZRLGmr1bAU/Z6+U8HTzGfu/yIjL2epDmXXUcpv3X+xi
6mAxADuCTRqr5TVb++1QojOpITOM4rn0RLFsgt5pDxq8x73RjPrBCwgXCz0gIriDlXct3/EMoWCy
rpgeuxYVBU2+8ziKXAzKKvGpf7adVO16TWfKUCkhsi3aqOrG/IAZmPVgQUu81Yiken7/3c8x+vX5
K1TG/9IfR3CzzrO/tg289A0oy53+xGpRVqSJIqgpoUfnFy7l2Qncyg7bRff6vWjd6qNs0qIISZ/x
PsEyKGkfls7n93/SxXJi78KpckUjVhWVfT6z6bm3WoGcWORZ8WShXThg3rjEcLtt54BXUHw3Lt01
J4aL9YS9HUvXCFbfLhP88+04LLDJY5Bw+6mNtdg/EkiOsVNbwiiv2yA/KNiqr++/5xmqy8gTbbMO
L/3H1Vrv7C6fatQEckrmJzlp5ce+1eonLzPEPi2ort9/1OWQgvXDv8fkgoOZ/snbl8NaFiaxCpLn
Jm26L7Uyv6rMd48V1/sylLHMt67WiP96SaeKXR2K6CyyMQNcvH1oR5MPqlsbP2W9lRy5s/kRAes1
ZV7s3Lut5x3birIvZGWPVwDQy6HlySj26e4CiDG73z56Mad6yguZPtdgMwf0VhBijbFLHuIOodqV
c5CGDn/dm40RRyumKxQresjr3H37uJrJzB0q854oP9ruBHtCtVRbS14qpJal3f/SPVT7HxfktSny
AwNjtokSXIRuLbFlDddDNg37YTAQb5iN9tNv2zzb9VlWPio/KOOdBRmkCxdNZLB8QZnS29bPe6sI
cYcc/LDHMbGnXZ/G7WbwnDHDlwltxo1SRi2xjg8M+WpkflDc5w7ZXtyyctuYHoa1/R0OZH7ZB6n6
KqMl47WfmzIrP7WiSAuocJm7QuVjsmwTqbevBhtCvqld0SXRLHprDF126fu+k6hbKKx1GEVp1f3y
e3suw1n2zfDBGXrtq4DoLO9hQfaf067WXvxK9q/FYlhii/xqeXSdMrajZEyd4U63pPNkT+XyCmuY
yydWc0aYj0DLEUofokQz04xlWMxJ+kFZJt7eCidQcTuUon6SsSGHm6rqF2dT05mICHGB1pbQfKpC
OZSLHtmBr8qt7k5LciCxW480H2nq53YytGAvk775rYSfsyoKtKr7wtdV+lxxc9d+dSZpm4+wuMWG
srKedk4gav2IT617lwir0EKA3eE3/4W/TpGpXgN3VNbWHmRWhYA24ydNza35pe6a6rbrORduUWpZ
/hZnNCk2c2rIrxZner1FxoUpAABeP8J5huAdNtCuKZz5c3djys6BK0wYXe3ez0WCXbGu0+d69Lkt
TTtfr+fuzga7yD45vSjbTcxtb4p6oqKLwzRRq4VpWo1e5Ni1c+jqqjQg2aNdCGUthb13CPWRH9oZ
7CRycVIbP3tOm8e3WEaN5rhdzDhb8oj7VtB8K00IOaHTJtVniYot38zJKPfj7KfW84QPqo18pujg
l1CKpiH16WyFqRlwQcVfa5k2WV37L4D3gfvadtBkN1iMDJ/axA5ENJjCE0d816p6Mw/GbN+VPiLA
G8j42XdJ7rW7q5NM4yo/WnKsN2OjxGvCMfUlgbv3rSyqsgs1val2MLEC515kif+BRA+v2pKfEnsv
wN91swG6mz1ylBtkah7zPw0zlFUZEjLp/GTzH/qTdNR0LzUYohuoxjQNJJubDEt3oCuW1ZbxUqB9
0x/zYSGGOvQy133yY0B/CGcliFOHR9uByyC7CJhArloZiiFt522fZ232YHfk/O2CgUDiT/U42cEQ
YuacqpCfOusCp2ZaSJGTahVeh6Mq6jDuYUcdGsLlB9ZNXk5bz8NpNoQgYjkfRNoNL12l5OvKfPtJ
gqWhRYpPO931Y9B/qzDCyu4qMvbqm2muGswfZtcN7UxM3k3el055o2PYPFKNVdmLI6u+/Bl3/mAD
CUjTjUwpzNcWSWt8yBsZVGQWUHlvVDND6yD8se1uoGIXDuAG1nsnKPmNG+VWp4bXuJ/H/HYccJZ9
FtIpjEPVzjhX0c/S8n2bT6UTEiWLnIL5iAjC57Q4YHI10V6sO9yhy3TM8THKMpILoMmPm9XgcGJv
8JJ0o49+bN9oqRTJrefFlc0Imji4+qI0YxC8IjM2Q9zZ994yebPYiNrJsh3lqgtQaBfNC3LhTIXS
iRGWhogCrAVjLZt0DU2Y6a6igHA+DUSdyA9jDJwWlYZfdRArXVmHdmK6n1XcogSL7a77IBlV6Wza
Gfr/0WpSYyEyD5ACt2BDlLvJcZqt6E3aCLmNEDmC6C7cp8CFHlGgikhtN5raHN8po861PqzQ+235
C8x27yKE/ZWTGPFrEU31yTKMXh7GgA90Hw+zN6Gj0BeMtLMav9zKc/rvzQjL9R79izdSS3WFGc1W
Y6W386BreOikQzF5G1RgtbnXUJGtqQlT97tWgdBCr6i1Xxpq/RElQ+C0xLPF3jUDnHOaMiWR73nQ
oykAVxn7ecKX1zQDhJmxffaTNJ1uelIGbtIWj4FNjjMJhuBO07u/kzzIHgC7NA0dIqvRqPSO9pOE
A7hF2Z87UZExk7ZOa5e/DK8jAjFVcTNEDtaM+l5knbrz5qwM/nOVhXpjLR8pdqA6nNP0EteDJWSk
3XOJ0VjDeSWD7VQYfqi5+qhtbTcdN1mRdNeSUS6vEBSsUMoB5WkyXjSFgk7XGLgBd1mkhRztQVeX
+0H6MOmXaUjZcYdBmVE2zuoFb+VWhWrJk2smypcFNKWzuRLpEPrRIbDeFkEtQGyhaqN+XhCF/Gh5
LuynVKFRS2stQlul3/zXohZVNbd9kAt6z9TQbx9oW8pmNGfrCTZActenjmg2uo2n6OTM/RNm6jkK
51qqK+Xe5XvyWOgzLlAbKvvzFOKl60uzT5T1pNKA0m1J0x1Hin+fF0t577r1839/S+5CQMIYUV1e
uuG4zpVl9tYTZMj+2zQLJ9RFIqMJ8tAcSQe/1rbVi/+KptDDxxcf+206NjhdnWF5dQNtSYxp8exI
riNhErQ4h9Tl+IBId0BBPzdaONBdQzzY+9csey7nMyw2mGNwtIAaLugnWalXIGej/yRVg5QKKis8
bSLlo85y0n4jczs79AvgYtQgR/qiVIz85f1R/8dPgAqJLQSXwtVS4+xuBmWgm0aZV8/DlGvhrHJ8
FpVRWV6YtEFDi3ypwkRX3ksVaMGIi4AzXrFUuJxmbIW09TA70BFvnN+eQHL1MW+9/plrjrWnqagG
3JoM+9ZOyFbvza769P4rXzyQnGtgWz66zQHGnvp2ObV6LzQ43eazQRzGh1YhU1SZ7dzS2WlvkYhc
s+i9xGoBDuFDOIA6K2R6zjvwarxdEWHGz05ddS0dJHfgoAogjoRS05KaQOnM/aQW3/touxK+u2mp
+kGDUHjNPeUSBFl/Cu/NJsK6Rqfw9t09B7FjK8b42a6kwiLHru59v22wJKjQ4hhFle1Mo9I2KtHj
r8Ua/J0ZnfUtnaXx1PgLnhLvf4t//CAHCHcllvEt6Daf3ShnizaQz/720cAm4U6nFfJVFpgORpmD
YAqjrD7btDCZgMfMBVv6xOBCkgesBsds9B/D2FzzKrtYEXgjOatB7Z9vRQf27RDlcRC0nZEWdGD0
bgqJPfC/D32hvtnp4tyxWbzMTm8d0OzrN3lWO82VITmfnrgRQpil9b5OFUR0Z58omM3YKWTRnbQ2
a9JbdC1d8eg1ld8fEHthXIthIbLA97/DOW7CQ1kV6PbQP9JXOTfJrZIqK0Xh+485Lhs/h4Fb877n
T829qXMGbN2p7OTOUmXbXdn2zzFJ9j+8reCMYcIIQn++Aemyg7KmAeRDYwl+xASlfGjqhegFYQYq
2DqL0L4W+DzYUe/2c3rz/ntfQPsrURNuA644/MNK7nj7tWHsdR0y6+RUV+30fTI19LjVQlqo1Rf5
V6RYwz6wE+1EGqVA15LLT40cl9CnAL+GXV3sE/yW1fgSp0140yvU/fa3kLBp93AdipNRZvPt6pi3
5RYlDjHOUkdrzfsMZRAkMZ4kfbmP/SX/PHZLbB2ujMn6nL9RHh4PSItl+nosIaY7OxNEZlhSARaf
5lGvbrp5Lu/tbvK4B0JReu0wtPvu2VP/bFW+9guAMkF07FzZpC+nhQuuBZOYPRNw7pzPFuRI/UUx
OidJVFUduZUUNeIIW//U6YM9b1JbVjKy0Sq5IdlO0ty+PwiXC4LDEIUnXgpoAiD1vv0WEntTMbX6
dMKDozzl5ETvFk8GkRlX9b6wlHbDEF2rq9eBfTvwMCj/JGVCZQTSO9sMCQ2yxqZM5KkfFhmEblyR
IKcKR7sB2RH799/wYp8hkJOxpfjRMTnBWeXtG2awBrq2NIyTrxcyCXGVAKso+/h3RtDBLiEs68qt
4Xxj5aTFOoZjkKfRfrhw4S+nniR1KF32sgSHaVyqD246ZfM9tIvxhnmcf6aT7WzBcD1W2FKk/pWP
+q9XZlen0Fk9IrHBe/vKRDcadae3+mnB+yregXmN830isT2Pq8wwbgpaeMWV9vjFROatIfAzeph4
mFz53j4zg19S9vmsnwj9yLBnGZb+ALQi7Uj3R8+6A0UqX0AE4zKy6zj9+f5H/seYr2cJWzpgC4X1
2Ru7Q8uaqTrrxJlWDyGau+5Ls9r55gNOQwdOL7GvUlAqJANeFKN0u7LBXkxpC40PjTtsOFnFcK3f
vj7NhkafNdM8LfR/ho2dNZp9kxtYt3VBnGRXpti5vGet5riTsXGZvPaqqXv7uD6t8J9CpXmqBNZ/
m7YdHXQGQ22rO6gIQ72XfY7lRxmng4Uk0oWWWTv5pP2ATGJZINbjaB1kBc8syYIMb9pgLAorHO0U
8lLU2k1fHod+1hsPq1An3dErE05UC4dbUuNJP2zMPt0i68bSJiSYBIukiKsqbNyxT4HEs6YZMeCY
/MzZTM5a9A+BPTxk4ySGK60Bw+Jd3+wmjAU19RpRu/b6zl0l+zEbarpJ7qmYJyCnsT4JXKhsdD2Y
c9UyppxPs8I7yqypt/00qL3duNV36afzCw4y4x7uqH7tR12cLehkVubGOhvJSzvveaW2OTop1jUn
owLs3mda0gV3pA+U0ogKv9L2DHgDyoj9RLBtBrPU9gm7WPYkjKa6ZvlwscnzY7DCgw/MhYDAvbMt
EO5b2i1TvZxMs0oLTFLSeJPN0zxGntE4W7TOKhR5bG3eX5T/eixy5zUhgJrHP685EEl5mL7UxsnD
bcW50dyOxDfya0Gt27YZtbseWtSub4fhSqPqH4uR84xd4H+Uncdu5Fi2Rb+IAL2ZkuGkiJQyZNJN
iFR2Fs0lL739+reoN6lgCApUo1E9aKCoIK89Z++1lx2NG+fy//+rBTrWGDnR9alnxGjiH7t2501c
KzqB6FgHqxu/cm3mXOYi6kUeyP2Wk/16N6NuJL157tVziGfkZ4RGqAs67mWSQl8Wb1AKzOkR+f6w
ibvS0bdVNNCw0GRa32lojE9u7Uz9VyA59o9eF4buV8psO/4Y1eqmttt02g4l3YjnDoF2HICoSZwN
QKPqkGBp7v1ClNLbmEOSYR6p+0X7rk1t4oPr9PJb9qd3n/C/JhsyZYY08tQFkYYKfx0coKciqgaj
bI9ygEn5JQobKuNzn4LZx5iRhF9LYVLWpD+e50GYzfafEofWcAIEHD94ygzLSg7U1HYd6cfqvTp6
mbLHaISyukC+PRxLI+t/pTo5PNtkUpRdOAlD3rgFrE/D77+CYx8R06wdeLlWA0SkWTHriNAxiWai
eWm9SntMM7uiO0NnKfVFmM7JPcXj/rGWTSfPBvW2ztcoO8ffMI/LG66S1fbFTs3JHPPRuxCWDusy
k/41YDl4e3FFh/MkeLe1wP47izlQhdYYG9uh/6f6TKbim57YctgME05AP1Xm3LixiV9/Xi7vy10M
ywd3FdaMyz+ksWpvHi07PaWhOVZdIIuhGX4UFsrLgN6SgFk4OTUtg6ShM+3LpredzSy19jShHG+P
g1u3VoyuEeKPxj5ScOjylc7Tai0ojFx1/5pJNILmQrlzcsp6ymDORIUM7BCV841DwWr9IUVPd/Hp
IOrmmsF2uXqrMbS5oY1C/URJq2u+q4WW3NGLHbQNJeky7QL8EKG1m2scG6+fL33vDOWLecKzl0wb
pGvMF/6Ayxep9h4gya4xjzDozBE5PyJSIr3jBA88/MJ8yF9SQs5j/hbYYDjnGpH1SZCFQ900fiX0
dqS5noZAX1s7+oG3G9dq00eutUvQ/rKFW6045p2KMlcH2If6FF24Sk0ry5UjOrHqp+52xRNKTSgJ
Ivfa+qSEibp0mfQpJ9ywFvTykjZv/LgbxyrQPGk8tqML+znr0ik6AR+q790Y5tsWHmTUBkaPUJSW
FKPwR950k9zlGUGnsC25K7Sir6JdpGnl+Iq1I/nW9uhoNy3cvj+Kg97kVDRmjM2kKdw/bkIu8H2e
1/3/8pCehc9Jp+GCw8DM94XHrWtvO0p5zAoLZGeb69zSBZbpAzA1/BBOmKJO9gHxJe6ppEqPg7mh
oryzM2vyjpSalGo/VI52J0qvSPiBZj9tb3xhPuDlB6bIxV5K7+id/7O6UOcDxU69m+MTzJty2NAI
6Q6mSntnD0Z8PrRi1L5//sTryYkijQdSPF68l1fjmb6nw06bxqeqSMzuf14/6L/Arrv9nujKqCRj
aNbYIKpQ6o5PCd0JYCeBccSFm1q0HW0JEiwGLTzTXdfU6F6IRJv2c1RY48ZMC92GyOUl3yalHJIH
K3IL59AhJTJurHbvDqnLd4cHEekKxzaWrqsggFydLEjASnzS67JN74Y2laUGegKmte81ZXoX60OY
3HtVV3jowtMi1vOgrp1xNxBsgGm9F+GJvb/Vt4XbFmkDX1JXv1tJ5T1aVLnhfZt6hsxh0NGLPsCg
nl6qEtrMtvZMAssNVvl7iK7iWcyJJvdMGRX/umXXs9iMjRhJh1RScI2BloQ6loDGzN63Vcdtqc95
KbTZz7/t6vbEUoXtgkItNwgaTSydl8tFRy5yFbWed3SQnP8tXcdCXppAvdPM8Kuq8LX8nvYIpZlY
erc+x+oA/f5wjGZ4X2i98GVWD/ecKZoBM7vHgesZG3GbDngJyPeVb05cpNErF6nMAUbmab8pFFnJ
awNBwH6z3CEhQQIAUx/Yiq79hvzStrUvNWd6NBDo99q9loopfaUAiEjFz9ys78YgtkrlG5N0BtNk
hXn0EFaxmmxgULoEOc44vXb4IIT3LdJi79ENZ6NhVLPI1ZQKQBtxkvOKB3izhTg0Y129jdqIaOLG
Hev9nV+O0qUlxHTD5Uf/Yv1aZitlNpaqdRy7Mi8gGwBF9B40q+q2CFmqZmdwn99beSrFPraU/Iep
sFbSMXatai4hTyHk/1vVsZ3cq/TOEl8SDKz89OoKK0BK6UvuSFmy6RRHXJNNijx9SMe6dqtW2RZ0
PTmBSJxnGPTyjM3WclOz2qP8j/INPjzP/mXlXOeftWp0iy+uSKJm4zRpwxe03AlO55gm5l1t4BF9
psUpja8C5nN/arHaIu6Ix7kMBi2ZrK2J/oIrQF7qGjIUd5b7Wqrh8Awvk9fK3+Wc6xxsxIPniPRJ
oplElDDaU13CRyir8HuR0sJiw6KuQHyvK8z0hx0acC4aZo7yinaUwl4rxxSec4VjIjTR5EAK8yaA
hVIp63+SRLgwDUsuSt8+n1rvd+H1d3RoS2DYJTQCWfPl3Eoy1YKb0mnHrFy6qbao3d8cUqPsz9zo
MvujuamM/VYL5y1Y6CnZTvFibu0dJsCmc7Q4qv06nBr9C8droT3W73rstG6N1wgM/wKhywHm/SoS
q3eeo1iw1VrqUBns6nPc/yibzIn/VHFfbyX+pNDbelVjeoHXpuz+bjSPzx4FqgSHBAKCMuboeeOK
8sHqwt9EIqSNlt4FXnD5BnAPuZmbe9PRRgnZYCTyuq+GYhrdF+acrh7NusdC4PVd0nxJW3VOhht/
wPVJzCCvdWmjUwayrrwTtHxGGt29duxsyuxfRKtGX2qza4EHZKFKISHNoWKBU57r3edffznJX358
DmA4J5bjGKy+NSEizgqK8V2RniBVDgJbvyLPo56RWKdapXNjJV377FlJKWuDKsDGZjLe1kWw1lJr
g6hU96hFeV9zAXIjIzqExFgTBm4MsvjRVeQgBIMxlCKAIaVYLISKou1ytdXdZpN1UzMcqykd9y4B
X6avzlHan2UpM/2O4TrkGXxf2UY3XtP1B2JULIR5WuHkO6wBAaom3DROeuWIF9LV9sAMVRyYc+nm
TwXeBjYDq/+mdayXNx78wffB1cKrgtzHP9eWA3pDxai0aXJy47QbEVRSMXhVuwg8N4qh0epvNYKv
5wK9d1hEnKLwWrKsX84FtEVdFadJempTryApVQVGvuk5QodfOU27yaOrhlqJdLOJ3zoChJrz5wNy
mWurAUljkiolsVxLT2glcuCG5aQQF7xj1cn0fgyXqz7LqnruaJt80bNw7m+cLd4LEJePJLBi4SdA
Q2Jur3MK6A5nZa5GDrddzYEtNdJwOGPQq5ujohZ19SOL2qQJxFijRY2h0iGskVbsftWiKf9pR1oU
QqruYWo/40UF7qqrU27fapF+cLy14KejFKJtDRtjXcNVlcEpPbuOTpUXcnb0J6UX859+aLsHZYJ/
4td5gvtFLE17kcXl45L6tBCY21B7jGXZymiHg0hpT3aLOcC39TxWHjyZ2QgNJkx0B2U0rDcl1JQ6
2XR8A7mLnLyPblQXrueSZaIHwn1Atw2AwjLk/3WZl11Vzg1d7VMxatp9GqXog3o1iZVDEmdIqH3F
YFfc4tGU5S0/+XtM8+pbW+xz3HoXlQF+tcuH54aVCsLFneOQDeVXcjP7H5aL0k/6iP0RHDvlELGE
zK3qEv/ThqHN1YW+NP/UinRjOdyoehQq0/ME17pmB+9k/ns20QK+pvRV52/EKXRIHJXEK35W1WQc
LFv0UQh3NV6u820EXWvruZRtgnHOJdJix6mabTN4yniqNCwgf+pKKZP6MR7ipqm3sdKnMvKnUhR0
mobels5pNOj+vvTEHtwBiyvNXZMD0PNZuBfRNKlhjQ+YVP5mqnbcZjAn2kFEffvXYKjRmO3MMlv4
U59P3asqDXNnqfIvVgZk4etF0kmdEmFfRa3DntUhEK5OCketK/n3KILFGSCRggi100pETPdJ4cjf
aaGZSnf3+Z/xwfhCN7Q00Gjx0OtYtRoEvOmlJhCdXFbMfKN4DbcDN55VFNWNOeznxnY3oragQP/n
B2OAY0wj8kAathZKAcrkOhKRe4GyoBMc40lvqPu44E9QahSFeZ6esMTcuhu984RWY5oDOP00VgbT
uMqyc+Kck2wfzsdF0+04QZ32dr2bQJ5mfpG5/V91LNPQ7+HGe/eh6c5f6lbKdhs2g6mgZjdhKg9J
6h7TdHK3PSc9ZynraeFu9uCy4+r3cqjfKmjO76EQYMCaJp+aLxxeNfcQUo6YjrE3pfaxn6y+/Z1N
pA48KA7kq6e5MsXvfqyomijVAAzGCgFqD1u6CxD2N40pQtlv4FLdot6+b1SXb2UB83KoZR/Dyayv
hsHSMnAMqXpIqYsU+zM9/HpjtEJOTxWImm/MWI4JIDm8F+4GxU9Y5707brD/zg3CaNoTci9lqvwP
AS3A2s+Hygd/HUuQQWHTpv2BiWJdSOxRG8Shiwc462ZceuAshvjO1BLuGd4sXGcfaUXzZYg7O3zV
yzHnkE1eSFLBI8Jm+OLh/jU24K0S83c/lXVi/ufBTP2X4w4mLVxizKPLhbJ1qO6OOFdPvTWk96qb
YrSoa2os0Z3ZMlD25DSTS2sisJb1jXPi9RlguVLaCPH0BXix1oIMUzuLHow9URSN+w9RNAg4nTo5
IDnoUCfZZWLeOGZdV7xJ3KSkyyHcXXIT1gYa3UlLPQ31/GSNOOyPXRYm9sELB3dfJ/KMp2T+R0BO
82EHTy92PSBorgavOKtwA8sbC9haFfz+yqnlcVDGZXldZUaq6pZ61rSndO6VKQnQP6v9hnKbO8KN
sUbN/GpBNXvsQOMqAZh6Kzt3c9UTrUOPET+GP2C9jUluUJEvPlfF0Js21IOwVV6bTDHDM6uQEt81
wMLKw4KAjr/OSNLsW8dm++pLsgijFAcjvHijOMVejqKMLIPcqJLmFElXpL9Sw4jlE7JgF9Q8ndl7
E1lyAbGc9RKiKpBC7AxZMnwj6l3sElshtYOtSwM1olASl3CcKQAFrKnOzxB3vnxGay+fVJp1cCiy
OfwVit6J/Ar/fLYpytx9TRxuN36lTSz39D1DZ6/JDN8CuI4qMbMNUH1zuLcKkeAFjMNxARWkrqa0
m5b8p/wQdmHuwkXQreiXTahSvzEVoVpbWroFEJww5no76w1xPZYlu/whsjLDo9Psmb/CIdWU+3bU
7eZJyUZ7OZvZmBxwA7nIWTU9ObRWndD9FIgz7jrGZeVrg9m2fqnSd95qM22VOxueaXiIRw1eoJXp
HO3AmjqEsre01X7bgnb7e9JwGZU+4e04FTJbuCjlmsHNlO82aHgQAbFRg0r+fBW72mnhPC3XOE7O
yCmsdVvGAjxuEScTnRRbat1bbPU43kL8nfckJinw0WJOHYsA49bqeXXS4MEs7TQOHMrLLBKXw6qN
S/ohLiLoaV4E143hjaeWl9ICp7Uq5ReBDElzn1Ra6RxqAN1FMLGgvFmDtH/OWSXIa1JH4U0/1URV
iQGlOaDPtj8khezuhE2swX1kauTT+i3M67eYjeRWHuJa8cgkR3BMg+1dyk63cCVR0EcxG7ku05On
UAbZa+nkbIzJwqVh1OGJvg10dpdEG4pZ2ZDtc0opcWCmmuE7QjgEYwBUv1GGuF4F+Zs4w2GuZtkB
arZa9IFhqG2d5fmJkd9OBL+YZormuKidUxNhOgoIaGG3JkTE2DVRVb9JJ/R+Yg4jjlMxiqH79vkA
u14+OMctfWr6fwteZXVViFqHswzC0RNHiVn1q27KN20F4QX0Ob3brrkFsXj3oF6cGt5BgAs+GzkU
/YvVvpxxbMhEVxA+INwyhhZckVtE8ocq0AOSsxhQwkzwcBZmVsd9MHUDr2HjwllDUZFHStV/1fBi
yCNH7ggoKiEBHuBmk8LF4LtFNOfxjcmwfJOLv9il0UxXEsskpkwO35dzAeAoPbtusE7OCN2tE4Xz
7GbtVPs6Xstn7OsY33L0xY+yj50b/dDr6xRNvEXChbAHWy/71erhBAmRmOIZJwaNK8Wd0mjlt9ZU
C1J1BjciqqR1jJhWvyzxn+hbK2lSK/THqSbWxsFZh5OTOynORnpvqh+TB/IWt+5UfCmzQdTnBfsz
7TE1ZuA1SMTSgxo88nmo+pGCM+xwIw5cxetmAW5HJNOzqiqm+0dotfhrCpmQ9qQnvQi03JjiQKen
/pLg1xr9Cb6csw1NBwsicUOtd5TqWOhEfPWNh4sI0XmCoMfUKyvdsNYo2mZSVRn91LuiPg1pjErB
z9AmGl0QEflwHg0Nv+/nw/+qXsbqwMqgAdVw6D3Al7t8vXQBKc1Wqrwf676wEBW1zAJtdtQ9quju
Ca8q8VrWkq/E1es4WV2+w+FXHNSS1CoW7XY/mbV2b2qx+5TKAfK6TaCYT57crUvIeiugRMV/lgsI
5zUOtKsVOQYTneIgr++xzlsHN8uS/xUUuw8TpqVtqavFYyb+I5aLJXCRr1h0GKGt8vzVMykhFEPY
KMN9VoEtSMayD0JVlwEW/+GgcTDxE8Ppbwz5Zcn593Sj44CQDlEm5zOqxc6qPlWmJQZst+oO0pzz
F8sBJejHNA9av1Gp6N8YAesF8P1prEUkwlMVRh5/OQCc1lPo6KndoSSgkTqYTFS/A1tVbiZtjBmg
HuCq/3jyX565VEjQNzDqyA25fGak90NVkR5zQIBvfQfMVM+b0o2EfDBRpxF7pdTZS95y2rrx4I9e
LbshVzUUJ4ss7PLB4Bc8Mu+17lC0Tb1xBquYd3i+k8ZHUeHcqlZcvVqKsbRWl6SGpVe85kDUNkIk
yb33LjfHeDMKO916HAN2ZIC/1SVH/c/n8nvZ4WLg8DwcFzwQMdQSinr567rcGzCNzvahhpydkbtU
TVGHdHlR3H/FTGYOgdPN9vxoJ1N5XwultE8Z4SXl1yqvuXNXsxb9IjVFT+BzKQpotdZAPJJiA1Q2
up1aP10tU39XrGjjVp+gPW3soUhfZIpRbcuG53mHxJX6GYoYtEshYQacZO3Zw8FLsjx+9aYZhtZO
tiF27S0Dzgz/JFFuab9j2sIsHrC223kIKrVrsz81JSj87lVk4UHOU6uKAVcWlPKkTMI2qLq8+6PD
lEuOKgC3bEcEjBN9F1x5u7sGTdamIjMtuiOKrq8Cw5ws1nNWWf00cBbeShftVlBXBipJfXD6okL8
YGhcgmSMgVxOkUSr7PR9/eKknij+fv6xPhgblAc9ykceZ0x1nSaraCbXIXAAd1MRafOLHqcaOrJc
/TuM9dw9ZJPQb0z0q7FPW3vhRlDD4TxjrSH4XtJz1rOy5E7UWvaAglSrd2gV1V9K0ibF9vOftz4y
ELDy/20MA1g3x4bVDM+LoqWGMKH2IabToK5A6RBE/rhxQ8JNkWKWW9lAt/I9Jb9la/nghyI2WpCe
sEe4Z6+OK1YyuGGOB5pJPoaoMHT1PtJK44s56/2fz3/m8q9azbjFm+kiu+Z8AjbycsZlhMtxX6vt
A/vI4Fd6kRJJQrJZeuPbffAcF1UzrTu0nGhsVz9J8xrozkXiHiKACeb3Xu0H6z6vTbW7tUJe7bLQ
TKBtYNMjtIClZLVCJolOwAWxPQck5OEjvdjhSY1cSBq5LGfCazN6Z97QZzd6Mqvx8q7gZGhSDYJz
zGV+9ViNa3tX96NxLlMv2maCZE/bqAgyrQ2jPGCcz6TPZcb5R5Gxefj8I65P5O8Ppyq6SEdxJhHI
evkVTWiAomlC/ax58LTwgnsirILGnfv6bgL/ajw3fTrsR6c0iOBSLPnFw5ebETJsqccont1pG1nt
YFFHJ0LxS9r0w6MQ0tU3n/+hqzXj/e/0aCNxIUUiSN3q8u/UIsJ8CH3XzvXkqN90GaZpIJqxC1is
M7mp3Tp5/vyJ15+FCjetoGWTXjhVqydSilNRPtT6maiyOXrs5NS8xrqSTZvR6bUWy5iq/YQgHEd3
htOY3z5/+uoOzu/FLEp/kH8uRfZ1xWxqe6OkHaCfuwWA3oya9ccJrT5QJMw5hSjPDY5Vb9dkNO0b
xZ5vjIvr101Nl/oy1+gFYvUenf2vLhK/0kQyPhvnqCSOpi9KojGtXH/1YAFrQema7Xxj1VytXO8/
mH+ALuLuDv1mNRDBQnYeofPmOSSmZwyEY/avSpFSfzCTSv/6+dtdzfT/fxhdWHxXvGTudZejiQg/
VW9KaZ3biTLxw+i0yj8QIgAc24Y6fiFfLuYM1v53mwZobFfjvw4mOHf9G3mlqZIz1s60LMSboqCK
CKjnOPcmlMr/eGd4/40oexdAk+YtEKrL36gDoBhaZHBn2kacbtNRUc52H6qPcDWR68UYvDZF0403
+o/X/jrG7GLcX5T+Nkfr1fanx4ld60Vonsto9shKMEH3113nlIGVGONGyrz5XwNaBt+5QirtbEVb
LF/6z8+/8Md/BildC/SL9VxbfWKlAH80Ko557g1FA39miJ0N6BnEWCSVo9bG9r2dTuWfKU7cB1RL
IV7T5JYHYV3yWT4CWgx2R41patNavvwIZKS3RcWBgY/QdNWdNsH42QPOiJDhRAkQzR6F1tdZjLbE
6iLAs3jDMC8LSpwdsCZX043N5oOJDR+O/ZomMSzRtRPfrE2ZiVqY5yoXKMPqJN7B3da3qeOJUxuW
9Y11+3paQ4HjFAS/nKfSjrl8AXGKiYf03fDrXGE3IGgnL7+rGSJ3SY2ivrGGXC+anESYXyb0ec4l
653UC0WslHopztpYyu6xrdPZ2I/N0G8MW4kJwXST3tnIuKp+2kQH/fDUHrbVjavI9dpCb4jbCIs3
Zb4rH3pLlVEprKk4F12Tv/H3dEE6DEYdiCJ3530YRvpRhIT7fD7grz4s6zSjfaFnUjLCeH75ojU2
pT4aADsgpBjljrasj50aNGhbNruSvveNn3n9PPgRCGgXfTn61nWBtYDjP6ERDc+FGOPwrjU6+WKW
qM0AI0VNuxXmOP+3xhVqdh7JC11qIKyg64O1hPwPjcn1zo3Vlt1d4VnJvsocUoNLS47DXp1tU9x4
retC8vtDF+M0d1lG1pW/Jrbpm2RFHj1lmh4R8EOcWf0DJpM7v4zNaKabuuGIeq9XXvaFAgJu4skj
bnbBdOfjXdVWdbXtBztWbkysq7EOvYgYCC5RiGaRmqyOJ148WSWWMu+cO233KmoCs8A7uRCGuNKb
j30luK3S4MzOss8ll28nueEy+2AE4GJHuaXiIaZDsfoLei2vCmOaoqeeBK57PUr0n2EBW9Nt60gE
QsuiW13T5d/4ryvH8i1oJDLAiWThmL7WKY8heQCgPrwzOPVZORZGlt9lpesym0cCv4U7l+YmTshm
DigT0Gv6fIpdrWUm5hSgDtx1sLTRub2cYpnWo6uHrfUUI/pJd4Nwsn1TiijeW/SQbsyv699KAu7y
Oxcdj0Wz/fJhvdEmMhwq8ZQqSntXosF+ma3K+IVP74cHJW4HWBPBOtghuDyf/87rvXP5prBDOYch
ITLXzzYKCLwOnNCnFAzON6i/5p7IL/WuHZT6px1bBfQ6lAttqCDRGWTyzwin6sZk/2DiLThgqmXY
wheE5upAKG3SfOCwO2ejIV+0pjfcts/JGCnWIw0B6AAw0zm9JLjol8jYUQkPpiLF6GvVkEoymmL9
VA/6PN8Y9u936MtRCNMDfQF+iPfq/GoYyLbQZe8Kj1McW/uW2G2r2sDfc3o/q9WJgHPyh0PyoyO1
O7p2k1QBATrNNkZdFh1colqge6VDmAawOlJ4c8WYfyfazDXusfQoJtXxCShuSktg1zne+A+F6P5r
C1R+fiIhsBwCelNVuY1xL7zd+PJLfXX928DEeBrrq842tnrpaSpmzWl7ZpjtKjVhe4YT2OB5qSQ5
LS75JIL+r5mAG2DMHLNJx8Dh1OLkqP2tQIqrfdS0l/IhykHbBNiwrnl3bDuOjVf6jJbLolOcGdG3
yNZqZ9uoQ9T7ueui24rsOn3+/CV88GA2NSpUWOG4i6wLDjZo/CJkCTp7Vq0R04KL4wetANHvoYST
tibm/iWOYmW+Me2ulxdOZCq9Jtq+pNivi1QsBCToZmP01LaWloPE16oAxXSlkcw6pjcK7dcn0yV0
A3QrZQ4ueer6hueWqJR6cOJPXZZFf5HnNGLf9qnRPg7K4FnbCTrQkgNjo2jMkaMWz7DUlHJjaKIy
No1aKTfm1UerDteVZTt7VzOsLw5KFLVm1dvxUzJI57VkN3/oChVflmZAOYV6Xvl0D8e7PDdD/DJK
PyK9i9v951//HSy2mgLvUIzFWEuBbK0JRp8LrqmNvPOgdLK8MxNldn1SGXRygfAtzts8KXpgeomo
4Sf2jvUjshp4h6WZpd1hLBQZvobG1Ia+YmYkE6O2jpFTV86jTnLWV0xSce5nlLGqIJxG+TwRqWAF
JLNb7QNQrinxOzOPvsxRnP11Og4eFLulcao90K67SBhp8uyqSRcHyDdcSI0W9Cw6CAKqNPTj0L7X
tDrbWh1KyF1cKskUhBWSi71VtMq+y1yg6VYIdB+7rhp6G7g3RfIn1eKK0nlH0I5IJyMNmp5xT75I
05BFaWlN7C+iSqQ73pCqPudb+RWdeD+dWlxzw6YrlLi6V7VZNX4bVmZO901r6tN2JJiL7IzYLRAJ
JtX8SPCn8av0pIZ1R6TJ6+cf7/1Wt/544K/ZOSC4YThYnYL7rsgsvbLDc2vK6X+THKp5H7uKbaNN
6xIzKAhuwDwy4Rf088bNuzedrSwiKt3Ls51o2rr3675qH0z4rJHfu0X3BwxllQQiLJryxoHiveey
+nMXHYDGnZ/7An/y5SafyBFLR+Qp53iWeb/BtInZqIjCSeXZVhwfe73PqseobVR3r6CuqknmGbjJ
NHnYm34JGJVLVT0YfeUrY6eaW4Z2R2upSSN/HgztbQ5VxoGRqeVvbUjFs5OrqbkF8qmOG60FPLbF
i5w/WiWZ7lsFtQsPbnI8bTBD9YpR3guT/4HMcpdVvC+/jPup2rYoGG7N/+VEs34ZGIC5I6K2XPb+
y5ehUpAh4MgLz7SyDfU3Gx1pIz7+xjiiRTWV5g9Jc4y44GGS6gM+YO/eS1SluMcPpQ5WEPZkpRZU
fW7dYa8Pusg2CMlCqMfSzE3g8g+zW8cs7MmQT4IOev1o1PH8M8W1kjwgObYO2HqaG/vw9ROpxlJ2
42BPAxZzwuUT49Foy0J4+ROuKl0lx4e+65Q7fe1HzUSLqbglrv3ogYCAWO7oTlKLXv7/f9X7EE3R
TQib8im3B/fADkgmy9TRZi7RPGl7tQnL5vD5XL3eZimlo6dlH/+o8pxFSu7NWlc+gRJvLN8kGr3J
jFkLulymgdHl8BZrmls3Hnt9b+J8s7SdqPqBMF8fK3IMH66VOPJp8KrQeUggMBdB6o3V/0gmwpNM
C372oCcvnd+ZhGQbWZje1d2Nzf6DF86M5/ZGCwY8nrcaU73TJ3rNCeYJEhjpNA2aN9bD+KdtYrou
qqK8cZz+4Hl4XmnVgPak97a+u7RjNCjAnOqngpygfV6EvzyJwgtzUrMnrDB++vzjfrCZ89NoxTJs
gA1epWZKuEPDNBnVU0gkgbZLpxhLjQuQPOSQbEy7mvNGvOWMo+nHnnoym1JfZMkTPqlW3Lgqf/Tb
8fewPL7rnd4RGv8a3CokFMIi+vopCsNhH+lzeTKEZsz4OYtHonMRBX/+69+725dL2eL04wzJLAau
tYZy0LEyIRl0iDETk4TMMFatNwpko3eYS4daelp3tUswQ8SjVcKEUBviJ31UIQVKn/Pu0AZ6Wrmg
slWpGGDdNQdjOtBKHxC44IpdGSbpupFUZaB2M/KIjmUkxvHVGT+NvhD9Lq5VfIWDC3YaFWbRWF+9
0bmVd/7BHF6UEzTckREznZYj7b/erGemijHabfZU1V32osaZvcPNjCsgNYb7spzFHfve3ecv94OL
Ie2QxWLCUdHG7LbaNHO81bIOZ+fJhOz5xOdEzaCPxq9qqPW9rTTpdzrK7S72Ot50FNnlfaVpih6E
KJlywgu16T/PLbpEOgk97FkLPnN5S/96C5PXJk4DBfIpSjRBAvNEOHFO+taIxNTVT6WAZXfj5HA9
pJdyMlYbGhhIq9dGG0AOg0h74TxluFcUGOsgXHkJ02uSwu3A3FmPN45W17cTnmgQj7gU/BZE7uWP
HEhNQfjGE0U4zz/jpDWDbJ4T268r2W8//8T4Kvi3XUwg2M0gjJb9j2WL33n5tNASFYe82GOVdubu
d2y2sD7w4qMtfqMM04zNLsLd2kOtbBOdwL5BgKWO4i4yX5nZmfcDopzSqD4zqpqOkEcVghTCJs0O
VmFn6l/mW2ODvUl7d1MIxHS/Wz0k+tMKZ5RpKbG+9QG3e3Q/qiQRIhhtOW9BVB/v1BH6wkvUGpH5
sJCYhV9aWNh4EVraGb8pUGGJuB/1cuKc31O+yzYIrJTpnoAO/Yse5Y3VBUCbVAD8ptXp3CgnT39V
uKOxEZTx+MIdt5/JQTSJ4LRyI9wRjEMcNPbOTvhKGjrfnd7oH5YDvTjUaFN21jDG7aZKqfxuBuZj
BvwHZaQfKeoYT8FAbKH6ivmzVX3BkTMMyqGez65Sec42s7z+LTbJt9y4VqE+5u2gPmujpU22b0mz
D+/StCjDkx1HLprZRLPOuRs2EiBgpn23pGgmFOFa+DUtRsyMOX75elMYrf6X86hlfJNMw+JYRBZx
rVjqqreZ0JDfdUf5bN+pWnNkPisAZWBIzL4QxZS81AUNV4No9R8EQ1bnxIyqKaCPFD7lgoIUfFUh
grynTLcpqqw5QlUt0iCpRufJhuH/LYyG/kU4IvzTC0/LfKrvMr/r9Sj6UaLO+0tpUgu3YKyr6Blf
/WwEueAe4GfAHIyA0J42e5BGHw4PqToUbyBwuEVNWkr5tzK8mACAjPgRwB46QVwT9cJyk3iN2sKa
l83bjGHEPcZanFZE1rnkEBEh5sU7LomR+cWdw9Y7o0MgE0BRc/vo6tPwSrmzSHf4suWRY5rrBbVN
Zge7QgyWZUqm6mzPsm232JSi1k9TuyTXnrO58+SQOub4KpSbX5bjFL+7Uh/EAz8q3sxT73bbGRX9
PSLnXPfN4f8oO4/mtpE0DP8iVCGHK5hJZclpLigHCTl0oxF//T7wXizSJZZ3ak/jcbMbHb7wBr0b
nicfytx6nnGt38goF69NhCQm4Z4+zKs68rriU0f30MQxoUYF3+5bw3vBqjv6Mdikt8+Qc8f+5Ou5
JlZe00XJLikxrqUgM/VyHYl6mlcNlE9bwS5wFNucbtt3qWiHgCU39HKT4RO5HK8YR+A0Vca47mi3
4643Jga5WNAghJ0uAMVVpgsEx12zN772FbYH34xG2OZ9jHB192yx/F+p4NT9DzvxMNQMMSIw60MS
F8ON3huy/i8egOk+0oqd0aoaJM6JGI233s+ujbPhrU1S271rkcGctyVSB1PYuL461noajOHC3rD4
RAiWOnkb3Dd2JJ1THkt9hMDSw7ibJN7bq2EayJrWEbYhdygeOuWRP1hsFE4bo7tCYJHyZEGstOg+
Eyvs/YiM83Pp5AnOgXqjDsUsBmJNpaY5LEA/6qETl7O3nmZbeE9I6cU13zdv/bVW6m2/UlIM93Ke
Z+NA+qPt3D5zgh0UVDBpKnYxcUm7Ke23VaCwSDRFMaFBjLhFfHBnUGgvvd0E8o75RvWnLMtGsslC
Io9nCNN9gB4RGxu7VOWr0nCRufJUXgQMvNrAOBZQA213muDv73WLckmDHfUEsMZ0HiP0R3OoIhGC
cD3MhqM9w9HaRUWUXwM0XDxfNKrA+yIbRrgN4Hf593+80YDQYr8nwXtyi0r7ldfxi6Jkka5NnMDa
K+HfxePsoHFOmkj3b8nfzm0TdRsbJngqPloVfb2tm7n8kZDaiDCaHOfJVHK6EuBeRts0JBxa7swM
9jwgivezm6ksoR9m4iqD0PMGfVD9Lh3r6hcUEePOkO141N3W2hmz008r5KgiEY69/fXjV/s8s6LJ
DWSF2iW3OqXxCzg1Xc4S6lD5bE5WbYZWQxfM6Or0h1YX2VbqGanUjH3diF/KgIijLLt/bklBZsBS
iNo1JLPgglZX1oA/MRMrniHmimirZ+b4qhUdXYpc8vAesSI1r+STl4VUB3lBAlJmTEJLvvN+7bGi
Q2iLW+KptdI6LBwcXzJPxLeiFcQGmAg2dwPW4v56aov2R1NDDKbcPYEqsyn2/mtcyPlaFNfJdQhG
Ydu9/zHoplExNKvxyR9QzJwyQ60QOFAoOTjKewyUdo1u/pdzRQ+Q/A6sEKiCc5wviGlvLjprenKa
Aiq0SJx9aeXD50nV0TWO/vnlsWwwGvyUQxYxSUj67yfnZr4WxX5cP3eONON1YKkACUmBJ2fgZeom
6aR8oAFZvn68r33+2j9jUYa1DXgCNPWJ8qFsvh82GRrE4aTZPPvwxaL7qKrYTxzE9stsJfGuifs6
XpcV+dathZfQl49HP1/gZfTFj4KDDfyNnu/70Ynuor5BgfGZIhBC8WVVe4+okPUHt+1xqvl4sPOb
C9s+SlxAR4nIUYm3zoJ8b84zy4X/9GwOSh/xcgqSENwiRqP00cwfdtwkyZUhL9pptPJJy/EMhAmL
Vv55DRSU5VADgRYvpWah+xwu+lwWNkiVlxGWiTLeg44cjM+1PhKrE8/PwRrAjPWjjk1an9KPjWmF
bJaHgE4C3yyMx8zPtmBtzRvHilweWCvW2lVSohZHht0HW2SwUONHuquIn3mQ9CnsIxShwwIpOvf5
4yW93LRMD90bUqcFeXzOaOiyKB3IZtSLisfyaUEr3kgyhJdcjdNKG1v3NKZ58vbxoBewTgakh7TQ
1qn3oE6x7Ok/nruyi/1m9qv6BftxdJJKidDVqvPS+BQ7neccEsy813hUlnC0J+l4R99o8H5qNWnt
kN3uG3jA3dTsSGjHfTAR5+zNSVPj08e/c3nu3x+tRSCVq4r4FpXE83J96gCJyUVrPk+yapBLplqi
dhY0sSvX4uUhYpyAZSULp9h4rodrqDqm4myZz71os2lbzd4vB8xZujJ6nTbHv0+K65D5kMRyfM9P
bJk3dovI2rNWaVhX5XGVHDxMs6YrL8/fJvXnOGc5MiD2rBh0HDbIBoQPWQUkQohQyhSt6fsAJft4
Wn8bDoFr3QJUCDfnvD2Hd5PXjP5sPaf0vwnamvTkOGnxU0/y6lp19HJfUPoGW77cvAx5DkBIs0p5
SWqSa0T58G3QmsgNe+qan/51StT1FxrOcj5hI5w9KELoKL3SRX6JR2FgCtupmYeTbtsqzaT54+PB
Lp6RRZFlkf2htasTpJzdrS4KpYaPDeOLVeedXCdlFfwg9UOW3O/s6QacWPripFnzNkPHGq4cgItb
aBkcCCJ0Yvq+vNjv7wPgAtacU5F4IW/CODCAUm3B8PODMIviItqpJq8ORuTOh3+fNBoDxMDA4RbO
6/txYcTASYRm+pIoGdHMwfhnU3ld/DLjo/xSI+dLdaLT3TS0HeH+83MGhIFCCpgxVO9A3Z6N7mF1
p1mNgE+VUS61hhz22lhp3+1WNIcuaa9V5S6OyDIewTWbFngvgkfvZwu6M0pKgIUv6Cv72jEZjLLZ
jl1UgJ9BGSNYf7y4F6cEbbEFfLVIWGGvca73ZboochJ8YQQqY1VSOyntX8HcXHPiupCYph2/4O2W
0BKWpHUeVNp2UvDSltOLn1Ig+Q9ncAvZXeHHmN3Jvrt1C2ppe7Nzg2hj0bqiyjq4Qohd5QTTsfBS
pwgLd2jnfZQ6ClVWp0EJBePddkjIeyc5H4UrCvni+0mzr3VdGniMaV25yvsZq1VEbsjrQ1WR06sd
FH3EBPCoc/G9l9n3JG2Rafh4ZS8+JKKqvBgeMf0CkzjvlkhiOU8hPvAyu5oHHmP0vhrYT+6E211T
47gcCmY/BVW8i+D4o+X9fs8MsxlDxUvkC/La6iVJ8sBcDWn7hMGf020/ntZlrPVbpR5aEvYnZEe/
BSX+CAtA3KYkj6Z86RYy2i4a22LvDXZgrZA6UfIt0FXWLgiX2dklVtc8g/mfqZzPI+UOI2pLxB6q
eU6qtd562uOkl8JceaIdgQ30sY33oB3PP7PYpxeBm6T55hCv7ekeTM1WU+gDoRudtOJewLApryBa
Lu7XxfMCNZyFMkGgfC6pwhGXeeqW3YvhtT3SfjimIGrfdA+jKesvk+k1Gxtr7F1G3fnKdrkIm5ev
B4+Yk0iN/CJGN4JSxBGejC9NQjUPVcGG1jl+s3a3kqku2l2ZxPM1F4aLK305jbQPoQ5xQIFKvd84
nfB5JOEsvxjC6MadRk8TVEqTYblAuDbcVTjMbIs2/+enhHFpIKKsQDQAHedsw0rpxGlqyf7FtDAW
D/mq+jGx5oMPQ+dbT4aMN7JrXqupXByTJTqE/0XDVveI4M6CnT4ZZaZQN3qpOqqa+HoB5AiDXivK
bTR4RbP5+KRcZPV0LT3gIyjl8XhwrZ/NErQRuLZqSj5NoNVPqaAZbSRDdkOt7zaV9c61U+N+kTu9
o1Tn7DumfCfk0P7bzuLpQumK14tOF4BnambvPzJaKYnjNDTBvZKwYutNpKnbwEQHoWjxmV25KN7W
/xZX/h7Tpq+EURNhCmCA92OiTFgifBxpGGH5mYIMA7YVZJZM7qay++/jdT77rIwFAADLEhco+e/c
8/1YnnBEgdVtgAqz3v4cxjLadCii45HjTfrDv46FmSULuZARGPE8uS3jQvNjb0iOfuSg/duPDqLi
CC3LtWp8EF0fj3Z2JzAzaKCEPnCtOSdAFd/PbFFSdJFKjw5NEdj7IpjaBz2bxBrLIX9tmmV7xXXi
L+PxaAFLpvLwO/d7P16lcRlnduIe0KHrQx/++r7Xa0RrlJDBLsP7+1pc8PcR6e6TVwFWcc5maJhQ
u+dudg6VcD6nvjAeeLjbI8zTYSWdod99vKDLVv8jV1wWlNomiGQEBhZux9lwuYo7xM1w8shBhazR
LbJDzdHrjdXlRhjp2rRPSzWDoQqKXRRY5fbj4c9vhN/jc7mzvPBmqLCdBZOli3Cbpgr/gB1v8i3x
RXGKq1H/Rkmh/Ob3mqKzGJj5ynIq/6a09WkXATA9lrOtX/kpZy/d/38JXVjqUe4iqHmWYDoWzeWR
WvahQq557XTz9BNVDW8r0Ua8p+SXg9JCYXifI/P6+vEqXJ5XiLgop/PwBEChzoXVZtoTLeGce9Ag
hh/B/mE0npTps1eLa/zi5Xuef29eVb66vnx2/+waKmHzkB4xVFPZzXbo0nrNk4f7LYYeO3cC7//x
1M7e09+rCk+OdQU7SLKwTP2P2AgNNunkk8F2NibbopSZtScf59KV0epyLSe6wytWVV4Z9nKadH8x
56P+sODLznk7QHIQPolG++ClSfKVplUZunM3bker1VdoZxpXkobLaSLLQGQLkYLYlkrz+2kGMy0v
LR6sQ1/YWFwPqbkO7EQ9RVEVOaEgG3zQOpM208ere7lxGJaUnt4AMwU7/37YuIr05da1uQ77dGfE
wjn4LfEg5ofu48dD/W2GoH18Cku8Xu758SDBjdpelfZhElJ/a+lcfokyCkP43bvzGFKim28xIa3H
f11ZiiKk2ShTEowtnkfvp4jgoogwBAgOLniqW2GiHbSqtMC5UeVk3GhAYVfSd9Mrr/XF/llGJTVb
IG2Q3s5n64Eeasuu96FD2d5D7CmUkkxoUt9tGyWpsMxt/8qIF58SLQidzcq43D9c/O/nOeJOHPmj
6RwybzKxTqnKZJ9OehQmRaNfC0aId/jr3t8DSCX+8TnPIj96OiY2MC0qmq41PJUOxJBDI13EYCAg
DUE4yiAPQiDh0rkD3tvoPxCvamFeWZ466FU/Roi/pw7iBL05IPQB2sKVK3OmdoqGPgl02FZZOW1q
FwmKjQWe6SHOFkyzpU/6C4/32K5MtIg1GNDxQM81duruQbfKqNzMfVSKL2brDtPNUGrSf+hrFG43
XhI0zt6eRCXXkx1F5leA/Wm/sn325XE2a6/YWn2n1+teNnP/GfifaT3zuBm4r5SYQoQ6KKIyrPIi
+lQDCsMhtML+Z1MbRvy5qg0tXptl2t01VlWRmTHZOzwOyuQkhkE8adk40gVO3cLbpL0tnguCr++e
WXrPyo5m/PGsQNsPMrbeTBxRfuhO32or2HxVDWhdS7OwKRChDBV+7gd+pg2aqulysUFRNu2Ocdcm
D8Ncmu6d75YoM0ho8PdeqsdP0FjybxXBInIpLF/oYRhwzCJHJSsLn8d6hVKhX34yjAoA9pAP9leU
QyVlS8OYxSaeImXt/K6iw16O2k8p7MLcDJpwjPVsITMQ8t91J3TBfbQ7SxmEYN2K5pR6UxAVYZJb
/a3XBwAnMiQD3Vs/oie+olCq4QzlJqZ7m2QDyzoj+v/cCRlHu7LPk1uJIbMMdb8Zfuaxg/0ssJcO
lZRY+5l5BhYu4L+Kb3GRobwEikAK/VErGjSWnaIsigfSQlv7kVtiPrZl7Ac/hiAvs+2YmKJc970G
wHQQzRgctabVb6gOglRop0kARlPjiDCOA9XjvvLwmAlLsynsreHWvK5SN+qdkwA8u4eGDxqwFz1I
dHBPcb4bkC8eV6kfp/rPxuiz5lb3UPbfCDo77lsbpHGycrDG6u7rUlnzJrZK5w0VVMTuuDPkjdci
SkufRbWGcx85I1g5353rfOshDbZGoSXqPuuFHCdjZSvLvlEeLeQupLYuBvxaplF7LUUwP9p4Ls3f
6SnUU7Upo678gVJEpr6ZU6R9bwbF6RHwaIAuN9FUFzjwqBkdG1x3qSLHtexqhTdTosfPIrG8ap1r
U1+cvKmqsZTPXX3KubHTXF8pECttSLU51545jcA5C7PujwPkFpTbk1Z6P3Nlah7V/d6TW8yi1BSE
PN7JlzzTKI3nAPWWdpZyfuqYfIt9oQbExjD+ArMHge1Zuf1s7UdUUB8AaBre0W21RqzqdCpepUiF
TcekEdoGR1bR89vaQn1B53BQR/yTy72XqwSFsMmp/VNc14PYV7MBA57HcGjCBtXr6VR0wm5/URFL
21+9ZjfNQ5I3NGNWWCD0zd5XTu2s7LKThwprBypoUz9MITrOCOJrwaCjlqY0p7mhMmAX9/kwFnCq
LWv6hZBtMK6LlCsbZcop1YDxoxi9YWXN9oG2sO2vkc4zvkg5VA+po7n+Npb+WIeTWTsplnF5xsFo
5+65cjFkRRWzDmSYNG0X37aLLxOCQAo9RQP4u0lTnVIHYBjdu6UhC2TZ7es0OGRIDXyq0KFG7dGL
+QOBNbRh57kxWLSarbJFyrs4ShsDPggOrnkqtcUNoaxUATiI9lO+KaJuzNaTEvrnoJw1uR5wWkJ7
LB07yoheWh58S+IiqbBRo8oyz2gyYxhp2juBY4B9I0Ts/leVo3+PRAwd0tbuOrA3hd1nG69nHX7I
IRtjOhhd3K/Gvh6RgEWvEi13d4ysUFLPireNI7sYy0mZooYIsAlfPNL/V402+NtQxMGPEXjiiyst
4ayW/LYG5RSMv/ou4/axEL88ZSpOnma3Rku+DwYujiJJgs+a1lvFwUz0TOzQdZoPGduUbltUR1/G
uBDgoP0u/W/MPf3WE5BQ1trcdLeJmfvxKpmnrt/4nTYegqCtvxYaAORwmMzGA1utKfhxgfUmNbP1
VrXbCrGJyoYiVDd66S9MRypqqbVXB4vVZsElhDq9liBHYM/bGZBWsMMWGX0TJXvNWEEn4SPNrcrv
kwQrTURpzOnRxGQlASvmdMV9kOTjZ3CQxWOWRum81QJX1Pd2JjT70bI12oYhAXPUHkYU1t/UtNhg
SSsX+WMxzs5pUgMOtJo2Vf81kRq/6Ylw8i306sDcolMrb5KlnYczr7Lv2il3jXDoXNhw/VKC2glj
dm+8CmBv6AF1eSmoAr+izmeIwzh7A0JaouWr2Gjhk3gbfrHq0HwoVxaGU8VW1DFZcqSaCgBXhJj3
3upZ3DBHIfoWYS3b5sGxy9veGdxPQ9ToUEyFExxpjsfO2m3trDzISAztwSLzUxtsFjt9I+tAw6kp
64AnFlkrbqy0LyD+u2nSrtMaG8WV09KnDN1UOcOtg+PK/UDWK9aZXrU6RdVyAc1ZbnpTBHEwbv26
cq0bGz7ir0xGIBkThL3xFhhKlYXIVbRPfml7oGD9tMg2JP7da+eXzTdlof+1oXar9mS0Og0fpPnd
MEqc/LFMo6YDZK4XfWhoeQe/IeBj7aA8dE8g4fCaIvwz7qe68Yix8Cn+FuSmN99Xhe2DQs0w4gsN
cpYqHFtCGF6cqkYCFhcfLbRzQ3lcQ4Hx07PTakCEf1C3SvPldy3Wh/zG0of21SipJ4VzjTPAs14W
cJV6WflfLKcV7coYyv4104wxP3Q4I1Z702ii+MSfsIJVo7WJF7Zm0t379M2zk5+0wy+vj+FKJq5w
1GejVnmziVupU3wtSsvYw19dzJvmCd3L1DaUuUtnXz05SZelTJCccN1ake/jexjJiPqJ2dxNXQNu
PJG5kYWKGNh6RVFCpTt/NqN8LRq33wR1C9SHqLF/7XlP1Lb2R6TGh3gE5enkg4vgZuzFXwO7BQFI
g8PM1uznPlg5sWv7oQkFMDmMdTllO033Jy+UnS7SU2dMlU0J1YqqfZEPyQbYuhPtCq+1PqeJmOuN
wkQIp7VuIi4Lgnl6RgJ6FLt0JIzcYLLqUnQiTkNSThsdb18GQf6kpdpgbWPQkP6qmT3/IYsNcBMV
0PjbJrDq+NgaAgi1NRl2vu/y2H9NggquHOL6vbstxyqrV2WSRIL31TflOm86vnpQJ5U6wp2CvebA
7ki+CGBCEr5kB2uoAuC4dicCPBD6YDv2BZIRROyNa5S3EdrQ0U40Eb6BaR2l2SFHGoODOMABCak6
IuNcTSmgMROztvrJtR1jOCZsekDMlYhevDnRZGhqsdEhRh3Uv7BAyiGQOISCjsdrcxxMZKG7oeAA
5HmEVl4B4wN7TYqt0Gv1rti0QQy/ogU5PAN2ngnpCoHiemhjGI2pqNex6dduOvb6sqmzktp+HG8q
2090uOi1ZzzAYcpbOGkl9FQ9UEhjTU6Sn/JxHv31OLf5vVubtTyVpanWLZJaJdY2teL8ts08qhdH
dUG7pvHFL/Bmp/xUldhwvuiNEQ0rSGeKA2BCT9wOUqsxVbbaxDiQ2XdGHo51o8Z7E2ZPfjCdqQzC
tkb9gAs8abax6uUQh+DsAYAswo9E2Z6JoDwSM1H7pfblKKly+H28Nvoiq7dYdnjBphWd9phTXrf+
8xP+5rCBqBStIG+62rpBPk97UI1tEBpwczVrXzYMKzqzrG8Rw20JU8pCexL1PLz4MigACYhO5cjI
IsqoScX97ROcIvCkqaq+obtk5gfb7kHDG0HNl6uNYeru0Hj0ghUwgGa4tduScIYiY6Y9EFkTejmx
qLxnLGe0b9Cprei/eRDyTqEgr3Zai3TaFWri3yoKdJeoQVFAJvs9K144OXWYTsX2Aezwce4BY5mA
ZVdRp9lbvZzeFrLs7uMixu+CyHnai0Z/QIEcOVS4F++z7AEpFIHznnWgR+FlNxZ8TGtdEsAjTp2N
Q7o47+K2ayRSmMco4RoKm6E397mjSXOLuRW6vC4xySdQIXGyibnCvZBabvqLPgNfwTXi5EaXgObW
SHe4L3bQ2dUN0vjGT4pr1dackim59Zycj6fofWrrru8QqWo1ks2nxstS82SOQzkisoBK+mayi57F
aPNsVeh1de8PPZdiqGEYN/6XN1Adwnr27TfaLZF9MMrE/4Q8eDTd1GJ0vrgKuY6w4gl5g41GEhi4
kZZulT1rBdmXD9iEMyrwVk+lj35wPihsVuoCFpVCO8nfYdbYqGPqYX53QNJJV1tKQ/Npcgez2hpY
AxqbZHLzT1Pgd8mnRovQuiYlRCTR7uBU8zqo6Eq/4aJwgTgOvCBwDzQ3KJOc7Rrqae2AbF5y1ILK
fhpaa77Jy9SkOT4XIyXq2PsJSlLukrF7+XjzXFZoYM2AQKIaBVIH0Mn7vROT2WN0VmfHQLlH3yuj
V8T8F9jbkF6jMF+Un5Cxhfe0oMwAI9jnyCrsjEYdDoh7GFMaf5Pi7CEqO60aWUIaiIora/qXKjzj
UbmkLQbKFzzo+6nRrG/oA0TOwW2CdG+mc/agzQMW24V0p8+mxJLJY6OczLTDaLSPPGLArm/sow6P
//XjZb74wCBq8LTgI6OTD9rrrCNAWGgGqgJNhz1kv5dNZ8JgwDUNFCnAxJJb/7+2M39kSRR5V2qN
fxsaTQy+L6oQDnjz98tgNHFNw1B3D1a8xHWkL1tCBbkN6JEQqkZV99VjmU5ervXbj2f9t09ACwC1
ZJx4AIv+Nsz5o1Bu2SA/Sm9yD7RDUMyrhOWFXA3RokKgdSvqIpgbD5RXjNBQiGyH6DQiiat4Ne/Q
PC7GK7fzX7YggpD8s+g10k482+2W5TV9jH7MYZr7dtcMVSDW2qjpx24smpRKWjZeI6j9ZfkXDUoE
sMBaU9Q+a8u2AaL9eT04BzTBzTViDPFucBAKhk+SHE1jGnetxE3Kmu3y6ePV/8tTBDIOQCdn27K5
r99/+NYY8ScY6VIESvnbIoqz71Rde/zWA+3QYVO6+GXM5b9vN3rvNN+Xo8ehW9bjz09ullG81M/w
NEFN4XtRBFay7U0Ia4PpDfWackq8sqF0oUQ8zcE1jMzflnvpOvE/A/He8+EnbZyVh/joIcgh/lXo
r538cRoexKC8atUmMvoZp3W7r4jiyysP8WXbEakooB3AYkDtgQZ6P/UKyl9BgYO+akelIcwEl9KK
RB2r1aAdqizMwHyvRpOMyU179xZN6eKfeyecZAgGtKwhjAfnd17d9VbQYr1xQKbQBK8r4gOAoZvc
q+YrGJrLs70IPuF3gHorQrTmuWpi6w2oRc7cKx013X5rVWgY80L6FM7KxC7ETV8WUHYk3mzeNhB5
Jh4D6uzJFuS4fzP0Rn+tLXfhH4gvZICnJezaBVnDpf/+A7jI3xrYUPqHpBHOzpQE8aFN1L9zi2A+
jWCaMgyXx/nBK4QqTp2OU8HJrqBYnEqkLdZoWVOxyI1UbrSyBUL/jweSBj+bkuuf+xDM/FmbMvBb
nmC/y45F01OPdTOo1+QCayP2zNfZrjc9UmXyyqAXB4JBaRnC9wGhAXr17PqfW7ul/5DnR6c0tCSU
bmzeSS8XpySOi/nQFqnRUUOZsmQf67AF//U6YHhaP2iOGbiaYo7x/pM4ujB5c22MqwZ4r6oCPB62
NN0oLxWG2GfwKoGMQFyAbef2zx8v+OXc4X7/DsZRCgG9exYY8+UHc6YLfYhiiQuN2aCVZKKFtorb
eDhChKwP0lWDWAm9098+HvvSMsKjO8x1sMjHAX06vw0s0qKpKaf0oGNS+Al7b1ntdEONZF4ZrWoA
jUFzM1YCfEmblCr6PJg4nKybri8tCglYOa9tVfdVvJpxaiy+G/7YmCdspGJ9l5fS2rtdPn79+Edf
vI/La7HgpujZLbSgswPUVING7c9uCJlg8VKk+DrhvbI1HfmrHwP7mgnkZfDJcA7rQ/bC/8+RU0Y/
0poVbnMoYoTubQqrb9j/5FtVGW12pXl+8RouU6OTtChNLLqfZ1PTa8znxhowb2wDmcw7UFtQJS0X
I0hjTNPN4Pf6S5pO/ZWQ4/KeZEVBEtF0BSjKjX/2KixqC9yMvXGQQdmPR6qq5kZZVX+bEnp9Ewlp
q0R0H5J0UJRRmNVa+yrrnoIzuIb4CvTnYsVh/IEQQ8+Eqj8iiWer0EwahRYlrIOBTM0XGLDDvW3F
VnAoA7uv/o3BqSNDB7SZzQS9EbTq+cwx5xicqgaGQ3ELrCO+3NLYp2w8/6CZwBWw65AQzCdop8UV
aeGLjexzyyLZDIUTfhK/4P21s0jpphVJ7mF2x8IMTc7OrVXRm6rN/t5tvNuPz83lsjIccAUDb2JS
uPM4N8YYeKSm1h8kxO91o6bsARJjthuH4lp8dbGPmRmtdGCroCQAcZ3Fk44Nzz2dq/5gpnq2K20z
2mQIjq3KmFIn1jzmXWnE6p+/5IJxpJe/rCdE1eVH/RHUAQPxFJDk/hB01eCvk8ot+lVf6HR6aFza
xT6ehXjNRDkWh49X9uIKB6/O7Ym84YIhJbZ5P3JDtcZDQHE+AB+LvthzbD5SrjWdjRX1enucUg+r
Nry5EO1ADwp9h4+Hv1zt3xgu0mOkcpEYPHu+urKUGtmJfcAEMYBkr3tJWNhFfVRDbm7ytnwVBgpz
Hw96uZvAOS6qMETPDmHc2Y2RjrmWTbylhzpt8mNhOL21wvfOkyuN+lK0/3i0i6OC2zkUHfS3F8rZ
BS1zCBIaAoYnT41ohhLVhoYOVhwn9A/danilsssK//OQkH8XdB7YWXCzZ9sprfB58otBnYDnGXQ6
h4LeW5ERIIBsH+NjEwt1ZZbLmr2rkQVUi1DZgZ2w0MrPQ0OsSaqIjdSddKzOjV2ikMI9NIqG4evH
c7swFKVYBFiKCw8+CQOeR3mS1r+bZTD/UeWpm0OqtW61Sindpr/idnSffacdp2A1U5hDxANizTed
/Vve0k/JHujSDunPuvIGN8Rx3LuGyL782N5y95OdkZPic2+9P07oP6DVFnf6qSkpToYmJOjQBEfw
6GOLti/b6UoR5uL4grIH4bTo5hsAc861q7BIRCR3DGjeFuPoHVtvtu9wcnsbDSPZxZFrdI+ZsPR9
1g/Z7uMPcXGKAm8peywI0N9A/+Xf/3FnAcF2VInp2Ql7y97twtKygCg7Y+SWN3iaJVfi7MsNtkwV
QC0FLkBd59n2rCx86qKqPll+Le3PmlfrxbYsILBc2cmXS0pmbeGVRK8N8vq5ZAA0KfqyrtacCiKa
dNog/9YvWtNd/qV0Jn88aICuJFrPWtn/dCO7/vbxup6Pj5XEIloADQ4wGcjlZYv9sa59GuuSpzA5
oa9bfrNy08bT0UEW3lxUOyJZZ9/hPs87W+uLeP3x2OfX8e+xl+oC799CLzzLoPJRaBiQMHbN6xqm
EiFJWiB0FL1m/qqGsvo8JnL88vGg52dmGZQdTFIJlJg04uzF5bBn/lTI9JRGHPswBdP0ZA8CJyg1
Yu6Z0V+Pr1yQ5yoNvLOLUABmrdAYeHjPJVeBO5q4rMzZCRvVZIPUT3RA4Fk9WF6q1u7oFns08ZtV
h2mzsZIKsJoHp+rKav/lSy+1BIDwmGKys88uiwxci2jpVp3grltfAvp09xoCxCe/twGoOVE2HgNP
G9YOKixXTtPvh/XP+3pZABIRgKAEO9BWzt79FgSPgVhZdkroJuJvQAcYknlMMyuscPf5JAvwXPTe
JEa8czPPBxiLWrTKY43GuRp6DLOkOW3xqcy2IPatNVJM7r4BrH2ilZB979vkqgz371Lq2Y+G+c+h
YGsSrZzn2l1FwunKaj7KIcju3BF53LU2AFsNUdJDESlVFcLNGB5mK2AtxfiQZXH81nbWYnKQ5UjZ
Sh6Ul8oU7SuwruGTNaZxsdcy09VC0+WxuAlALKbfYLQU4zYK6jS6Ka0Yl/ueZvMNeJsy/pwIO3kd
Uz0PNl7lDp8Rw+77bTSZcj/RzgXx3cTaW9JEo4HyhBUlE52arBH3NCi6G9iIcq5CqndVtm7brmtf
Jnr0+XYUokHyE+0G3dxBLrANvoTulN/LWhgbblUt+U/MYmrvajPoBLsSKMwKY1rroRtRN/lUKydu
Q20yulhtSqt19L1tVfVrgtDxvZHM3X/VaLgVTmZm/ymm/YTq0ZyOb2owGg00p8zFIXctMsWAK68P
bVulJ01Ejr3pCm/Y1pFDpWnGhWlrWokfHYNA4pc6FgZmDwBr+uKlBvSS3UtD6cPeQhriDo7OAkvw
OsQoBmdWyO/WdHpWyGN52iaVIi9vZZFHBxvNwTEMMld0j5MrRmNl1HS0iQaBwyEw1rbxWnjYuyOE
TT1gnerl8GlQUVndQ/+J61VdzRg+6n7vniYIrNHK6TqKwsH/ODuvHreRrA3/IgLM4VYSpY5O7Vbb
viGcpkgWczEU+eu/h/5uLKnRgncxC+yMB1siWXXqhDdkS38rG1X3m7lGK6nH3XXcoIsUfoP8ir2s
bbda7nImnsNOYFP7FQFO19zkU4+Ylhek+seA+PmwyYCO/Q4n1CnejdLB5b4vbPtTNMydeFdh2zk/
NsQJ2NhjWwZbuWhwKuXcO/d+jibqBvG8TsUZM4JvcDPVxyld5GpmHMzqsIgsSLfM8FNEjgYn2gcT
onsHK3HZIsDuZwSaQiX3jP9RPkOS1ra3ODOH5r51lq68mcrWFDGZDU5xVtX2v8ZZtD9Ns/HyeGQm
X3xwg6SRD0uYuNbBGL3WeoyS1qEvM/jhcRm8pbmNRqAuXuBNw8dsKRzrgS5i8TPQ6WBuEJxgcnLI
x0ax1ygIn0KBCeXvodWiuW/6qAcTODjlN+AdofgP1EMqP3pTGej/PCZ9Mq5gCybokTV+cuOItsFD
epAVAAW6U4eJyoMqVTvzh8HJyyx2nVb0t3OkBfpUYgElWnIGmh3yt0rtkkRj5aZqouStdkfa7KAO
TOsTB9dwnhJdAN8IxhRR/MKZ3J+MY6diJ8YV8SSzyrU3y1D0/TNAKPslTAl7H9SU97GqC9P6nKUD
WLPEQqd4NwdEli/5nEyU0pgw+RHOCov7y/J5STgWu2a3DeRSfly1957LQqRyN6Sm90wrTstn5ILN
4rlyA602BZ1PdVuLDLnNURhFZ6AyXU8WbBmwcONOTktUfSdcq+/MCZdvlZWbv0wMBTIswIHefOuV
RG7X7FR4QAc4snbSSdrxkFhTMgBNwBZ2pz3Q1xAWRv5FN+pFd2cpejEbRJXMT4h1r+1B3XsPk1lC
XMOvC6l8PGCS6r7tMB3euqPA33dRjrXNAxNeL/zO4b1WLa3t1uyW8qvBJAUgKG6GnA9vbPst56Fr
HpihJkNstrhibU3t03uz+zS9w1OP28ThYvgOw7cRGxD4fr9BXSy6twZXd/FST4G3T6rGq4EdT1LH
db4kX1Q2T92WxqaqGVtF9ZcR0mq7RZy2+zJHDYc2oZ59cTIRfc0HpKQeA1tEOzNFw+/O6JLkENWu
YW5HoYbyho4RokebgibuXbPYmTyAMCW7KRsMYfQ2x10AyCeK6p+stJrduxrn0/TWRnj3tvWWof7Y
MMJu7A26dam1A0qZPUauHOa7gYv9zqDbbu0Qwaz8eMXDH6MCPOaOVA0hsURZk0FErp2vaYk6zqGJ
QEMfqNjyYBcCTjG3qV4tQnxLoaezmcF0ICIdjVX9FJVcby9uVtjVh2ZQgbrDWA2YUN7YTQlrd+6M
mzptxO9EeRbEYOL26MZ9abl6h2gp8OMZKCSGmczhwy+RsKMXHGqzZWvOZRngn45cxg4Yro+fvABA
fwucPZxustTFGQqYdg9+Kh/o/byf+z6p36ncH6d7Wl8LGOoSZAZwrDqrVP91MtMmu50QMngowkjK
h3Ls9F2JBKn5aYy0e0e9hKIf1mHGsJv9vrHIpsf21rEQeN9R39vlbTOOfb6dsCmNdh51y5PG8+zZ
Rd7RvenqOUhfElLS6cMKJvtKAKl/9E5qPC7QX4u7dIZH/cWjyzHFKYqBJlr9RmntQgTq5GfQW1Z7
N4SI47W4x2WxmXvC+k7pYCAKarf1w8qIuYXjjutmWfg1ynm+amwPDBDMUwX/MVuagx6apeEka1f2
Dwtyd8G7pa+m7vfgp8HvtKjrek8XzO1vTPTjfiEoCx4YaQ4flEHi5oyCLQbA9W7FUQBqorI4LF7Z
dT/olE7Nzg8L93dU81O20Yz23h6MuOXutC8862eT+lb1EC3IJIO7B5RdvKDt1+S3eEla6X/JkNgu
apJJ9aILKG83IkOGYBsW5XiDEKYb3jpG5h0Li97kEJezSU+ADnB6H3iz9uKu6gznZjaC1oXu7trF
PV730/csyDCMzz3DNO7TFmGBe3cICrHFLMsNHpIxNA+IVlCE1RXCvc+mNqPDzFgH4S0TS6I9Wh91
9UMQJ8S2qlvsvoIAVYatBlPiHwruU2u/fk4fxaAkyjaqRxS/doHJwbWg6/WOCCWynSlEHacjDgm3
q82RRJI5VSgXNJZhNrDKw/JoODmozMYY3GRfVg4Xftsicwaqxp52dlbZ6SFYkCnckyOOABKROcw3
o4Xk4WM1g5XeGpPohtgShRh2ft97LzqaZrFt+JE1WqJtkMdTHRU/2rldidzRCHCxz4pgH7rpSBoT
1gkZWtSC2nWM6NkWc6B+BHmdGZKc2hz+C+oAqFjd51ATRzOjfzimdpg/du5i2f3GL5f8UVZN4d3O
QZjtiqTMvNhYtIO+pVP588aaAuVtq6ZxkpgUeAb9FkjfBXlqBNk33LkLct100u8lLVS8EIBFDrus
CsfwHf0Ylb4vgwqZxhmtxEOJYzspHROt6GD0KqiATtZiBjrXYjYJO6eJJAJDG5CcwQe4PLJ57DI6
Jp/oIOVH5NOW6kZHHQKmZBh2u5uQl/ti1CMYd0Qbi9LejozMmxs0X7H46rLCM2K4aKD3Ww+Y2lh5
etxOiB5ouLHAyqpN0abG9NPOajFtgqZ23JjNDUgttMuZxiS97C0Bp/S/SenKLsZEYZJEKlp7O20H
CF60GUb0ojeU2LaTox4zx1f+u6CBfxZtTODCzX2NbTaa/Aa44G1KXoabuZFboK0LF/lpcwqj6hGk
edPReE2MNt/WJMflw4TgfM6eLQxAFkCt14ybJv9HrCkGj+TRbY1gxfwinpL7ZTkDou7UZ91VntxZ
NYI2cRb4eHg4Ghc0f8mN+ee0oMK3g5Yy3bam7EDbIeMRPYqkWCCtO9wE9ocmmtTHxRSDfIBeEXVQ
C1TUiQomEaIcD0tppd98w0u722SIZuIWnRH7kxH2EuFWZ809YaEqESsEYVJ0uMLCCDZRjawks6Al
dfbcqAMqszkzkV2vikrsKjEVyM0jY/WYYsb2AyB+w3i9j4L0YMhivMmcSDfoZUspNz0wHPNhWibD
2YL1z7qdRXOq3JcZ+doWF7LkM0tjn9q381LfZW3nTwc2UetBX8q1uU1U5Mj3c6EW4+Apq6Rj2KTt
1kZILXo3DhnpkpumlXUslxUzWsxVKu/SpEMGQMtBqRiAbXPjiyIzY4SxKPAsUMG4SkjAlzuvrk0m
zYyCjCTbeG3U1kSyNqq2o5EHyItVvZx+hAYJyaboQ0/HIooKcwe5zGs2HqS1+ZZ8xO5vlpVMvbSR
3yEVaAQJCFhmiTgtrYp3a8mII2gG8cCTlgwfq0i4S8xbhpuc4ug3bvpm8T+Xvk32ufJQxL2aS9XC
NvLhNg29hvZTlDojWNUinopwST+j8prsI7J8Ue2GKeqOQWKP+V3r1tlnK5uDOS5meLH9ps+hvG/s
ZsjrWGcVAqhjN3TFjRpb/vnaFw7vaTQZJclOB6wfcO3goUyuJej3MvO9r8kyg/NM7MUIY7ChZM64
iTQaseR+6VHO5t6wtqkkRtSbDDMR+aAzP1CPhm/Xj6GtS/tGKEziOMnwObEvRxJ32kypNvlu5Sy3
49glX/wQ+M/Gh3+2QyPH402CLmm3zaSr4E4gFBfESCGP3+bB7XkGx9YqJgNJePsArv0jLt4N+Fh/
GuUdV3oYo3S+VDukxKLfHRFEJqAg/L772cs6/9oid6uPZVFDyTMT+IXVlDk/4YG082OgQLMeJqsS
39DJGOc7E+uiGQObWvYfVdL1d6XbWfUunUpnupG9be+tBgUO0MJpm92VdSBwT5nlUuWHcYlSbyew
F+Qic7IBLATdQCP8jBvK2N1N1F/f20VY/zUZijqbIsTw8eAMfFvNRVbGkfbMZVcNDsYGm8bJ2jbd
NIuCBkR+DgzSVvD8NgK490fL1tLcAwgtlruKDnO/D5a60TuKGm/aggWpn+eyBTQKtsKP5rhsJZHU
9Bb3JcCCXcfzmFhNbAE8t3atk9nbgYF8+YI4/RLtS6x0/Scb7LJ6bo2+9XfZgrHPTixe6u7nIAuD
jZt5S7hF1dxaviXK1/odl/DU74jcpXc70pym8vVMEGYt6t+agJkHNnicpZB3bs/PhytCFBNbkdMr
PmBL7Cu0k8F2bxZwJqm7wQSzrJDnFNZEkugvfUyhY9YbEkF3ehxkpz7CE1H5wfcr2zusPIO7yQdw
tbGKEtqOly9We1gsZDBBfWBf8ig5PN+7jECxc6IkD/d5O+YzJII2k1mcOGmp30V+2wdHLloreEYy
nnR/A6Co+24lnso/tBCFrYdQ0XPd4kbdLo8Qnyzw3/O88lODNvpBZOUeq2qdNhhvk01uzHYGqt0p
WDFxMRhttte5MF8UkE1z2w0pAOoEL3jQrvMkfvsi703qON/oxca1ssSornQZL3u6juei1MmcIOR/
hGsX8q9+cmctkj1mdvcW0lHj+9y3BMEyLMD0w6dsDl1AP+JTyc79R1sRmqygHJDz9YBFg18659P7
Tq7CXNbFvVOb1R5xegKRYcAB3QRZ3h8UguHjHVpBvnOtvbuOn08bhUxwUTwAEsCQL7LOups9Os2F
sFkZVAgpHJV2YdD3amxm4kKYMLKC8ofQEgKHjYLDxu9sfzvQZPlljaK8Mry+QCgw/HMYAgKbAxnJ
GPdsUqIC7U2uZ8j7MgR+wXW/LHe0DIuaLkjTPLfgj/v7WXYMrWB+fMuDlJYA8BVodBYsjLe77RdN
Z4IHf5GZk3N5yA+cbgdDz0Ua2b14yEavONrFkt8qC5EFolgB+Uc2yEv2AcQKdOPjt5e+aPQ7YKRA
aTKZRHkvPFdvbTmggwsK5S7Af/WLPXTJ3nAdmB+uM95DvrxmV3/xqGx8RPbAo+CLAVXrbJqBj5ZY
KmeWd1Pa1tt0mrz3HvL4jwu/kS2w9qKm/oXDmF774uvI4mT/sfKqxbJ698HxPddj0T6FcedGxZ3S
INpjOYdd/tHxhlnDwPwDYxgEbn4zmJhtmOoKU7WZDGcfVCimzGYHP8ifhzmKOzlW0UtuaHM5SKKT
u/f8Ik8xD8OY8LYI0bJD7tzGfe/tT3U+IGFwzEcKyBEYywAv+fPnf0WNSpclsBOZPyuhltiFzVpu
3FQR5mFmcd830Hwf6Mo0IGoaqfEnwBGLIO+r6MquOYtff34J8/OVPQLehV9zumHX6hh3BJ0/O4gT
yl2Kht9hypb0YDVL9yUaZydGq/QazvVPiPjrE7IscAzk0LAv47QE58AI1XfLmOmgeJZV1rxHokJC
xTdL57ab6iXfJCs5f5OmY9tsXO7MQxeCeglxiaOT20D3RLAKL5krX+XsBK0/ioY56uLEU2Rfzudz
eRJZkymIGU1Zpf0G1vCwC5QzwMNTyMFs0nYIyAsh+IhdU81dS+M4tyHyFrXxOdRt/qslzv8sIfxU
GycFQ7m1i3Q4qKmYriCEzuf0/NZglR7nBdJBs/0/+L2/dhApiKeWNp2fOCRtRVKItBYmZtAwNxiG
qWnDpBMNO2CgFkZr1IPGFrPD4j93NMovfBs1389NXR+H3LL/1SZm/W04hwISJTSHlrsOm09+G9A8
Z4j0EymvugemHX2ylZeZm7ZqyluPN3oNHnf55VjRWe9gopHPf05XrNxIjZUx6KciS2BpySFNHiLq
G2QG6KJlm0Y7xT+qQv35Ajyeu6LEAKOduwIPciztMdD6KaMH+inww/mLhMX1Ys0y33Ho3f/e3p5n
8fbPegAK+d4Mz33u/dNnXN2uer6jfnIXDx5+pWpAuMX8bDeB0aIRbpDyJZH6QDHYXEFLv7Y0SId1
OoiiGPLVp0v7Gu0LUsT5CXl3dTOEhrfKUnk/68ZUezl47q05ivC5rNz++e2HXh/qNE6smp8udsTM
ZFZ8z9nKpQXSXbEy17r8iLxA22E7RG/VELZzBSb2ylqM5qGbISjvArE8u7tF00Zz6c7Lkxws9cXS
YX+/CmENaEQg3HtlRPzKjmUx0LWMHdBFOte7Y5I3SkDH8xOOXVgE9KTBFoafwwDA2BxQ6pAtampv
v8xX14RWEIGWCvjv2SmZ+tGINLXnE8HjJ4paU7MNlRsZ+1p2LupIvWr6K+nxa+/UQ/0LWLuDGJJ/
9k4tOkcOEsM8JqqbT41dv6+UdI7FPP94+9ku7zFOxV8LrVv4r5gDA3PFBC/zE+F5ZfDnmA53qPZ0
Qxk8J9ge3UCr9H6+vejFCwUpQuYPahK+xoqwO13Ua4slLLJAf/a6jMI7SieaKYmMvHaf1aB00AyC
tHnlK/5hmv19JlDRAli3hn5rhUOdAxtU2yxWEQTNM4hgB9m7BbnzWEcF2UPW5OWHukUR/lbYuX3T
pow+9uHSWuZtZdtDdBCpo9q7xXoJ/KZ7EekSfHDbSu3hni8P7WRv297bFsEIvTfxg3TYltqfzcPc
OtKgkvcQ+qZvHCE2g2FS+iTcRN/0iWi7rZ+qyt+IJkePBfSN88ERKSMPTD6745ihhoFh+zx9yaPU
SX7RxBDL9yrXza96nMMHbY+Q3rHBTBVMaTuUV17aeZVAaUahApMIKBcRFPDY6adymzFIZsDazx2l
AuQdkUPmsvtZJwerg9QFrMBjgJLTt/jBMI+2d+FNAUo7Hm2qbq6wify3vUNYo/Xir7LpLvjxCxPQ
pklVECb9s1VNkQu4osZ/NqkMzFOoYOSuVN105TBeZF3rmkCB1ooJLBDQlNOXIGi8t1Ndj89TZQ3T
JqPQHrY5EhkV7aJlcuPAkuOvCHPmcNuGynwU0TRpJDNGF8Nfa6k7sEp4ppZX3sV5lFh/lweunUNE
qAd4ePq7dAO7wkmm5jnox/JRLENyA7BILOuFRkvhn188HNWIWxRDOch9Z5cZPQIfk0+6Ma6XOj+S
ZAh/usKZxI4RyYSUQBBO5ZXddx6ceD5gfCsUiJoQQQP79PmU0wNQCNrh2SgZBXdR1R6B45l7pYrp
Z0dErO8LdGWmK+D9NeadBAoAdmtBzOr+H1Og02VLBAyZt7nGZwelU3Wwez947wyh+moFOeJpJUGf
cFUF9X2+5PW1j/qn8D5dno0NapIOHrDr4BxT2CWIHdA9Dz6jrsT4w9Nhob8uuZi9ndf5Qf+sHFzA
wnLy2HJ18hxajuHdzHOKBpLt9vJ7KZwsOkwuUfbAOFc9hXOOaou0laXixR3xiu3nya12DFvsHDuM
rvIp8oewu3GTVhsTtQPUNX3AiDoDdI21KwI5lrSmYacb+hvIHpjRczivWPQlqTpoPcLKY8MdU3mQ
NTsBkP/QDvEkEhuj+yIz+ket02h6z1Qh+k0ZFza/p3ye3acZY47mo4fwAeuO3QxBeGOi+949+okZ
hb/+cROzf8Fp+WBgAfeRQJx+2swcgjZcRPQZJQp0KQLkZz7jiVfeN3bW+DFWGPU1ndeLTYw9L9Bj
thNlK1XF2VUOYKBGvIJmqK6yFrRDnrrv+7kqmHkKX6zKPkxGPlnCqpP92w/76sqcVfobtLnscw4w
oiAL/eqxeubWmzgpdCXN3h7eB5Vlov48Y2hQJNdRjGsg+Hv/enA+wKkjVQLcG039s0ARSMVFzO23
jkSQJO6U5b0gghFEdy3eE8Gettw04lC6YMuYG+Y9RiRGvR2QQUnvMI3ys7sorOmdmmPWfy+ZTl9L
rs7fCw2vP3Rsgovj8GvP7rQkzc3awajueZB+524A1DTfEYXs6jiZXf1de3Py1KIDYOze/h7n4frP
upDuV2YD1fs5PSXtRsAruhJHw0sa8Dg1eg3dGH7MxrSO317qolPy/2sBSufSgoB+7tc8TxY4A8sw
njvdqPte9c33McFZz8hsa9tYbebEZVhG3lbhNJ/fUhv4t70XqOhKvn4eS9ffsfKfHRtKEHf22e6X
LhN8zJOT53nUoXOz4J34pVBlxSx1QvXGXcFA20oMi/1QZlyV/3hpcVfZPP8f3yCIq/bZp16sUDYB
BNCjTkwzh0+B6M9YJ9NLzugagi6TuCtv/vKB1xUJ3FzHdGrO24nCJvYYCF8dEX8a7lzpNbupnKZ3
ZQH3fdM53M6m8OcaVqSvDm9/9fVpTk4eTwsC07JhPcJIPm8wZ0BokL3o5bEVhXkw1WQ+1MWQAAjo
cw+c1jTGfe5473FE7GJ649WVj325wf/whFxSbIpBQPin0VWmcxKC/5RHMc7TvWHVwcEDuB7LwTWu
XZOvvWf29lockQWi9nC6lgoYlyRWVhz10lT7MfXKrypwp40Bu+wA8W75SusVx/q+kNdq0Mv4sUrb
+1AlV+UOuDqnSw/tZDCGjuQxXHzQ/l2UP5np0MYt6Ji7RUXtS2Iwj3n7257XTOxk2regawLsdVba
5OmiWpeMbRTNcRS0YNOCYEIIOLPQWthmWS71BoiVdY3e8MqTroU9Q3L0HMgyz7qchoXGVJfV5RHM
n3/XD0v/mZ21kM3ipEDJ4/hf+sUQ/76NENOJeLF0a/C/PTu0eR8ly+As1RGkxR2DPuFsJ7orsT0l
qF29/VpfOTK0Z5CsprW2Checb9mFw4pqbnmsk2T8ViY6ii0XLRvck5tbNLzt+4a+1FfcsqxHCNzX
vurrywM6+sPWpo98+lV5+QK5HJ+vOuhS3+uhC6sNVBK6uOVQB5/aGb58aiVMC1MK1l2L/4Z/JUa+
9pFpayBqbUK3A3p/+hv6TNOtTmR1TOASHvk31E4GSKf22kTZNMpnsdFGrf6xN7buZ0SLSHJ97N/Z
YqerNmUWdVOTVcdl9sWNH2nTj5G6Voe6Ub7Y6rpvt2YVwdhpKbDe/uivnSVKpz8GXEB0zrc1FWsu
OazVMZjBa20n4LYgTZT+nSA9VcT1gi7vlT19UUjTh2TuE3B0aUKsjJLT501HIOZB5uQvjWHPA63l
DqZoNvVp3HsI4oBaLAASCst4p0cyhQMJtHcXdLDKQBmZeXGlxrlMENbfAzuashFRFNjIp7/H9lLM
ePs0e5kT4QB1rKcxOWQcFWKL24DITKmDdBzJJgtiU/d5s+tw1R22Gd2w8MoHuTgGRFE01ddExV7n
KWcvZzazJBxtR5An5v3PGUTDQzrh+noYco1WSq9MPFIqYFDedvDtPL+tArAhb2+KV38D3WCTogdj
j/MP5Mw4pTO0z1465S27CZ7HjdFkxXcpx++TuQTPmVOigFol6bIVrUyvxPeLU8grYKLFtc2ZYAJ6
dp/VUzPVHkqHL5Upgpjz0ubMhpNuN/Z99NViZP+AhFp2JSW9aG1A6mKWtOYMSMQyljwLQDUWpIvK
O+OIBp/c1TjTm9usoYwr7Ch7Ll0dIHPczisgpn9wgRzc9LPEPVSY0/uJjXmll/zaR2A8vrbq+UXc
OKe7UlOQwKQJxIujkQrZpBWkCj3Xi4nSSG5unHIOHkQiu5t6Dusd53a5sgsu0grexzqbWMdE1Ifn
xbflrTRcf0ES2M/EZ1A80XFV53ooArd49g3XR80na4ufepHT8e0NeBGVWBpzWp9jSQnElPP02UHv
YgXtsQMsreob1JAUX6KlmdRm8503NuHh7fVe2XGUo8ys6ImGDL7X3/NX69dZMmsE4ZG9kGFNT4NZ
9JRitrn1M8/cLV7ifkgFu+HtRV95SPa2CwSR6pDexvr+/1pUhhJF68nOXyJEf9/D/CastJaPtLnC
stq4xs567RmxQEISgHfLNbP++V/LzZQGPqwyybBahGiLGsvWpusALzRFZ9MXIIIdu4iuBFeP/9eT
PBymJHf5OmnHFO3iVjeaCVa6DuVL5eDvZlYp0mrDYsKdkfRb3n6hrz1hFKyJKAgGiwzx9AndQRFS
YQ0cxwCLdU2z+qmxZqTAlzwAc+dJiloz/fj2oq+cEttGV4PZAGoEDMFPF11S33DMsTSOxmBEzUZE
uXxxpirYicIbd2TrzritwH7eB7kfXDmhr9yk5KJ0YX3AIjSnzwd6CDyYdu75yVHUGPZtbCg3Hbyn
zk6RebYSEKg+7okF0uso5SZVv20wEaUNC/96I/tiOrz9Li4+Ni1yZvLUt3yENUM/fRcpiePcgPs/
IgZu3vqzB+ozU6MZ7ooe4MGVz31xftbV2FcUIOu+PveQ6GxbSDWY6TE0sihOxtI8tIm8GyrUYhDj
nqOnt5/u2npnN3Nit7rX0CaPg5DZ7yVIVLoJ2nEq0fP1f2SF6O3/4QnRTKOSBB9DZnK2tzApatDt
cdNj1jbfhTHATeoD+VkBV+MBq+zLvz/gOtvzwIPR3j+ftDEUznPajfnR7FX2CTRoeVcGotsbCVPz
LQlhmN++veLlhqF8tGiMraaieM6exfnMFxNtuCY/+uaA3UQ0WmASTVofY1Oa197mRXiALU7hyOuE
y2uZ5z3AEFlHi55rfgxzYp0B1D+5q8agb3a6K+dlFwaJc2ulgK33bz/l5cZh4XX4Tk+CUHEujmLN
tvSU72XHVIMq285NVBg7w82kFYPJV8/QzOD3vb3mRVhaH5ZxIkbrHBDguqdHEQoDCqLJII9939fP
SQY5BuhwFL0LDB1+TpZi/pU4XYlhQZHKa/ZTlxk1XS4mtjRa4R+RO5x917rPMteQjjyS3CTfyi5E
SrtMHXEwysT7gR5ghrhGq23o3Cm1u5qVjiERtP8cj/gZPqLda2IPXuIskUxwpSxhZuVHBlPLGHe5
J0VsymlmSGcEn99+4xf52vrM5KtrBonO2Pn2gmw9q6gxJGwXE+3hqNLqRzfTtw25L/dZRMtgA2Sv
+VZVAsw7rA15fPsXvLLPqJ3/JOyrnul5g7HM0iWUCz0nlAgG+2OzNOlBCkZDW5wRxN5cisL61yR1
bWdyBTEY51xdjN0shhracDx5XNqhU7tWRPSv/bCpnwwIajdQaqOfkG364ZAPjui5DZL0Co7plWPN
MJteIlAhVGTP09QCVwnDwxrhCEwzNDaNFRSPY2eMP03aylHMMGIKX+CY1ldO9dq7P8lsePSQmMzd
C5CQKcrpCYPuSQLXJcWxdPNcxXk12vMN+Mnyyld95fkYuVKZ0I5Af+F8X/kDCPuyFNUxypTzxetD
mIBw1LcK7tBnXod4r2EgX7l5LoshkHXsY8o/7HRoPZ1ddq2lMfBJ8vKIRa8W32XiNsUB6dCBBpTh
iCdSyc7dmVzrww9zcNFfsNB362DmjsMtCuv9EhvtlF8ril65MBDMgTXBPJTa6DzbQh7cEqiClUfL
adM0bmAXbRiLhOM98t+dvpKhv7IagsBoWfP6IUmcD11rF6jD0PBFYbQN7UeA56ha0vMM5C8PRl92
JWa/thzFP5kMaHDYkGcxm5lYV5sdiDoobiNscocaa0u/S/1n4FH29e1g8cr25f2xd8HxIPpw7kxl
qQH3GDwoIGJ4znJIE5yE7pK8ks9vr/PqQzmriRqqEGRpZxsJ6YY6JzTUx7mRzVcrguaELD1T8toa
r0TgV+48xBTo3+D0jPDZ+eZAYRQNH+Qnjn64DBhIWe14D0XMuikWzJ0q5VufUbjO98XiDFdk5V4J
vdwzyOdSuDLfOZ9nVYDUndSZq6PZlpgZuH7H/pdJcFAQWp+GPr9mn/1KVCDarbuE7Jfh/FmqrWfA
oU4R1MfAFPanSPjFTlGFoUNWyMc0aVoRM48Cyvn213ztOdHwA2tCeU9EWr/2X0Wk1bd9Njttc0RR
od3ikJDFjSPrnTMrQPqoSx/+cT2+J1h0m/ECOG3+5nS9Yoa91M6FdXQZDd9jDqAAt7hM3uH5QkxV
MEWvzQsvNiyrrGedFhRNG8SsTpc03JA2Ow4UR4GS6j4tZvVepj1OBKVWgKnffr7LTImBIEMbUJFo
0yMReHaLFE5fA/O27GNuzeopqNrpQzjBY9uXJRAkJAMbr70ZLQu2bGEUGGK1wS1ogWuyWBfbaZ1L
EgrogJE/kLqdPrTD2BG5BMs5Ym5m3kA/1S/YHkE6CMcK80HvgFlZfs3O8QKBTK5ElwfaBePQVSzs
7OGrYqpnIV37iI9U8ZKnI4KBaMR+GGZlw6zSuv1hagc3OrNfXqqmy3daBFiVYY+Iz3aLVsHcpfr3
25/kYovzo2jKMKLFmJBOydmPqqVUpjl4ztGoiuzHqLIiwdViimz4x4kob7qsA/zx9pqXe4410bxD
Twp0GcpGp6+/p1jPa+07x6YKg+851nzvWtQW4I+ldvz2Uhdxf328lTcAXH8VVlp/yl8nGKLisl6g
7nHUk9tvkVupil03GdfUx17bUWvvlpBIcuied1NFOJhuOwsPY7SieWCs734TI24hSljql4ftR7EZ
HOfaFfDax0NqFCwUgAachM9epG/Mupb8omM/mNLfDN4I9zBT6LIwXw++6CFC2uftF/rat1uV5MjO
iP0XMNyubxljiM45QkNwHwwRuO2hmDT6GPUYXtOhvPx6TEx4MLIEghOrnX69Gk9do5S5c+wyxzbe
BShlOHHfKdP/+fZTXdylVE2AM/iCjGoQ9Tw7BTBTAcwsHmbFjolAsduv9XgkE/NTSizbVyEK57vJ
geWBhG1QXNmkl5uH1YmLiPavmdC5fzBdw6ZKB987NpmFPrzRIPc1te0NGkLdTkDBNDaRP7f7t5/5
cvOcrmqfvtxCtllR2AarmvP4lKL4clvDh4KXYXv/5fCkr1xur71jsljCLWl6hEbf6XodKgcT7oX+
Ec32Ii5CO41pJWab1hfqEWGSdpsnCDZjATP8D0/Ks9IcQLGVy27dZn8FgXwU+OkMi39EvwoHzsI1
s21aLaqL6whxt3QWuOH8+8tdJ1v06khvL1rsow6wWewK/9gW0r2BhZbE7oCV5Q5IoQ8+Vvrtj7dX
fG0TMWQ0yQiZ7nFuTh/SmIEoSiy6jn3jhy9jp+1yrzPsd7a5sCFPW2XNULdXKA1f4wG9vjTLgpq0
2P/rn//1fjVP1HqoXB1B46eYJSUd3oUd08Ous9QtDk28eTD619xm1+h2UpJCcKDdsjab0DjGfvt0
WTnPYZVjrPiCpId54yH1o4G51b9DRmr9pihgAgMVDnaIlQgU2fx/3c+ACOlDr3S+EHLn+VMPY29C
PDaalyETNoJMqn+xMmuI+WfJtkHV+9nqZuc+KLv0ysoX73vlPwRgchlt8MLPoQtOrT2FEF/7kou8
QqHBcuP/4+y8ettG2r/9iQiwl1NSki3JjuPEjpScENlslr13fvr3Gv/xAhEliMgDBHuQADua4ZS7
/Eo19MWDNkQRGixlcIiytF55tG+sNsgmsEFIMQK1XbYbqrK0Id019Sms4ezURVA9IQlYPyD/ZG9x
c1K2mNqXW2xBqy/60EorZ/g6dKR7LrqDwkZZF5/98muXeWA4OUpnJxMFjg7FB8n5bYLKnV9kbZr1
B4tgCdtU05AaQpcozx8l/M7NfYLb6Mp9ffUG8lP44vCYBITAWKqclmOi8wGS5gRjCuPTYNYwm5yi
n7EyGCsVJ/XqCRRj0VwAVkZdD9ji5bSDOkaqrNHrEzTL0vECwtqv02B1yhbTu+apnjop2BLM+mgt
xWGOeZPQnasw+aH8FEZQI/VRihucBlNK99x9UEtwTgpwro0l67MWGpK/Q1bRREy6jNvZc7pijlz0
WTv0tGDuW15YJPPXtIEy+pc3FlOj5MJrC8ZI+GNfTm1OEaBoMQc4qcimbuZCGLCZTr2JMG/bt135
ibiuXKHCXj16jGnD3ER2hkPE3XE5JpBIgJhW0J5wG7WYq7BTH+klzTNyeLJd/n1tWAwokPqCswCm
fHFJgS1yat/o2xNaLfqpbGg+cvlLu8CSpQMFQ8AufVfFWyWe88wLba1DXQS75L9eamZMG1Q0Axw6
zZfT7pHwKEa57E7gmsIXfun3Lo2Ch14fs63c1eqj36prYK6r9x7BcgNQB/cz0tbGEuczBjHcsVHv
TmmFUrdXcKbBkBgIzHSTrB8GK7MfNBVnP5ea0/n+fD9obpdvg6j2kGvxB/syY/md1bKBct6nJ6rT
4fuQyNmjPdad5VV5kEMXrppph40wmlhtFg5Po+LUP8IW8SqpRvtr3zVKB2+ul4p/B5TeX2L8qnYd
Mi6PSBgHrlZ+DoudLKnOYwyv7yHqgHqvRBDX9y0zIGEBPM4Vz6V3+cmSSe5rHFXSk5FM8fcWbtZT
i5Sb6urIZGylVEk3SkdjAU5w6Fazpu7vL+GNkwLzhZ4KJQmA5EvWh9P6TRHIRXYqbS38XKGq9imU
sFDFrBANo6C0VmpKSzd30IbIZwOb5YMhM6wuP1mXJilm9Up+oolePzWqlTxih9GjdDnPPW5xevHi
OEH4VqlW1rl+P8mSlyPb9JpAW/2UIrz0dZrrsUMnToduPFvVN0r18wbsvbNJDbPdAFiUXulhJp1b
NGmXeKMx+4+1pmZfNRhinjXN6JFmGu9blFX6U5KEZFL3l1UVYe5iZ4r2H+kvbGR6ZIujOEoOsq2l
mp0ccMj41WAxi4WAWRe52xrN8AOslIPufoKgDn06Ldhiop2Ue8Hh13bYttitl/Vl9E8zl9LZmUO9
3kFM0w13LKl5CKDMFLkpx+wAXAfdKEsNzedSTXPJuz+TpePJxwfjM1FHEXgZOpuXO7Six1MXWIIT
9kR1vdXVGJHGErETT6Vo/DhZTjFtII8bn+hlxOJ9Uaw98rX+W4Al+Gsz6MNPTaZ5tsGhOkX0NJvN
nSpLqYeKy3/3f+ziNAmBZR10MqZccNqAvCxSACDggEsr3T8Amqh2NO6VDdWCAgVUDYpWU1mbHsWt
B5RJEIPt22h7f/jFYfoYnloHNGSsSGA+L5Yq9tMG0L+DYqeW5A9FjhVOomRUPGw7JFYP/1KkgCop
TW3OLfJBFPaIES8/TTn7Vp1Lc3qYkBkywXANqvkF82VbFsLJVvMrQykZ1mEar1KfF8Hpx9CCu8Uz
Sx+ShGs59JT4RRukqPpn8idkLbLI04BgvEsIj8Vervf/BXI4rSzwEhvyMSxpD8kdSEUFZPjlsJlv
mzReJ3r4sjxprjYkxYM95fGXsBhyNKBgMj6YtcVmM1rV/pRkPTy5kpbDL7NGbfv+5775azgYQENA
F5vysl5tqBhLCYz4oW2kECuUMfO3fZdqb7qEELiL96AqNLac+Rv92Zg7fSib2MNdeo5fKHW3K3fr
4in+WBwa5FSIKLwSiiy2n1kOXS9ncnZos+F3ZDb9ds5rVLgKX6NqRIvJtVS0OeVQRS7r/lKI6+yP
604MDSFdcCepwIko9vK7pPj7yTWidQcppLRrhkoxudwO/+i8Lu/3h/qQol+ORZMAhQxqy0C7F9NE
lirv+i4p8B0Is72mpdDu87SJXmHIFcVbM9bF90C2pHAHYRV0q1e2SnCWWgrAR52ChLoBAlgYLgDl
6vdg9tZ7p4WJspNRuZi+3v+xt9aF4JfCO/ERb6y4sP7ImdNqbvsoacrDMCnTW1MF3+Kp7p413/RX
7umbIxHyEkLY5G7LkBfF48qW8qA8BJKs7mYzsBDEJYnbZmUwJLv707qx07hymBUHHwLQEqXkQNAc
fU0pD5jQAyhG3G4Y9zh9BJ8GqVZQ0e617CtyBDoyJXNmDysb/cZcMWSgsE9B2zavC/tyPFNIS8pD
W2XxSxdm5udmbobvijxoj387UwZSiG95wQBCLAGGUlH3ejPl/YFIHv3jFmdRKZeMPeFE+ixJZvhM
Gf+9U4O1UvMiIwSzCUyUQ+XAgKE5vCSxVXkvWz6ioUgL29FT1rGfXZGyryzl1T1OfRcmH3UzrlOh
JnG5QVs7MiNVrrvDbKXKdmwlFf33en6QpUny2rpuHsegOt1f06tXWrB+6YDZ0OEwclt2SEySaqs0
jfJQqwDDPbtNq22BMuubPOL0iKxZYX0uytpARdoPkA1L6rT99/5PuDFt4GcwucgShSXa4h1pkNkM
VTg+e1ovFhLZQ4mlvTrPx9geMHApKEW5aZf3K7vp+qOaFJIs2CgKcfAVMUHOk9gY0AI7FLjbh67S
S8mr1iIyf3921w8Te4eAjTozBWdBLLr8qlJUAo3C2PsQOpjWvA9QE5D5ArxSfKtnRxndKYojVLqd
SJH2ia3m7W5AvSxwbTvNi/ax7HDz/XL/R11/dWExJdDowJEd1AYuf1MNdrFXB6k/pB0VPGqVFdbi
ejLuuWVyzfWdMfntx/6wxcmm3Gst5iP3f8D14vMDBLRF0EMda5mjSx2avJ2RDgdFDrR/tUnSOldK
9fmvTxSlYIB4onQkwN4iSPzzyjeHempKqz/0iF9+T7X0G8UcewvQsnyCPTc8CnHX1UhEbNiLR5GO
K8ByYhCwLVQgFl88KlvkYE11PEzs2s/Y+5Wlx8eQO1ephCYlOMvhLbJaDVnCdjQJEBW/2uWYkU0b
xDgobY5s1+iTEUkhAELyFTKNdDQ8zRhiQrukaaxNpkCz9NBERZsRJrePPwGO3jphV4M/qGXVEOWS
GLDUmLXKsVXk3MeCc7T7zA1nP32BDRuWXxMbyB79gAmwttW33VvgmDn/K1TIyq+ICtfoqVLi1N90
s5C6Fw6U/ZhHU6L8UHB+cH7PvdKQ1EkavKEu6gfzSRDNFJfqVm26vUItnmwyhAyLGmfLJpOK9oQW
R/nNLzunPFRGof2EqdJA0szyalJd7gcl36AVYBpeWWFVSF+3Sx/KsWzzEzGn9DtHxdp5FF6byGWy
LIULExJ5xT4b/wuL0XnScyzUXPZea6Oxbs3OQw+CyPYCQ+mfnDFSaxeHkvpdj6fkLemp4uNh7jtY
EvQNkGofmcrxocDa902CxcV6Ya+guzOC+RjF4DUVnmZ19FUQZ3o8/k7iKKwoQVP6QNsSU4C9js/U
z7QxBjT+a0uTnpH27r/GKMZW3+nz9p99bNX9DRlkqbq9NQfzSwkboHI1tbaGzyqUEMmlwhN99ZGm
S7zA9NNkq1dlZe+VqsXfsoozXPCaaAgxazGirP6PRUJ6uKKrlXtdbFPYw3zB/uGnaVesRDfLLJTn
kFtDoNGJN2ANGos6yYxEr0lsWR9sbZC/hTaW9m7ko5LqxhkIMhUJ+8mT4kxvn0GQjKrvobAjNljZ
yS+p4QRYl/htN2JQShV2l7XMfh+HMyo8rkkKg6C0o5Xz2kUs4t7FsRS/FsIwLTFwlIvnNbGjgApG
1BwsBMU2JvazvZupcYGIfteBYLXGL8j0FThl1dmnBttMOEmqcmiT2v4B/m9eg8BdRU4so2Pz1PMA
QYBxFu9ejxhO1qpmjTI9TvCxryNDOUkDulWBMq08dstavvhmEM946IQFHbiDRVIAgzgmus6bA8eb
D8X7Mw4oPoKepMPef84UZOdrmyTZSovsSzhW4c5PAUOt7J0bc0YSAjAGFz85yjJVdUgUu95vsBVs
JvMBB4j+OaubaJtqhbIy1FUBgOYFI1n0TYjDoU5c3v0qSGhCjkE/ZLVavaZJjudBH0zcDGkRVorX
l2F5vv+qXUUyUFHIK1hkwO3UA5bPTZlb7VCp1UFXQuO1iLNiDxxcelaLbP4tSQHS+YBy1/a1yLEu
9rWpC48/gZIVGPclKi3uczV32kk/4shDaRcRePMHlKIeLVwThh+e8E2wMyKjqT2C2+mfIUZfZjPN
rRQJbxN55c29WncTYTILzD2wP5KCJTF+TtuGqMoyjg1dmv1MwrJrU13aKGoneerYr6HuxbFdTJ9i
P4VvakzU9pbVvbk3ASnUoX6se8PY8h4Mv+JUrZXdjKtjQYehiV+DENWp5zxLEHD6y08OtpFV55CI
aBL+0eUu06cmHBVcdY6+wSHuEFJDbKAejrVhIL6OxG72WXcKSd7dH/bGIttCAxLdHJJ8BEAuhzWq
UbP7zlaPOGM4XqbYUf0tJVD8lYZBLn+LTfQM7494FTIKeQuAefAaREtyCeecQgx1JcdXjlY0qd/s
0sh3yqyoD6iMaL+wsXQw8MH2B2FnXX3QKe2VKzDsG98Z7hVNZ5ib3N9L7k8wNOCmVE051lAPztnY
aV+lGp4D7nzSY5KN8j41g+q5lAWb+f7cr24tAGR8X7RHoclQY1uca7VrM/7SUY7J1E6Ni0Xq/KbW
DkLgAYquK/3H66ua0YAzoXjAeABNF+EjDcmhgJuuHDmsQppXQtQBLrrqhsS4m5x77REiWP67Qhf/
K/aa6rAf1TH+6+W+/BWLOes9SHokPJRjVfvByShMrszSmjU8avxx/o4sse6VWRDUMNLyoFh5r26t
OHIPoN6RrgM9vFiDKUN6Px9Z8bHz6SAh74/ljApykDaGFa183uudhTQmUEHg/SIJXqKwg8zMZLMy
1WMoD4l27GQbB5MiC/bYHZoRBhN6+8uXkjl6Tv2iy1e+9/VRpkZnqEB0+Ni0ZMXB+yNH0eJwKvAh
NY/S7OMKFSCVPm2mLpperNKKNjQujBU5gJsjCtwKzAJBrlhcHrYxdE5BrfSo5Vm5TTFAb1xZzpXX
0qnNbS+p6t9/TfJ7Sky8yEKGXLybf0xR7xBVQF/WOlYK/E9tHrRsm4FeljFMaquVwW58TQjlcBkI
8SjaLNXOTUk2cLu31GMCq/Fl1BLzKyr080Ht58pN5HxAjtBIok1R+tZK6ne1a0VzCVwvcQ0ehVcF
nKFH6L7OZrTKikBvdnIyykTGyVwW8DRRMFzZt1ffkUo3O5YLAXFdkBqL4quMBxWhjVwx06QUNkrR
HmGg5BgBFd+nqB/97cqCa+QapMkLY5xm/mI8s47Ru8OG7GgYsbQrK05m6UStF9LL3CpFopwSKYze
lbTXXv/yAmZkIgkNpoTwbNYXG8jpJaM31Kk+tnGrvsrmrL0kwBS9GJuL0r0/1lUQx1igiwxuXpBG
YLQvN2uYcbM7kV4fOx3fJCNok0PNa46jTg9oQSEXdNW4Wqvi3viW4OzZPxSMwRlpi1GDCApOHozq
sclaI/CaIZLe6spwvvbYK2wRdupWNs/1MwOaBr0XeiVcBXDgF1fsHEa2KQHYOUq+nn7BE8Kvf5ly
bClsWTOnzOeakR5/8w2h9pOBO9ojEOSHDnWpqFhVPLw+OhopEPIkZCm03pe/Bs8pjlZoT8daLayd
nAkn1GD6Rdi2dt9eF+QgNNOQoZbMvSvA6JcfuGizLqwtZT4G1BCyvTqbJOe97FcP6pBT2UX53B42
o4Y0RIVkTf0mz4QzmMgU+jQBPYrL+P3+lru6svhFqIPAUhXal3AaL39RqafgsLHsOpZjG6AxZCpN
6vkRKdIRhzAkBNHptiMvCPOofcjJvO23+z/ges9zUXJr0bYENXOF2Z4yewpolo1HHYcOwPJAYjy6
GKn5OFeRqu8iXKaHH1DDtNViwiIr59GDIEeDnUzto3unXc6dC6s1yBeClw5J2vmYWnwC65h0DUB9
V8KtEXmYbCiC5OfY5Um3DYK5iJHwSxPnqxIjf+5sSsNoMbRgapaycqMvNwufROhTCHlKcBnoYi5e
51EMgYrs8BK0k6M3T2MukTiC82ob69EuJFQWZS0LdUrzY2Aq29mnwJu6c2VVxV5qwxbcHHfGvHZ8
F1uG1WLLECBxYxA0XCEx/Tl30PxyMOmkkDe5AyXs5jEEzlFvahMFwn4ypmdDwdN1V/aTmv1l0inG
p7j5kcUTjl9JrzV0UxXWRX2qbK18yPgMJo8BOONffW4FD2rZj+nOmdIkydxUGfJyj3SXPCHg7I8e
wjd+unKfiTPyRxr48YPITpAH4DlUOdaX+yhPE8kPpVh7SjGje2whukxuiM/Y2vMgPvjlOFCT6JRg
CMAtcvXopq0zmU0KFsdKJZwNccQbExfpB8vy0hwP622f5YXp5dHcZi7oFnBY1diAk7x/Yhf3JdPl
Z4jeBRWHG2boHY3sSisk+ykxsLtyM4kf7dYVYggQg2FWrgx3vd0Yjt4F8EtajNBEL1fXSQ2YqKNp
P3W6Ou7sZFKKvS75mMYWYeJVaTRuLEkxN3KD+NLKl701NrRb+psUc1BjE0/nH9Fj1FVZOfap/SSR
6SNHROmKPpQ/qHsgz4H0GJP3OW4YTflXWJ1oON1f6cXdKFYaXAGK67QRCOqWbWO4YHE/kZA+SQ2S
czockw03lrGbJVwL6mmSHpswWgsHbswZEg0S6PQ5eRqWSgkKF76RyK3zRDoeV5tUi3HjpJE0bUw9
io9BM2CGBP77VasHRV053LdmTLaLUw1ISiqTV7FIj7YWxaYnjmm5tXonfZxiX3s2ZeXU5GG/pYJu
7+6v8gcD6eJcQatU6XwSRAi5ziU3FVegYJznaXqWk0CLN1OsN/Y/QAmVt8LQEeYOjN4RInx9b77l
cjIF57Eu6VDSh4k+Z3ZqfMWvNU2/gFzTRy81gsmw3Gm08uDUmp1fl+4sz0rnOXI5PWCYMq8xF5cn
UnSmuRGE+M0HvU9cUH9s07q3pcJuFe0JY71iOzmxEnuaUzvPnRxN0sp5XH4iCjG0WkhvIECxWMum
oqxms5pTEjsGuD9ulSbGnl0phoMZ9zN2yrHypeuNtTLI1dXHxIiYgHrouOkAa7mc4RjOaalLYNs6
K1YCVy2Vxnqjd6t0smfFCOO8tRnoMppS/kizKx1CZO28RrCwVjDFy+PBpAWNWfRV2TEc0MtfUjgj
zojU+Z8nbAhx7Xaked6UhTL05k6SpuGhrKyheZxyPM5+oDbsYGh3f79+NMb/3K+CeIYANlEbmYIg
gFz+BAROcmyhK/nJQVs02PCRywDJVcDObtxVlrTxgzk5xpMsB3vqtsp7PUD3o9urNXDWhgJ3OM1D
hn+IP9U+V0BF/6uwZg/5Ncf30emPxu4x9ys1f8HYzRw9BjSbtzIIQ3ObKhoevNSPQu0184fZeBjH
fjwbpdKNe8vvZNmLm7rrHwIjK/ptoIda6LWqHLw0hPjhDuR0y1+kDtoYtjaDNEdrrVfligZdZm8w
Ecxbl/xB0nGhRS2Rn9OMbyUZZ1u6NBSTZCOBx8e4swdw3Gz1YUiVV0DU474OnGB8UbRGRfYUyrK+
GfBytL7Hwzy/ySFINVcJMxg697/H1YGAk8c9/ZFCUY21Fo8EbqFWiFRr+IQ4tqzsDLWvXoJKkz41
2ChujCyrikeCybWq6CJt4/RxV4ktqEMjg8kvNuofh16bgyFrjNJ5srVq9gopafZNLmD1+TSarwmG
iX/ZQWFEAj4qF+ICFvIni62fOyiLoGzlPHW5YW989KVfu9YYNkScmBPfX9Sr6JfB0PDGJofJISC5
vGaSkfZYU5fhMzi3WXlMjAj0GqBtWXNnWpsTNTm5sDdVPLXCHdPCZdtqJznZREYYHsUpTldO/vWC
84tAOtFGFmuwpAA1vk37G/LYc27Xxj8T1vbvpOi02hvh8KW01lp74epaF0vAtQdXm6Yh1M/LL0y0
N0YQCYPnwtDao8qwO1qa0cEcRmPl3b0aCok2yGTwEYXYLtnK5VBd2PvkWab6VINh/NSp0fhJquoI
B1UoL/e/7PIqR72MUhx9A9JgmnHLaLmf6qAD0GQeUyeqpG3bVM62b33DdCeT4+1KZevskd5FRVkP
x+9OPlmf7/8CsW4X9ychlVAUpuLK0TGX/IhxqLuyqtPuWQ4ts9ikCO2nT0E1ZdPP+wN9qDkuR0Kx
zUF3T9QEjcUXrAKYfwk29aRDoNu9Ztasp3HA4WNTZr72eSoQr3GrSSlDkjjkP7xgUDNpx7tLDdyF
nm1Kb0oH4vsZMyWF3CLtBnwc9QKDcDs26NFjJms631rydTy1ALR88wNH662VQPRq67NiKLii6EbR
D2TzYh5KXXeUZmFuUh1pD11jKS/oHCkHHwHU/7paWsPo3BiPx02QV7hpaKIutqPSN0qt4Jjy3PVz
4aW6n/3kpVInN9Gyz1lZmCtX+NX2pxIN7UFAkuCNE/hebv9Gio2ecLR9tmdEMJvI9HlrzGT+SSra
vd3fFFfPhRiL5wJEH2ebzunlWOBgnBi5sfZZrmr1WYlHaefYsX9UgkrdNZ0x/qeG47TyAa8GpR0N
DQGoD9c2Yy6SqMEK7AEHZlQmrVmwvtALNNUheVC6EnwdEB/L65Mi+XF/qlcHTYxK1IY6CqUlmtOX
U/WnQsXvu5WfS2UGUSgZ0fQdlGG4vz/M1dcDOUVMxG4RJkZc0JfDlPTIdLwxlGertnGwVXM9OxK/
mq/qYCnb+2Nd7UzGEhuS08ysqOFdjgX1bpQjjImfx0jPD5wBdYcfzHwwIpSa8ATKy2/3B7w1OVEz
xCoEFBmJ2eWApRxRB4t7fLGR4JJddi/K8jNAqz3yK8PaPvnAB1/cWKT0vAQ88SwQiMjFSYdkCwlw
MpJPsx/o9iauKQ9vRifuaPcq8H3nqtIc1KKN+ltRmskZABCqxgGCFYZbOBiFoBrsYFASjO0XDaRS
6WUmlCoZ+vngUmezpB8YEVgNVBgsoH41Y8ZWnGor7X8QuPlZvku7En/mPu2yb0My2F/qUSNGlLMJ
vD9W3FF5AhQr4Spxf50/tKYuZ64aAsMveCOs9jKw91HbAM8QKM9mYsqNQw5R2zMeVaRr0zbQQjs6
GlgRvVBrC/DGDAL9c6yVWNDHOrE/HdIm6w4QsUt1n0SjTakpNqzRzbKkgYaONpiDGYaqJt+KAb24
fFvTRR+eshStisabkBquYVNHatF9KRqW7zuRsBJt/KYdpZXbbnEZfFB5CF+IKDg03Hjq5Zbq0Q5D
obQuT2aqSOepyPpPyKbi/g4QaRv6TfJYGn62sr7Lov//jcodQEUT1hcNz8tRRzVBCTA0ihMtm3Q/
EiA/9jhXH4VOwJOs5fO3hEIoPmSycRiDNPOiCUPt+x/5xszFowJdBdQRmdPi7m3HTC5kKJCnGkSd
iywl+oiDnX7XunL8pGlTu+E58ld6niIQ/2NjiYmTLPOHsh317SVgQtFTktpKa059YdbbgR42FKhi
2oeh+h5O3bw3MMh082zqVy59cTVcDsyA0CHhQkGWYd6XK+7gid0pTTGcWNxh3zZasOf2krZjKf/M
SrtZuYav5ymqc6KLotJIcZZ9FLDv3Er52J+cAXirZcJ0qSZ73BRWqG0CLY1fGwyPXwenWyvTLZMF
lpjYhME5vlQIKEtezhQigJKOUTudSt/pDx0O4tQEdYcmXaq8y76c7Mo0yWDeVISZsWRPmwaS1OMo
qWt5y+K6/r9fQpCEFATVGKr+l78kHOcqK4Z2PPnjpP5uCTgeDa2OT01VGSufdxldfowlVAlIOpEZ
JZS4HCvpI8lMjWY6Of3okJNH8wzXsUcV0Utmyw7dtATlSNMsjxw3Msr5n65XMJVoexoc+7Bwwnei
LCfzOj+uXrQS3cVNVI6adEiyIfthGGgqurGq5LrLJ20Db+h84/3+iby1Xqj20KEXhW1A8ZdzsO2p
oiBgjCfWlM7eVII5wZZ1Kh9QxapX4pHrA2EJEXwSD9H4obB7OVjYV8XcQtM8WVbkI/ZS+8l2zmY8
LHurxSqnUu1hjcAhDtnlISTN4UEhRPlAISwOoRH0KZjQTjlluAl6qib1G1LFYHLlSbaPYR0qD3mF
ZmabqHNAXSQZV7KdG5MGaEEFW6wwYnWLFz1Fts5E3VY9DSQX21g1i6csm2R3KGXzvygq+i/3v+j1
HUt7kzwB1Rc+6BUDSfXrag7RDjlJre1vTSvJvIZBt6ZSOzspKIONHSL3fn/Qm5P8QAcA/DNpGFx+
WVIFhJKBQJxKyKkPfq6k+6zL2k/G3JbbnO20cvauty0ACNGyZOdiJnD1kLSOlM4Qdk8BfaYzrKO2
cbWgU16nsTeUv8uYOedsWNEiFdtW4BsXk5tnrc6TRjtZea2EsDIcSmEDUgO1y71PnbxoSSMDfYir
LdYG1ucskqy/9ohxqEYQHSGpCE6AU3T5I+hVlqgGaeYJ3IcSuToq7g8TcEzPCAp5crsmQ8LBWJVw
uHpUGNaGU0V5XgiCLFOITELi1IAjcspneAYmeTEdUEwSN3EsGScL8auj1ajTg43v4uNf7ilHjEpp
HZQj4fAyZ+JES1KozcYJNer4B+Z28cGZfOtVL9V8O0TYEf0P44HeQZ+PCjv1gssVtqfRnnjEjZMe
6znXtkX7B7xHHH2y+yJ8qLFTXZnh1VFlhgQlBOTUD0E2LsIh5HSgf3BWT6MkDe95WcBHxStgJyk1
jZ8w799rYGhrVPIbo6JyIHiQuJJQfRFn+Y/CZZLNQwoMWDpNkfXuhIHvFYrSbTKR4Auzod+Z3DZr
UOWrA8sVTN5G1xrXCe5j8e9/DEqZPsW2UJVO8CGyn2Vr8g5qVfne95b1fv87Xm9ZMRQ1UlGy4yJc
3EV2IutkTYN08s1IPpZDWD5oY6ifaw0HqUHXSW7aniQOqb81XP/NoWkNg3QTqj1Lkn7Rl50yRmFw
1tAenL6kUaN/cYwML9kUEk6FoIxk7BQng/KSDzB/Vi6qq1tYVME/cKNcVuK1uVzkqYoFr7YOz3pc
Fv/Z+dQdxtGqXiG9ygbBl73ma3JzQPCqkAhFCXypMKmPjjQ4pRqexzDIQrdXUf+ArfMdMcvcleTU
WDkwN3aRkLJkJArIsDkW0Ura1lo2B5pzmsooaIibCCY8qcP9zc10rqCV9bw1HPYk6Ed+gAqXhcre
xLZx0iyf1qeWbI2K/qUrq778qNZDWv3tE4pZIrU26nuczmsUQ1raeHT6M81N9IeVx27s9V3bIiLq
GWifGBuzKav9/ZNyY34MSWJEKCZwsOrlfikTsySAjYJzaXRw5rWwl77WaTGOIJCqf++PdWOroEIJ
XQHPOmpRS/pHSMNbs5BDONeJU25oIiYvIM2Sh3Zq4x0Y69//w3CsI2VTnYRz2SuRIPcbE9f2uerm
GGXIuNUPaly3u0AxZgkeHByY/2VEYScLNIM60eLwIZzY1UqchudULZLWq4Ms6g9NnFvqpp7zOMHr
JcFb5/6gt74gdVqR7rC6vJaXX7APdWlOaDmepDiV5OcKd83cw+9rancwf421J/nG08Hl9oE6QuHg
CpsA5LMJMycLz5jn0kWkPyLlu9rppIc5HqvyGcWl5wRHkhVeyfUsVU4FzzJn/8PM7HKWSlZHZM9Z
dLZrFa8BMK6GV9QjL7UyrR3Dm2Nxd4Pjpex3VfpWCyXBc6iKzkEeqntAytoOOHr3jHhFsXLibw8F
n0FmMIQJFrdZ3dr6pJU100JNu9iMhaxusVUwXx3Zb/7+LmMNuar//2Di6frjAZaH0pYq2Q7PZTwM
lVtY/dS6gWrG0qMd52sF/euNwmh0D4U3AsHNks9eS0rnSBpTK51en7wusBH8yXDyxrLcLj7NiIcc
c66Lt789Dh8wSm4ZAdi54tUpVRCKlm10pmIbPSpp55xBNMIECqVizSH9xtej4EGmBXOe6s7ycShN
CHxDqEbnjmm9O6UG9MS3hAxDkep/m+7wJlAL5vLkZhG1/MuPV6nTmNXDHJ6nTNOfMJKSntN2UL1h
atYyuVvTAv1jkWYIm52lKjYKNinKQVJ4nsMx46w1jY45djc0gcfDYIUrF9j1syAUt+BfIDiLNN1y
o8Tsy041k/hco7/w2RyK9yE0JbgenfIWDV335f4GuQ7QLodbxPiTWYQGWgbhOR9mEEQgCjMen2Fw
ftiNWb04ARyit2Yo4XIl/KDt/dFXJrvMaKQIVz2nCeKz2Uc99QC1d32ip8/SUM+4G+jZyra5NR7X
Ji88J5/irfj3P8587vuQIHn/zk5tD8fEiaWvgW31uA1Oxs+a0v9a9e3mgNB2IOSJhsmSAFi0apHz
fETnfnL8r/Ko5s+FGZRea8/pHrB193dMJTS9IIPDS6PvhAIJKPLLCTp6p1U9kLyzTkFZcxt46PJz
N4XVsM07NZ8fna6SreMQjXPs0Z9bk0y+NV+0doRAM2BygKGX4/eS1QY+ffqzXeoDzcuS+GmyqlOW
y8W/rMZa5+DW4URhSmCSFYZdEh7TVIq0sPGjc1rW/Zd06Kh1aKAC92Yw52tCszcHwx+KNaaKDeX7
cnL0SXvIV3J4LiS/6V7qtq/2alFO5acRUOJKkf66hAykGQYUNDseDUpii72Kx4EyAG2Nzxl9KZ+e
M3p83jhGBmAkZ25d9E/SHzZgHk8Nh4a/zYbI7VQleRpJxFYC4xvPl6BlQT8DZ32tKJXnedr3acnB
UQrTeNECZ6TJFvrObvDZ2SiGdGH0SGkNGNT9K+LaHIV1ECxpoG2qUDwVX+WPM+u3WaSlXZuc41z1
403lt9O7bvq1ZzaJo7s69z7/VSbKy01UlKd8qHJih9ZwPk1z1z+3arkG1Bcf+qKEyk8CPcvBJYIQ
DYbLn6SVmQVjyo/PeWZkk9fHlMFcnYP9cH/uN04TpqAWLR5yb0oFi3GCEYUEA6ThWdXLkQRdRjh+
npsUPZQJFnVXNdbr/RFvPAfciiQedIV05NsWMbua8LyjF5+d0yDzj9NEqxRD1hnhB1+d/40qR/rS
+EoDkcu2VswLb0xWgAi5nDnLokl/uaiJGebJOKPFqfX5uWrkdvIUM6qw9pNyJLTM1bv5xldEOpAy
tNC/ose36NL3ck+DFEDvWY2zbtgWFURSFxEOs13ZwjdmhgQZJQFEUEn4lkn6mCoB6MQyO5eJLgdu
Ahpxo9eRgDkaFW6iZrPG9791eUDApsQEhgQs4JL418WaUSPylZ3ryFd3tUU/eGpm9TfVxeDQ6nn0
SPGt9egk64Yn+nLAL+d4FyvS9H5/R924OWxq/MRPZNUABhbHt6/UYJ74tuewVh2JUmkcexG6fCAH
GuscyRaeiVoib++Pulxy4LBQDrk5yXVl2KyLk4PWeGdRLZ1OVa+U+6HQ60Mcdf+Ps/PacRvp2vUV
EWAOp1TqrG67x2r7hLDHHrKYc7r6/ylvYMOiBBH+MIAxCShVscIKb+DuLIf+l5N44d8qrssBUZKg
x8YdRSC0GHCue94iZkpfzXAfxzhs74thrkeffkv3pI2e+MvIXg5IJi/7JzIPXCp4AEwLM/x+9JOB
2HZ+FyHC8AsZIaXZNsm81tmTH+nPC08ORl+P6I8CNFhXudx/3MEplcEagzv1FMxJGm8ppGbNJ8Vz
wmhrVHk6r9xC176edGWSaR4d42XIHeQFIZWrzacobVxtj1Filj4hkGF8cTrP3YaJMbbb2xtGfp/l
DHlrKfogocXTvvh+VR9p3pjjfAKhb/Yjm7ZGrVr549CTIm6KmRQeHb7sK2Wb+dAJD33r2z9geU7k
EiNiQPlZBk7EF+dLXFllWfZlrJ1gf1iZr3e68SmzaMYpoWf+6JUufu1NL/18e9TlHfj/RiUvhU4i
mymL0xnOndXP7aSd1KrScr/MybV8nFPMleW98kVNNANkFko8c8FImjIYDKIU6ml2BrM5WG1T99sO
+XRxELGuvvf6YP+twwRzk80LqYFJ2QJdjPMVVdoMt2iv0E+ZjtHCHhtE2vA+Jj8ifugCKnw+ZblC
+Xp7RS9gJQzLeoI4wE2bNTUWdQVjRrzc6AbjFDdz8RqpZrZVEXjKkZWtBv42AiFuwtrrJzPa1eMA
z0+v7ZXo8cqBpTn+u9wvqTrL3RQbjdYlVWdSF3bSetO4dnCvRjS0fCu117jXy6BBzhj4tUsjEBwt
Lj7nC41/0VhhVGuckmCavQdVU6ptCX239ZIa7T7Lo3bTGE7xVHnOWpHxygbmguDEAO8Anb0UDhJl
5pU0qs1TPxldtgWBH5s7rw3XlMyubGDebmiGv9XicSE4n2Oe6hXZi2ECFrJqD4eDODrgSRuYH8M0
x1/pj1Xe3e2ddHVZJbWN1jU3/RJPXycKvXARMLVhCKdDE5agMFtoNaYfGIby1M5eqm370Qw+0mFe
g7BcuRDRtJKYZCpxtBcW9xEEpJyuw8j7gijo9xLYVn0Y80xP9uj6Dw+jMuTTfdN7wyerDUkGYgvh
nb9/xVEMJeOg6siVuEy4oM6UPchQ7QSbIk4eJwWajY8aXOkdM+j+2lOuu2gl3l72qxOnVoc2A7pq
8LjOv7QI4csgTaqfyjrSkxclGLNto2JjuzPSfnA2oRCzDIDzwtpa/M+SJxJpH7d/xLXtRuPj//8I
/fxHKDpyZrNW6qdK1dojiKrsa0Z5ZGfnVoMvQmasTPrK68MtQfwiRRsIGRfvQOWggxdiu3XSFZAY
vMppj+7cpL/HLU3C3ZSG089s9Oxg5V24Ni7PCdExNXtQ/ougv53S1tX6xDhFRd18jxBHDp6jTFWU
vQCHme2DKXa/6ZLD9ffryyNPLm+A/CNCXKzv0ABVL03jRIm52UGV9fYB6MbU1+1Z7GZrXLMfujZR
h10sM/rfhgTnAyKZToeubsyTW2jNU+IN/XPhFDGslSpxMUjO8wiwPWWrNd+3qwOj4gDAUKqpLkO3
BAfi3KkL46QMhbYXOE/6w5DUz546wAouRVDgIzrpUfo/fFlACghBUbtAfGRxjDJz7DUzrI2TXRjN
yzh146c+6+n36FWFEghN2RHhWLR51+gc154+YDAyg+T2AlB6vtJaFRViECrgFANI5xZ3O7c9qKPZ
DMCU63L4X+YplSPA+pHhqIuTY7VpOID2MU92F6WnpFTmV5ibbuDn+lxyVuvI2BURbajD7R18dZpc
zJSI6WxfiETMehIV4DR5HdwI1qs2zfSfhPBy5BpSyjib28Nd20aoIhBG8ZKD35S35p8ZQG5Oo1Vn
5kkV5ouiuHhbAxfes8TNPjXm+VgYyvT19pjXpkgWS+EJyTrC8sWYWqjUQdcTSXnqWP9jKNWs7sGn
pXsKcc0ai//6YMCTPDJGyRI4nyCagLju9g7bplKcX7hG6elmHnqQouaktuP+9tTkT1+kGzK/ARpG
6QH83+J0hAEm4Zrd2CeIq8GjXnZFti3G4rmq6w+ljNODxq3oPiD9q/tZEJQrw1/5mtxEIOt54SiD
L5WOwQ9hYOQU9qmZxtE+KH1gh+ggmsOpzse5vkPpA+KamYlpzZ79ysTZs7gdA8RDcGnZJAriwbHh
rzOyZQ5S+tfYBrEuWr8tg/8IMuzYD0OdCtcwFnhSjIUw1b8/sVKPliomAEiykcW2itG6L8xMdU4F
/M9Dn2m4FCojvY3Is2bkYrkq9rRR10QZrjzpdKqk8CSRBb2dxbCaS6MPdU/nVA2GKnaVZSS9r1Xe
f0ocdrpf2oOx8pWvrbVEb8mLH1+CJYduMmaVzyycU6cMYddt0jGOfpRdnEVbte8CZW/kU6McPHMu
cFquHf295t+siURcmzeVbAkUlMDE5UMw6vqkTsglneI6q/25HWxfqcao9q04+IQfcrRGR762uf8c
cBE7YZPTKukU2Ce1U4p414IZ+SRGT+3vAtAmWxdJ09zX4lCpdrcP9ZUrhASeRiEoQ9C13qKgWOvN
OKZ5xRfOo7LEKrtBt64D6rAxw7ZbIX/KCGVxgwCepaUM3lMSRBb3laGP6FWbgXUKk9oMfOylhenn
bj+u1CWuTYoEC+AYgpjARxY3FeLHyL7A5D7h9FnNCC+gffgWjSUuQGI0pvr092sosRsoakkB/+Vu
MdUUzs1sWKdiQon2QUSu02yC0qbxGVe5u6I3dyXFkqUWyBA8awCoFovomGGsctVbJzuHK8TzCapJ
H1r1c55lzj+W16nHbKrzT+gKjiu30NWhQdtD26LgcyEaY+cp9YHBNk8jby5IdkNt7s3EzON7HcBR
/aAjsQWlPJrET4V//kuFht9WicDcEWnlD/yl5SH64z3HY6JvkrZ1TkaELHXU9/E3ta/MzVQ59Qre
+/I8AqbCfIPtw3NDSHg+lI4Jx2AKTT8FalgPG6Voyp+o0djTPk0Nq9u5qoArrVY53djbm+ny6tGp
/bDCEPF4bJef11XGrh1IJE55bodbROHCbIu4mKl/lvYQd7PVRv1/t4e8PC4MiR4Rp1IqlixLl5qR
VeFg9WB0q6x7ChVTZJuKHHajKiJa6y5f3gEgsHFfR/IVVMlFgKR6M7T4VNgnvS/Ev5ozac0+TL1q
TWDp2joic4H6icSrEeief8FRbzU7RMb9ZLlzne+TxBHzNp4cxTrYRuFsEzsY10RQruwa4C4UQ4Fw
Sk1oeX7+2KBu59iNldTeiY6rUe2bqqApFVexLZE6TfBYur37C95vtVaqvHw1yYIpt5AOS/uYpcoV
izjR0wUzGhSF5W3QMg/3gu6m2LtNaHzPGnfeToM2i42iRp25RX01WatBXFnwP3/DsjVV6Q2C2GEo
PnJLTY5h04p4l5RYqG7dDg1zk2A/+OurUCb/YNtl4R3vicU3dge37XrUxz54cuboERug3thUwksM
38aXHC2+uKz9eMraL0HcdivX/uVtKEdHasNEzoEChFyQP762mMicCyocH3pgae8ThYBgQzhhv9et
CeZmzONXQtQCGf7MWLmIr5xYTisREsV/Uil7cT0ZVWOnqWkrp5FqzKOpwLfOEkf53IIHOty+HK59
VmmKRYQA3/9CNCaFeDnnYxJ+oM5S++iehK9eHEzbbk4/66Nnvd8e7soRsmVDQcpywKFd2kqDg1Hx
mUqUU5pHOLWi+DNOu4zFFzsTD/Qx9OsJLFrojPZKL/fKxSRZ6wyLmCK58SIEa7oQlUY7iD6os0/2
PumH0Dm0jrD+hwWl+ItEJVkw5RX5O/7YNr1RxkUVWeJDw/H2wCMzokoJVSt15745CEuhxH57Ta99
Qp4UemF0V6XgzfmIddYLLx4N8dFCWhz2AoBAfvCm2oruYBE49X2GOvDb7TGvfUd6QwTw9HNJWxaH
I0sCFOlNkMJ6i1zDMKvjJlMwvLCK1nuzO6veNWa25i987VhQ+6U6xurSl18MqszQS/TKDT8iWLCj
H3Mb3uvCyN6aGsri7QleHQtLd5J9AHbU2c8XNaY+p4AqAjWfDtWrmqjlJkBLxtsW3aDmK3vm2t4k
7OLrwfkANb+oD+UOeokOkkIfid5m31UtKcJDm4oq3/79pECJEKOzerAPFg9YE811YySZd0qF0+9x
AHOCjdG2oXFvTXPjvP/9aGwNWgWY2RI2L/alYSGboCmqRzloUBHrbKQbr9mqudg1sRH9vD3atTUk
maXBztQAhMj//se5G4PSiVIijZNFe/8FXSYgQICi6mR3e5xrzwIP8W/AFdfmUnZD0rfcpEuDE10P
K7vzQkc80yhxn2cNGCsSaG7eg4RCavB7SIZXrwx/LRSgOkLaStUWmffFoqpq70KMqZRTMntu5isG
1nUQ7IvHoukhpo9etWeJxQG7k6TZZXmT/3N7/tdOvhTbY59K3ZGLmkEYJWUQc4NHXRk8B/DanhNy
lqfcmlOaDzZdoTozVk7jlQ4mZhDAJBGVgOqBtND51zVzDefVQHgnLZzq5Lko6sBvMPI0Dhi5mPgH
5kEWuj7yarr+SL8sewksTKI/cmQgft1eAE2exvM0lxIZqGLyB9JByoDnvyWk7NqXXhGcshT7FL9m
ue8gzZcBggxa+6D2XngItaTFYnWyDgqY4GxDWqrtArpm0yZ1qmRbWfka7+baM4BZE6cNlzewWYtL
JGx0a6YHGECpKjJzOzZpNdyXiSqgeE9hd6dgCHt/eymuDskRxzqanUBL8Hwl0OftQr0wndPYzgir
KUbVPvPzBndnmKNBaBZl1pfbQ/7moCxWH9jOb+gd8FVyqfMxS0Qy8mzobFzPS1c7RaqHcTE7Q9H2
FJnrxodjoRt+EStZvYmiPkQJ1FC/JvMYvAWeikJvUkT5vVcFY/5hKB2GLrd/4ZULgp8liW3k8MQA
i1dKOIUXGFYY0Mcp48r3pqzzNhN59KntdSUe/FK3sp1lpK71apWNsZbFX/koUnyLEgwiAwSEi30w
zlPiNviZf0xjYz1Tfu+2du3mGzMmddBsa1qDQy4mDPmTar+MVdkAaN0ubwREcxoQDCgpTklUfTZj
u1L9RFG1u8oD8bpPK3Lsu8CRQslwROx5f3u95Y33x4aQw9NuR2IXWUfEZpYAaryp3JCYLnhGCKrA
ik7vgmHTS2cPGsYYrtwe7XKyXHmy4y6RiLIXer79Ks2RXjyF/lwWIt9MXRrtHDPK9p4SizvLTYp7
j1thC2uqXsmGlncgE/1dHCH0MRgaNZ/zoe1uasIumvVnuw3jx3qsBHWZyN60sWc4PkiObFuWrf7c
VqpxZ09u6+M+0axVaRbbi18h61L8BXgGPtPy9ssjNTa7uDefAgw2jk2HZEUgiPeCpJg2OqZha8zu
xYMDT5QqrcSaSiCUDgfhfNq9R3JdTC2vbJbMv6o6/jpI195kJB/L0tbcxHPs3t3+yhd7Sh4gcK7E
SgD1UH4/H1O0rhKC4Y6fh0IRj2E32j+8zv4mPC9bqZleLKcEcMiJQZ5iaZcNpckITLUe1OR5TooY
42UtKKutkQ+TjdBN2H2DFNquHdhrszMkb4ToVj5i8r//ESp1Zd/UtHuS5zRu8/s57BQsgAYwZti3
he9/v5KSFwYzHXYDsMDzsfrIbZootpPnMUB2yg017bsBTuOHkYt+LTS7Ni/oPoj9UqTh2y3OZsHo
WWhqCWezRH2otmjkuGp3D4Q0Xskmr302YnU067h9JNrxfFpm1PMGBFnKpVPKbd+pz2KI44MVY7ay
i0OtXfNzvjwG3DbcOIxJ9VBb2gYbRkyk2fDRBGXaL5aI3S9u4DYBXnlxy+kvZuQNgFatqV1dXjvs
UI4ggH/K3wBv5FL8sVsmNaUm6jp8Qa+PvudWYu76tAGWjJteuy+nyflmK54mNllszt/oNYxfdByv
d7f30SLu5RbgV4C5oUVHRQgg2fmv6FLL6qdZsOCdOr6qrLwVVT+TcOzV+9otap/UaTa2GOCEG4RS
1wSfL743oDnK8rLqh136RR9ldmBRu+kwHc02LfpHFFbNdgeYLa4sJGPVNOTG763AXYklll5+Mrmm
N4kaHaMCSPkNqv5j8dtWVGYNSuPoJKJybT+vlOSzYVQIJG2quuyLniArwq+lpUj4SZM+bY9FYEHL
sJXM1jZT4MY/MZosWr/vi8GzfGCXzvDgZFY6PTmB0E2fekn34/bXWsbI/O7fCRJMW5AswKQWFazB
KZGJ7qvuReAgui2mqcM2IeoLn9jLcDdFg2+i0yjBY+RpymeRFN4h9vSy3QwYpqgb1Syi9zZow5Vd
tIwe4Wxr1G5p4xCggQp0F5uZ8roXFErfv/Ri6vDtzNM02qStYh/DUrTtrjfb+h+EzKJm8t0R28+2
tM2GYLp24w0or3J8Syw4mhtV6F581MZY0VZuzIudLquOcFqAWoFRh0x7vtNF0ZmF2sbJizqNpbuJ
DB2xy86KX7IGI+ltEQ+NufeCzsW+3Q3q5mAjGLaGWLm4bWxiHCwkkb4As09aff4jXKsYECqo2xc7
A5LTQaH8YcWV2uxcL6cYWiT9Njed+XR721xOncIZSqA02sAgXLg5tFZX171ity8gr7r9WAX9vT3F
o+23iPg7Qt8UVhZvlal030rb6Vfu9Cuj0yKBOgNGluBmSeAsAnsYO9XrXkJPRba2HdRubznWoB8o
qanhd5jq7SuJYUlrrE9HqZyFru5KYe3iovkNHQUdKxEJzkUPrggpwvMCtC+6Ygd7V4nIIDR3+uk2
WrCpdKX+envJr4wn3a1AH6AIBNxtcSBqh0Iv1a/42JDKh/441abYeHlSvmpZWvyykQVKDreHvLwc
eKHpfHEGiSCZ5SL+mNy4QE2+y48hYa7rT0UwhYpPUKkYaLx1AXbathHVHLsyM9VdNip2tyf0rcvC
78B1fbF0aJlPRtIZAlNVs4rUceWikD/hLKmgXU6VAxwgCGJw/XKv/HHvTsUQeXo1iKPeTFn2MjZT
CHyq7oIvCaJla7Dwy52HdBGrzMPC/qPceD4aw8fWOFTl0XPyCadpZYj4kz46LK7PVet+ReDY8JF+
sB+mSqhrAgW/PegXs6W1RObGsYPRtmxK1nFWx7BPIxBTIj4m/WgYG0jnhXgd7aAC/jiaU/clAtCR
b50uicuXqE/M1K+43L82dTIFSNlZ7hcutDrcdHPghVikkY7tUzUjA2mmyQIW7Ja0ysoxxlbXcgp9
PLiJXtBusHKi0BlUgd+ohWG+5OzzZxQ247fMg6Xud0Lkb9BTde9QWUNXb51RzOO2qZAx2AWFkWYh
GIAG10xo0TTOm0D5HBdCj9+i0Gl/BPhfzO+2EYNSDkOPnTOjL8E9UiX6e6o4wRfMtDzjwZ7HKd45
qROkv8CmNOVjQuHe+CcXKsQvz0hrY2tFZhhsoS311UPWmulA51EmPmAdqnIPA9waH0p4n86DkTX5
y2g0pdhYozM39wpOwMZ9H8dTfWQLgXwc+5mC4VB4KRAfJWwc2KJqGSn72+ftyu4iXUXFkqY64NKL
sFjF8TLKY3G02nZ4mOpifNdx8HsKqGNy+sym+qUklTUhZKqJjG2WrlWCL38BlBlwNqRw/ALQeuf7
m+p5x+kmikGntPtUK2n0HkVZu60dFRppk2K9JhTVfDFFGeyB5q7Bqy7H5xSDqUDlgF3kLTndae3M
iJ/rAUVBYI/7uPDAsHmIZqUb3U0kJcqrZ9v8iN2ueu4QZEq3Hj3VZOVl/13xPj9nJFzcsfwOSUtY
9lBTy57mwtPFUeTz7Pj4kgr1s1sbzdMw9I3ra3qWPfEuOx859q8PiHSkH9B7Q/fTzONvn9K4LON3
LaCh89VKEVN/jNNGsdbcKy7fBJdkTSo9E3XSgFxcR02FLgviDNVRw1npYdJjmK1RxtPkK9TTFATV
1OLf23t0yQ4kMHNpedKSoKQNg2w5psjwJfK8Pj/2zawNO0Ud8nfhNnm9K3rJ4E0jC2NxP9EaEf8z
R56RbfRcGZ4HLa4wvVSMMLG+3v5Nvx/8s88lw0TWgLKzZOgvaz3WnCPiMGTaa13UqfdSBlHXvk4k
8fpTqMbNsO2byLP9NDe96G2yRkt5dpJywlJKLXqJJ46j9B3BvWLYqG2P34heKW2y6+spT75gejGU
hzabBu99LLsp3BWIq7/UyECNn1A8zcZ9GRihuhLk/NZvXEyKtgFKcbxr/LF88I2qS9wuN41X7NHn
e3UK53/drsiNz44ehAejrbz4JKqKc+lFg/AePBQI0nuz7dqTYVdFuo0wMnyyzdQ0T3UaVU/OQLni
gCFdpzxpedJn/3iWENOnzKHcualzJzulgS76lRLNkoQtcV8wMDhQlIZ4IZekiMge8tjJ0u6oNqjb
QRY1CkRj1aIIP/VD4wg/mxUvusuENWDRnnaV3wLB+zyHZmjsEloY/N+j3ZYrKdvFXcNvQfYaA0aQ
NtJ54vyuE1Hcd3nWj8c8KxztDnW88GUWVfEQQK3YJHmafa0CQ0C0dfrxfR5csRK6XJxefgBjA8Cm
LHt5yfRBXOiD441Hs8OS0ceBxfyZ2bWwNoMGXEFtozW8+WWJgK6bLJaByAOmgQDQ+ZyNiG6ziSHS
UYUY/0Md+odpDuO99CPxY9Jyzx/dBGk1zQmK14ZE95nSyRqM9zJXlr+CkrcsFdKc8hYrP456ZbQk
JUfIV+jqdlVltlslH/UHBVpSuOmVXBvv1R456gLdqfzRGN1YzH5fZcYopUTgHI7KbMTPlt325lYZ
GrjempdSsx+sBp6YNWlrZq+XFx+/mjoqXFgyZi7ARTCswfoA5TJRSm1KbEJTvf/B+5HNu6LT55eg
nf91+JEJ8Nja2SmNgvBXPORvSmErfwkH5kSBPkbjiKgbSBxKrOef0RRm2JWJXMDSdPZR7P400cd4
VzEQfknSpvT+tpbOeL/VxCG8wN9c1nRmIclcrTsduc5rFP2b+bVsXPPgCj38HHWz5c+jx/lwutr6
uH23X+S3EsQv2a2gkKmq/d7Rf8T3lOxryti9fZybvv3SB0kj0BcPNWcX0LN+NZr0PwFD88vtUS+P
JpkWdV5aB4wOjex8gTHvHL2ysZyjC1+q94HfJfveseevWdvEz10l/rs93kUWQ/mAiF7y9aQa/xIo
2zh93QxKZB3nGTBIVunje9fW3UZ60v/1tXc+1GJqs53UilvE1tHOMzz13KjG70UFDrKNqmjYIwIo
DomXpbvRGOMjWgBrjM/L4ArrWcqE1O0B6BHALEoWYYF6dUyH7zgiopjcm1lZNnd1UM+J33lVfYfC
M9AbO3azf/N2KCxiBnwC7tO2Ml96Okc/jLmP3yq8qLoNxqtinyfRtNY9udx3hkTwoZpOAoxjjdwh
f+w7Ber/SBCqH0tlQEhdHbutatfDO5Il6JfpypweAjq5xd92GXCwkjJ7UjSKetyyh2J7xljHROhH
HI/VTeA65aaJTOetoNJ6R6EhvL+98X6TtM+iDCQHUKQFVYY1u+xDns/Ta8RolnBXjhP3qnZICCsM
P0hSW/NLFbDLQ9SqSEq7qj3ea90A8LYNG0/hRYYGsulh8CubWFhBf8AmWjuSRY3DkzF3CmZWk6n+
KnXhTgenzdu7TlOnAMRYUSV+5Y5OkW0CXY23hW6k3g7M0GAdulbDf0sXSa9RRzLdxNezfJI8FmcO
t42uWMmb1VnmAU2BDuEpVRk+UxCs82/gV/UvpjEr3AySi+T3ohzuo7afgocawNlHhrbLm+iaLnga
SJMLv8YoHOnqfGitX7dX9fI4ozsA5IryII0HADzni2o1TdEVteYcW/pl0TbIrEDZ5dDN6Xp2XbDG
r/qtmbz8iMQylEGoQkuPpfPxwAUpEAZU66h1uLpujMIk+ktoTfi1aqkHp3Ka+aBNost80v++2Bk9
1/U9ADjlLhKO3n4bCrDqiK3N0Btk73fbAczRfOFhVocESKJR1msy4rbbC3XtlxPcSngG1mw8LIuV
yko4Q+GQtMcgBOXnVJkebfW5MY8OFVPrPTQ7ZQMIXNH/y5Iu2SW0r9xXrWrzyrdzlLd3ApTJoS4p
FgCp7Yo+8VXgE913xSuKDfS9PP3MiofzWnv5MnqUZG7cHREJwfJ3qb4eJqKzK3w9jhwJ5MZEEflq
7hgPTVGUfu0p3jYfq29ej1o/b8hft1rJStlcDqhqyOsXtxPWS26eDF17nHg53zQviL4VwGARchbm
YZ66+kvd9P0aX15uo8U2A9EEhABMKEHQ8i1W2lSZURgujs2I6cYWubdg65SucVeOTbAd3bpp77ke
s7ssLPA3u71VLp9kUghaAjyOFJzd5eCFWVjCtdL6mMGnv1Mr2F0b1Q2IWylDfuShmny/PeCVFwC6
LY+UhQYpkNvF1kTGqbCzKe6PBTzFfjsGxahJHfYQW4Fo2ER9GZIqZMk/t4e9ssjUPSRtEXcROHby
Z/3x8LRJNc9u1A1Hl0Qp/eAHYNrpOHj/bYewKZufNXUX6zmfrbz47ARTu3J3XR0fvo7OBGlwLMPc
rlZywrCiO7r4SSQAQbBc7owJ+O3k1UHKjrNheSsTmhyHQrHUtc7PtWWXEBW+MK1MXt/z+RsD/pep
lvTHGI+VChhiLNy96fbBm5Ej8YfOqEL1e1TESmHjyv6SQSZVBC4j6AqLz02jy+vLyWPeM3AsfRCw
GiMMVn7ogeA2HQJvLcS4cvnBGwJSIHumPMNLAZXcToyK3TscR9cR40M+Gvl/3PGpsU0cO2ke0fxP
fiayhXjQUi/4d6idXtnW1dgHG13pbfPRGPREOSh5reCUGtpJSX3MsTMfedUOZKrpxoie98Le3d6j
v6OC85tAMp4oBFEJJ4Fd1ukGPdaLYsrnY6yJ4U2H8GhsS7TF6OUbQfk0hkn8GoWUpzczStLRTrEJ
cLdz37f1YxNFoqAZihicX+DgAsYOe9PKnzx6whuUrUrvroSv0PiDU5fGY64VevJRdnYybIp0dP5T
51Y7QbPn/Anq0N7BKAYESYc5xC/69kQvNwUUGQRCpE+kxCwtEq0xdbTScBRUFAw1vqt5lP4JyT6f
M2inW05FvxKOXbY9KWNx+KRNgCS42ovueathv+2pdX/U3CpJZ7/Lx5hWsF01vW+4Xdbdcw2aCf5m
7mx+izoxPHKWIm9nobAbb/XcwuHUEpVxQnu3E2+aPds//nZNpLMU9yHFP4n1XBxQJUPFf2zM+ah7
kWb4Haao+F954qEnP96jyoyp3+0RL68ERpRaTmS6YDmWlbB6LL15UIb52Jp17A9mqj+Eo/IeuCUX
VKF26r85N9Hh9qCXn55CiVRt4XWlFL1kWRdun7k19M9joRfTNs8T009GmD1uqt4No1O/3x7uMmQ8
H25x/eBIgydgMKjHfkL7HZ5N+w1h5o8snvSVB+YycpFwWOouJLZk9cvgNHHNUUvrUj2W2dTsnX4I
nD21Jyv90TTSyiXRG9QVgLahC1nMiZtsxJiM3l9yQ8lyKCSgsiS1D7AEXabYncg8Z4oC6+hoUz37
9Op1cIChumtwW1s5Vle+pYzEudqB5nHlysX/4001I7cqciQsjk2fzgcgFROqj1aKN2/d2PfkPJm2
v/05r43IA+oADGADkQScjxgFtYln8qgdtUqBAuok0cEbzTHdhFkXbuehWYtWruwfWZqSWmtAgEAC
nA9Yh43WANfSj3k/j/POzKzefVVT08ObR9cDcyVPlRff+QNAGCh5blLvRarznQ+HvZvu9bWnHQvB
BZMpCL0ccE6s9ZUq+GU0ItGEdDcIRGSGs4CnKFE5AxpK9OPQFt1Ga0waQak17DNsojdkVeo98kfx
Fq9V6sh//Qk5ISRU0vIIre/FJ+xDwxgrSrPHJK2Shwg1pXsjAHnSQc7cIma0ChuVc1muKQwMmLUE
MWzWxScUFcVFHAt1/JZzczNG8XgovKZ7ytMwetKC2Nt4OBa/4XOiPyPJ721E3U07BMBWrRquXLhS
yYcqDeAWiC7yCvnjvJBkV7mBld2RJzn9PNda8jMn+r8zuXYHP9cyc95qiu4qK+f02iamOo3Wo6y7
XdQZu6GchBSTO9L1NQ7e4PbCV+QNZBuBs/KMXR3LgpqBmDN12mXOTAHKTOBoqkerqPpvVazUn/E4
BBDda1a48oBdHUviKMh1waYtC94FKg2RPjKv0sjGn30QYp9LTtub34vOxXz+9sa99vWkVCh2eaok
0S32kRab3lxTST0ikOPdoYqPalycN3uvUeevNPvhRNaz+Of2oNemCEIEPNDvLbwsXBWl2XVdPWtH
gWL8G4YU6kOmVxgf0nihg/o/DCa7GGgXUDBd7s+2ccspoNFxLJI5Lh9VdCd3hqugKiyU1FpZzitX
OZUZ8HF4C4Gzukg8B7dD9CjmKret2NsmiD+pJNqe/q2qBmXboT7+l/ZU8m20iDe5Agg/+ISLq2eO
ssgslNQ4OopbbSEqGDnMZTfeSuUJX6sNZ8+W1lZw61c+ITAyKlc8kLQWlg2xyam7oZtN7h9R6l95
tlPtO7WU5o5HzjT/Fj4FsAhLQVpAAGWBOsgf88cV45IdePNkU18VdXo/5P2vsoHh0aZUyNmfibHm
JnTlVDCglP3nSBDALk6F4+blKKhpHW2jVLt/eyk/d0cN0uoO7OmA8reOVem2RdF+XhFWvzY0sYeD
ny8Af1b2fK4itWLkNmLjqDhK+Qp6K0sOjjFl7gHQWvKNDGmAYZsN/0vcY6OWgzQjRRMq7otFtsOk
zSPu8OOs2Mm2bpys22liDp7n0K2OapcW9UpB79oekuZuUstWypksphpi5aQajaEfKRsrrwK7H2db
FX2c7BN7zpKVhb3Sk7MdeSQlWgOkxrIRNmoltDGYyq+Ic4UPbuRl9tbJWsoGuTI/EKCJfa8lqJa1
WfugGE4oXqJSCR+op2ifbt9Jl2A53LEIvMjjJQ8BMsL5V3aNNExgRqevIrT51kXfGqYv8lF8Kup5
fORVae+beCqR1LcHGOrWiExeOdY/wU1Ss8ZypthAsF/Tgr+MoKgxU9iQck2cuWVrSasBwzlWW78G
cEESXwQlYQVgrScQQNSD9UH5nICt8sWEZ/zKu/f7bjwPadh8ZLOS8sOpWzrqgGJLImy7WjZ9+Qt9
aBD4kWU9oXHjHCItyT7ldd7vWl2Yvt2F9cNgxf3KRXN5+FwdEjs9J8kqv5AfpjSOjXHujq8ENHG3
GQUYuJHyyBu6FLHnuzocyKZS9TWLmP8j7Tx35La2bf1EBJjD34rdKrVyoPSHkC2ZOS/Gpz/f6nOB
08UiimhdY8MGtgzPWlxhpjHHuHUbnEeKs8CZaHExfXB9HIpKZH3iVcOHKTD6P7PriUdmglrlK/B9
XLBlhk74ak8FwpTqFUE5Ag43FUtzytFJEpH7Pg+1c9Skur5rRVIywpa7n/K5Dn7dP/K3l12mkaiV
wZaHD3i+nS/e8GiOBwGxs4OagSj/9H1vUR+1g+8DuuKf75u6vV3ICgPwIX6S8rAc5evPaeYhzrZI
m3eIa82PnTkWj11dOunRG/LgjZkFw/s+6tRjJFKj2dfwXX61DBGV0KRrsR8ZU/lvnGql2DjhN3kQ
ExdgTw26tmBcAK5d/yy9CWoB5KV5l3d6/Ycx4pFZJ3oZ5cP99d+cJqkPRR4Jk4pk0V8OMwsvLkwt
6KZ3THW4w9ksIm6MKUjRrTYs/oSzbZ/+/ywuPniQ2MKcYI191zGp0e4V18weglC0b2PwMOc41s/3
7S0Pk9SpoAMEwABQOad44atqu1UYaorzp6ow00fcsvFUGsF7LUpfPRr4bArGYUha+BtlzOtNy+p8
KsIqz59iJ6DHZaJxDMQvK31AtMiWu8L+pUEgN+1TDdKW+8tcPkfSNq0TBu0pcIP11K5td6016kPn
Zk/jSE8qzmqbMcDc3YV2p1WwYrnGnwLy6R/3rUrf8+IdltOtzyMKvOm0tIEMXlt1Wk2o+qgG3zsU
I/J/zKLqfdBuwUM91ar3lCAbl39CddCyP2jwVXn7eg63OA0WK3/+DbKsT7gn+Utuqt30svpgnpXv
cGkH0aEuPJVMpAYg/nugmlkBubLrAOhO2FTH+8tf+qH/tc2ILfeHLjctrOv1a7SZ9R7Wez8Z+/7o
dmGyr9TAOpVRoHgPjpU6/9UEb+9as2jOaiGi5DjbjbLxM1a/wItfsTh3fdsObd+igDgZZTs8ZEY1
gm6Njbn5aMfx+GeYzQR6jqQxt7Qs5fqW+08ji6Mum2c3U1FZkKOrlRrKdwa+UA6vJtP42FZkE7h9
ZAPvf+1FxPH8sYHVkZoxp8BUlPwML9yCFVtq3YRD5AMkbtRPql7oym7UkJs9EIGEF7MVbvqHmHU4
F1XRbj0ki6fyf80Tc0jqWPg/l/N3zmxVxLV16AcNYohelSfv56Kof6QeGH2irMLeiHnXLhdjGXgB
moUmF+16vYYyeeFQOiF6GYM7HGaK+0cQbYlxEDxp9GNNxRkPfeJOyV6UDFztqSYr9UYsvLbF6ArR
s5MIIlzR9a+Y66rTyrkKfQcF7ofB8IKDMbXWobYBbd/f4HVTErBEjk1aI//8xQYrVob92Qp9bRzS
b40umXJ0j+kfTfTOVt62ZgzfR2zNcB0Fx8WDaWhMx9sCgV10PMcnCo1mdqqyukLdXYst/XU58PPh
QbgdSDW+nPRl8RXx5cPcunXwPaobDZRLakTTaVDacD4yijs4r3Oyz+ZAqZNvPw+QLcnR9FaMYSlZ
lqwafsvB0dNDWlXuhykawl0YTK8n/qX0TxAlhT9gLFxO+1FcC7NerZTvJnHarvIcyPOyPiy+eGaU
bQnJrNwLl4zbk3QDLG/ZKDIbyDsVhBK/gxyJ9qxzfqMBNnvs5uqhnXrvS2HEzslIlSHduSVS4xv3
cuXkECryEMn8h38s9rKiAwaAqg19oU3JQ9tN4tJFQDGYQ8LN378Sy0xU7iTGqIXTXgDGt1SasqjJ
kGN2Ch62bIp3Tqg4v6OqaOID/359zIekifdzqlLR7OZZLfe1K0F2Bdic/lC31avl6uQPAiXKcJps
mwEXub6kQTjmY5ZpHK1KG85MVlBDyiPIWqtRdG80vsEWPGRtv9lrypsMADg33ztPY6VpIyv3Tb3/
L3TyOT9QZPWMfcvb9+DMSvw+YGTnGASG+9AYW+bXtlvS7snaGSWB5wzixasU6rmpZXGAJJOVGD8z
d4BMO5rNXwUP/+/7u71qiuoqk/mq5L+Uf/7ClO2EXWt4TeJ3caQEexUOn2IHTetQ7UY1qzfSuhV/
SshPD1rDedPHWmSSpj4mo2BEwc/mzmg+lZWVqx/sxK6Gr9RxHW8/e32f/xtoWntuLEowH++vdsWh
uvhxHKostdKZvl5tBfA5CDM38avQnABFQHT8H7mm+cUxWqs/5fYYbQGcVz+wBLLJXghF7EW8CgMe
G5wqiW8W9jTu7dFyMiI2unfvg2TUft5f4Jo1WSSzKfNKQPrCWiDGxhjjOkU5bAxySvN1ODvv89zN
9X/iYTBf72Og/SF1VsFvSTqW6++ZdTn4IdVJ/NJErmw38EoWB9GW80PtlNEWymR9cf9nbRF0Bjpz
1FoYJ74hoOX4ONVzE1yATFu/XRFtcR+sGXvWzJIjmZT6FkuzAMCbvYK2cFGlgfg0Jlni7ucOcdqP
OgPd1saru3YzJIyYUWDenBtMGIW+UpmaKfZ1xejznVVBmaMXoJd2uUER7hwOrlcaQEj79jfkwIP4
i5tBa5AjIzF4KGlc72RF174MKyf127ZxfrXO5Jy1ZEiPpdIaH2PAqVtuZvX7QnMpGf2QDFiyWQjT
7mId0LQ/aI06H7wU7oCdDnnSsM/VerMFumqO2j4cJODhcaHX6+urqBcVvNS+HRlMuraNNqf7VnXy
vXCHZkN2SH6sRY5C50Fm/kzYUlRaBHpTINpCZEnme93g1hd1imfjMjDasRG9rjxnHpNidDYZR2Lz
Fs+p4Xhh39RG7gf5aGcnLTatZNzFQzOdrFqZ5zelk5lbjCerRiGGhfZRh2RhGXgNRuTUvRSi7Mag
gP5sBLOzU7pxaA+iTA37pEGOuyU1ubJ9KLnS4YQGjaL8MjEJITK09FpNfcVqIlhjNAqgZkPOHVQx
A7IFszf3H9LVVeKrGFYD2Q+u7fq8THozhnNbpr5VT8MPrxgfplA3qn1Va7mgxD2IrWRP+p7loaFd
xqgmOwpQZ+GbNMDoyQRBjT/nZfHJnHltKfHOdre3al7ZJzrmoNpVtXPy13tl2IVhZIWsHde47OnO
TKS5iCtkPqXtvD5ZFUQyTtrmxlM2oyK/j0bdiLtdWAWqu2+UvHe/3f/Ya7sLPkGmD57k6Jd//iII
gTSuh87Ezn09T8vfbu8pT3Zv2MGeAfXx/HpbUAORMMgIBITktS1PgbY3Dhq0NcPaehtrRfGV1CgI
dokqft03tfYMSEoLWnV0Owgnr00ppiAUgfjeL4JQGw/5JJzwyEzXlrTA2ucD4AWSiuDY4Mm5tlM2
tj6Ywin8MHKtf+hdu4hKdgW0HQVauPfXtGpLosSpiUh6nIWfgPzKRpjby323tbIH2HfKDyg7Ow6M
EcbWdN2qLV5PMNo0XG7y5bCDc4+x0cyvU9SvHtN0aM+i4Ik4awyXf7m/sLXrpxOnEQt7HMNlJRUu
gMgrLdRJ0z6xUf5QrZ3L1Mj7dIB0ZNeN45/GNMbH+0ZXVwgsBcwl8T68WNc7xzTCXHYZB79JW/Nt
JrLu92Q1/XSwBHjkw31ja08atVqIqsjTGMtZbp0EbWkqJz/Jisw5N4WRT7tYa0BwqLMeIv9dMDN/
um90bYUk6fStoJqVYyHXK/TgXFZiEwVWV23KeDd6wFtLY3IvVehswRtWbcl5bkglqAmYC1uU/2w9
mIPc96yBNrTNbNixtAZkpTQj2moIrn3NZxZAlgbSdXm5Y9OJXTuz4XOkEJ6fIB7KcqDATXPU8iZy
35ATv7IPJxNzxtQBj/4/k4vT4gKwrpBkK/y8hZ3kbZwZ/U8Uq5p679Zq92moaRrd373VRUoeKB5l
ujVLwEhSi74dMlH6toouF5Pn47tAibVk16Pn/jhpSfH5LwySKPGISdIkc9GEsuZ2rjQvL/3IifLz
wHbubDtW913etBfc07zxnK0u8IW9xZEZrDDPzLAo/aHG7bFCNpHSo/mH2Lv4lWmVu1HblJds6eUp
21NtBBkDwnHxVk8txyVsm9J31LzJD4096szFlW69ERqu3QUiBEk6Ds0O/7y+d9XYeV1IAQe94a7+
kWmG8tCGeflRTN7r8JPPp1KibwkgENnB311bmoWccin60kcXMNGPGTiNX3UWbYaAa1sl+QMl1R5y
Xzdd6LBIEvRrSj9xmvBjXtbB52Ruuwem7D4VdWNsBEVb5hYbNYDiBTKalH7jSgW+Pi+8XVloSkn9
Xw+rg+20f5FyMgkFxECefvZuEZoQN3tzp5uF3wBEMA9O4hgnO8ib+rPV6OkWz9vaSaQmAWsao+tS
feV63yKlqNMwGkrI6S3nQ6J0MYR2dWVtuLiVxJbQnOCSBiEvyTLPG8Y+DdrJKvwOCvzg4uqR2p2z
yq7PFZnLW2GhYrFvgqhUGQSqtkic13bxpfWFz1OdVoYrLqHRbKgfwzIN21Oea6W3S6ErUA9ehQLT
/Sds7bvKDyrBprI5uHjCisaGgCjRCn/s8mQ464o21KeiV7eQg+t2yPyY3YOtdNkIrEVOQZ9UwYcc
Vqn+9WJtqD54lH9eSc3yfMElMwvMx5IYdalrmzjjVM5xx02o41w5R3nzxhyhWcoK511UlkHxF06H
wy9DWdIgWqzXB7Op5kAhCyx9cwz6epcNQXmYwmx+aGrR2fvI8ragXqtnFPADcwRgBmnXXVssaiOt
6lYpfUUZmjduObf7ApzWfzNtwTO3tf2IXFj2OOp4vvuHZS3qtF5YXlz5RhSDMWRp5c9t4h6VcZge
MqXNd2lbROcZwcrvXhUoh78wCgRUwt6pbS/fGUh1qhBJ8dKHAw0eIuQF3V01MKCcEMocVJ7xbu8O
5pZLWj2wDsLiKKuAfLEWCW6VDhWd8pAHx6V3cla61HGPEvO24fpWv+kLO4vd9GaVikRiE7QM9ZHJ
1vhf5AM1yTpFU/4Yw1H+lIZCvL3/UdccLrTk+Ceb8BMI3/UZimErA8En84c5V8ZzAteceqqNsTLe
wpZqTRvP6qo5A5pMWbknZVkELmQNbTc2XurDgaIr/6Bi1aVPamdVdr+T3eLkx/3lrW0ejF4q/Rcm
MoBJXS9PmCO+NxIFQ0MNhTpNywgI68aztxRi115s+gNyIouiKwyB14ZsrbZKxKsz30nL+B9R6uH8
UDJCWJwqhqQYy7OM7uH+2lZNyszPhKqA8uBibbM+GerkidxHkiuP3nsW2Pb/+lIT7ZtQICSxz2BR
azbiiyUM7PlZZYVgMRiSvZUSpYdeO2rsKAgCzqH1q51B7Z6IpnLtj2b25XzIzSzTz10P3en7bMg0
BzbQRhgWHHjmEHU7p2R269zUbRS/nQj2vt7/KmsnjLwU8LUUJKYIfr0RrbDDrob81zercP5cMNPY
76Ykmx7D3PM+37e1dmXpCwElYheolyxOM9mvKGJDyfyOWczmoEZRNXzWhZkEO5VK/N5Lk5+uO+f2
ht21Uw0WjSvEAm8BFlAqCKIQLm3fdJn3jSFmocR7DZ3VLdTf2hmTIRBUwnLUdFniKsZGKEk15X4L
81Vw0ONg+g+hZRVa36D4abXadL7/SdeWJjlfqGlAkHRT8HayEvTwFHOolVyMHyMxN9m5Kd1i2N83
tHZO5OUxbAmQvcGM4MGsOS3ISkWaGdGu15q4e3DVqWtPbTQN7obHXP2Q0EZyVUGpgKG8PpZ51SMH
b4NwK8Q4nmOoui7ujCzbLhax4+yTaByDv/mU6ILL5julrKXwUJMCLFN1pfC1BO2z41wGdENMIOd/
7n/J1aWh5iUDOs7ksraW5hXcwILk11ZETPuni1BfjSFHHfa6GCP7kICn2xLPkxHGMiGVH1OS7Mup
kMXVy1OjTCfo1PzRQT7EUpOi2wX23B6c2Z2YzqX/9xa4XfCQJ2n1gbpq9c/9Va/dfdIQirEkq2Sq
iw1FVYnXnY6BryImH+8CoWoVs7ciZJKpAm6ltnYNcWbs2N/uG1773CCMWTiAXJ65ReyVTAlukuTf
d0tFPRKsw0tt98KzDzSD268tCLZ5I0hYXSsBF1qTkhlnGbOrVWX0jlByXxTOkJxSj2nVN4pSdc0v
JZkjKA8bgcLUDoq5dCvIXbfNSyCxbLwIi+9cZ5U1SCyoPxtUBEIryZ0LiiQSneNmxY/RjVpj1xsg
6Ta6YWsPBE0Fev4Mgt/OjKj21NqT0lJxT6CcRAU8bceLa/PwfWJuJom2StRrABYQXcxUAXzi2i5n
qqoWumU3Tai7N4P2zRqjR3PQqbqr3Ri+jZwm/dkkffQmUZ3mm54WqLVYev5Z6ybr4/0TdvvJ8Z9U
z/jodP5xMNdvlRaPpTMDGvSVoK3RB1eciyvyJGIqCH7LXQWmBMS+N7Yf7tu9PdnYfSZ1xt0wrbAI
aHrQF3HvuJFvOH111jMzSI5cXEvss7ib5VZX6UY8uoJLlTaZYaExKGdGFu+IOo8QTUHkSKYtUmfX
O3P2oFMUHb56itE0O1pLtvNmjL02O01B+ps0ofXCnZ6M1dbU4O2Txk8hAUDZm6bBzTyk4zDrbnVO
7Cc1mc3M4Mqfaojn+E1eo1JzDEZ7FGcFuXoyBCV395ZITed8fwtWDiE/AuoDpjUo2d5SqlMaKKyc
hr6TEMFCol2Kfwujs3ZV2tpHJ0ZWAHVNQGsc4smP7YH/MwuhGidLaTc5fm6jAcm7KVlY4K0ENCzv
6IsOW6XPAkLRMfLn0bUhqDArLT9Ry4Nm8P66Vw1J+Ltsm1IWXDyq5aSCW9LCyK8jxmwhGk7j4ZQ5
WbOFq9kwtHQbjd7YVp3UGDK8+iGmSAGPMowS1cZGrt0lUDsw2UmoOw/K9ZdzG1VNU3eM/TaF421H
pUtVzybcXMOpthm8h6VQrbdUX2WyeO2UOTXMhDJAw4wdzJrXRmtatUoR6rEfwgcSXRghHv/xtCx8
N5bFmJ1BVUTjzhjm/lxMtZ1u7OHq2WUhBARyqNFektDqsdVpRl2j7th35TfHiIa3fSRC6zSG1Id2
WRvBmB2WiT0fE6q15k4b+8EumDxwtT9FpYr6cP9U3boQvgcRkSE7j/xPPrQvjq8w1SQIvCrxk8Eq
vmXq3NBrQZPuaOfco/u21g4WJOywmFJk4klbXJWorbRWm5PUF4wEjU+ws+hQhTfN6G0Vf9YtSbEK
qU56C7SM4YAUUcuqQtOeDhXIWfEfwhDVVldl7fMRK1O/A1rA3xe1iSTT29pRUsA9evZOHaPyh9KL
f6d5csKNo7O2JElbTAzLRaAScr1RWQARXY7Os8/PGLIjLK0dPOP0BdoN5NnaGw/JH6IsOBxgIQt3
k9vg4As42f04ipzpk1cOWfwLPqk42SHKWMXvUjfqA2YC1bo794oI34vBDrZIddYc/MtfsXDwqtEj
zZDXiS9Eqz70bgZBYE7gfBBDY76xMku/gKzo+o2Ua82sfByk4BC4wiVgI6GJa3VVlPhONBTpIQxD
8xG6HPULOCvU6OYOOom3DK/OW7TuawcJSnUwR5Iv56ZnEHcDKvG1nvgx+PgLYEriF91BOEryzdtb
kPJVa9TRn0sQwHEXEasXTYypD2PiwxuWHetp9D57cTVRwhvjz/cv/dpx4nUHsyXx+fSXrs9t2Re1
aVVpwtxUBLEjQgGV2DEEmiT7sA0tfd86BiDcKk2zeBcyhrpXtch0P93/FWsLhiREJiSkJOD2r39F
o3Xd3DMQ57sBJEh7dYy16mOZx4OzM/oS0dv75tZcG5TN9K6fR8mXXkZnREwMGS60otDzp7fUb0OH
CkICaeJXMN3Jhrn11f2fOfl2vHjEw9qctDnPkbe1jbQ5oiXneB+reQZeQXIbb3mxtUvyXFKSqHEZ
81yby1vh6o1Whr6NuE32NtfVoIX6EZ2b+NwknvLTCerBOkZKY1en+x92daWUKAB04D9uSme4wWlk
LAq4vmUPnxBBkooqSpUd3ALOx/u2VjeRqWTm/+R0wk1hdhrA3jbYimpt2CN2Zl3qqlN3wPSjQ+SM
zqsb2HLcQgW7zWwu7CaLF14x4wm2NyX0Z9MsxkOU26F3UOYu3Hjg174hwTvldAoT+JPFA+8MAry9
0iV+K+r4fdI0uSy6KGle74Wud/rGstY+I6UXkIUgcAFsLa6el/d50NWE6yP9J0SaZtP6pUylcXTd
Ifk2j8am71hd4DOg0cUlE5lfn08jpRhqAxLxizzsT1kfedVeSUsBPSjkPIf7p2TVGI1l2VXDYS4H
2ZARCEuIFyM/0o0mP8J7WE47HYoRAXEd5FH3ra1+TCBUCLdJXaMlWtNu0a1vYifyB1oUT0gqVE8a
iM0DKJzE2sdqTKz4eouUH0E2SQ56st7rj6kxnTMlHfkNlLwFnDviP6sJ0o9F3Q1Hbeijjc+5tsAX
5paeqbFtpSuhdvZLRKsOxTySxkFRcSQ/jv+bqSb8+ZvlyVk4C4j2TYOyG5mzR6iI7YNO8TdAuCdr
spG/Kzp72gWV1f/FU017kKoxwaIUo7z+nLUdxLVGY8Hv7UKb9pVST1/aVATemUjfeLy/uLVkhytg
yaF4iD2WlQMdZqhhoGLhZ1qtHnVqfg8VMPuLHamesnONtoRYW/V2MxI9v+6bXttHip8MEjPyTty6
ODaI02Uq6l+pPwnjR6aMarKzwza9mNqIpmmoZt/v21vzSdQ6+bC8MNRaF/bSNG+tQhkZz3Ds+g+l
VVEc8jItjr1dGg+Es96DFzT6fLxvdu32U/LiL0m1ezMzDVkKk21OB5CyG/XHcaAQtW9shpiKpFLy
jbuxaow0Q2o0MwO/pG8TThm3oRploNT61mcCmhtiOX13bByzG09/sTKwqGQCgGaAEF8f1EyNC5FY
GZI1IaMSEJ/mH10lo2HUWtHfBBTP+DsgM6D7lxOO+Rjmcw+BmD8qXT0/OKj4/LKrqPgAx5C1ExMq
Bju9D/WtiefVQwrhDuALybu17IiOo+MkpMQkpEnd/DBL131HIDuf5xjO1IecwrqzcV4WFiV4kjtP
HY9bQXK1hFqlBMNepURUqMSsXvTS/a6ZbYSYxfx2yKt0I/ZeXIr/teYQU0iGNkDZC9ebJgrIE0vk
T7Y6oDsbwsis7yYUeIJjpYXNvmVY681c20a3cVJvDTNdx6GhOMtVY4zp+vDUUZDFqTnmT0kQTW/C
pPzasbEtQzaB9hCnI2FHlY2vazazWiqT9NGBjbCh8DFdG82ZWQ2sIiyeQtedABtmhteestgc8SNW
YKD+N7TlhndcWygAPaipoNsA+rtYaF+HgZ5wVZ547bWTkbXeg2oguxUivfahnexsD/n8ltHFO/C8
ULhimCYnqSJcXBgNo35ibKgqnurJaI99PGvmMQy7+SkBb7I1x23y1V4UzKjz0lAxTHrIXE3EDhbv
QFvHAWAWyzuGGogaSZweMA6cq+NWxr+8GhjyQGrTWqAWxV1crKo2tCDr89Y7RgGMLcFkmp/QIu93
UuTrvXBFueGJV+0RH0oiZ4u8dGFvSHRNGSrHOyZl5ZzagpNZkAkegQ2Ne0bIN8wtN+15eTLOkLUF
alKL06nxgrqRonvHzK3qn7Ei6mMl7PhMoXpryn9ly8DHsS7UUAgTlwVcrbUYx2xM5BLy0jqUoS72
hS5eOdvCwaA1S1tTljFBOi57qlY9JIFRjN5xRMB8F5qlfTQjJBV0rchPtgKbV8mc/BkSHn3jEb1d
H5alZ4KsAm+/JN1ErTDXA7v3jn1ieCdbGzo0/MKtOaUtK4uDr4ceKI1OeEfeMe1Ch88+RTZKA/fd
7O0plGuR548cExCDPDYvUvd00IyqMBrvCBOsFFscTGok0Am4luiOsWi93X17a6uSqCbqILKBt6SW
Yaaubkwk847t7CSneCZ/ppyon+5bWVuVRBRbNKwQH1haUQO1akQeusdmdu2HlFG+aNfohUOH35iI
5UG/vHZdSAAB4gf9pkm1uyXORXXmoBuFlp7m3i2fhD3VT0xdJ4f767q5xMQmiGHAf8NTxZFf7FaY
arYwUsSw6lmv96qNDx2bIjmCONpiwrlRRJOKXzy3eDMYSmBGW5w/xa4UpdXRFGrDOvma0Zc9W16n
zPtc052fZt6JD7z/8dFo3SjaidIK3gu7tf+EeduhRgT1qrlxVpfOTv4i5jHAjvGNIXVfrL6aM+QG
giE9eVGbP+ZGW7wZidIONFzglLdn7c0Ex/dG+WDtk780Ko/aywsSh2VTwUhzgs22OQmtCQ6BwkBB
n6DZ/frdpVdADg9piWQvvzZlNXxdJcKUGZUxrDcIn6LLLaaC+nNSbPENrS3MwuFJDRjaqUuuyS5I
O8XoMqQ/2piBbnIT16b26bb2CZh+vUWDeHMl2TyZCEqqejowS370HsmRSeRFemIcOn6nwhTGbBKs
Lwl8D6c8cV4JXtLkYQFGxMqgXcTFyofoxb6Bggh6U8cLTGatQ086jEeYPIpDHRKV3d+3RZorTTG6
wCgNIZiESy1uih6Zelh4fXA0Cyd0v/ZM6+YPVhqVzaOZ0UjeZ0iP6B1i6RbCP309oEV2/xes7CUp
mQSocn5oZS4CbVUTRugknXLUg8H6HTR2oh3G3Kg+BFZclhuP0MpOUrpjmSpwWCBvixKCGs7MIwmV
SCItRyA1RYzkjnAk3j7phsGDrKyZqw1Q5e035mKQeRLAAG1mzO16O4sshZXIlQiDIXf2ej6LQzXo
3WlmGOcDZ7Y7iLCJIC+pwo3lLi1LapbnWyL7lMzwL+I0EdgoRYGsueSIO8xnqSrxM/aM9h1TYszz
oXvZentbz5tLkkaQJr5uZ2XDnZxPZofMSoK+uF53kzihEyAVelFz1232iFDW/6JqYhx7Grkb76v8
b70MtZ9tATtGpZ12CVnpta0YBAdljKi/hG2vR8emh6wEKuGpfsyMWBcHr06T5JNrh8OjSIrQeUvI
4IXn+wtePvL8CPBToOR4AElVl3GqESlZmnrJcGGuonwIPD386CWT+ympWu8jUBRxsnLd+3Tf6PJI
Y4k5e/I3ebjknM71ygW/ZnYqwEtRDUL0D9PhlI9OHsNV4qgk2ix+FTwj0esK/NTgrq3KX/XiiXLT
yNBhah4uQ5PM6TdtdjLrMACvtL6bNtPEe9Lq4cv9lS5fCmkT0ApMCbIvTaJ6bVNVSqvX22y6FEo7
u0fYjfr+gDZaqu3cuB22BBRWPixgGaK9Z6Exsv1rc31FFbUYvOmCBpt97i0Rfk1N/HY/6VG176Yk
3gqRbs8PoGuaFxAn2kRjy8dY0VSvdqN4vmgzL8XO0gT4sLoV2qMaqor90OMO3gnICDa6GktohdxN
AjLwnSQ9ILOW6AI0ExoriKfhIkJN+eo2Qdft4jx2tEMzFx90t3YYaAOK+CFoAzs5NWakfQ0UOGMe
gSqKLUnK21eLyI2XQ4NancLrcmjB601RFn00XuqkC38wjhy+SUv1TzeUymculfMe1uPkE+5qq6Z1
+4jIkFH2OGGOkRIx1zs+J13e1ko9XIKxGE96bISHEOT0NzBq2tsiipKPA930JzOY2/eKZsModv+A
ry4cQC/kejxlsFlc2w96YMqWwzZQ1+o/wzHvNVDn9rBnwKhhz/sojLNvtVFnf0Avlt/uG185fDQG
aVIQoYOsXxJsRdBldsHI4rNoVo4I0KRPjTfqTJlPvTgMlmgRAlSbjdR+1SpJnKQHkhj7hY8YYUWC
YMIZLlEZxcfJdKaLgyDBQVfTqqHMLoozb+aWBtgSFygPPHzdktvalC7qpuStqZElUFIECAFn/ySH
7sBtxeVesyPvQx6M8bEvx/BkpdZ7RUZ+GlJ057/44KAVcFnksSRG17tN841XE+77ixIF/S8PTq0o
UiNq/TQVPwVRXH8SSuSd7huVoeO1n2ThwLhlHiKVdxZGIX0RsybcEYff2GcF6o9qBx1n8Pu+mbVt
Jayk8QvxAZ93sa1Mwkvi6QxW7nZseL2cCQo6VVGr/ajHTrg32lR7P6ExXG3EASs+QpYTXfmewRi8
vMLmlI1BGuecYqeqTkEugg9D3Xwp2rzYOLlrlxU7Nuw9lGvBMV5vHymi2ultP14qFFS+tPU0fdXL
1H1QwkwfTo4zde9DvfHIvRhS3niwV1aJr2dIDiY8nsrlLgYzGpfUbKeLDiX7jgs0XPQ+KZs3xqxp
W/riK68i1VkeBGYpqFk5C1dvRJk7h3E7XbSm18lBKuMQmUJ/JMUGxBTnv3XVNf6zx+SLaSTVv68+
SM9FcIjFIb6D8/T6K9sk8XOvOfPF7IMpOBFTMsG2i6s6CPfj1HnR26KPO/XgAKXdYjBZ2WG4fIHe
0BuT8liLyKozEsYf0xF3jEqNskNKLprfmvMUg5d2qS00CcLTqlDUepfEfbE14fqsmrS4qzyLjH6S
VaNyuvzwnZkGQ9Yo7LLn9lgqPEs5hAazyU+FHs/FflCmrIz2NX2YYg+lWqg+FrOWVAcKELYO0W0S
1UdTss//VIssri9pnJWHTh8ctd9wXSvviqtz6ejNMgV+E0HMkm0xNvTxojbD5LtmYO4dtU5e2VGX
7zYdYCaVDO4dceDiOPRWJiwtyqcLpYXEOWqzmh9NA1YBpkPypDiPVqduZG8rx58RFCkfT/uQxFye
kheRLqTGVZLo03zxKAshzNj0/bs5cdR3BbzW74XQwgI1BMeoH9PIHn7FjYqOyP1LsHLd6ZFCVQIM
hArEso9gMuWvCCtR+Qk980tq2sVfAkQBa7gC+yx7ZdVIfmNeTuJeUF+o5S1cRMLQIfjiXL1kdjk9
VUaHbvQkqTAfizDPt+BeK56CfE3yojxbW0qHIcoQZwFUbhfXCIdz4prjpxgW42+q0akPozv2u85L
p43sZW1PoSIkxAanSDN48aThMcdSyyP1kqCZsW8bz3zTVlO00yo9PwK2g6IQqPNHxY2r94FRhxtO
eG3NkPpI7avn4vXCfDQ4EdBhTbtQhHT+zbvZeUtnKHqTVZpW7omwo/JgT1Jr4/45kv/d5YNCqMHl
oRhxW+h1FT0K06bXLnZlDEEMc8Scde8aPDX8A4GrCHOvV04c/Hff7No7CosW3oOHAU+5uLSjoRax
rnAxIyU1DrDeGJ/dSW32msL0GITmybEZ6S4a2ZhtDPmsxXm03ri0NBgp2C+7uJZKtyMZ2vnSU76K
9528Oi11gUZzvmRe2iW7pGcY/YeA1Sl6S7ceCGXKRD38hoH2agEyeYdpBNLyQaMKzqNF9cksTC5Q
X82XqGjQ00xRIWPUKdpNajUcpqERu0HtmzOMmN5jl0DEEpSmumuNaAsptJbwAQSUxIqyHg1k7vpR
g3s/TFyLX1Ioff1r6uzq15iOyr5tw/ghnkbj4Ch2Cc6la6iiz/FUvvEEZRRtCLmR94/Hym0AJ0ii
DYwBisclyjXCAybuoLNHcJE9WFTmjrw283CAc7J6p6cqU/lFEdUbl3DlVAJ64ZV7Rg3egsIjuyzo
rk+XyVNalSHmcur3KZWd8FjabmHBIt4iaOgGY3VITI2q4ca6V151apD0eGhGQyu0zPYNhcpdBwnj
JZpU81QFc71rXCZW3dzRXh+rSuUS2t0QsiEIubiBZjk2Pa0/fBjivpepTRh140ZWu4EH70lvkTLd
tVOS5lBKGEZ9vr/Bq7cQTAHXkCCOttbChSpFabaKqrHDWh/ve3Oy3mlamv4PZ1eyXKfObp+IKnrE
lGY33m7jxHEyodKcCAFCEiCQ9PR38Y+Om4rr3LFTERskfd1qREFgLX9lPKEqUB/kXcJjlNgGvfUi
UQJctL8/x3svfHdWRb0HFBkwXS83/eALFSTzvunjAC57o2UVlTaEQT3zPvjJ76RDaOWgmbILjyMr
Cl8uFcGJRoOH5V9QbIUPKh3mOmRB8PD3H/ROGHuxyqv7hKoJsIwFqyzpEHxdzNA8j1lIDsFEoAYZ
aPKYjc1wBqprqiKYcnz9+/KvDy54x9ii+A//JxuFi/rlj0QmyBJDnL30U5PfkGxQz70y3VffctYh
koT5WEDHOf4gP3n9q2FwBcMfTEZQVsBu4/Xwh2PmM4XQ+7wAuOmAhAdSJy8ipuyx54vUlU2ZRKNV
qke1kHWqhh7drw/oOK+30v4Me/oJigeq6Td3Vh5sc277ILtY0q0gVmBmGlfB1AHlMfRz9h9BXsg9
Mc0kkCkCagCd/Ne15pBDohqswexCkfF/4bxTJZ8bfkldvj1YOLuCukc+kpd/nS38b1F0efGu8ZnT
1/cyJbqT8TiSSw/8UZlLYoEnW5bsUcT9dAsl0Gyu/+uGAtkaOsPAcOPzItl/uaGUnPHpWkkutgHJ
29eLfmiNP10S7c2smrxZPMI/YHQfRIK3+xjL/o8eipYb3EFfLdvrRCTx0JIL7cLkHEQattrIQfMH
3eqw4qPNSttk5qPr6PUdgfe7g632sfDuh/AaRCOiIYVafY49JFMNmZuszfOKpzHMcv7+Wt/ZrFgI
4wGA8eFL8LqOjSfdLBQC4xeeoQEDuXZ9UE0SnjmIzh9cCe8uBXAELgXYg7yRmZqFilm+deSSON3e
zFMSghGnZLmFVHywWd5bCvEMhTGmhwTEzpebZQatLAPTMr9InaibwB+2A2BQyddtzT6yeHvnJOC3
7PPfHR+BAc/LpVAU5hDX5/lFe3S9m1yG4wfZ78vW0PZ+liY///2DvbczoDoCrDq6yzsK5OV6JhBQ
lcum4NKxfgHVwPW/mrBdP3iB7217wCgx9EUDakfgvlwFTCHATJDVXUgmYClu+TwDaZItyVmCPtwc
o6QZj2vEyEfwjP3L/LsM2Tf+Lv63403+16Z7uXDWzMCj6j66yHAJXAEDRXsVw+vsNCde0JQAIIZH
nvr2WsOq2yubhH+Imn2d/P3vEWCUBKYatIPeQF7EiL2T0zS8bFrF4KbFmaimQQyHiZsVOlPpIJEl
dGwoXDhgvvT37/vem892sUU0SAG7fk1H3nAdqDim0SVrZ/gEGjmd1hEHhHnt9GiZR4oZTsAfFH/v
bar9Zt1/NPj/r88LsDce2lltcIkgVF8xjO1+skWob3//aW9yPbxZeH6htZzsqFkkfS8/rj8K0gKo
H17GMe+uRgxp6nSZ4ajmLWGNGXsGaJsnbxWFC/uwWCeqmeUfSTe/84LhhhjjFWOPQY9qvzv+1bMJ
EwilOZ4HF5PEa0xr+GfPcQnJFB6U3ESmX+oV8ysaluDY4YyUf38J7+wuWISjL4zhd5K+IXmxaNVr
OvvxRW+U3jBOgs9ULNmhhUDWUlpn+D9RNnoVIfqjrvQ7VxV6CntzH7fi/iFe/nLEEzHbXsUXxkBR
OEEgTyflDFbPczSbRLa1WjY/pB9cJe/cxRCgwTcHNgbLklfon4aq3N+gjHQxEAarm8TNn8CsIKBe
R+np7+/2ncsDdQxqmZ1qujffX/5ACDhQuUkZXryoG8VhmcItrdaJyjgBwBaCmGWLgiK522JvZI8K
TtDncZO5/O+nCYol+Lh41fjQr98zrCsmZEd5CG/kfMiLhcVDTTIZuw+20jvfExId+JKwPYW0/evj
ROwWkjlm0WVhOf0j0JCaCpeouaYz2Qrdrh9RmN85OjudAC1PjOPwA15tIEegyCTCMbqsm+9+DFuP
MeDsHtgqyRHo4u3adTn/oB333o/EefERxveFX+Od4nDVcAVuo8sww1CbbGsMvBEwsUGi4xqF8Ucg
8HfXw4AXOwgFOPofL/cQdNyQva4QZ2VdzKqsiQ3oX9NYQvpzOCKB0ee/79l37gM0N0BQxnLoJOf7
8/zrOuoRCTrtZHoZmjWEkA56xrn51raW6Bqu04Ghp2bOMeyF3H3rmcMGrc6PQJ7vXMzo+gNflYPH
u0un7R/+Xw8B+RMh22VIL0TFRMoy4EErv2xcZ0gxJqb866Tr1jWsl7wbu88AjkA7sJxDYXUxNKb/
KP19+1JQNsF0DMUNOr9vBDVNDl8PK1R6GdFhH2oqZn3Vd8la0ijuH3roPj2Quc+fSDT+P8I/1ga8
GwMldETekle0AykJm+uyDW41JWIJdCapFn1Wer6Q6/VGFraWaL8FtJiBdf/n7xvi7X2JzQ75HUQm
zL2hG/byW7hwEQHzmvgCb3MRF27k23HlLu0K5UfDB1fV2xtzX2xXtwQQFniK/WH+/eG7EJEwHpNL
NjJbk64dD71qs1O0zY9IQJqnHH5Od2PUjken12784AZ7d3m8Y7Q7wfkBQffl8kwzmcDOKb5gPXsN
RBomaTxpPm1tAHUJ28jbVgMOW23ZIE0Rz6iAP0i33n3bkEXe3wJu6tfolhxaZVnmMoTjhPPP1h8+
zeEmzsyYjw76eyuBzorMB9AVZO+vDvrkRKfSlsQXT7UneEc0vyiL/UO8mvY/dvSAD9kRE5C8hN0J
vuyrKwzhVo1QMEoAVclneQ+dJ2h3HYAa4OaetxrukBX8ifNn4Dl9enFQ/X3671t4dwVC8IMJ5Bsz
Mhb13ZCoNLn0bosu0zCbT36rdNEqOEn9fam3mes+8AOiGzOT3ehu//u/NnBv+0iLNU8uHoXqWglm
OaDbNI3Gr39f521YgNQmOjroiyOqv4npDtYYMpYqu6Bebg8BMQ9QgV7bom/8qBCN+6iR9d5uQe8M
Mge4/tDheXUwqUQsVBrrNfFqTTHPEaqhZRvHU7qO8oMN8zau48eBhrw3ARCEXk9OPSUzhTInuwgy
pE+gx2/TJYePC/9tiYmnH+EGpfRiahYRfxD93nutuGAg+bgP0tHqf/n5yKK3xO+b9DL5GJkXJPFI
KUWSlB4fur4IRP/zv39HpEq4XzEqxRnZI8+/9ssUqZAIStILpJHkciJDNExFvAz0bp14vtWgS33U
K3vv7QJYg+2DtBtwplefclUriVbrpcj4pbpX67ie2kyld4nUw8kx6s/lQNj4UV/wvRiK+wz5cISs
4o1FDe7NHuKL2EHZFMtyASoSBevUD9cdk10VJIu19Qb1m0ej/f9oNYGwjY4IsJHwCUHqhmD68i2H
Ap5grGXkMjaeLls3eDXjLTtsyodjH9wQP9hG75wW0CcIdBB2Hd43ib8OfTEHPtZDUzc5A6BHrqED
xb9vEQk+6O6+s2Oxe3ZNwv3NvunuZgZFbKwsOnOpjGq44kGIsQElxA3BCnZR9hGx6N310HlEegZ1
M4ykXr7Kbh2aNGvQgByXVYEJ7eW3LuXyp/PtfMv79SNY+HuvEr1kaKFFYOSA6vZyPZat8OX2bAqA
5ThWs1kQjTsAP01kvY/g/W9GjUjvdoHFPbcHnQ4q2y8X60Yu5yGn+QWy6clh4cz7zEkHu9dR2UOX
TFMZe1GPWzazaxVAaZQWWZMEX9GUjT6ATb09LniUfeK3a0Fh/PLqYkgZcmzMQXKEKwjqgnzUfh1t
Eqy1Y8twTgMbPcWxouIAlYbxx98vpdfKynuaC1IXUPiwpADGNHoVxcKJ0BBGt/llcKEPiu04zsWW
5fOP2WfrUJiYr+c457r2GuHpIhEZvAuTfImHysYr+TrCXegu88hH5xjX1Kv9B003JMMoTfazhZnV
63qIKil7MXlQwQxCAIRE0vdRifbYspRtT3lUpLzxh2q1NnuYEhT6xTJZg+mhhhEfdKy2aawSL9df
YGWcRLVugQMo80ijrooGkUxVGkB4qoGCSFI7iGFFpTExLIAhgGUq8E6se9rnPKdADp5XbknTRbaE
DmpolrLrckjllDwOh0CXBrJVVBeb40HnynVeWXPbOX/sv2LaNa0/qB8qdhhT5Agn8Fe6di5klybN
k6fDaQmLhkeZgSDN4FkK3x8yTds/q9hf8im16+alUHrl2/Y5jifKbgz8pvWhheG0/w2tBWHvJBMj
O0cy9vLnZGszcmp8iyFiMSMEBGuRq7WZjwLcQNhdhY7m/EpOwwpZ7I6m9Jz6MoZjzUqa4D4hCojX
XupVli2jJnVFAl6WhEahjzfk+t79o5lvB10Esevk2U4huFu5JRM7znRT/NoSucZ3LYWFwAUuzjE7
hvE8EAhTh9D7KkB15iclc384j2Ccmi+AZhhejsEwNXWY2zSGfOBk+xMjaPXWESw3bAF9iSQ5eNPc
kBpmDgEvMf6hCp4wNJwfNh2E7jcki8LoxtsSGEaDBjzAzytPLJ9uPQNqXbESzCPvdZq27nfiTT07
EJiktDeLhlPDwfSevzxkdBzcsU+hCF2Byr+zqQIOEsEF6LaVmjPgry4vp2Ew5BkekML8g7G2CaDx
nqIyvBpSaA7/giXDKGS1LZtlSb2Bbx2XQsGOdi6CyKlhKEg70pYXQGdFOiwNZmy7JrMAZ+tLqCGk
B0/oxlvETT5Y2VRwKlvYUgyRoF4HbSRoaV27dMR4zRNm2U4hSEP4Z25gQrISE6G0ZTeNW7Lphnmg
oMFCNbXREFRMjYE7GcyzYPo8AQ/q3dJoH7iX0dKntC3lxlP11QoTDFedSePmMEYDAH+1015HT4mB
/IaqkUtP0FNBm5UsWxFYtbUbOMIOyLqKTzikvBjnRqZXY56BTOwwJBFnSO7P+X0gWdSlZaBh2Xu7
NpTOv2njelZCTaSbg7pNuZ7nEmbcAP3EuUp76Ds3Hi6mfNvwikvMJVpIPAeixbyu0okLxjrpnHH1
6AGRWhjt5dkPD/pHOz4xEDfTajtRNEG/5MVON+JP/ewZXS9SQmknR52LBjefZP+EngzxINjeLPLg
FIZ7YRmFbRreZhhxuqpZ5zi81kmqkrMlGUqpahAAkBxD23D1veEYElyNPCXucRtWZdrSs7MOim5z
Pf0t2aQB6/GDhuXIZzvlO78MPT+dj6Dfj0A9eZmAX45zzm9wVxFN5anzVabPoIZ1w43x59Dez4md
5w1oV9rkFzPRxBVcdFn8uxchzMoLv9vWrmBR7u1w1DXzm99NzD37I5JCTk/QGjXyaoKQYv+JMgoF
GVBxKNS90HWK0XeH4Fihchfn983ka/+qBaPSXTovncPw3AqbNbKYBYYHVUgXaHoceJICLwG5ZJ5+
byPl0V9Mr1MChBBGl3Ub6k4feyl9dQj1GtIrfNxJ/pKQmphu4O7rWb9I497HWYDqUrv91HTs3QHU
MNINRaCTdT3RDYIUCDNkCX6hv+9TWkBe0refvGbCP4oIa/rTFFoo6vXo1tE7OSu93gat8tazL2du
nrBBsrSMNqN0mU7xLI9rGhh1asPVb092kft2Hyez/rQC+iHuMi0Uo6d0HYLuvCxig3OuZXLFJSU9
DIRCOrHgxwoAw3zuiBr1wSx+Y36MEgGlJAAjQc01FWQX3YzotEtjb5LM85PLRQxh4UbFYG74tI39
76CFyuRqbK21y2EwkLd6huoU5B82gqAQHBB2uD7mMs3lDHsvQDrrFoSLJSul6zpRds22yRNioFKf
IYwh5mcg5Xwr6lRDR/m7sdg+CBZmHjMUOcAvybswYLDY6AkgaLdZ2qK3Cfo9RMsx9zVjXkK8NBVn
7mvmnbF2lj66zW7sS0txqs8+KlRzkl7IADFPEmFZMcQ5u16XtFlQmc5k+JGkXrpdNOYgu0Tv0tvk
CROAfni2g9zSEP61ODMnngCqIBA0+zk49iqxeissetrpUQPys3xCjzkWFTJ2gd7kJBOZygIwNVQr
uQJQ8N6irz3WY0cAPCh4wgWB06lgsGeSyKJvVAcn8rpfiRctBRDLlFUclGuvHD2SzrpYDNLQQkNY
RJxaqycECwX4bolvG0KCg7M4PVF4l7hi917JL/noi7buoXPWfktSkdurKDVTvNUm4tl2BeA7yb/p
efXYJ7rmoYbc6qyn6DRNWZMXZl7AKCoGlcpQVT7OKczi4UzxRftADF9rFzfecXUjY20NxDDLJJQp
U+Z+9PMmhz/zpHw8oUCnO7+HEY1yT6Jr474rJSpmV9qYw2uuNPGCbwrXtNzcuSWP7AHOJ5gu/Yw8
t6q4RJw0zWMD2YIDjFfUAnjZbNrjCF5ieEuZbcUFszMQXCtwPhooAwX7GxmAoPyNW2k09SL4UEHX
AKRMGzooVY/ODeq+Ux4+ld3glVgCXuMnhSfz5M/Q9uwxm6Z2ReSGAdOV1uuM/IwafemNbX4pNmMK
78GnT9W2zTxZwv04+ZZ0hLBbKUfSH4eZTONRjz0ScB8aGOA5QzXoAGInjAS1bEL0Q2H5muNZdTDe
blOTZFgNcOejFXMTFHJd1t+MaKhJE0LZ9ylq6NMUWR+wRpqtwYFxPTxGEW2SOzO4rasBAtFQ1ekX
X+RHkF3i/qBtpvS16flET4GngdxUDGH0ig/j9miiqDH3ShEv/9aMfcAKcIbTTzEayN4nD+qV2y/F
YccRiGCNSqR9zb11CT6nidYkuPg+1797EOD6cohl/DgvIrqH5bKLi3wMc3WBamFf2Z0IdPaFD2UO
mZmlq3iwpMiEocWJ1A6WlKa01AbiiNuWJicZziaGDW00P0pMARiCAl7TP5OI1VRmAfRsK5I2mlYi
lu1js2JDlkHm8UcmlPzdE7I0xzDXwn53PIuG39ZBV7S0WZ9iN7cy8E0FwVF4BLUbJpffkWDq/MHr
ldielhCadkDuUsNPDrI5EOfkXsevkSdJdLLnHsnMhGCukK83KntAeGP+1YbhZFzlxMa6gIAw8Q8M
29XxIqJd9qcBdgvFWY7y8EiBXZFH1SFbLjcrmh6YgDXW9+GEEeK1DuS2PccexlaFFHobaxhe0PzU
CwwNkEQ5So+dTmmUVIqHKbZPEpmsXuI2g1WXhSVQHuAavF5X7bNjEFMvZUjv8lQUek38T0M/mH86
f+RrleBJPveRly81QlgcFilZV3vnGhvkqKJipAnweXc2Z5WDuIEsk0GpvurtCkV9jJd5W3UqgNO1
R2gmTwL88vwbwidP6g5RyjtimGZcUzjfn7xqEyCEYVZN+HjsIzI3t+3UR/Rrn03ZWG/Sn6Njt8W+
KG2bJNMBqjVsu5ntpDFRkuMsfqBroofay3qEOBrhOvumOifC844BZCApbCY/0WiLxNcoXtMj/KIn
QH94ZDUveG/6ts63lG33qCyyrULOSDpANVXgzqEEcRTVIkSa++biC9JRHOuoy65wgwDqWiQTmdKy
65U+UED51yrdci7xRsMFs+/Q8KaCg8+WlaDateroQNRaipjQnn8Vkx+tB+5H0lWZNtpWPREN/HVg
dOOfDbzq0jocJiiGdrIHHTHqE2o/u23KfPjoDcKWo4D2uI8jhBSLnlBXWbN8duiiAkgBhHa+Ado7
BwvXhdeldGCXpDFZoO69NUKo3Ur4MwYhGvMp5hHDSvyrbBmCuGqUmolBSdzSDAksaOfXyq0B9Lhw
FUFvMDbyH7b0kQJhMLT2JuUQwL9F7TzGP1t8UV5puAtgv63BghqOxlhqzkfATAOj00fbAH1adVqj
CDKQ33omAMnj7E1e9GzjiJlzoJoBw5qw3aJzQPUyXckwonB9I7YfC+bP+SM0FpMvMBq33xPksn5h
1AoZy1FbScBNCexQ4xRHU9mnlpIfcKnzu9LTmLmAkTo4qJfLPjpHbogfOOotNErmIFdnO3owJVPB
GKUFhEMsqeQk5qVgxoPAaUNywyvPWENKIcV6p/sAMKGgNUA2DF0TLpdexBb3AShiRYf+ZFfZIJra
QuxWwifDehqVrZDxMzoeOTsIRpaopFyOqlSQ1pF15yQwXBFpsxg2uX07FiPhqYWBIEeYcxw82Xke
/bSIw4X8ydeZfhtbCJgXWdymf/wppz9Tlzlebh2kqKJ8kgH+1NibxNuRCf6QrBlyjrzzapnHdChC
SZPnDQPhP61Z+Vq28AWxZZqv/HsP33iUTgzXQAXQuED1I7uxObvO13CbFUAQh9HAEiA+0VGplpgh
24cbfRwUEbQWfibG21TRY8hsCgWFi8/phOKkYKFJu9r0Q+YBIZcNfbmBPQrO7aZ7WXneMnu4SzP9
MG58yssGXYxrb4XcXrFyHcy1ii2FFjuSTK+IZrtLi8e20aUIJ84K7vQYlAzFSVtuYsqzAoqO7d1o
fDsVKaQP3XFFDXKX9u0OOW8Ssx5ArodRNvKC5Rr+WmDfmli7ZxCBUfdtjXLoDigDSW0KmZDPOuyE
KLcs7n+hPBNgCXuTnU5mP3vXKzw9gjJQjMGAbc3BJM7tHNyTyPWQR/Dz9d6L415XzFpYuo+AS11v
UKO5AW1ikGWOCxIyiXSWf8K5S/26gSGVhLSSJ44Lxx1dAS3VzWUGtwEESwM912KgKIsLz+SYnLp8
hIrrnE7hH4/B2LkMZsiolNhlw1SuUJX9FOPJghpYL9rWi2+Nq1pmIanXo2mRFT3T/LMcQ7MVxEhE
h3ZGQl/RlAW/eOSbtdIiCLqqQ+MRz0K7FKEZQKp7HRn4c42p1/4Q4TL2oPX2vlegoAXaPdHDViGj
XOjBoTi5AdQKXVAI6iYo6AwYDzXEq9IVurA9KCMkW9Kvm0CRvRBqKOredHnCnHxMiihxUYjb2UUG
Wnk+8JVbB2hgY2ZIleXzgg/czQQJDnEtaoIg6nSDd7xncCE8C9pKLOnvzNspqjy0rAz7TMETxOLc
+MFT385kr2yTn5J1wXfTk63KJwtZHb8Zu1u9otmC26QhnxW1EztMUYqA2wLxowoF3A16IMJFz5BH
DQZQKRKJshy9gxOO2RjholQBL+ZtNlHRRSrOqjF0luL/3ngNcSYJln8EpboCwKV2qwJHxYC3gzBR
zCYIGvDgeAxO72hT5KAZPC52QH26FY3qV/BQabCqIpNdSCEgKDivgpH4tymbFx/B2YccJSDTeVjS
tMt/x5Fg4LLh4ntmYZuwIm0yaC5m0yoekP8sEMiO4Cda2BQuyEWIbGB7AHixAUDA4rEUTq5CZyUa
oFu6WA9Jj5RqKzM2mPgubYDoxRsJwgPY/ehwBdxPmiphI/uJjCEE80Zp7/cm5j6pzTCljyOCMi+F
biXqa5+0f/xuEUuN9pP9zkOhRcU1qrZiacFMKx3cVuZHAJcpv2uzxcy3wo/UVbam7JF1E9GFaIPu
RiNIjwdHAPO9GhaFhxx1FghMF3QjazryBsae29KVnZFDguQ+wuQxRh5/6tFMzEpIvIOHB0J42hTY
W06UHA2J9gA42yAOMfpO9oD+IYoWAavXAs6hDnFdrE1bxhCoXkqagMNbI7mYusuAPjOrfUxU8s/+
6hr0NdNtQKEI4We7eYzUCnqXqPnlwvs61H73kDIv9s8hTsxWghg76l+D5wMZLYYp1teBQov/3Ghw
EE4Nc7AlzZELyAomu9OjjFyHtgtUmgCyGEOFrjCq5KVUds5Qo8swvrGYpgeFGaHxAKx1moRHama4
T9hVt/gnSxbTM3IR45eEe84UfgSFjBIDU8yaghF2TSdpoBBXEpaAp7O0Mf466G2V8DfaLL/xPDcu
1RrHOMEhTLX8k98BBMgmmfZHiK93HcYgwByVoDz6eYmKfGUFBuztfORKjyi/8mlLnrOky9ZDNqMf
VA6L7niBduiy/JLMJBgoeKg9y46SjFcjSaChWTgyMoIN4Itgbwf/L2nS7rNDTdM/EBduT4CvMVlK
mWKpcYHxxk3bobt+HKn2Hhd0eMNCTXximECtIhPl6rwAZCzRpH/iUCLAjVB/4YViOUrgEd7aOPeA
9nj1hqrIlC6cw7PMF6WOI2AXTxSYS16uFHRuFSbCHZpET09Tn/dLYbHTumpAvcehPYKBTo1Ij5Zh
JOY2q+OMZ3ccDjM4wO22+Ic+HXDb4bqXdZYzry8xWrCfQuWRZ596pLsi1OngPlSKI78JkbzVYCfP
U4GooqKbvWurYDlonTtnAGR9YuBszNU2t4CM9hyH8hC4FQLnONJ6K/MWte8ZJJTmXvkLVbWWSfAJ
MTenVcP98XnedKIKt8u2XBg8R+N6jBVKn3yLok8DuqWskPAk/tln8OiAYw4uARCotUQ7glH8kco2
jEqdxuoMh0enSxpz/Qff3vtH63yURY984A/0LlHcjKJzQ+FPscEsQlG260ZhhnDIu4F29dKvOa27
cROkHLJ5+CUiJ+daQvEE8dfZ9VYsSfQz3gufYnYoH44oBjjFoHgQVyNBrV1Z0oZNtclVf2NcpD9S
zAP/NAETP2juQRGwabwpKHwXh6ZGcEFW1c0czbCZQ5DluofHUw1TwllUPfoB+M2o6gqZ9PZuWOeJ
l0tnkwd828ziMMfjU6wy0UPxpN2Vbds1eeIodoKSSKdjpK9ppks8GxcH2o8r+oYzQfhqINIxFiJ2
rak1buib/VR+gQBWM5UEbDNeNxhluEOKRs+jMtmukpBsXyb4FpmK9dypkw2NfgSOZWyreFrcvZoR
4WoyCu0uDE1hW6PMwudiEHDIS756GAWFcOSjeO1r3JUplBCmcmlUtJUSLZKxnuAetBS5BpKsSMzQ
olSDJDLeczumrHRL7G653uFeHLmvwUftcoVWwcyyKpsUqbphhehOCgHGA3oJIT3E/mx+BYjpaU0t
p+cVMmF9NRoMRzCYm6GJszUtuh9dLNqDjke8wRG6taIQirWPWqToqWPvjs8iMAa50pZufckh8iiL
RYvx3immVAUV8e4LRu0+KzHldv80Kwqjig7DlJSyZ+TRCKWyo3Kq+Z4Lb7javGnR1zSN2zNL2jlF
eh9sX7pkW8KyA7LCYLS0jLYCrwh+3wtru3PvVJYfSANJ6DLB5MhDZbe0V+i1bEuRYHR7pWJgxItw
ctNWrv7cXoBC6qdySMNGVj0CzRWqYQXFgWyKlorPcJkpJwvASakm2e5dt1z44BCgr4kW6iowyu3p
bkuiHP0yQ6hJ1QnmTsjHkIl1VU+95RH5tFiLNYKDZrG1fQjCNyjnf6KGgCLch8Ld4Ie79iZJvHa7
YnZFqR/yhP4g0GHyimlFE7rcjYBvYJHd4e6GSfc3aQk66IQZWK11atDPbrJeU1hOVFNq9CbsgYI8
9+QbcDx9TOW+NW3qfYmp3/yAU8FMkPf06FVbl4Ooi/ZrX4AhLPyrKaICxpdBm1wi5KRrGcV2/OIm
2vwxuIFtgSK6v4vBI40K9P2FLgyEVoOS+oH3rTMeVNX7HCVgCRi162oPfmyY70XChAVvRjKUXHs7
QK8P0X7qZQ6NozXFRqy2FSzCOl4cQ6pnZZIWqZZQ5xE5zVgFCrmeKxIRDBNRGuN8mG7aMBnxkpEX
oDyptdqmBLWAP7U2ukq08oJy1TM6RDJex/sMvl1g3JoFbmKQEeO/O5OPwCQ13Dxnq9zowSa5t1bo
F63N2aPTGN56AI8OB5qi2YtwzbJrCGNvIVo4nD0HGhqGSHxDwdEtQJ0IRwdl10MQDwGoXamPSCnX
AGcjU1Yh77SG/R9H57VcN65E0S9CFQOYXnmycpblF5bskcFMgATj19917svUVM1Ylo5IoLv32rs/
fc3jd4zy3Jq029r8JzbxRny5awu+rIpyuRfIpfz5xpvjc0FHEx/HIGeCtriFf0pkXucnUSMunHrd
6unB4iaNUq+dGQKie0z0yT2V7AHnkIl3VLNlQf/GGX2E+8rmc+ba0VCHeO5buUT5dmJ2TSE7NPlc
7SOya5bHAkMwb07dMLa9PugvOJ16svLruXe5JNhhXvPCs2iOSWCyzXOqwnDWp8IO3qHJpbHHTo+s
MV/HWFcpE4TEOYeyDj45U3k4WUtR8fTVs1pTPxwDwQVPUYItvV9vddVbJpSzsGsqmFgVqUXlY06v
yqUkRdDGyW52wsLsvDKnfkxolus0axNC9zom058eb2u2X3qPXRfdMrI8jEePfxrlVjdNOSSvWyd4
nUHemD5O7XY1cMml/F6RcKhqWrCFQ65Wzz2Xbr9uVHVB9u03CaG0/lKP296JRH4Tkb7zafMcitmN
e/oE6JKkPpThbDVlPcgFnJtDAHc1TYXYoSwEH5hzy2lHfEG17cfRk79aoxbCbYwf3xPQSOHuuHN/
h37RqROiodvcxFGQVfeiWQf1hsvMiDOwCVe+u8kJ4V+761dSjAZNrCFy4TYwRWk/eSIGL+0DS3BG
SeXAbD7z5nLXxuGE4Oc3fnkoch1x3EfFFB/VnCFyicB/Sfos9w7L0gr+7yosHKKhVUeB7uBGvb8C
duvDzACm+eA1zJsqzZLZW+/r1i2b15k7/yNTXrO+Eh/IR04kVtwcfLIe/sjeH5oj3xZLQVmKkPmP
g8XR91UtrjX3GVj3eJq9fDjEE9X9uWsbrkS9EZWSyl6Gv5fOt8RIN7x0547Edf/szLp1XiX4wrZf
10YOhyEOew5lcmNWjkG7PTtF06ysKJzQjdLN7fPg1DK4clPTIujcrZrJQyopWS3Lnhb+WTH53mjK
iX0KLh6KevSrjgBScCwl0/KkF8svdDGxZ5mXlkH3Wg65aHbb5JvylmVriX/U7HhInrYpnMTRht2k
D6QoNt1tHrM8L/U9JNRzsLXOhNTsF3bXtXLu7vKixvV6/ZDm2zbZgvBtJqp+eXB5whS1DGJe8LoF
A+s6DqCPvSkPsqAxpphks9N9tej1b7s23FsT1865j73sY2buhPVoWtDCUN7jKDVj30/7rFL9n3FC
9jugjVW/NwCh/MAGtzrZT+Ha4je2ef0wBeHaXJQYxx3joGlnnPyZhrrnTKseuW8+sjDOdknY93/q
eewvnGjBL5YFSzpKtn7+3vDciQd3ljS7Aw4A3pj4m+Ww+iOag8+KlA6ix2r9rqa4SHlETOo3IwfX
XlZdeyp6VX+4dpHh0dG1ZVSQL78juSQJd1Wdjf/Vvls9hA572aE3unBMpTGbuBmTIu52cDnMQsu+
J7jGTkHys40WqQI3eXFWJkjYobgwuMoyFf01vlTyyO2fyJcuWrV3zKnWln1TqoroRacK02AqQu/M
NrLthGju3zLvYq4nu+bFA0U9Mt+I21QU+fRXeqSbD6ARnDeytIc+1uV0nNvOLke/SLztsWzIDcoD
IkIOKP7twQlyItmwjwX7mK4EIScqg++yzRkDxOP1eFFqzf4gY+vvuFwfAc2Tdl9FLIpIxz5puTw9
7HXpIFoIM2G86NAry3B0YNP5uN9mO53YqCz7XWidxrKUljsqzdnS6ux5dJIu5XTtawpJWgu7bJPD
aytpFlg4MT5P2TxchgKHL01TUv2mQGgeIF0dWrCwD849z6RPNzb6sJlaVfGxrov8H2ldIaNuurkv
nzwll/YsXv92CrfCbs508RPl/FKCYMvtM37TKAWfq3LEt7F9KIMlqo/s7ur9X2aN259ZLxXDZscy
mY5svn6SnKtoD7brAChwHXFXNUmf/FohgPyH0m+nX/nWjy2TxmYR56we6xIwp09mjhXolXQLxBzt
GyN4+2ProRf20MQnP9ui7GicqOjvjajnELkvD37yuHP+A4lVQ4ob33FeVqoi7Dt+MZeva+1gnWzi
Kf5hASNvTraU1aFtlyE/BXOE8tpThN2BVFU3MFYueScKmkPyuxLoGMtwsEHV6RceQRpA3SyVe3Ss
M8y7ImTpyGGm+DV7TEmd/bE6HydYHI/LRnD+u2cXHxMjTcOQbe+jlkx3a78Yl7/OJODjXNDqVJQx
y+HpWmxOjd4GwzF3AzXvAITapN3VICDVPotcdirUyUIJ328h31WY0f3VEdjZcUxWSa9Nz6Gvpuph
2G95pcXOLV39GdZANOlcyJF8EbOVcTqNKgNuSHymoz5BFwnFjeQyiEUeDWkP6w8MNodVcaN6N1nS
RevgR9ipHR5WMVHcyY2USFAUNg9VxJL+ZRmZ7XaD7BfLvjMFPjPHQKv7tbW1SLO11ONNvW2rd7x2
Bgy/HJ6icGbinnLryuxgV26vNFkiVt0pvZkDsgPkR2LLBORIjgWFo2CQct3qBPFSQhfRSK8GKUOz
crW/Cbt8C88Rnj+7t0Gv1kutKpkfCn6Y4DgtMp4QfYI2T8O2DO7zpayfdb70nzQ0GQ23cNoXlbnB
hbvGOvtkGw2d6NZeR/VjLS59s6kmxWndlYes6NuXFRn3T7msyYPUvp6pY/rin6WkZOCMAtvt1Iig
z6B7m7xztPrUXuBtj6WzTj+OKKopXYDn/LQxSXNbdqW9GAaNJLCgdV0rU5e10E3t/dC0N4CHvte8
dVFTlfveuEhv1aBqN4XicqKdG9vlq86b5cJ9v92yUtRB25S5qvecTs9qc/g3pJMZS7Vw430d1ysx
zHPOBx9lDjhb6HZzkCJ/rMnBxrK/8cp6/pCkxAe7Lsu65VDMa32zoMx1NySO1pJEbjEGmBpN+eSp
uZpuJxY0/itaMMoUVz7ZtB4CmM86Zbf/WL0uPA64fKAJ2NYTH1sq6mvQVVHSmggzRIxMqqxO7ZZQ
jHtLod+DuGx+OA8BQCpV509O7OSH61W/7ePRj7OfGCTwGMcZQmvpBjW0iMn6j4wUDMRYCuOYtP0s
qPdV03IWcJMTUujlAES8NLXkQltW7ohF9vPI2gbcscAYaj5OMPt3ybZwvzCtrocdacdbcQDxQDYW
3WTrl6p02y/ZMKHYzdJt/Evl1La+izrVoGp5o9brvsi9HBENvvKA9mPr08DPCXJqg6BJmTa1Lfo9
j/Eh6PNC7+vQSPQFv6RpWDZSsE+GNqJ9sMnozJeMYREiKetajVnLlwG5vDrYXJX1a51V+JlKvl1q
h4YfkeVECCCsPXXk2RaZrfhFkHZ5wy6azu6CrZLMFwWUwt2gaJX23H/KPW3EztFtB7MAWWhaj3lf
KGrnXAHd0/uvJNbsrEdcTmrLuh33dWTtf0tVqYxvOmYFKWN+cN2R5udPGHW5t0ciDvJdUgvf2dVO
Fn0HwUIYw4JwvV+UwWzfVUl+jFh9flfLuf/Lpyp+HL1qfTA0oc7Zb6MI6QyEEnUqUxShLHvqRwjD
shv+gFjTsQOQe/dskt/eBl6nbldkYrpdqcWXg9uWzh9yzee7lbyt/DQLJ36ZMZvI1KvrsT+H40Y1
GzS28na8KGWNaZe0wp3fTARjWShSJlkm6ygUOmKaaBCy6GMLVsY21pv85Cx1prOnoZaquKwAHeEu
ktPckFoV+SMLC4vAOxZCO1wAI/tL92YjVxfVvE6c0xqGaHy9Ww8PG3FBZle52dDxhELnB2nmRDNy
QZ8k00lmy5KdZ6+HeLIlK68DHVOQVGVc+heaIKxsI297sOOsnAVGdsZ/x60u/QdyQwFEXE8X7t4Z
NoarDGPHKFXB4mhq8XbJP/OiiMXvjQZKnTqGYvWOJ7SbXJa96Xa+cEEG0x5GlXneAnoU7VlzC5Et
yaaKjmPEzHM3z0E4n2fyfppdWHkbVzaUnOKZ1lwnXdg43wlQ608ZWK/mW8iG4OTShETXP8ndXK68
jq9oqeW460UW8yeN4qQGtHFeChXOAMpYoMpUCrSVJRqaX2UGW3ZPbK7Kj/7cLp9VZftiNxdl6B8l
vRkyDVuQx9M49gtHQBJV7mUQ3NenqiBx946teVoc6b8idtkiZ0UnaiymmCVDPOeMh0WIvZmn/ta3
I0sd2oxzII4rPl4hzH9THYbjKS5sJqlAimrjwBGyvwsXfnm7xhTTs22gOZkLBb2fJv0VsxfIuu0x
yLZSPW61b5N9OPpyPIbcEdE/L9LRB5bYbDkuaJjRTZnEwx+f95r5R+MxkdMhy7FSh4EtOXmNglbZ
+rbZUTz19652ytvSHeSxEtN8n+jcJVyAK+GhY5PBO4jkEB62GksDUGA8+PcAvshkovf9Zx3JTe16
Q3bpDWtf5VvQm+SxkWat9mj9DVsip6B9xQToN7cK/GNitpw76GNxJs5jYhirhEvnOYcIyZGeRpYf
66js9t6UXVidN37iByyhFUFuIUDMSVSevsMPBOpiJhwSV06kNFzbOHW51EMV7qE8Z5XK2Upq3S2g
MY78Abu5kERzQCbKBiUpySxTNKJQd4Siqn8kRCbrKcJztO7LZOv/QsXCAufMti3ShtyOM17sg1vk
2Q1xuFYfJn8p3tch5Fm7qpkv66ro2xFVr/i4yq2zs1NRfC2CsW8acg8Duma/62aI7hCql2dQlPU/
PFERPgPG3ExogFxJL8mrprubCgn30s6TPIxFUH6M2mUMM3MT7h2g2zXVKDsvcDLj32WCnKQxKKMn
P7yu5m5zIsquM319O6olvhnyLnnrkIwf2AxT/wzJSDc15NLelKYKngpvmh673h1/OdpPKDqSaX40
fHMM+nVQf5aGon6zwbikVvfyp9l4U8G2yHqrVNDcNmZzqLuw4e1l4iz3pnGQErlLmiBij22/NeH2
1x0ZvOvpCufboPllY7qftaypa2okL0+Fzs7EcjlcB8eHYgzNsVpafdrcqP3RS+1fbBaEl2F02vfB
HdxbJQeBjCppiYJW5/ukQ+oLBu8egHI80EfPz6Cn/+XtpPg8+GbakmQiUbtUFiQzQbI02Xau8+Qb
/x0RH+VVf9Lm5ETaPsLBhe/XF/pUeUh6YuHbnjdZnFtf2VPcxndKMwD35CpTonwRmANTfwHyJg9o
v8ckqZ/bOvaQN7lrd10ij+W0DreKrIfWGX9DKPw04wyK0K63HYhiyn9l0akfLneDHrq3rCc4c1do
SJz5vdCC9oq0z3FnYz11e0i58D2+7sA6BNHg71p6zfsgDyMYcW37/8Jw88Jj5dbR/TbU5jIP4aAY
/fYGEj7ugEeK6QHfOk83MwNo77gdh+PWTd14yMtqJcxGu9EujKvgl/U28bxhAP3oY0wheaf6x060
6r8ZXpzSihSH77CRzudIQ/Fb9EK+taJxH1GzuydnqJsbo8Q87J288o+Ku+LO7abmkDCIvkXVp0oe
V6/514FZAtp0S57GUoeHEXII/d1LHlYbXEmjyR6Ys9a/3Qo2Kq0Tt7yp0YtPMYw0ghlp6x9hu8bf
llv/xkMu/Zc0EEfRg4tOYmD5R2bW1DnmCCmx3JNa2b4r11LFx8bcMirDtt6oTb96mXW+A5wnB8oA
xNvJMK9LNu9L9BJUdKu8wzj08j3mXTlX81QgZ0wMMovqVXFvP7mRz5cSfeT9KZKr6WIJFLxfsN5w
5taoh147gLonhXtEXIs+ErU1d5TILA3m7Iqe3ErWn1zOEdJd5t04gtBPIIg169hJVzinZY7rW6eF
zAYcEi3yitssf3wp8uclxJdTF6V4iNpqednK3ltSfzDecdJe8VtMmf9VzL1ZMFz064ViTUxYR2T2
SnZA87UQ5wM07Mrip88zn6+vsoLRiJm83wwE7AuGJA2tsoY8c0tX83VKBPInCHCWCFBjq+TiNlIw
i0wwMHGMEFqzxgrbwDTzvqkOf4xum+Iwd8a/B6bUtxY88tYD4Eht1G6PC7lh+Q48zxX7YG4BIeOc
o66mjzwwKuyeEl2tKPpMEN8zNRTPFaI3aKkjFsbNqlO/xzVrR/xWIER2E91/+Tio/QAaF6ehDRKa
hqBgK4Vb5quBGJTBfUIZ+aCFxZYU4v/6i64CgejLeHvv2gRPf4LDC+NYeHVi3SghvD+UVw0btqBF
7WXTMrsKK5uXmzNFiSuffesU3g3dGJOiLRFi/OkaMzspMzbnw8/NEIKN42j/yiZg+HNl1Nz8nUYZ
jSeL/7D6XdVr49DwxVl/oG/Zgl08iuoNEjKogVOq1m0OcCasfTZDrTeaqTZ0SSLadI8tZ9naKuj4
4ebKu8HuUa0Xeg0LyHfdyonnh2EDCUoGW5bGacua2vilN2tt30WYw9vtUPCL7VhEJoueLBvXvXvV
AEcfgkDFFzwx23/EYxfNLl+bMT/n9ALdU9tQNBzhgpbFOea928TbQydCE+njQJ9RqtMQMasr0thM
esKMl+i1eDUGLnfi3rNb/NUiPYSHoCg6+zb6zRX3qH29rrgWArjl4eT3UB0FLrqNTaLdivZwAJSN
wRjslhlcwwKUwrmrOyhGNs8hydDddk7pDRrGG3HJ7BZQu0Xt/TnM3YcWpSk+e81gMz5PxBzzl0PO
Y5g6b8ad7MXLWNnx2QzbJE6gaIUd03iC5fUp4LORtVlOPMTrwCoyembnGMXFrN5GEXExxyOxkw9g
Mf3ITGPwnYrloFgI3kO3HtvLhNMuQhSh7r6RIAMJLe0yzzupvIz88xow81BA/VV3uYxstufnLgYH
Fc2Ll1/8RnIw/HBevkcMt87b2nNS/h4ip1noD9jWTd+jBtU4XwRkeyTPbFSu1XM4Wrd/0Ci63gUr
deedSNDoIeVljzjDk1BpjFFL3RQPoUbTA4ocHP8gkW6iU91lrf0Xhm01oNRAIL/iasjaz84fXXTo
2fOYkPiLoV6dCu0WD0uDC5bBOTtmvF2BESk7bUu4oLLRpHF1+I6wFL4N9OlexcQd3TqQG9mG3yP2
i6Pw/ML/ldsiEvconiu/3n4Qw/qQIXHFbzhbMBg4bd6Rd7t1SflUgw5HcJCtn51xU0ZZSrr8ul2a
FYPe45AUQ4baH/n0F5vgL81TPq1YnUU8rsu6K5iVyfbINLcrnknrCcpHtnlwIG+xA1LRhjpgBsQG
s75/FPnEKCRVwlQq2Vl0iyA48QMm0dl1ogpSGWfyWF+wso+ox1GPlJ6Gc6cUwU500MEvp45H91uW
YYZJZLZ4Vg44i3WG5IkZ6hodlPXJeOoURdBB8x167r62g7Qnf2XHpn/hbI+psseiZ1bUetr3f2tH
8IhEQyU8wQ7qiN47FXi3zER2Vkb9is8mWO6yicltykknun3GrzMaof+uw5CdL1oNj8FIPnM/Sqfz
zVMAMVQ+Zm6MLm4YUvT/YD4bdSNjvgxupRx0O/WZoagbbcN5OsEwztk3idxz/683XTBcWo+B7QHK
N894ZtVqTmM0zs0dSQsiOUUxg4uzirqNFSJtlmV7NwII3SWz9OVvXKeyPBCjP89PJTyTOA5MBPG0
ttiw0zWKGZHhRkbBzluacqaBymwHoTwd8pB6pO7snSqfvb1b1jz7x5iJt/qkZrSmRf8Wi+/cBIkp
xvnI9eIhIPRFVIjbVTQwrrZwRI+wXZGyzvURtvDtFD3LXNPbtWN/K+WUaETXwZZybyIpVsu0xK7u
q1iQH1CZaMpfww2fCPCt60/3olrb6BTUaELv89KwsQ1jA//9Kg/DFSw9vq/bGUxoumLJa7ljSaAx
X7iNy/miOtcPOOVwtXYk0wUl5oZE2/Kw8qGM6zkLyLF97UyHvOD5nSxvu0w7cMK+clAADjFTYfNo
o7Isf2u3VLyq9PreVu+7CKtsdqQAajx7HEu30/rSYjNq+lPNR7Lqj9Ayr/9y8K54K0NaXvunLg6G
Onz3Mh9/c5qznCHcu8UYF3RUytTxTatV+2/iJEl2op7K5BgoO2Fghs13tlO2+NV8R0Q5VtiNjmp6
ivCS4mwll+Y5mieXhsivmmU318T68GYMvjf86Uhed3ErBogM4bHo2CHyOCZdXzU7JqKivIuCSsiv
aOvYBcqSo7E9tjpgoUOqOYpzB7s6FryLCWWS3TVR6DKTqFmpJ28E3uv64HNectDCNSa3KwJAdwFd
GBGwjdd298bTVXUTcc8i5syIHV0KRjAnPEzb7B7DlsnsufYXNi3ij/F79emLSnVnZpSJ8M6Tu2rf
fe/ZSb/+zSO/yz/biiQvHx4VB61N0R23AZqJ3VVtOg1VCB1UWhihhQ0N+SGYmC94tJHzYG8GP2FQ
dZjZ5qTvWutiuCEjqYqG3UBGavHcxgjVbVrHSwd0jCRYp6voi+S7JzRwUAznRV7khAeSmX2UfSln
70Bgf+hPj3EwttsFh7Vu/+CPQPDgp/DFs9ZMPe/cGJg632uh6NeaeRmzF4zbloUDM1OLLMUrDODc
eezGvuX58isko00FCrNoJpZTTwX7X7CFxt5ImxFGIaZwRDGJTKJfNydP+l+5ACuQnGtVom8QhKxg
JIlA1vW4P2RGn1PxOeX7PJ6ROyl4TLhbVFxVJ5p1jQ2iDpr6b02QWP4UEnrR/IOaNPk/f77u9GSZ
PfHkEO7AbCt1WuEYjFsmwMOJh9DfC081AePYYlIfeBzq8jKCqXaPITxC/ly7+K6OWymj9jKvpaUQ
2kiAqi9+0QW0zBGuQiye8RY4SMigdt9Ta7mTiNqzFD7TPOhmOtbaihLvuE3W6ZQHjqu6fTmhFZyx
cSLKZ9etbbfOWIXtwTS9+7O2dV09g+kHwwSjyrt308Bz3ZQeg1JKdezAv7oxibO/UOrjLNJ6hKje
G6iwKN6HmY70H2epsm09r0pF40fQkmfRprlHsFOqSC0h4wVNh0F+PKkqIMo3iOm3Fm8Jo71p1DQd
NdKr+Wp6hu24Ix13+QS5mFrMFtw/7psPYsPNJGTR9ftWgp89aG+NUb1W11Enh3AwaBipZ8Esya2y
I5c/B+vE8By1KjYCiXGyqJ/H2iuv4BgSqY+g7izexfWWvjxl1EvjuYso90sqwLISXxujDsjWonCS
Tzl2BDjsGE9mdknHSJb1f5T4CnCX+Fm6lgA9NrtbfRsZUjoYtr4gAY3+roTdpuBCQ22fFADW+qFg
wMisEFzX+y4WofzL/WKc04zHjKjVrGCgPeUEAhSpb4LMHIuk8MwDtktRHGK7avlfFjnRNOyk08j5
WJLeVVKSwC8vfIMq7L8ZXrE0WJJ8Ve5cIZkIpTjv8OKuQe3BeatCkCcwxigawpkswXJDO2mWUGft
EFxrZqXfRTQtQPfBWJTN0fY2yv/ZjOMMYlQt9fyG/TpeT5zx5JrTAC2KwHHqQ/fqIcPYCCxIX+K5
2m//rFubzc5e1xO1xNhPvCBhO63RG7n3c3kHbIOru5yufEAfjUVzLrrRgUFh1wZpDXao/PVN2mSS
V6ki1LfYimmpRFSu5UINiY/rN9kifX8yAT60s02WurM8yVosr0RMoOAd9TowmFmDCZfRqaXqyfds
VfXc9ShmCONTFSsaXn7Vc3BqgjGEpgRk8nx8ZcOSAch3q8JoN2deHdzxuW/rw7jkvj5KO03JHzyp
nFh7J7aW3Siq8NY3zfbbL2gw+aWlu3CLaeCi4q4cA4aBBzBTkhkCb3TzW9drBQYwnvOyhx+xzKD2
LC6qtzub997wSfU5mE9vxo7NzmCuqvmupnxQZwqxqN+vI+bx+sLz3g7xfqWqwlU7RVyggj5qsvGb
U+G1iE9GVKOCHs3KjcVUdUtmeKyTZTiaaljtq+c3dp6BS+e8lYgPGnqTnT2wRsN5wCVWWmKLtrF7
dCPe7JYx/7DxCOu+zJdXGHyRP220z+vvCkJFfAckzS1/KsXCxkvHwVpskKaOm3zzsXbrae1DeCjM
k0up9k6j7QJuZ2JaaocFCNtf8suwOlGsTdLjTY0SGHHEsLwQfhpYywCA59BMwqRkYEiRoD5CaXN7
c+GG5m4jwnjoD4wbo66Fbxim0N9LciOa8iwnX5fv7FboIMuhHYLlv2RT/fqXkYBj/yLchd7LiIM1
+peP1ez9OIsZpipFFJW1d19DUs/DIXPaqT0Zpxh4v4c5maKYS0rNNti7S0eixC4yvcbdUju2qE81
835iGTw87WfU9kKelkm18XOnyEW5JeLU2Jeq1XHw0BuRtS89Emv5y3SgXcd83hL94KDGhakvZMkO
Hvr74jtg+J9dAvBp7hFuUXc/sUS72Dm5ZDWjiwQk3zfm/+GLs1Kzkn7it9evgMZ9t0xr7PdXhHJl
YVfPFYLg2fmTbG4z5Wz1ZxDUQfKCpw3/Pm1y5bV7V3Min5OsDN2zYcIlD1HHCXRreS7MifAnH9JH
O4QIxzn7Kfbrguf8Zi2MM19DBjZ6kIBYhoVDaTXSf4LL2eQ5dIl8KvhQ/HG0pz5O4GaQvecNJ0+w
RsXNxAMWhntMBFFzQZYy3kYOtWSyM6qtEIcG8Saw3LnQZGbP9o4c/KsLYtH/IS+mqcfdjHmSdP7V
iEXe6tltF7Hf0LH+36kt2JHhfUt8mLiBt6BcU2hNX/zMPuWIZrdkmC0nMMq5eAgM1hvWXG9+flT1
oIKzlYyucmIo6C1uhmXD5IVPvRuveGqIEfue35qz0hS7jQYJmJXxLjixW3lsN9FYio9mIwSgw8EW
31ODte7ThGtu7Q/Y8QmX8DhZx3tbmrA95mYZAw1JkjjhN6V6Tq4YLmBasqEJW/pMGBn0aqgr8UUD
ESw80cBLy05K0PZhD3qpSO8uMHJM5V2y5EVLb95W1v8SzKrks6k4sC75gsRx28ICYxLkzppIKqlc
dz+0YZwzSyxVW96MKKUlmUUbhxnBLIYZN3ExJj9u/MHkecrDtT8NRF4Nbz0AyfV86/wo/GhWuvcf
ghNi/T6GbY2ZK/OWCPtdi4T6gaHGIckkhKX9mLrE74+G9rn7AhlYMzg80kqKv7N2Jv0M+Cgo5LAo
8hpDX3jTs1hJMkZHc/NtD25ZN89xM14RFte4lP99POKYnMJ6FlGadCYz4V3e1cD1vQLrOG62nMbT
SsxLcZCEXgRkNPTwF3eVinABJ3JZmtdOSp086mpDfZztyM86x1Rv7p6lbuP8a875eDW1T8DZe2pK
xkw3NbPx6hDw2SfJrlpUIk8qivuv4RoGgMczWUFJJt+dv+PRkuZ4w6wPwYlejlQX6mmWCN5FGifg
7yyWBbN5ejxNze+hO5QfG+kEMxUb8GxFYR9CdMKtZRgJYSW0+KrJNrVvSFO2fUczRh9Nu3HI53tI
hHm7/sWMULs5wXnitZaJduEm7do/unmvquiwJp3LEDqzPqtCwFnxtEyt4+NpN55dH7g3O0QpYfF3
gFt21TDliO25pCcoq2Bo4Id9MIKSuVbxkCXSiB2GUNt/L+uw6TPcdlfsVBESgBBT7kAaFWomEJTd
M2MQxClDgRqhxSTx0t/L3K+T90V3CVSv1LEjU46v3NB/eGT1pIzGlgAvTGz4lmNcpvsCD1z8vrU4
7bFaFhnH2qFwSzYp9UFnsZN3JhIYzALlttu+c7I6lg/K9ag8LpU07G4OTeet+gkGZ8yDFxorn93V
bGWN5FuZOP58WfqaAGomtgyh1f84Oq8lSXEtin4RESCM4DV9ZnnbVf1ClOnBCiMQIL7+rrxvExPR
M52ZGJ1t1lE2kehMZeEfgOS54qlWTTE+hRYF/G2EneB9uDEm6CEFVFLf0CWG5zq5UxunmygP0wi0
guzi+9mMlbpUxdBSEc2KgK0ux9wGM8sUtQ95vySia3OStu11YyneuCgVo33Y1OX4t01Mx5eRe95l
jhOneKAR1zEK6pajzK6hFNIcnanDIN4QTqTktwO6RBAA5y6HU6BIYeSUPCotGVupFaR63eMAo6HG
ZPiZw5wiCvQeptOUPKDsquLE0wZHCr3PEfFn23Hq/bC6F6iGfHvk/ikioojRAvaCN+NYjssbauxE
u8AxIi5jCUmXvzKjV3meKJ8Gu5L3VF9ui6xBz5QsYRLPdUpSadzKpszWzxEUBmA4dkS15BUIfadc
Wn7QmGmf9GRMCQbmpSf2wIJIzSl3iofHFVcK/Z/QSkIEzTFwL6XNCJtDpqiLkyjGUeV3V+yN3td6
tSSZBsaw5qFCFHCLs7meywoOEpQCm52ZxpaMEtnNyMTZBZGK2e++mxPqCiTuw9H8xyRMW3KL63NN
XjVRWS8vevZAgh3YyO41N0z91v23Dn3S+6zy07lwDiJYKsPCINPyja4rHsSOvm5qn+oud9UzgJc4
ms9y9YOuvtA6Gct7CjrloWX4rv6hok8xAlFFCG+khgpMRHjm1Zsjw/jajfPPQkGM92W2zs/oErE8
um1b/OYZedTNuoTGl6iu7uCozcrjyz84Jln/BNwUv+kEsokNQuDFNoyU/k0VLHr+j+O995gFTYGh
afLE24WGuhIFqF48LAMa1aF20rw6O7FoDqq2uU9TcxmeJu8a6yC4PMm/HpJqC2lkBilDcohg5Uxh
uXzREAeb+5y3cPU90et0PabyJJ8QncTgz288Z2Xsb9yojey7niwnjA2jklcfWqS5ayxVmPV+6Ogn
0lhc9bT1tDcw+ATTdSII2pDtzfSBSNPmPeElsdAxJ3dNbP4w8IoHjSGzQT7x4nG/6zonAU7px7/M
oczbI2lnBvMJNJjgGm2ZaLemEjTgczpgKWJPgbXuK7uKHZ5d828SDQx8SUzqleCOT9ABDKr4GFTM
mo26JXd2Ck3XV5cybnwP+nmixL4ZhtLcFiQZ+6eQlWj+HwK4Y/AnU4ERD2mMmHHjsONU3xSEDqDE
1JES+g8SZhCe4WPVl27oF+T2qEkSsjdgXo9JmgPS5cM61bms03QklJq1kf9NUq/R7laXgOHOZHJk
ecj9le5W5LmJcz8U9YTYrSwTzwbLN17f8ypU8x1BIqAQ8/9p8XC288eAqCjEiXpM1kuinGj8dHhb
xiPHRURNVJUm5//B/hvPEHmDtzURQcGqw1KY+owrkHvlqXLRWlfODmNRNIiwiZLLnh9uSRQVCVIT
2HttrZJqGwZrRfwLHBsKKTHdtJn++AimAemzGPneqwYnuOEYFbk3GVk8c+NQhwrIiVZtZf4EYdg7
FzchpY/8Hi6CFFwyTPok0PDDLyfpwcGxQCGcz2NV0TrtkrZ6IHS6NJy4fFntvVBzYOBcM/NUiec1
gvECRKYi8x4lPKcKj/8yUw0B5VItQbeP62aJDnWZwNoRQBApEZYUXLsdOZHxi6F5mXcxUziF0nK2
L4tTliioYvaBLWVEJe9FP6/ttaQRPbKKfJr2tcqyeT9gQZaPczon/s7ljZ7f29peywhz+begr3Of
EU2kkecRf95HdWif+5KM9a3vAOS6WXhE4mlVWlxqukwckTl0IJWvksrUEyIdbU6ITa5/7AXNaYLn
KOaP2q/Sc80jj2qSISX/wLunGDYxD7L4dI2/BBtwE53HlRBTHAtMFFFwksU8PhCerfyfGb5ERnM0
YN2PQ7LVakpdUz8QOgaVlveAioOacIneJszYIZpYx6mXBSVDqe28Z3svCwoyl3GfJ+McAKXdltod
J0gWjpNwvm69/3ie1oSTekp0qrlkBWHW4EiRLDc7DzVs3Q+LzQJkTaG+48WKbtgucd9+wvSkSFxI
o+LrrsPRSbhIUTBoi1F07Qg2dvl0YQljzY+eCtApxzVsZATJvc2d9rQubm2fgHjQpmK2HuybzYkY
Q6ZpysA+tG3l/9f7fvuPTqgbHpMwzu79lCPmviwMpyq3YUZhVGYkJB4+sGGZVlgxfoTEWKdDxmHr
LLMCgvSYOjUAirXw+btBVbhq1ioaq0NKhuWZWHxJeYsW8S0IwZb2OJlt78Dn8J+pejVfnieq4lTy
46hDrXWIpgCh0W4khxTnwn98OZSOXIuXLlz+X+niOHZJXRbC7kAekAhiaOXGRVeKMCvm/Mevo+lV
8oT7cUQQ29uiH6W+H1u3f+MTDcFnpqrBfIc5EhCi9lg1J6+YdHvOa40x2rddlu4xkeGjZMlAL8Gz
lOFxRdpq30GbIIKeF8o8CSLt9uQgTYMy8eoqu+XSar5Zh1xHh1UX6bNBCvR3XcDpeq8IRk1cBVQv
kQvCPN6BQyVanbFhhDSLHly3+bLVGGZbLm5ORQWjYb8XrGOovqumBiqFsJUONQXpJhSl2LkONuEm
TshV0jjr6yk6gSbOAHDEJcdC2gQdN5Lds2ms7bY4Mb3aLRMa+V+nCLrlLHqQIY+um6X2SoliwSpR
7q6WQBt6jwPm2hNo3ZTugAO3SejdlXtTFQ4JNLBw4X3mDuM/9Don/DWQTT/04BXlCzYwSRCJ23yP
Pwg4Nl5nccYr4y2f9a51Tqic8S/SU31JHIhdtDKCvNsHUsonMuJjeYiGGTgL/U8P9jJ4YAVAgGXS
21qDsQPUQpmaHC19jQeflisyYNoXwAeq1aHFF46d2E5Y/f0b3VF9TBG9LUesCrwGkMLOvU/h5pTn
NgkJGKd+toaXPuH2x4b34ofMnZp2Oy74KxcUw6nmRNWB6Ztaj5hjx4tmR81z7IAR2PlekM6cti0I
MI/YVCxfZsax7qC5YP5zgKleSQStZUYlm+oekipV6TEfYvesuroPbpEs6VcO1RX7wmiVv1ZIPjD/
mBbEFghrfLQYjMj7Ye3RAHdYYXjXN7J/cFmQXG9ZB9b8zlw4eLITS8QjVDwWR+CvOywtURi3G69o
vAhFhDDIrmpkxR7jKRnkiZMAxug0Vy6RM+wjdlvNq37maUCYdy3yYdnBMlrJWmI8+8nRjv1638iw
exzTOaiP0dUQjzBt5DFaugFia0I3oLhpWdkV+IeGH6o6YYNkDMnMWt6+d4ZQ6kvcIbt4717nhGO/
p1yYEwWgaaL+zibyyttqoL575NSmRhawRumvxWG7SY0Xd8dxLqHd+RQPPnJy4RilzMzvEVwPRj+O
T+zIiHhPOKcFqPD4NdVUaY6cNNdml5Uhj0JkeSrhWRUJbjHOzsFNBsfQ3a8IXfYLFAqe/rft24Yq
tZuqvAY42KUua1Gp5cYZGYk+vnH5k1K94rx1vGlkzyODfAhP8OLJM1ZhZ3p54WVkido8Xawlx5xl
6r0ekvXUDp7JPmp3TcEqCgBJ06HQttE0LUjq7swcAaQYhOf5G+FPyT2EXYOb1JMSORDDxTNyHAes
UOxxv5HC1mxTonFaUZbm9bUSr19G81GAr12gBLVLtfMBhiV7fH+ovXoW4HO4Qi4udUx9mthdeR/b
Qi47qezEQpl8MoX3zCqSqfpd+r7HQUjjDogPsBnP/0OIihUIe8Fo1J6FlqCmxqZNPnucl2SPJIcK
XtSdMKdOjdTE4zQzF4poYfwTW7APHzzjbX4LdELvloTcOG6KWc4FXyXCiIrhRRPPKH5FFbF4mrdo
aPEf+vmBGX5pXmuYc/8Nhv4fveSuBj8gwpXH5NAMldr1xUymmIaQzW4DoqDIOeUM8kMoQjpnAVQe
7kmhbH2cq2QJD7bVtX0pBAtDMVKTuLv0cE1zUkIi7Y+xViFN2w5Zd1OuRGrRguG/VkiSOBqnbs4X
8lgxcImMKH15IK/DtCnnpX6KsMS7XTGKqjssuTAAUeqKd2cWJ7O5W7qyu3Rc63TN5OocVXddpmea
3n1K+9KJ96Ufmtu1Xz1y4Ct39k1NspTGdNubc+lTxd9lwlQUAGxBLDRNPSzQDbu/OoKGoxxuF0ro
TFCro2+brKdD10wc2F61w5vxKCYGmY20YRn+VSONq02F4P/LKzZ7jAca+EeqY+WTMzsBHISrWYTu
rBdNogkP3tnA8cCbmr0l/Cuja2OFa4XJnZYhtJWepunOen3+qAEU8OenKfszsExu3tGr8Oq/6OzG
3xAMXO+hGo3ZFvVIkjdFuYPLVYdEyBMpAkK9IxWjg0chu9vGdnL+RoMzLhQZPUY4U4J0o3Y/fi92
orB1xTUQSIrY4cYGuekelj2zsseWwLellSMQEM8nagXFeP4boawWD3XpZobKsgPckEem0uNjq7Wg
9E7vqDzmbsQ51jgTdQQWezX4CCurRvQyUCNYEkDS1O1UcdSt35m7npOuOfXVnH1PJQ9hlFV3ec3s
NPt7Y1dwTgXuXb9DEOJMA03b7bc1G2FOgMMn1Pq8NK9JVoTRQfnzbA5zOfc/ecJB+zoUj89N6YQA
qg3hPIg7kQ9ZhxjtTJd4Df7UhPzrfVVZv9oseclFHNS8+DdM8vNHknWy2dVN45c7oA8TXlcn4mOz
tgWFwK64VZmt30aQE4Qkm6b6S9Awq286WLjvnoCjcwO+yH/C56/fQeysuHkiGy5xPBka5gRxCL+t
dqZMmS6rX98TT4v/4ahm8hyAfZsvhOza/j6JwuZsho5MKcCI5I3iNVD1qaZWTfCq7Ox9oDIq9kWF
BZdPU+nvMRXMnlyhpR/WmxpJhyVQ3RXblRLuBWSU/IumSdn5EDDPT4eyC3EeUgGP+9CxsCDdAqFI
LlVKkGVHT7GaT9XkR2cAieMRhOFI+WDOE5LbM4eTe7qVyt0XrXVodXfssqAMRyhdELc9Fn7O5pyR
qB2T32ornj2VdKMDYLL1zUtL4dzlLWbVFYGu6SRCCuAGTsFlz2Pxif/qcsnabkrkfR2VqfOMNYV7
FC+hHi9u1PvDeemzWh8KguDOpnSS5O/Sp6Aoak58wHcXQR0rGpbMPdGOZPpNGgyR176KQ0x3Z5Hh
B2XzMubtMRCYcCuozbvBSC9tiZDbEoHItxLfcJVNo3ZdClkb6Hg2mk9PJIwbm3TIx7eJnWBov96o
d2Z0ZPFcX8PCm7FJnP6h0uyQOo41ywrPVEIdexxLV4IJm3qCO2tfMc8OA9rFdiVnx+DIvit9a6a4
aX4GiAcP88jUfZtqkLFEUMnpI8QEYMI341BGzS0KP2AxOHdTT2rC5eE/WxqQu3Zdy6cqkPVPymd8
GUqGHTr+fJGIltP0Ch501AiO9Yr/Ky3QfZjn2ANdSB7c7xqJFJ51VbMr5Bp3p8iS2eKxViXeRctE
XpbB+u9hXKh71hcD1vGItL3nroDIFUgBqRQRc3mxHJ/gv1AwH+4ITeKZZwsBTkrpxmt3Xu408mud
2ZZxYftgnB+LgZmcKRNteNfBr6NE7EBFBIvC46YcqWZsRQDbdSPB4bzh3fIDl7ZJeS7k0zIeOF3W
8a4KJx+wceuUH0MYzW9gzNEQO5Bv72Ql0uqW1XbO8BllkmV57pTrA5pF7d4DYA7vGh+7AaeyKH+s
mzW3ua51+W8QvqvZ0YIszUE/hnbKkgdMK87DwCunyY44XHOw9h8z1TiqLIrf7UR0v3wbWZpQvY3j
2t/FuL/qKw6DsH8kDzX/N0LtK7e1t3p/OU11zQVGtVZkIebquwud6lENbkVALxKQ5WzlJgTXvdHO
dyJ06RIx0aCcjImr9VOSh5iNkl/71k5l8WP81HW+XaqyFBaltvLAZZEyyzB+1TtPSHpBWITBaRmQ
As7QbqbgCR9Ous9q5STCw1e14XJTu7mInyS9eX9Hon+pLl6rxt/JS9zuaOakbm9YGFlj5RQh9mQz
kzvb9HG/TIh3dnB3s4hQlzZj6Kz9S90FKnkkfysW/peN+6+tiiS4iDAW7gd9VvPcjnU6X4ZCTZJK
hOcN8F7J5j4ym9Tpa0c/Id1O5NaXvQYP+7wQB2yxHMxwTko095cWQC+7NnwTHqtmgAfO+R7iEvWE
kmTEJzG1KLyLIe8Wmykm78lWMZYunKqE5CXNuzKpDoMbEwpLsGe2AZzoPdBxVnKaInD8Rz2zZfA2
tWIketVXZtnigiErqjlZnnKbsdSLo/s4ba1fhJ/Vor0227aZp+aN6lJFPjuEe0dGpc9p+nAoAImo
U/9f0CIZ3Lkkr/5A3CvdY4oxIaEIifE5nHlJ7aK8FSvLRbpy/A2Bo2H1JSgzsGn5sveK35lwzVB4
SCvr0Ia7osRmvs17hD0RKhN8yLE3/nfM6fM8sCABGZAtNdWPH1h/2HLQaakZcEcQh0jH5ILU4DHW
r6q7LUZWTu6oxaVwVlumqm3u4mdtoObpzybwcvz6VochTWLZfydVAyRCr4EucKRGwv/gfNdfJ/WZ
IMBCB7+roq1xl83GYnLFVYoH0DLS9IMRjGqMwu2GjR4c1yDxkhqYdO0wtTYTdDownJJrqQ7q4YFd
Kwg2GLeZ3IbVbCGZDux51ITPNaSkij0jjFntFTpIGOpEHCJFFDMkJrwC/h7WUxcNW3bXNj0Kjife
OLFHkPj9BrJYVUFm8fPQbASvpf88S6gcOq5uf1gYkLG0gpGCR3GKTrdxp3R8pPVpeHvzgswBR8bz
60zM5AfkO7SGpJhmy+jgwgej90zSObThcvI4HC8bdBjanj3cpqeB+CpZwRqGyqYnMeTvYEKaz7xa
YYpWKFesWglUVN4VqwSdIWkqEOsNp/ZjHTDcr/EiCVxqVs/1as2RKwYgD8wD56knM5NyYCv7i58k
LrXK0BHQgisT/OcnLrKG4/v1obCV8028npRXqJPywSwdD7kUlFeH+lvrd5IWAGJlyS4ytFAxbKvu
qhl7lB2udRH4obvEX8R7J3L3ZVBT2+wxpMlfV0YJfolpWn4RStRbSBEwBMmFVbMRyjds4EE5oTsB
eU+BgYtCaqpq/Wyrvv5eI5FDE8WkYVmeCmi1peOYotxVUYSCjra68fxYPeezJIVUzwRu+WhT9GNh
qp740SK7zaF49PTgisI5uHnUsR/cXsO2qsq7x151IqPgWSA4EHUb861vE0C8bIxd663HePZqmqh/
5NVZAygMeaLTZ2xYbB+Run5X7kxmfsnb9Y9RESFA7kyVb+UUxQ+FN3FQYNI2FCOFY+uN8QQhUUib
LbydlJLdIaX5Em/Z6aw8JoQSBZzsf/c+DWL9giFQSgqbpKczDEPg8uGU/3edj0HWr+7yImUVgnMj
bMUxju+bM1uG9mkb1nwErXHouVl6yi4bNR56IRdYu/B64801bnlk7UyT0LHVlNtL1JBiW3I/n+Hb
xf3F1tjBmxyuBX3ZPCbfOtN7+ZxFNROCBwH7NFUCX6lu0vinpkwLwySi+HuQXRS/e1YhnNecYZ/R
OPlHkqzXBTbFwI3pjKaT+7WVsD4GqHvrXsRp/VRkXv7VmSt5kMadc2h47eRb3Q1cXdBw0vvIU/SJ
OT1gFvJF8Da2acJhWmbJ0m6X4jqKqKbhlFSLqM327eQPiH5l0ROmYHfYG+lS3HaKMNcqtk30efKI
huxGggb/nNXJ/rEJSAuc/Fic00itfyaeg2abDLX8WBZH55hORfFGOXj+qFUoYmpggXmIgSW529af
Ye9NLm+tTcEo+5IMXoqAGxnYQVjYDP1+SWQdIYIYIr2qKryUcmj/JBZV65Ly5f0QI4QjAkyOEX+t
cnmRxFiLQ91CRyAEMJp9Y1L5EIXWMfshVPmtUAuPZH9JyxxWR9g9TEMT/9iC2+VAISNxNuxQEmoP
PBKDccKmQIfG/WUdQcQcunYLppMJl9nfhaEGsooZ5f16ufRI9AVLOJwKM6RPlfLBYkwE/PPdAru4
3bbtOEOl0oUb1JvZF4KLxZ2DC40z5ytBfko4gy/VPd8lvvXASsgz1hefgBZQZg4N25yYsYalu2lL
9O5dnPiWf4PU/+KnmGn9BovH48wIqJ+yO0Vq+ikIQMq79XMnBaTQwdz6U5KOkod4ANZPFQjNRD/W
mmjsho1K3L3N2gOdwGXO4pssLOJvV2hC336r+//mieQBK0LaeWTx5wjY82f1IKMEG+V1Or6/0gFI
o3FZtYTekKh9kvwkOhpxnGF7m4+aDoCmjMyGhQUyEckl9sukxYlsdYeWQIhhGtkE63LU/ZChRaM/
WKbI8AQuFUsTRw3+ME42r5w+j5cTfjOlq3bS9lSyGIGzoaxylncldLLD3O+/Ch3peB/nXg1kuY/y
744H0xeVCVZ2tWOb5EzYObLd0ow0VjX65G+SdNGablXey7G9rNr34zNCcEffNiFWy9evQ22C24kX
kfrHeh7LVDsOormuhNLXUQaMm2Kk6BKT/JUegbEdomwWUjLDkjmKrslvfUXseHs9zEHsrxfqaJYS
AI3OWg/ldi3QHEyde3T+/XT+wpMOiB54XbPcWgDnCeh4wW55vtxWzcSGYLZO/XNIy6KPaPZIdn0U
HN0pMmdoNGezav1WuSV/jnUUtnsoFgSRjayd+CtJoVpxKqNjsGnIXFePc1YNbGSp0upbIrkmJyPH
+M3R8WzJG0bUaXzVmv96G9ARU9Aj+WEc0LxsiWaq38Ppi/UxGfr2ldiiDjeGYy/YikYqduVkepFv
IxsOX2fY3YQJ/GSwJ2/x4VpnLNWxx4RidbcP28ZVu1GO/j2ejxl5FKC7xhv6WlV/M3u6GL8zbFb3
n0NeXfCWGGp4OxS/j7O/RI/ZjOL6pytmbOfSd7v53FaxohAOOq2tt4hZRf1l8DvHYdfk9I05U9iM
Ou7Go/Xn3DLccHORkpa/kxlBAPJRnPq2aFY/AcwyhNjJadmHN0NMBJOlSkVabsYg7FgtBdVpEA9x
ej0GdiwAWAFy5hFJOL+qSiIg82y32G45cC6iIWrZd26daqjdovLnBx4tufoXYnTrU4Bwy+IPg6q/
gSKUNS/021v77JWRfbZEWJGqlinmBm8j6IVcq8UMFX4txcuK+p7zGk+m/A22c7L8yYdyam9dbxTi
LmcVOI+7sgyAKdAXSG8MWT7WGynqcHsZUU+ifVz934Aq9QNKQgnxqCsrvetY5c1RNcRh2aC1p8ND
bLS1p75u9Q2vd1419O3m6RdJjPVGIfkjQgc2JWBmGqHfMls28m6uwiTcuYa/8Z/alG3wQavUk08S
tivfNpFkZFdIWYSH2IxlHniItxytO9h0e7yi1D3MxmRHTuOF3NazwGjn8jPtRpHkHb7IhCOEwjki
85jaGfEOaA8Qyaxepv6NthQgjCzWqbnHEmjDfWvQ2D/Nyj1S85vB8T2QaaiLJ3hjOCRBZOp3QpN9
tBl7Oz/kwwzhqFmnlYgoPFd58uuwW24wdXvx3g7dOu2cULMGcoPvTad7Tl2v/A+zYPHPms7F+Diw
AK97b/2IywQtBdkjJJHNRf874+uSJ5KKOMbqDRKaqCFrz5rMmbgOQ0nDegVg9AHVGeyj7oaJlLFL
kfQJnthOoeM3H1gXzVeiGOlnLKLcfYZtOIH/Ysq9AKXR8t6QQBlua+zaI9pH05DCJ7xwploCxGf1
UCW/gXGGuDkEn4VzLiYnKl85MBKUB8xfa3faqpIiy2ssdRO8UgLzwQmiw1HhIwjpbAcAFhQGqSS7
sM5hCLwWZCGiI8d990Q0oo5fMf/YyeWRqyx2XWTF46yK3J5C4Ae385x5r2lSUUB0aAvsK9MUl7Bx
0d7wLDLwKoXisJSMXPrbxZ/q26W/Nkoig3f2pBy89MtI/4ZWL3URugaThc5DrHB0ziuZyJwWowub
8MEfMjZH+usw23tsJKKabPgu/L+Vh2v7yT1VhnuCnkQ+mFRCXuGmJsP5l83xBC8lkgK73GqpJ8XS
eotiwSFX0orYyIB380UgcvV3TYt7TzMsHe/6xElIBLpA+CSNtIR6qsa+p4EAVjpP8INHwlJ3vp/0
r4Scmi9mWJl+JXzMLyMHFM1KiAonpVib/+i56Ri9rBZ4SMuy5Pl5abP8iRT2mu1G8AfD1oB5hV6C
fXCH2qsx5viVinrbi/L6OAppc217R4ldWAa9ek5tN3iHYFXMqeNCdhV8yrxa9n+58iGMVRgfqqRB
KAjjHCeimRZwHqnqk12AqcRVVxRzu5t4HzvvIZJu9DGOzltG44YyRescA8mrImj4hjcshhDxHRte
1gnpxm95rWsKRoIja9I55X0bLCsl47EqsCd1j6MWW7ncjoI11RzTQJmzhCNRplupL8TtXVu7+s32
urvi3FbPfSxRi507DSI9eIScXwVHw92uj7HljntvBcerzejBmwM6l0zVsRzD5DPPY/kvJkLMgWBN
pt9KRYplD4PpQBIAdH/RY6RYvsnunYY4TrO8M9eS6bDF5N0GDVEpNnzNOYeRnqrWKUXBpHnNupL8
7HUhcCESEtRI14LtC8eCCsaXJLhgX66MA/uQEDoFddpj6u6VLbJiG5EsLI+12xes+lT9T53Ubsuc
7XQEJ51k9k8Zh7V2HxLyv+0TbP0dyro7Iyp2YgaxStubnHNVP0y2D3GQIKW47xBxoNJBq2YEnKQS
6+2ylsB6PT/pzElFQ9cfrIvoTjinF/WWra+ec6robjOg+yWMLhGR8NyymtFFEZS0nHYpNthTyDkS
oijs42EgvGoKrkPrNPZP8P9tM2W/FFRtBWvf7ojYL2dOQkF+J0TbfTCZquEovCgEijAYAO2ZyIcd
Na2OVg4EtYMfNfPBkSwJ2bBL1y4HNSS6OKuCzDskFC9B8eSmQeWLZrkcU/wlde9xQlhvwjCawv2Y
SnHd81FMZXsSYR48pmYKus+wYI00y0PsYI64ufI9ZYkYNLYav5NWdgyUDbA86woK4Ywz45IQMA4k
J6og6iOO20meRd1TYL36HER14YC59Yf14CGOdY/RtA7/EnKvWBjWxp66GdrM7oy4srBRl9bd5CDW
36DWYm84LQWHxwk8P4tvKFw81iLuioPHgeO6yaQtg4+e0Dzl86Vwvjzfpd+G0xOoPWk84xfbCfhE
fcJ+WJ9XkfXJchTUkQIO2FT0BT/H7OPM+6vj3BBpIh+iVMpRM4scfFiYetQ+dVUeeJw4jyQYO2/b
jlStE7b7VZHax1Egp22TYymQrtY+k6lpzF87xNVNuBDU2iZo78kxMn7UQ0+C7RNxlJSccLdWRZo3
OHUAeWaY9hay/REvgrkBV4wlsoIdWPEzozwh+9pES+X8yckg3mhTy2UbwcuxBzYJsgi1d8gNcKLk
JAzYaB3/rJSC1IEoHojk0YAoIj/cPvGAc19YEZKuT7qXHPDwNtuGs9JC56zurgzmMFQOIIR6/GBx
HaEOjxwRidgmfUtJwv3FTBQlv+GCgEE4SvinVsXqweuD9qttrvSQtYeZ3CeJ9W9LZ+DlP65igatU
tu6N6jxrvpVbJN2TS4HxwIG5Y6a3YdS8ep0Ks4vE6K4vLkLZMSh8TaRiaYT71GEfkvnwIvEVeNcr
pYjFzN6/NmzhoPgxNU8L/HDeR6wmSTmZGA/x2/Oybrd2GZRvFkWyPAgPwc9f7DKlwU4Rh5C7hV+h
2l9ZqgGPeFZ5HpigbMObftTls7bu5B4DwwLODRwMRBZ8NUAak3Ap6qCZGyc9YiZHGIdDlsrwmE6d
uZohg78+B7leftl0Ef3rORLdQoXMCSgItlcfBy2n9Y0wOaeN0FvSX226bLzTnpM+8sCBkEVweQQr
5oNu3fgjp/zz/3eEfLiz5QVJBl6n4meUGbuf3Z5CyR5SOU9O1eWN8+UMNHuF0FX8UOVF+E7Zo3U/
MVeb+HlueE4SpeRV6LJIee3CrRe66/jpL5Pr4Bpdow+7PO/jlDQI1eXNzARAQl7lnT4XgHnlKxmd
ADQWpqjzOaxBcAPqymoAgqVHXSqpDBRyE/rw013+BTjVkLIOFKvmMnsym3cBR55bon5DdsdPVH9S
6axYujF0cmLdQzvcmQGkJ4zbbppuRi9nqdwm91XGDc1P3nxl6ELRR9ANg2BwaCpWdCG5klVnJuJn
Mfy+nPBAagU8exR7uGM1OreU/8DGjBRZ/sI6SGKeAW46nbWOl+ZUS/K6h0DywL3knPDCk+uH6V3N
JLk+Bt1K6GOQ65KxMCQX2ZkpmDT2xsWoTC/9dRf3I5mCdT26Rdi5D8YHQq6ApREF8BRcK133hlNq
w6el/1glInxq/EpfriXZdd9eDQJgGf5jBMjqn7BoabuJlBRpYfaK72gAehdqwREmXBtn2fBaTfMw
/YyOGpqR4JeW9rmN89rZ63m5XuhCRIwOnKReM1GxGXozcyF94cg54vOacPD30BBT/9GbC5Ock45h
7U4pGV1WVluEt//j6LyWG8e1KPpFrCLB/Coqy3JO7ReW3e5hTiBBgPz6u3Tfpqamp22JBE7Ye23U
lUwFI17x6YMhpqoPce1aJsnHeIIGs8hxCzqlnnYjQwtu0+hmg03qwAvM95KmI3xiHl8zrUkcrvrN
AuTtPvhgvVg/ky/NuH/bLxYm+FvPdkXVLod7ZonBuO9oKlBh5DWNO4LGynxPS6sYLMpe/y11ny6P
/mwGzNvTHBOcw3mLtc3X/vzEJMVx0N/d9FVcOfk9DMywYQLHQI1lPqFaifAX3T4R2DnWh3xmoZho
MkTOdjMF5F3oiVO0Ksq+24LvCx9ullzaJfIZvU1gnMZ6bMkkWza+OxK1Mg3wF/e2xg4OAYxA+K32
reyFDBDhnFH4hvwaKpubvQQj8GoGAPsJBPWQ/BQz56zfzBxm4b4pHOtMkhKaFVFC5dmxCqWa6qfI
GZKSaE9cOCXSJgI6ytJpFijCmS23KxidYO8ydfux43JJWUfE4z3joJs4ExrtNsONvfJpGHh9GD+o
QHSuwIMxsGjaPQMYVuxQxm/kM0GOZBJOsMbdoTeSJBq311uGut1jVuLHToZ0pFNA4S7JRbglBC8O
wLkkmqzZZqs3+X/DvlHd24TzWzyw8rVFMgSZg/QTYOEV3WF1kdAW12QtMZaRktaU+kzQXvnPAQ2U
7TPQZxc3lEUG98AdzFtbDhby5im2LiWpSsFdYbtrfC4Kv6sBZnnmXyx6VXxwlM1PTVyE3ZldLV7Z
TciC7KmMHXMjFduaSWI0oyF1CbUkyNz0NBealSmDKIcyx1ETDlpyrKdd2uXdJybEtX7g22zbMx46
gtqWAhzaiR0ipgIec3f5LSl5uDNUMDYJvj5BUoFghL3lomE/b/WpJqa7JZKIgjqtfdJHKnTtPf77
aOMovFUR4FwbkW3RnWtg0iB8mIYdw4EICliCDLO2Ci0UCegsTJ9XlIHhkS1hYN7qKcSEMkJuOEpP
VlmClP2WQUkQTvc8Zeh3glg31ktksFZyvLHse2R84D1ZHXOBx4xPiLj0PGXE42FgPYRWiUi1Z+P1
3TVEDm96LRXagtAzB2tpiit7e+EdSk6Qs7aNzpGGAOO8jz1fkZzCAVy6eF/9qH3AOGsfAlJtQFZ2
rRz3S46g/4V1ZfZKkGrbH9sqsg66mUgjsYdInquIeeOTYd1ZfmOTV3DuomAtfmVpEYgKF5QHnwWp
O3zMSDbOoTXYZGYaXOvzYGXNnV5x5W6MrFw4xyHG+iTC9dyfFwUdmy1Y7Nf7UFkG0s5CfAP/RkPW
cfg9txYZD0wlZrZp5Kr42cMMAs+cIfkAZM+hff4H/FChZWKv98z3n/P7RWER7ioXFAF6gqlWH3Wd
dvipQ3aGgoxiJpDsW9od16H0DhO3Ds4cgp2cjVxqQKRYLdRd07KrerQlLihmF/iHSUQtup0eSriD
LEBWyl8wvqRa6jFdd6nWoHN9RjLhnQfN9DGfybBL+jyvPqYmKt19ROx8Qbr66j8srTOlO3xKg49b
8QbhXlnlPCGiYcHBTNdFDlE68RcmJIA3gESm4b5jKB5u0NX0XzDpciZP6Y10WFLKsRibcdBYQV0S
2FfS4m38BUzCU6xttITCLvunjqrMPtIoiA9/VA7r4TLSR/JH2/XR2Kiz0KChxcZNvdoXVEcEjxnZ
R/FzHjaR3K2ilIyFJ/EfE1FNe8eT90tJrc8IRVEg25zFoFFmaf93Ez+TQEmsonsegl49RfCM/MSy
NPIf1Gn4RheCv2507IGMIlXVv85YoGBPqOyiPcgWL31V0ZifHRCX9T/8Sy78OeyvAiVfMQ4ACTWT
eQK7XWPPBwV/wrx7NLP2b+q4Q3GM0DsxFMTADDLfaV/n1Ec/s3pFhv83G8gC3bIum6cLQIwIsjx2
ot0KjR+rQustLyMgECqtOF/iP2QBhhB2BGBAyCZtfk/IwsIrvbiIj3IrFAXYSlOQxFigJb2kUVH+
N4YBGrMA/NnEUCYqHUwKt6xNzOsUReEssxcj1/lOLyyLk45Q2jSxp2YhMhGj2YPgrhlf/TZKu804
TG1xaGfLAwkRm+yelRq/uJCKcL3W6cQlnmACbmS64hnQKFg5pxC7/FBhq4y/2GPuvpGKDMRjWEP7
OKrRGg6dh0v/QEzBrTK0WLSfhmaojkai8E+WOlwx9WWOvACWNT+oe5qaAAkqrfulUF66zccugl2s
0L9vgSH62FEDYAeI7IlwONoyWjLiCLyUbD6nqdL/GBdxZMAKUfGWjtn6RhdN95h3NijH1PNU814t
6cqayce6/kJfDzrVCmkZExQSaMdEGYojEXpq2QdrF/RnXed+d0epZ/gPheX/B2Nvglg1ivCQxlFE
wGHQoL/NsNMPJ/IEcc0tsMZSRul8YO/RVLivYNcjNsQBviq4NJmAt1EiFFxxYcgj041++syiPgyD
i0uZvPxpVyOtkyGK8zoGDVYkJo3ee4CIJUiK0SNqC4bBSgiDtroRCWCQ94gCycIEBGDHMjjw/uTe
QccV7L4S0c7rKIknO4JAz+HRyVKJW7SBBxHWHhnosaijaRdzRWvoxKqyMDsYdbMN2dHOk8PyAEpI
eKhj4/HWd2Gn3onSTec9jANyYlDgw+XuZjuSG8JlYZJy4ao74ixvQCvUufQmi7GANLnlumWNoOQ2
1ov8mDWZTtQwCNJ2TLBwH0ShUG+wdCdyJ2kD/ijZsUzuERNzrENasxHyE1u1SWlnYiKWx+kZpBXZ
FPSkFrY1W/RnOepA3tk0wzfa4hTqg2O3wz2vab5elmr2vkqromsnpWNc76pysb9Hgon6JF378G3U
VUtXjpefZFJO0jzBP90sLPhpB3YwHIM3muOMHIXStQYSRuz43lT2FF3HWnNBg81w3nI9xPdMqquC
Oy+vmZO3Wt+1oiMcCm7KvJcraLRrpYviwTg6ypKhk2TtWaVq8zMXT/XQ0LYSBemEcXQ1jFmxaruT
+18JfePghEuFXh+G5J4piBWcIWIaDguR5o9cZrbesMgOnJ1eCzSYeQdsTqCE4XEaBusTO7/4G9UD
8Zo4lYcDcUD1v15Y3U87EZ6GCCllEE8nW5Yt1NnMefTJr4Qw5AkLKSZ8PZphsTClSEZnQoeeOiNr
3dSdSG7tmN7ezYS5iYSXGgrU1K/I+TYhD++yzdbFV0nvQe3ZOtqq9h2DPDdp+sL1ntiiV2pniHK6
reBnme7WFdQ3alWr6a8UDaT+bWYSDV94YFqSD5le0kW56fQeVB2lmF0SK4XlO0Y16sy8FLs2QpS+
hX6AU3zE5fvPE3P0VlHWks5s8v4HuiRqEWH0oq697sTw4bLx24WyVj4jQ4vFCQz36YNIDwBNAVrG
B7vPUa2T1YxiB7TWR0MWVJxgvYAcUXDa+2yq5unsN5Gxt5VwWZBU5Dg/Lh7D7uNYTmY66bGInkEa
MDfwmFrE/OiKxOGCz5y8JXA6GwIq6PLbOCVDEUdoHh2jwQ+R8ghclyeiwhEjAyETRP0RIfnu0kNY
P2iMU7hcWsqr8XWWPblziKaaud0nQh8EP76PrXLH5ClnyZ7VXjt++F0arye6NTXDF+1i0OpRutpH
ySfN/Js0QPtGTfLrZ5I4lodFhbQpOYazEx63rNn3JGZ296y6ogskXp+HLsC0A3Khgzu9kltTXxrQ
bM4hlf/ns5soAk/aAcOfyMjaxWvqyUPhgfX4QqUvHrShKNw6RGKoREjIXVRfC7CNBAFITliJ0X1Y
y00PcaA64BOcMUL6liO4vDynJofAXZ9m4YZMfys9PjXw25gYTz4ernffJhfguwFREVxiOLPAxOIw
U07/GOUemuotf1u7WFzXlcPogpmnyzKUC1HDQIpqoo9XOAM82MXMbN9BXPMCUkF3e2109ERh6XW7
aTXtpR9re976jod3vVspSD5pi/LswNZgZhReifEcu1DzthQbbryrp2B8axdFe9DntoY6tBT+sQuZ
Oe+EFMEvJmHF4ai4PjZ924qPchbRBfRk+Rl1hFxsiGhR5OXJYPjupE1HPXTELRCFi2Jm47Mgo8Nx
Jv8RMWdKWl7YjdFukmPbYXrsqpOLyEYdl64z3oHxDMlBlJAsbk2F0vpAYkP3ZyXD0/q07YWsdQsq
Xk0/k85H0kvNY4zJF4GFNVTdt2Uh001isAfUsEGHlJAQPovRRy4b9wuW7VqdJgIFriOAFbMR6TL9
B9WiDLar52KXXQMc3UdyKHSwY3rWNedZrzfrAgAmZKukwMWs9zCyo3Xzx7+hk/k/eT9g9Y6sqV6x
1xH/nM8tXglcqnV+ylvHesLdLjGlRUgu7shnSO0L9XmKFHoRg/YPHSFa2YmQ3nrbqBS5RgL5KG2O
cQyQ5KLdBQwNPAKEbB4D7YSOpskvbG6Xp7TgIT1i51y4m4OcxE/pc4Ui6YOjs6eyRx63hnrwX7DF
EdvZZCp3d9iPsBEgVNUaNIZHEhNkNTqXYmR+DhHdVXmxC6c6ID0DTtFibi0E/hIwJXL9jGel/ZNl
12Pxt6oqLIpWIwXhK+D40fJtqB9XKnv+HJy9PRvWSjrbEkOHuyMmivy9oPNoaBvauRUQBPZAkqP4
H28xViHZBxAx7aj2438KGemE/HhgEdR5tAsbn7afOY6ss4/MbRlpPgSsYdIX8uLwWQJpjDFu8pIg
hLks9di7/6hC1nI/c0H968jC+dNPhGif4miAZqVZ0KwIGwRbE57ANj5jr5BnUgmy9NwPo/MyxUHD
a8m2wtnX+Kn0mewI8x+pzPbflilQfXth6miH+SZgCTpF/bqVNoRutITWeA+uTVtvYsYKlS4FUwbm
jZVLo5wVSLaYjlXqtQEwY1/TjFn2b18RF3BYkCTymYKx8j55ADFfJCOkp/SY8+WLHxlMtnNaCtR8
zLd6Y9XHMHTtCvOq8P6jiR4Q8Bu+onNqApJkt5bjTegjPaZwv5ZfUoBHvHuEJaSjtE8QsDAUW0h5
06Oz8FCeU9yuWDoE4lFOJAGNPvVtrw9JckVunQQpo1y1FQZaLOgUOCds4lzL5xpTLpeQneZWcO0B
M8MbjSl6dlkMfH0HdiMInh1nYO+M3WUu9vbMT3yPOhpxlh59eQosK3BPa+jXzOS8AKvWDKnLpZex
/GGfDWF9z3OaknA2M6UHelwBoAmnJtgV0LE8PlKWyeZs54jwmBH7UfjW4HEAFFfL0GVB3KlPu+jF
94B2Jn4dcScCxmdBeI71qEjbDcrwmXPeIuFs0YxaYRO0d3PvEcQ5rA1afQg28XFkSUWuvTO5FwU2
2BwoMWm2eyuKmC7ia2m2fmQ8f4/EIKw/3JLVxynXlOSvcQ7CZKOmLA+uRE0ggoYrHRSoC8omyF8Y
yfo07xWDguAwDVC8Ge02NzBF7MNnBZ0esrvZrplFz7oJB1JNXxBYec39Cqeq2DNJS3/aDkgpnkXk
aPtmIiMzaRzNQooWiRw/E/bm01pn85mHOrCOvd+H3pWZGl4+pJTVVgIp+W1V7yFnDEoXnuvoONam
wdut0RYGDJpWtArVZpltPPOlUkbvGoJvYnKtvL49ThY5ljtfRmS62kBYrFMXzFKduZmc+Ri5dF/P
OGnmm7ewodWdMpjsRcyyfrPiNCCUzLOJ24ns1P+ieOBEGVsqsYNYGFhsUgQNSGtr4owOTewRM4/B
E9SpmHz9iPY6qt9Cxna3CGElLvwCi8vJiFxkW6UxhE3XhdEb1/1S/4kxqi8QBvpitp6DsUXmUigg
K7h80Wu8A+wNQAni3EFxr5EHBDupyrG4pGQ6I8K1vLy6LL322j9rQG7fNz+UTL97Xwyh892O7E6P
uNGzeN+5o3s/RfQvWL7zzErmCqjFmftmhT5JCcjf6QSt9VzCqmI8s/bDOr3ozu4q1N8K4sBZwScL
9spnBHZmM6GW71xU8+eNZApqRq8zc8c0tbdgGnKPkY3TZPkJF3VoQQDuQ1SgUzbbF0vaQZQY0gf7
u6CeSVaMGcExQC68rNWEn3F2grGAPJcnTiWj+9vWBdVSWTSQJRVArw3C3vBSijQjQxyiDbJ30sPp
iRFDAXi9dS/dvIblwURN6e1Iv+HlCUYgL5ATeRBemDNHsIWWmLMdfImlE5OhWUPrGnvcYt2UpX+x
sMzxUy+5ee8qswZ8PgF/Nn4oA7WMr2ThyfIpQJ9zU+coJ6VqICcH9zLLzFML9woUH2Q+vPXlUgQQ
rTAl70MTC9oFyPU9sr4iTQ9dkAPr3ziGzwkLRQFFdd02xpWCgPDQaz9odM2THbitA4i2wIfAgCw4
2yySLJp4y0MYH1bihfTtlawuXQPu2GFdbKKt4FjFUVP03UEFwxC+eXFBV8kyct1jw8blMMD8mZB9
s6lh+6TZ4hehCN84XlGD4xwOeJ9kqIhDhLT1Nc6h+M3ByaEr4qiEQxozLkJmYdsfOYNXIilRDBJN
bvf+lykqUqspRUiGp8skaDLtCeKBbcJ1+YgKiCQv12ndh2EJfBLVoI1TL3ZjyDm2GVIIPtjOJbwH
UcWFvVuQNd1CTwLfPqwAWl9ZNLNHadFUV4eAkQYysOz/kchA+3CFKCnss2dEXEKfDwgRkA2VDAvC
iYTSSRrvCxUKtBI2ZngMl4i5PKTVwa8vcSP9vcuQgliXoQ7MltJRcLKSRYeyPCgNSzelEHpx/vRw
2XFHMHzmek4TqBrZv2KyBwIXuxm0dLy6v6oghS+r0+KHHgisBRrEX+ixZDs4eMRPbsOobEMAeWn9
cA4j5U9HHsIdRSLRn7XlhEjKauiDd13nwaPzXDW0x8KgikUEB6j8Pqfd/mqYVZXbUIblq917D0aZ
uH6QpRF3YagqkyzSd8mIWUIwjvFi2e5xCIwH6oN1IDNxsA8FRwRazRf69CnYs1tdSTNYFWVOXS8l
lWgzUl9B+Vt1i/2yoX+EUoQAEIJ9Wz2FvZiLqxJr9ddZO8/ZNQ3WBsVvZtH2JPTv60+1oCE8NKvb
mwR1KtHbmaInPDuM/sakDZ2y31hV0CF5aBv7Q86V/hicIRz2TaSdeCdLx3IvXRannzwT83CAY+pn
H3MNkDsJrZEBeRguwbVZ6Cm2EXo/YqJNnxHzNKRi4YZNxWscacLp+nha53c5aBCcOvbtu46Ek2YL
qIRkUAZfrtl2jpe/t4uN88qtwGRgNWK/GG9NjN4usc04Nle8JR0Vbdui2lmcxb7Yi09YdY/zFDhG
lCkbtVvZUPu92jj/7OcZC1ZxISCtb78Ym09woWWOVWrhSTRp/Uznm32C32O4hhWLmZYK08xL/My2
8CJmDWrfZjsSM4DIrgvgyCUy76zpbm1D1ScLfU/xMvuD5BAzoR9vYyRmGAlnxnxgzfCkGGTGckhr
j0Nd2XjjRkvxM940JphSGLCCguIBn50xO7TdiPu1r5s+hpkOm6lnjTFkJbOzsse/M/Sa4WRbBAqh
r7YiB3k4Njyainp0nc4+5ASa6PWK6zhnITtY2O3lo+iLwdnTefXd+9LaK8ldrttP8b4q0hEfeZDj
UR4DPM7PTe8pPljIckAnEBkr3JYss+PlLFdkjHtDXE5zHaI2CO7KYuJ8vDiZ15GsglI7msHZcc55
cA96Xx1Yyyv1wx7K+J8pG9LyXeYNWmYiUGAlJM5IqO22lP3a3tkM61GTNUxwwYRF6QQuaghxx8+M
0OuD0/LHX/IavxOINVYVCHV75VvnUjGnPqx2kxePQ41Wc0PDP/AfNVrnQOwy8gLQvM/ybnJMbf6U
WScIYLMWj5gGu26TuPfGC1k03vpiw5lzz/1cA4eynGUOT4pG2GwKSlDiQ8mjYMbQBgvlrjeAYTpo
1gd/6X803oAqdBCZUUSipOKSbqEAZWCD6KSgh54lK1WVpMoVK/0xSO2tA+ETEkJg63Y7dWiIt7Gw
VP1sl2T+yc0QEJ57lQsXF3KvCWDTlfVDoJ5L4Y7tlUJqGd99TffLbLPKsq1vGVyDLkJc2CVBN/2d
fHfN73HNi7vWUfIVmbfdHN1BQAcLMIPYDAw64mwWl0qwbgWzoM5pbTZBxTDdlUbBQa51atCaDPON
CNYBivrTlqhjsQFV0U/F+6V3gEWDmkgWSs7NlAMSQ4pqxxDQ+WK88OAOMaruAhRvcFzidWTdRmJm
naDYIgwVVDNupJgykADZEGgfq3at+6vpBG16OwCTJmrXoB2sCF2JT9XkqejTYWz70aH8RfOCCOea
12Wx3lvzbDdfIEZk8dhiuIS0AyZmRQ4u6zh8UfRpwxbWgv7uRouSvfOpTI7o4dNPtMH9CVoZqnt0
cTYvPe3U3dwMqBinW6FGrCMTp1cWDkN4AaiLr8BGfOkkejCOOSp0BWI3NM4UPOY8vBjCaggf95Yi
02FruPZ+Iomc/iACX+U4IBkubqQTBeXWafs6PvNEk04B4e+Wz6D7P2xGarn1A3oBSCLjcjZ833ai
fQbLdwO6AlQbsGeni+z7bFVHX61O87v60WKd+RvC5qVwBvNI8qux7yxh+x9Uhl5Tk95sSnCb0BnQ
liR9OUbOh2k8s1QHvosqYxGNfdBnskjE6Vefuyrd125YvhesUolZq3j5sO3dAOovLCzjnPV33E5v
aZllEou9kJgoQeHVzt6nQquvrJ/T9IuXd3WB4bLQR7sw5Jm9pcO8+fanRhOXjL9Jhg0YAFGW31MF
sPN2VtIBlb4QN9ZJ5YdiK6KawZ6q0xENpSoKb3jR/GN9qnxOYc5QJs/ea7dO5pzHJQiGgbuFdJuy
w6LcBzDjgQT7t0etKoNv2jBv/Ggwlp55wjQq+jnCmSX6gEaQRHUPym8GhPgHH5bvHcOoJKM+h2zf
f9RsTnoSp/jWMfMvDkKzAcTgXqAS//CJi79HykBUIKyrUe9JGhMTIou0N4xCwmZiRBV57yAiAyLb
6tly39Doe91BIzxyTtWNAEQ5RYbRc+Dj51F6mutjDfw835W+0+P7RBx30XmfxUQp4bLYuQ7OP0oX
Kz3ZvcFjNK5l9cNLLr80NndosoHtfrI/IpdugYoYH/JAENrMFq3/bMPUIcJ2HrP3dWjUI5gpJtcd
bgfkbQRL4/DovLn9oSqL9b/Kcrlfep9YzG2mZGHOmEua5zZW0X85+BFNJrvQEWLYCDJWmU9tlSAN
N+t7aDxxGhe8konlsrVMJiayPSscrqIDC9UUKXCroKQUre+9dJFcKtxWEKmkU98qpt5pXBYXt0h1
NOelYVxIzOgpmmZkNU0/N82+mEwgt5rKjChIiOwkCiM0Ju/X9KyN8zjrkMjIgtkleErEjNRmjiSh
RIm9Iqbc2lW+719FZSk0H6tbPnC9sImfYyFgycvQZ3HfmWAIk8LidNqTomKiQ2rCGxscuHY5faTV
jTZUyyiT6HZsjJhjpsfvyinArkUAhDD8koYw4z8YmZsKt3ltEebwnlPIeRuNUQVqLPZoMT5rFSMH
2KC1X8V1xkr831qACk+k9qwqaRZmORARyMJpoLplL45wcVbxzC/vbPaooGEA0o0zhxjhkxZOh4Q3
1Na/sRyKi9d0cXXu1qzPj1aQtde2Ijgb098wz2JjitUlu9tjqrOdMZT9MTjksnMRQOR7p3IoL8qW
bXmz0MbdVZMcYf9dfEHyFD7dFOSOJeQnjw1c7gyTwpAwP/bBGwVl9u46mGsOQyNQWp4Aezfmz4w3
APmq8eP6oJicPUMIjH5nZHzo8OfG8f7odFLmSswPUZ7oYwE2w+LvCAGbMOFvolz0bBqd9i8ui+hK
VC4CBheXx0uoBfnDaCY8+yGyGHoNJ2e1V/abAFjUfev4E7kxtmycR381hXvwuY1ipOCWV8l+r+aq
1gMidFITFPAwBIRU8K0f2cslpvILQZI5oTdvIEJXFs0KK3zWhYMd/eKKijx+CPKfj+hx5pC4Y6S5
m6YYGT/gZ9TgcOxxwS5dOCMg+3YJoEh5dEs47hrcLlSe5i7uSebee9qOzpAl0p85BKm5VbXj9p/U
kXNJpj1nxbcAkvEOxkQRC5K1/0I560PrGfcdS0b4L+dGJurCoSPAI04yF0Hn9zHaAr0VAyw8jCmm
+4/+el6Oxi7B9fUEgLyjyebQx1DHbTykNpuQcBBMaXId+OkFTPD6hSpl/caW6X6BNeaXERFrHSZ4
WOr2IRKiW5QOpruCMJf1uCpKhgQ/CdalmFLwk4hoZ+WTj2NzJIlD3ZyCNOcPzI3L4BH1VGsjc6Hi
Gq5+IYL1DlqhtWxxC4b4yYlQgf3n3LhbsqVL4t0OAQNKdFXNz9AHejz1AJpgG4RuWV9SeFYWQGZi
UZ59mz9VblJUmQyD0dpzfIKMcK4AXCtshbMMn9d+ImUDmX5BgrXC18bbQCJywRX65va29YsR3nGP
IXwy+8nkU8rtjZqA0BR8ad1Wuk1T3t/U7W+8JeTJjGW9JGBwSsEqdqmOwhkqkNVVSjzXX7wsiD+n
VHhHRSwKC9LSM3dBXI7eqSSUEyYbNT80eyxHpKsUMWv77t2qy4ZGrKBrJssWQ/zOnRvCdjw1iwnu
Wq77LyOFDLfu4EzrgcVttZwj5lrs3iEut7/oiGM+iJL3u/vTBIAED/gKXL2/hQMt735lzVNSVjf2
J3AL0kRYaw1p/OyWvOdUrl6AZwx7P5ClCIyBrHrSajclWpWN3Vlk52YZ5dQ5iJtxAMSL5jzd365z
YDA1SVrCm27qVtcRry3rspwt6DK2iUvQukhWAjrnl5pKPt/D0bKfuwz05sa+fcsMNpupOGDvqWJG
HB0nap1NGiWRbuw7246aI7GTZFXQIq3DEXAPQoGS0v5PuYSYGWJO2uOMypXfF/nZI0CaIP2BPVbg
ncmCgZInleQBsl5aruwvSK5Ic9+CfTn7kLoijtw3LRZEd8pz2JeawJWQGidr2dnCHdzHfJlXbhuc
/IiB0E+/TrlYcCKuxXCdba7nWPQ63ueew2SKhWy7ovStPfJu0XzIZ/oJiYkXH9G/qBnc4ULGgCar
wBTqjve+CdHl2v0rwgyCv9Fz0L9Iq9IpQMJF5TvV+f5DyZ5whZ+JYbSQw/rT8b5ndFcKrjFjed/B
tcmiDxAKTNsUagLOV6IKwiOeG3bggGRg7g20f0iu3FiUB5dTpz2NdGHzTkJabtWe5UkhdnyvDmb3
XEfslmrlrruB+U48bmXHpiU4oOqYOB/tAiSl8yyqki5vkL5lHabOXeTBFyOfgijYJfAoZuhDSmux
35Tn65pmy0KJ0NvMnLZ2UaThPwPfJSUFitQOhGYD4LwWDjYaK21GXjEmq/UzwsVluS977FU8y2Bs
OzX3XKYkJVxZhioGoorT7QAgwf9mySEQwtJXT4ehBTl/QjKJwqqoICokPk6N15sRLOd+tgZsEu08
XkuLApdsx4XdjmXExGw4m6gap1og9iPkIMMphJ5hOmuLC2OLCYajk7y1NjsH5N8Cqx+j7IGpOgwg
jU9H78LIW83bXE5kplA25ODpMlIpP6PKrq9xBseARGacMxi2kYJPrpcwLOU4T60h+vEQlEDEG9Dw
bkfm5YwY2lw9rdlIwgmTh+hM8gbpi32VZhensqL4fbCVOtZkgFSbIJqRRpAEtqAmYyx/0wZouXp2
e4DZKfQd29c8fAZ+BMGXKX103zg2QVUd3rR/KymX0xYBpfYS+2ZTOAZNbmAa+TFduIV0VaOrcr1j
ny9QXJVP2gAFUBtFe+oXpR96UpF2NQ16uMsAcbh3YxTLYScJMvE2swJHsK9KQcU1k6dWngxYtH9D
ZlDYYUcEtEku4H9yJT/umAchWG+ILSSqHFk+FetpmDVAwqKkYOdN9ghWB5Mls8PE5oaVbjhwRd/3
6ElCl29j7OdjVY3j11iayUfRRN7zLeUbnAP3tlRj0d/hnR2i+RiQxjeeK1vUDjoertNPZ+hxHzQa
5hCSrKHhq9HCsNkc8CwmCN0BOEramO8h7KsZxcEyLDPCTPAuf1K77g7gxBr73UMMXj3D70jlvQGE
tXLuU1toA3MxuAWlFik2O8HqmdniCmkBvRqe4c3AoK18CZoQ9UFIrnbE4j6nIi6p3fEpVdkY3OOZ
IAeIDcCN0bISLrQknRjZMlTVPN58K01Fpl1RMVB0Yj94WgpyB45hHnFmbYKa2TlJdhNRN6h0Of7Z
jNcLq9l059VRSxvFU+ml5V7khFzCZ1Hghp+rxnbiG4DFGs1zjEQfmcXg9820qYiwXLI9DUbtDdt1
6eIv36qrfDs41jq+9SS3VdsaRfI9ljPzUlhpqTf4XRn0GLr4KBkhF19bBpLPjaRQZjc56rMbuag0
fYz7z5mVFXQzmpD2PaGZ5SlENL0ceki13h+Lbr0kowX1T5nMVpmB91uLGi7lOI/rn9XTCHETXu4a
kK4tdI96Fg7Zz1So5pZ/FetguHcZb3EfMgBFwx75VZ2yLkVSukybJu3Rs9hhAY/NyxkR36sQeckl
giLHRrBJ0Uduuet8b09GtxWRZkE8eXfPAZh6iDozn/0jRnrAWonkWPLIFw8zyDKAqaCBbunfOiU2
goUj5HZ0bEX9N3JRoXFaci6jwydrC4BaRXQjkkTqgNy6swYjlqtqM7//ZRhomN6kjh1gXu9E4Rxa
8Eeo9GoM7RjkIT+v0bRDfl9l350TxWLnmdxkFwFqRZFs6Zg8XT8N19VvjhrOUEaNdv1EuAt+hG2P
QsRQ7I61c18W8c07RfP7Lht8es/sHV3vs3cnC4iH8GanuOvsVfo7Y8C57JALV+qfRw/hpSxVc9gY
cuby9e/Z2/oNWsYuhWNLpePmDxHx6A6KpqKUmO3qZZb3uDnnasc5WLcPAKI8tIQg7rK7wke68Sgd
Guyf1Ixwn3bO6JmU5TGyzhyvPEua4K9POSFu0t+0/vwfaWfSW7eSZeu/kshxERUkI8hgoeoNDk+r
vrN05AkhyTb7vuevr4/18PCuDUEXyMpBDtI3L33YROzYe61v2exseDx6ulgXnoC5fJ6x5iGBz9tK
xMzdSmZF48hor9pamLa9HUU+7Bv+jeCG37ypX5zwSWJvYKjIiCV2DyWj5eG9ldpscOZGlbEfy8Yx
D7ruqJkXsIARJCKXjI1tiyLMI/xKB6PANJ1TYvmWQYYKc+7ILa9QgXsh4WrxIhm4oGoZwlNrNkrA
7aqdcX4viQ12D4N0GJFC5MWZ/Jom1M0IL60o3A6yrGbElaOXX01pbZXkpkecoIcABsi7OSo4NiOt
qA7hA5tAcAvzg90Bz57JKMuLBNTdohqwn7YxKEt3qIC6AGbWlXVYkqWZbmDQupKOG4QcBD9i8r5N
tDyyXZt7s3vo8di0+wptdjL5uepyEu8h3YhHsoNI1qQ5ZTUnYVctucKxTDPWPCw9NgCTMhhoPIOa
NFySwyfOZpgpFisGJIgYCE2+R30DDRcewx6qYF2kxxzIgywxYLAYkp42uCZfLdFBidjMzMar17Tr
OufJqRHKkrfUOMQSjS6pl36ZjJHdYiXnRMv8mE6YV23dBGsJ/yPTivein9PCx23XjpspDIR8TXXU
JNEl341rY4tO0eWXeAlA5m+IC2GVpiUsyPALRRNALXNAxG10UjtQMBtJXgPjsAnAE7wivAWcmCt+
TMPGfZ7ofdhXzCtS8dMpUNYjxZ0M8MWIpaUmTCKlGwq1mDRzRyCbB9voyqNdhb2NxHBmpHCRO3Ra
j6PU8ep2FDarOlEhZF5hnkGD19Hz9xVSju8ZddzwA30DbT8ijCzdk4ZSQ0mREFpatrxxNB46QjA4
VcmRl16ateM4+L+Zq1+7oMflnbYh6PQwdQE64QQto/6hp/yqvQu62S2gOB/XZwx+p8Dum8U3LsSg
MbkBTliOel8CWavrHb5fKwexWAhXaB9sPj7pmeyDEfW6TpZhnxaJm70G1AHDpebN6w5j0ZBNkYde
PDJGL1rvOExmNx4qYZLAZ7QSXBFtC4yuoznPpCutlNET7f5uQAYcoeNs2twCDzZqTaJ6CO1rl/fO
dMo4W6EG5Sbl2xy9GoNk1Ao0zJIsfkApW9PnV0NKslHNscGf8UFU26Kg5t8ao9dRGtG/4LQWFaTT
oZy2Nq09d9GRho2ajy6TP7FlpCWeLF4g7ygIVX5nlafJmCeOvCrtjhBbq1le6kxY/U7kaTFiC29x
b0nMIvSUVICKALcBfdFqioYTEVHBz7a0iVOuVKDbn8hDlHrjaGNWPBIUcL6DjEUdCVeux3vUc8Te
9JMNXaFM2tzd09eDgZzWreGXRKsx7rMHY2CYx4rUbis8fSNGk0XL91SP5SXakASgXrpwijKp2imI
MjVh8ggtzGwaJCmG8TqNL9u2Kb1LoAtDiZs5Q8cWEmJv7RhNUaq5YUhkiZvEvFiuUSaoN8tJLSyK
kBuR8urobHRlvBxzkI0t77ZZBJesAsikukF3HxFTxyeRiYmRL44zlPJmST1cSOQf9KaoE2iKc2Db
6FSXajNhlwMqMTt8AwbIU+KVPMf7bgIJUHezTSGyo7pxEKBwQIkuSJdxh1uk4kl8aj3ViUt3yma1
Ixki+tYOUmvUv5wBr+GX18+JRlz55hQhXblCgdPaBoq5wL5KTeN7qFX2s8NRXvA0zPZbbywzlioy
/3J/ROn1DiwGiz85vIwQqmDN3xwcUT9gSc6t00Jy20cWOlUJygnCOHq+aolJDAxHizFfMl620Dd/
dgMaMGiknrfck5sV3ZYQn+ZDkOeq9pnwruE1pXDLnUuaMyEzjVscURlHcmtWpVfTA0XkeN9ZzJr2
XUMs1e3S0dl/ZFpFCgf3JypZbolH2jAwUAeOSNDyojZ9BqFg/1JlnByRVIO5x7gVP8m6D+uLxLFB
X5CzAxfd0Ya4mcMB5y/RovnDIORQ7nNnNjUJS54kSg/Ubb2RTtw+1sWU0pxmMdoniJuLg47L8FZL
RtvHwabbRexO5mFLHYiK3Blt7QCPklEgNrZLA/o2KvLRATXeS8wNbadpyISJ4TtmjAWBDADpnuix
TCfXMHF696MrOSYUIeYeMqDrG7i8xO0Yjovj1EQ8REgt1hhiKDzHOBRNQCpGilIgpfssG6J6mpg5
NMGixl2pJ6CEcG0Se4MoLUSVidNpXa0xte1rh8/4LQgxsm3dwFAP6I6A1vfFGN7XuUh+SCMRVwVt
chpx/wPpMjyFbD9dlnVBxHuPKDGfOxjsXUIrDRxvcaXAVKAP61qx6qSnwCMDCZxZukILu0tYAy5y
s3Zht3HSfPwwTWpglyQDKBtuGZ8GogjWPhPuP6SAgySby1jybiucqp4v0baH1RXiNCwRUxK9UvXN
DiFeVfjU4/VQF6OKSLzC2ZC+FEZXvSeEx/9IoGyaF2uS85PRILn0mTIWFzU/Kd5GWMlp15jkbTyV
Zus9h6yjD2pKqwz9F4uvQIPfiKccpG51Io1n2DP34y7rwCWI0K7U6LuIz1uKG8CxE/Dn4J22lY2c
A0pZdhAqsa2jqHX8sQix/NAMl0hc7Jfk4EGwxZVnZEIfKfVmxpQev56EahFiVeXT8TjkitHd5og/
iPYKVXvVARKUTMd5U+iblApyp0zpmZHAtFyM/eDC30Jof43UqgtPPEEbaLOJ9nlbCJUy6Kg8TnST
kQZAurusNS87PIzxprcnfFXsvMXN3MTjgD1hNKESWWaxtRfoOlfL0tTPvU77Mz5HcDqeodN054bU
kX7fmesJMQ6r7zXNIJgnMU2218IY2h/NIjDee91IGBJikcTRl5lVOMM7zjvas8CHnfdwnPkoe0vW
04bhnvhJ7On8k0lr0V/VS4Acc+MUQfhhIuFJ4dQtrX3UMUnfmxLgDqspanhrj4xcF9d9rVWxbznW
2b7t1qp5lHnAIJxYO2+PPLAn44Mo1/WjbbqnMYTCsmOMuqIEEVEQkETdToIa/BdOu0kR2TiOELr5
YycxTIRRZL06jIPVVUsa2PRU4J4GamNHObG9iJYwOxsDWB87MMyT7r2MOJe0oSx2ukAVl8jKyAgF
OFF+JMZCNzqmsH/UpUzPOMnC9wAO3rgrZvZu1BweJ9NucHG2x7K5DSqqRD+MBqjpZdeEr6C1sR+B
bXIYzZVBTTMoZIiH6FEB9kHX2G+Va5OFRVBVlvupxOVPwL27hhJKQz4g/mHg6MQEMU/Ec+u73HTs
HwADBkDnsrHfsgg9yRG7BSdiu0TsQ9jX7O4c4oyKWxvbSMr+HYv0xhQY9W7GuFErBRX+ASYqjbt8
mym9nKCuTyAK8wlkosi9yt7Gk4nfpRrTVlLN1z1oTPSF3bEeygmwGTQN82B6KAT5W+WEF3WgSLYR
tmKxwd2h+/ux4ciz0Q1W1YuyVcmx6DklXM51VAMIb+gAbBYOQGoXGX3i7lm75xNHCokYmChXx7gZ
JTYM9ygCDj07DKb28EJbNBK3ecUc4Re2Gnzau96tgI3uB8TUcXjN8I8Q6QODBrvtdomLp5TzhzWo
hPucho/GJFQMjMkL+uaq6JX9jUXcdXcqipLWn90sfG1xTLQ/lhl/tdzRy+1M3xnxbhPYLe38rY4y
57LvsA9gL0FKkBMChcZ4m86yr68R4s3tvh/nEkEhkhhj2ioqsYC33TJwQdYBrbsHZrw4IhSs3HqT
zpnlwWhwrebFgfNaHnDhVuXNjDPUwDYZwHv2QXAV0R3JX7FF53uhaYPqZkY8zOAUqgP+chJxoI45
mZ8achkvRxbG+LiwQKPzIjYwxIOMyOiEfqTjMCndYQ0acDwWDSxvmb8oMX2LFq+RuH3bvNkjKzLz
nYki8UGFmMy2bk5+EO0UI/uWkBBgXQeVQ/FKQwK5KZ39Rn6jK9f/9PiAqZW1GogEnBy2Zbw/jmAa
SHCtz1uzLv9uWecHp1KDe6xMWstMtUDYHBnuWOEP4r0QQ4IrlM6+rCKE3i4G3+hIgs5sMziXjSgu
VdR3/Q82eCu+BgrB/Uow7K0QnVI+Wmu9/oASIgweoUytE8V5kcAJspnXer86xqP9uID6Yo8LtXWU
KkR0SRXbv7hzNMeHMMT0v6nbCVMZJ3Ik65zlBY2VyOTw4lAyQqZxMp37iabm9QsUSuaD4lDPbCEn
Sj25jTQGVXYAEFLpAtmZogjqI/AGrZUGTFTNd1Q9FrkAGirUNXBH9bMF0DFf0cbQ7dNgCkLf6InX
CIhcwz3lKZCk+zGm9D1XOCacox3SHEJCVYxYz6Nl2MyhMvqXKFK6vChHBLU+ndVKEG9VN96tXU6t
2NGoFOwNxFOWvyyTkeAe+ZqCcRoVES1QG47nI/r2ITsN0UjLjH6Mh/QpRNop720EqK89fjD7uiG1
uNubAQUGDAULu8+c8rj2A8ntKy2imcbax9wXkaDdNIhOPuiQ4PsmJUBeIQacTGDxRBkgSzWCKnqq
cj2/UVfMw33tEeBMRNFoqgMKOAvLkFFJnW/QmhfVdRgWbXJJWoOb3FQlw5+tB8CQkTVej4LmDtBu
G8MmNkAA/JYNXZUGuIbDhB6rqj2iAnCrtVclypeuuZ9yFSRPfTrE6Pt5LCxac8Iwnm3GC4y72DHd
pnnipDESPRqaYc4Eylg6gihqGXTOS4VBZQJi0eNZ50+07b102pvbH4nHMfqIEapXx0ErM35hyzON
OzrmY/Agw6Ruj5QxJAuOk2vjGbdNtpRctbK4m9BmR7t15mMehcLztnNilFucqRlnM2sSZJAEErt5
kCuKU8qclphZSBdGg+hI7ulNj1TYFmFG+qIKMdzsHBW3+QdAArgWU+TG51qO4WmS2FhoKFnkYiEa
Gb5ZDp0ORHP1OJ3MIcETJsPR+QjIW2/9hsY06UOpwSbqeoN1QyucKJI04V3drjuYs3ZdnRfPAi1E
wxtOFAPAEiwNMiHgm0VrNsdlEP1Kq6oxVAkPuScjmzmtgApoUKRNoZeLwMXKRM9rghlZD1rUAAJH
8nha+kKhn3YIVJpMT9+NIs7u58iLIoxTkUKxiRQbcjNMvJepYn/EEtmE30QE84Xu/GhcG5gccCq1
fFA+gjyqeURrclgjeONn9Nbdr3isUCMZSPCZKFex4v8CIYOGuhGDLKcA/IHxGguyQk0cMEPG67dV
QY8VEvk30uRiXPRL6qRJua2R25/R9TPci51pJGcWn+ErmhqLwCCyVE6OIr5uN9AYf+6WdcbTWvl8
0/CSXsM0pLGZpaXuX8CKZm/LYrUrUm0MDD9ye/seVND4MFpB90pmZfHLamX6HpA3e2FZYw/EsUKY
v5nYzLG5IS16ozmK8qqZ66baNXAYjJ2XZ8nZ6wsQeCb659cYn9qjgTY+Qt6M/GQ7Ylm8ySMCszZe
U6K/AuLWfLQp1Qpzdiu9x0prP3vCtn6lcfw/aU197/qLzhvU2b1TC8iXZko0IOpjpndhYW4d02Jd
nJCeplumyPmlRpkJ+YiY43qDghGm8giutGDRq/EvzrImvQh7JIOMJGBdIxWFwVGuHUxClkxYb5dk
xkZRR4jXNroVnAg47RkZjj5Z/mpk1To+aZrNT+qsMt5ZY+HGFDAF1M6ksNzLDtGhwEklmYTrsuK3
1oTbxBwrXC+7cOysw1jEetUTFoVwVQs0KugVk2A4sBjkP8ehlu/GyHq7AsFz46KvnPrDZcTnoeHL
C5JfPRryu9CAfLXrF1nfdLapH9lzQudIEh/xDTO6WWAYBfdp07OucnozYrc5NbRAwfsNYfbY1C2h
lBb7NYm+JUPbncnI5Zdse+NpRBF8XOrKuoWpvNJ1wDK1zMzSCMEJW7s/eomVH+IgxIQ2R5m+bLLF
+1ZAwej9Ho4D6sayxDYSWxQpqECw93pMBO8MRDP1acy19TAMXXRfByZ7YSgJ0AI6EE43ZjsUgDmQ
ktubCDjZJaa+5V0MVOd+ZJN1vXEmTuFMWE0ctXKYpudRzHAyOYwy92Rm3aDOtgt6wpGXnxRip8Hv
G9XdM1arn5JwLq+TgnisDZoZGmeqddv7DOojbZrQnX6ZaYJ2hEmYc7DTLiv3nSCffG8YJND76M4J
sNT1tHzHPlU/6mYIEZGI1RvcDWaR76mbSDTnuy8HXxiUU7tCxcvoj7EGb4WYTmzo8aV3SSqid2xP
Lj2isVTxFg9j8uBxsHWpGoP8rbcN98NLuiHZ8iaQkVVxJHvwoP3w1zDx8ewYItSX3mpT8JcwN+i0
LVX6rfFmdCq5MaqrsDILa+9ROdUbt01YQMOGRhKxQayrGw842bmZJhfzscPzp2oIeDXY0BAIsTbA
Zu+r2LwjC5F1CiCX+RYyJ+KlKnt5aOcuO6veys6AW4rXrrMRVppillcMHJKnoHBgQXcF7frTkCf5
IZug/W0n5tqvyHA4IQVujZR/XBBBUTsklL2uVULetFCbR0coDwzHW+ytw0kWHJ91gOAbvNPMnKvh
YwTPVFWUAwTbILIyXQHNmLMjeZLp4n6Q5d6MYMxUc845bT7ajkHoMgYQjR2otu9n3ELTzsCJ9T2L
ouF21Jj0KK8tRdE25HJZhVh0wUDKZd8MgdJrg3VUoIkMQ2/c0u1pk51ABISQs6UPvGl7b8WvM22h
m1O65rPm+2Wg7hQp6PGRw+4mbMK+82kODRVzcZQAO4QT8J7JNU5fFMFfYrOkI7HmadNqsHJDRDJE
3QYcwUKwYXKfs1TeaHcJLxHGVNMW/n0SviZtZP+KkTo5GzRcLe31rMOEkUflWwyq4VLE4wr/H03o
xJw6Qk2wyly8wP0151uatQ30DxRb19E0WfnJTCZIJkA7clBFVg3ZM+HgUh6LJlmFlzAo4D7VjQh3
Bujl4RJUJcNE2aDwpFlhqpuhzo2fPWLsg1r/6vBawxHrHImmH86cm6jf+1XAbg9qlbymDUxCL6nq
x3TK3XevaUd2UdZAfKqwQHazsCRUJVqhV7KXYDY5oIHq0UDTsgOph3Dj2CfrcdNYVj4RfQBADnko
NkI4OnV2ILG4xCFUh0F0VFUJaUSPVO+7CP6YYlFX4y+bBKNwZ3IU6phit8ZqSqjaE1ZO8wxgnRnu
5LAT+TH9aua5Bhh0YKSDW9DwECrYsKMxGgH2xfShj7X3gFSNrRvbWnjNTJgxlhADZzthjsVLRjhu
Al2/DJ4R6mPrDMLRPlQdg0seDn5yk1zCNTNz0qu/uuDsZlX5a5PlRXRJASFvef41qvAqid6xIJff
cp3Tfq4CGeYXIYQNGvOGoEMQM0pq982gy8eAhBzK5zRU1xKXE/idyRlfw7Bjl2bGIZttZFqhuxsc
cuw3wsordD10rLcjky69GRIckgj12+bW5uCLN18Z9TtfOnkYjhOUvyZcP+TJIrFAqCr75E17OKjt
npPkvhARHCiced29R9wQrcakLE4I2KuB/pNL7NhadNLscCfrJQMyzzyEWfHqZSaGBlylLk5ZGK3t
/zZFL9hjEiavgPkru1Edoba17Ym3lICZ4mYCuP0Rwiki7Gap49qPujR8bpGTTny4RXejy3wyGGLw
sW6stMe9ktlNR8KBF/zkBaedA2m4oLmeiEdWxvwxXIqm2Kqunb+bWC/uGTh0yqe9XoP6hod1Eyzd
+saQWffiuvN4IqlWCn9pPbHyqALgGWY4pCFgkmk5m0idr3EDYqwQPSANbp+g7eaqoUKnT9j0CFU0
gvHIzeC0P08m7C7BYJWiJTVUuc08w742KcDIaolzfUn6N1YlHqdVbu3GZnQ4TzbFWEfApPCNsbGY
YVOdYAUyF2/cNanhNDtE2tx9liH3OZMxPdsIcQ99j7qyj7z//LQqN+sXx9Ic3/JpoI/RIXi+n/PV
KkVxq7cFeP1kbfRgi60pafENZZJjWY9p4NjguiGwJR6Gb4QaFo8cvIf3KUpSbEUtMTkGrYbKL+hZ
5puISHHhh0tuHqyOsEPq1dW829hF+oxkvXluIe8lbI6rkyE2ZibWHjBveAwJgV72ELu/WFS0u8V7
kujdmHXjWwQV62WpmL9uHJsu7o64uNg51hpj2SGkZr1tdc/RC3V4gvZrzOJnW+JeAMVJMP1F1BrF
A7rCCK0OBnl8WkExvUYVtZYfFXQqt7AazRMrFwf6FhFKtjWQC4xHrAThDWYuplo2nQ+ojDHbDslk
uUp8vIaOhwc/DtkDGHUDSQ/L8T3PmPjscUa1O5PoAKaENWIb2p1NY2yZ4g/RA/3lkHKrKo3thBNS
3HRTYk5br8jQmc2aMe2pI2H0CT9vewQYKBgPLsgdGdcyYmWEbSX9LumXAPQCr4S9hcRjv/ZGBzey
IYGyO0UaM/t+fV0Ut5evaMc0G+YGB1BolegGGzK5DNep9wa2Zw5QxIHPsARJHZ/KmvIq0xI2hJaE
GyBSIveVyWorQCB65XjQ5lj3PsUnWwc25frBJass3NemM31v42klvjQWhmFGrhIFA3IPYru6vnyj
1yrBFljYUDYGcuNvCUAbKDEmGXqbukB8uZVpCotHiBhxSANRG0xdXJpvXQVk2mcJt24XeEPIZNRI
dtSAZosg1k7ODPO9FSvbRum4nMwpidt9kTvZi57nSG0qKFsIMKgXsmPXVh4p0jj5ggNZXRxD6B6C
Km042vxK+gQPpNWh5jrlhttCK6SUofcoRxkcQ1olWNsn8q/hDWXXyzxIg+0lHIonxyX+ZIttIvBu
Etbn7300RsyKylqb27oIRo6v5Pm+0xiANdJPbUVTiVmefQ8bpmq2+C2Tuzht7BFZA3+4xbC88F1g
JSFzW1PkbG1lROdF5qi+w9gO77KhsLsd6U7yMLiCTKVJpf019d4UHyyOlPFGshEJvv4emk5rpOYH
gKfkzexhvfhNZRTNE5x2fZ+LnsniuFiNOKgeZSi65YbDHTOEGH43BCp6PFadvGE7LX5iLjdLPxMB
ng2iJ81lZ0gnMnB04e5gWY8NeiqcUyDtUdxFpF4OWzbMhkoGstd5SDWgvqbvnDfpLLrBG2ObCDHD
aE2ndvrhGPRKIoQkwq7YayrenzYNyHCboCOnwMTWcoddiA1XlYztMGF1PzUtmoaWhOUCU8IVFxwG
geseLIXKn1EMMbqr2k7uaKigCKGjx0Eug7TwRL+tuqppyuGxyppifMoBGrobBDlMW9DmkKqMjNmi
LZm4yYrrJ3o0zFV8bIXKXd7ifAZ6T7u1/7GgrEp2bYPEYmui1zinrO4/CpajxxkEbewXyll2miMn
fPwyVM92nxSXoiXJZCtLmym6rcrvuWsjo4EhVd0BNotuF1tLjAZ9Nv+iSzv9FNhZXiknqwtNvzXZ
ViD+oFbJLt9l0EafIx7wA0MqlEJpT2s/jkrA9bVXSDTl+dpp86q+nRji5MROYeZJb/jCYBpR6w5j
BfKdaOf+B8UXPVQ+yirJ7hHNRA4aVV0OFq0IluetGc09i4iw1OA9enjRin0XDY67scx5TLHbNMIN
hk2umUP3/mJOc3cVp1bJfBmhVfudHABuk5syY6bB3cbCPoVw+ntGN+VcozyircycvVgsOl6+aeRM
gGPezzVGo7PjQ0dc4MSsexZ8KbUZeqlk10MLe1oxHTap7zX4kC717OnOQjaDl0KxgtV3geVaDG9g
CzjkryVO1ofPlmOKXPs9zxwHaJ0owP8wssBYPiaEQgPJHyu3vyS6zpN72c+JOjgEGhYfeFotF16E
VbUjDMaqdHaAHYAkXtgeZFbq/9Dsgc5Hmeng4qXpOXXXke7dtjhqj8wl5xK/PgOIXRzpmBsy2RXE
nV2b4o6QO1CEExiViNy6jaC/L9bTAyd8PH0TpZpnLHcZnP78gOSb0R0ITxbJXHZs+OxQrXuRkB9o
+JNZlKROIHYicBWj1coCGwG1J6SPLwBzSAb2owjLOsgFi+UH90/0kngQxjZJgy6VyiIuTDy0jrI5
n1PrbSWRpTcKaT159w1Skaxlfdrgvza+NzTcfjlSNs/0cpvWT0ANUFDlBLX4XRyoF4baJPj0pWWi
wVOEnm/jEgPNVoQ6s/1hcJpfq2SYDIBRJiv2pFH48JGyk3We2iBHAZBLjmPT/Es7GK0Jws4nJkLI
+ql8sDSkO3xY4oik0FK0IKrmuuoNNW+gfXvvbjbOe0jvdOeJ1OhQHvUdXTRX2qjixr6LXyck+t9D
gvLi3VTYBX0nDmskjjEXU0f+HszeNYeG5YhhiiofQDBFWTXVINzDRfWS/zb0tcwrwN+c61xEQEuH
43ByqFZ9CKBBs4N4REB8qUgViYfCO9NZR76CFTZ3LhxG+Egq2xQBpNflxoNwJP0ZZSf1r4gm7Ozn
i1L9pU4a65GaD+VW6FEYbxZBcuhulGheNkoBVpJC2MmJ7BP8JFXBQMXH/Ij6KLY0Ge62NNz6oltf
kW2CbcY4iHFaYghSJuLdIEjc0CfALAH5YS76m8OJlmEqOgqL7LzBwgiG9pMskTolTX2c0YdNjLGo
4SyaPlWFAZzlgfwzDsEIvKERFASH9FGjnWPbFN1FErShs40Haxx8rQKaEeBX+Kfh6qhNUpTBO0qi
9sVDFUqRisnipzJr+weAsIHXxJl5syurAxY/wa3dxB3w0i3WNvniCbq/+4Iu9T2CMfpL/Lb02KOx
vwexNL2rwq6uLYdA233MDCfYEVUjvV1LCBs7pr2ijeyGufVWWhiPfVXzgMlncJrMJ1WDrhosV09s
IG3BLNBDMDMsTZIfRVaQzVq0hXED1CmD/eaK5qJIC/jKrqPrQx4T4HjysNxfiq5Jz27EgkxGKCDB
LbwDNIiom9EvmZ0j3U2wxPkLGg8Tnx8wrvcoTuePEYIx52vUJu1GzWEcb2gMc/bhOAx0ltvBzt/S
E/3mRNb4ai1deRcoHhT9xYJGRGHArSdCzAaXO4/iLclVwZi+jx9Sc+2wxrk9D0DWNe+bJHMO+91E
14bTHiYCilcMAW44Jm+iBNpqpvGAZ8EA5IDvaYlfvNl0nW2EltDbVwyoqw0FAZMCoMoKk57JZg3g
fIwARRCwhfMX+xzJbe74weFvJia5nrpLniO2ocQM4vXURTdu07MUAbOsLKVXpoL7qjy52pKXHBoN
Z68CORx5FLccsSZO7Eas+iOdyab2e8dUd2B8pjf8i81bwonlg1lu2HPgW6Zzhrf4gflndwbb3TxO
MMqhDEUmeB3TdvjFQCC5Ef+G8w31JZX+roZPWh1r4UaANRpvIIOrrxgEXcTo+omncvARWLt//uPf
/89/fkz/Ef4s78psZsz+j6LP78q46Nr/+qf85z+YKqz/6+nHf/3TtZUQUkkPVaVLwxMNKn/+8fYQ
FyH/sPlvkYijtmkZNFd23l0PoPCrIBruvr6I+/tFFAcE4UlPm5ZUnu04+veLLDpWGlhEem5LMd+x
GpHYadThfRNo6dvzgn4fLkx0+Pqq67/1Lz/t/17VsUlusRlBmfYfV+XoPugebOnZc93uPlOJ82jb
hWHsyAaLcXTNiPZ05ogDtSNO6q8v7nx2cdeGzGy5PBX5x31FVEIDAjXpOWmb+Wr1l+l7yqrgCnJr
UJyqphmxMn19zU9vs7Y4zkCad213/Tv95VmaOTm/TieyMxlaWKUX+n8/GKnGr8OCMW2OzHFfjCbx
N19f9pP7bAouSfK08Dzi2X+/7IDQrFJ1nJ6denrIAxrLg05R6VDxMcGfOJO+pOYqQ0JOm3n+1xf/
4/1dHzIX1ww1NUY90zZ/v/hszYwZizY9Z1ZNIVricLlAgp31x6+v88m9NYV08Ia4Fj/U8X6/jtNw
3OQy/EiDjBvDiFjX2ZBorIxD9zxCeDwURC68fn1Vxb/1j1fYRPJJsea4UuLE+P2qmmnzFBRucuYl
X7GjmDJnogOqBNlh2VXR9deX+/Rm8rnwykq8Ge761/nLC4TJgYAeo0rPKIeYfpqJeonsCPbV15f5
5NswhScclObacVz15wtjLu0E0SI7B+WE35M8nYZAdWZnLtsN+qk6soL915f87PGZgtcTtT6KW7X+
+V9+GYn3tiJaNT3Ho7Tih1GnVHMGV5p34VjJ8ruuQzFA8ORwfPH1pT+7qaQs8YGwxLooJ36/dNhC
ogeMza+tZvr0CdjdGtRtOPwLb+hfr/PHG6qHdNFmrHCIILjD4F2Hj0je6h35Z1gNohi+bhnG7//C
j6PZZTkgli12kN9/nFnphW6xnZ1dr+yG2zStreHeQcq0/VeuY3sOilXNffzjJuLAc/MJ4+954vgF
+LsVS/hQNugf/+ZF+fRpOSbTDW0DSvvzBzGbR1TUF/kZAfIaeq+mcAfQlPjFr3/Qpy+kZwkGocJ0
tfXH08oyFdBui4qzg4vqGwVEZO5sYXtw+JLW5YSn7NZERZdQrX595c++Psw0/+/Ktvj9kbGG4cdA
E3cGHi5uTTeDrcjSY2I6AQz83nb0ub6+4me/1RIW8B7U6xafwe9XBGiVkCHZFuekR9QbUHJcd82U
3wvAxoAbS4aZtIzSv7nqZ2unxSvJ8N9xcAP/cdW4lks1tkVxJlLFY8AiluodBmF1dslt+Pj6F352
T/96rT9eT0a75YTJjacZ292zZ3QrVKsmmXjCQHw/4Dd/+N9d8I/Xx0NKL+whKc65zhp+nOHExQ5v
UfVotpZ8rQscrf/Ce8PqBYSYhgUHyz/uZ0SGpFURdXcux0weGJ2p7lonBNv5S6YV9DQ3cerLr3/m
Z1+jpU3JtmuZSv75lSANx/7a9NmZYXBb+01AuOxuYnj9N7fz0zf0/1/nz29CFUltJjrL4JJGb0xi
Z2wOkX0f61TpJyJgx/hEhK/7dwXbp6/oXy77x+rZwfqIBrfNzgOsKpPuSR6gS6oZ+h3IpJfx36xt
n12O7U9rzzUtHuUfL03UgdRY4jhHvCeCfYpP6kRlGAKYzuOnrx/cZzfUNvnalaMdQQDI758822EV
YnOl/LXk9LF6Dy4KG+nBJtPhgdPqkXN2/zcP8bOPkOVFCcV/LLQRv1/TyWngq4gNcGQa5PrAj6oT
Lif3kqyukAZiUTdXX/9Kc10r/6zPbBuvIhoWy7O09fslZ3CFnWNItiXdRW8uuoNmGE7GUCLKQEm1
tocwrtIPmpgaGrrq9mpcgzW//mt8+lwdRFswMz1Xq/XP/1LcLF7XqNzWydkIwWJswGf0l9B1sGJz
4qDn+vXVPn20mmJYmYz0eLa/X+2/OTuzHbltaF0/kQBRE6XbGnu03d22q+wbwY4TzfOspz+fvHH2
7lILJXQHCQLEQFikyMXFtf7BDBUMCQc/PLtAk28hBeeA6yEZP1sJFcA8LuxT76jGSoRdigQ6iqJT
/mboEKwvRzWQTJuqsVMm7KuQCYa22lVUEvvd9dktrSWJDBmwDSPKFLONG8PyBmfSRmcDM6D7pnfz
5tBHYyFAJhTuSnhbHszkNNqaNqXDl5Nqsw67C2cIz6iZGr+QgVbu1MyzkGpVm/31eS0dDkO3VN75
dAAcYzZUrQ9grBSdryZUGw95Gj/b3i+GL/h9AKeHIFisfLGlfUI5yzBRObBVXZ0dxyLJ1ERCzz03
dYlYs5/13e+hsiizNDpkYgz8yr48Uo9Bk/n6XJeWleMAs97g6a2qswzHrtyCC1GQ7FOxx+czyMV+
TE2929moPawMJhZHMzUsuDF5ZofO5smN6KYDyK8z8NZym1Mk/6oJicaHLPSjAplqRxBoYHxbQ/di
IKKMCqRv2V8qSIL39A1NFI+wWKO1Ra33e6QU1u315RDTL5hHKfLMqQhDgYcU+nKb4byaxRiexmf4
8wC1XQvvNKUc/40gqINfExGgXVN/ah38KlH/FDUWJbz7tIOPG8b137J0jHk+O5LDZVEfm32auutU
gYJ5eI4zbBwRFFQRJsk6tfI/cNe9Hmj+VUKtr6I84ymbqNXPMUelZae1QojbJgN5vnK6pugzX2HJ
1pWAFjQTWv3lCquVCUbTLqhC0BfKtgBlFbBHpSVp+6D3RnEOW09A2sEnhIiq7fU1XRoc+aDpypue
t9p0EF+Ff0unQoLPlH2SaEeBnA7hp3/B3cFQXpDWHcJjQcczfERzNaq/+hJQ2/H6D1g4AaT37H9q
T7BjxGz2Td75ZcXvOpkaClWozsaNdWPUZvodCJWvv3+6hH+a+9x0lEXm7+m4Rd+BEpoDF6cpXxC9
RHpNFCiMHEwQ/8FOphUKN6nXlQ9KCVrvA/efJskxSDTo0FIgv1xurYdAGBWGcxKg7O2pYk1opYBf
OE+DwLPGNUAxP5u4/KUrd9NSqEGNRjMsCYqHJtfsIE/osCKk83GyWos+W9toghDjjc6XPAFkfKBm
7KXPsIfAHNpOp5zInqFMqBjn7RXXQbRbr9uuf/BQ7MFpJB8a/XHo4TKcr2+I5R9qT9GXc060m21J
nVYhHFPNPTkoLmVHKnR4U6tmO3xBz0NF3mSgKSZamw6aXfdjc+uqE/TDD4Keznnemu7RK7iuMLF2
InlkN9hHEavhSv62tHGpBjncvhqn15ytZwkxsXNz1T51CqxNnO6bhwALin8QUGnG96dNGqkwX+Rv
DJ7X1iIUMT0VJ+2T3iKBTBtspGeYF524V9rUK1AWrTrf2OaNcILP1z/HNI1ZdJpOp8nJ1A0ewrNp
YtbQa2Qgzgk8O6oKTY3fRBcLXvxGCgbmc1Wa2X+w/eOfVS7i5x7d8fDm+k9YSAYoDpmsNeQaBA1m
4RhLehOCuOucQLfRo0UzBm5xnhnfGneEFqO1of0T3e7IvL0+7kLaQ1aMpJWp6xyaebKKc3YDxU+4
J7gxHVgT7tx0kpBD+9obo+CIWHCQrsx1Cnfz5UZpWAiuApvOwyzVGo0ItZfcdU8RssrBXd7SYwuj
THNw/IMOC6uxKekvwaFGgc1vf1yf8dKexk6PJoBDlVqYs9HRRksFHDHlFCaKNuxg2MUAajW70MOb
1qjLYeXqE9P/cDZdZHxYZUu3CIj27Kx3LbsHs3WXUnElKpAEtrwd3SgT372wV5/bIhtewnqY5PqD
AlRdr4U3tpIif5hgJszSpJm6V2xXXSlmL6U9ZDyUmFWh628vZZxKMJ3KdeVkornx3SvH9jFibWit
It8Y7tqqTZDoqy0ECdMYkiltb+dL7KPfhLTRtFzXP8zCVuQiVuX0eBFUZ2b3hispU+FEqZxil5YB
j0IzNP4d4wCsHFWpckfi3msr239hK/IKFzoaM7SgoIde3lWJtFQcGD3n1BRSv8uwjcfaFpNre+dY
RQRMDaur6kjxw3MBfgax+/36nBfSPaZLHZXKtyoMY9qsr1ITEeNcByBDnpQuSnAjdXI4x0MLXur6
OEtrS9fCRKqKvriuzcKLALlXQI1wTnGQgJtKB6E+SL/Fl6NCGhXp/6xtn64PuRDRdGIK1RvGpfY9
m1ovWifzcTQ4gaWq7sNO7/xjHWgRcDgMB7eAp2gxZ15H1Lk+8OJc//ZOYPYTXaZv/mpNzQYIi9N1
zqlCZPouyd0CWJSGYrFUpfzWCg/pgQ+MSOmdcKYLYdmzXdTSvh7QtHBPaB87d0qgeT+g0cKgoWiL
FjGmp+JwfcSFIMZNxRN86ntxacy+Z9lkgHbd2jlFBNODh+j0faQFX6Oyb75dH2lph5JJErk4kpr5
N5N5tZr054uaDM4+DaUR7GAi4SuidMOofeCrQVMF46vSqXwTJZHxpM6eKPbJKKr6qNZG4W/hFljP
uoJO6yHNFPHz+syW1pADASjib1N2fuVavWgC2APsk0kZD7IPPcStAswKBluLodT7axm6KRyWkfri
VIm63Ja97wch5toUfwC1AabMRpBEfofAiWpDSbk+t6Wvxo1ugccgyyShuBwsRK4ZHezAOdlsxr1J
k2YCHyFG+YGv9noc7XIcvS16PW5H54SaU/ccO1jeHTIdAgoSPZN+gq3VyZ/rU1v4bFO3xXZM1lGQ
s10OKQa7xXZEt0+Kpv0y3Mg5jfp4KqPCero+0FLxkpFsySuUmxuF/MuRkrRHxgOZ7pNjYyWZ1KX6
iPuTJ9H1LdMj4ijYvZoORNtMCeyT2YGr16o8/vf6z1gIZwbVALIVkyRUzos1NU85vJ569k2NHL0e
WuJbh5vjlvGSTwL/05VpL6wvj2QKpVRqVNh8s2CWYYsaNK6jnFDUJwEfbe8pcn2BnI3mNO/fplPe
aZo8wPHlU2djOVHhJqlmuCdlTFFSx/5rwDE3mCqm715EEzs6QaGNhJM6xOWnRMQP87FQKCfDrkDf
oigPprNMTKW6wVYvrb6JEPj1yrNiIbkgZEzHXQctQGvvclDIPq5X1qNHQwiDqhc/9ey90Hq8SswO
xfodtiWa/5j7XoA/dV+sbZyl/I7xJagPmsJAgWf7F8dNqyx61ztDeBHtQWMjOXAD2smKAKzfkzA9
7ZayRAAWM8UMKOrj9AckaGSloYVj8fD+b8BPoXHskCiqxuzgWqBDtFQq3hnaCYxBgX4sTdUU9YkI
7HxojuLr9QG1haMD/gWkMtkA16Qx/fmruwv4W46alOQD2ApKwNRFzHPCI6i4GTrhS0QHsZT0vgDh
1PESz/PQOLdx247YpuGwdFDR3gxvPLxUUCSwRxF8QuEUEdqOblh5cCwD8SaRGB7K/iO3f3fquUEf
Q7tSxGe7muhW3CxqBHQz7oClurkh9zmQDu8BQbC6/H19tku7jVKWSuUApQtu6svJeshfVZ3RKCds
yV0ZgcgsnP5zIob0a9+m8ikRMrntY0s+tBgl7a8PvhQ0eN6gc4iuHxtuttWKCrR54ITeGRn46rsb
IN6DpVtabSKqnCtjTf+v2XsKJJMktZNUuHi8XE4UEQhY/ObgnhCR4ImI0oJbIkWBchECzN0jboXQ
3E3owRXi4J3abZCDN8KVzbyQ3dLhJWoRvTTK8bM6ra5VTTnU06MOkTIcXLG68l7c1FefCeRxt2sg
pT8Otdkn/71/pbnTpwYMC0A58XL2nkxg58jaPbmovO2tCgIttq5w0VTfHI/Xx1q6AU3pgEWicA/u
eF4YKQoTeDGsGXJ4f0SqIU/cB1UBPIngTth/ERlOUAfbrjU0xkwoUZgUgluGJVn2+UopaukZbdpU
SGg50Zx9A4pKMUoVOHXxbrfs4KHBnu2LljvW0R4EzoSukr5IDBqw1LBQdklM/bsVY0lalcrI0UNb
axP0Xuas3CtL24CPYVE1oL9JInn5NRqHgkHT2u4p1xIEsi0Az+pNhm27usFWIRcbFR1ENHWk/MD+
sw3HpCBPDmvMwRuedAqRY7h8CmIb+p6s+uaz6k8ebR7l++2ogLba4zyNjfP1PbEUU20QcCaOsibY
kdlN6vud6aEP6Jz0CGVHG1mijdrEwec0FLfIq3crn31xOBRHycMm+Z7580MdM1jOtc92d8rkm9VT
AN3koaJte4mCyR03X9B+uj7DpfhCACVzpokLcGt2tFFZ6HInbPimLdbNm8C1cElFGSL6lNOKg1FX
GAlksKiJv5VGlR4Mv7Zfrv+EpXDKbNHNJVdBuXtK719dXBmErKrsLecUYPlw05Ik1UiZyj9N6LfZ
Sgq/dG9M1wUJAvUBc152CSIq6VbPdE10UW6g8cHL4RLs/yQqMBaB77XyZI01mtR2DsrzAyHGouhj
WtQIwCBbsxfEoGRonDfcHF1JdcfHEvfZ8iwj3Bs4Dhp7K+o4O/XgngfdPng+IPiDmYHtvH33ilOQ
BPNBVdLiEpsd5EoAUChRJT/VEzWs13JZHM2u/tUqRRGsrPjC1+XVqVJyov5I+Wf2dZNoRBoL24Dz
mJTBbYQWDoqTWG0eTNPoipUItXCApi4DmQddN6qt05+/2kpNq/bY2gTBuYV6/zRB0DaDm8SPLcw4
jL2ytT76wun520gFbQG75g3iAz5cCB+zCM6NHukQncOgR5G6rMv4wfKGv2p6g/VbTUbjDhaA79/3
aoOh7fu/5lSMmWoWaMS/QUPiGx7hwQFuQJla64Dfsq8dgM+zUan6SoT628+a5SPW68FmW6duoQY1
vRacUdVz/gnAJKvHJBTNsRyQzSfVRv1hQyqBgIjJG/ylzlqU4zc95C6YFvByqD7rpvXLVrJR20LR
HcqVPbC04ejfTNcUoA3H0i/3gB4ZwPp9fuGgGj0yS6VvG8dEr9ENpwiOitL11V/ccmDdVSIobUh9
Nhz+eCZAO4fhSqjRh1jDfurQI0mNaiRAH//BsJrf14dc/giOhTi3pIFCyn85Rdf3PQ8UindONQdk
1Qa2mPWMKc6ArgDy1NlNqyLjc1sjM/SQJo6FNY4jI+lvGsRbb1VyF8paRQQYCd+q/I/dGJ1YwTkv
fQVqMdPFSdGOQuHlT0yZP9arYNV9hBdCJLkM3BxwHbhRSsR5Vr7B4mBT/xdk54REmq0Hks8yqSwl
OAv8Ob3P1ajU9WHE7rQ+jki6/Xd9+aeINT8CUwNBnzJhIGazpKBozUFiNBCekyL1451ZgVd8Ri1u
XL0utKWR2MRASUwBbmY2Eqh0E1mVBKXPQkGDM6LU/QvRBvhjGsbHxRbEE6oPGqBZis1hf+vqYb4H
z5phyGgWNwjKt4frc1/a7Saga25OqkU8ty8/a1znja93ani2f4ZB2d6ZqVJ8Eq4fuBhEGNVaPF/K
ybkrAbH9z3jmrLxdGZWno1MRnA0jFO0tfltNcmj0Hta3avn3BVUW9wv+Ft7Wsmr8gXgBwURP/CLz
PxBlLbCnlPlBuvH9L2c+3SVkUAiUaWlSDBtsbMPdmLb6H5MG6vb9q8ylaViUTlVywdl+HuvOGSGK
hlB3TOT/q14m+EQ2wPo2altgWEBqpq7kJguZEQVUbhGdotEUWi7n12PCpYksCc4Jb9v00XH7qD4K
JA8f0Un1okNQdN5wbHJEL7FL6VO0569Peuku5QBTfaQr7GDeffkDchSASQnIjZSqnqoVSZsjj0SD
Z1vrClRR1edn73uKjt8wYgk2UkmND0Bw4aMxe+qgFEH1KdC8yh8UxWpcldN91jOl/d7lAybNscM9
lbTJ+fp0l2IWJRjyTZNUVMx70SXZPUjCyj/76IGFdxYyfHs8JPRDkmaNenN9sKXqGOAY3jEw0Kgm
/D1nrybW9XkD/YqSIC4NOCmUifhVUnfQjyLJuDVSXR3v/DpGWAGhlcD53ZC9oAMdOjX/pWISK3nE
Uhxhf+uQgsHk4SVyudCB3qQycwcPuT9F3nkjWVJTGDLY5wPiHzv6MMmX60sw7d951KZcw2ki82Xo
2fYy+8oIQ507M3Fr1Io1V2uNOxQ1rWyfK6a3LRS7RRsBhVFvJXIsj0xz8H9G/lu4e7X2qhupGIXa
ZMC23eh7Ortm+wyR2QHC3ivyMXESgFoOCVG6/8CcbWmSdoORAtlyucoGri8Kl4t3HiAyPYE4dO/s
CvXNXy1/tGnB/dh3clSLf98/7F+M55SgaFLOPq4AuUghsvZB54r60KIGtgkI4zc+Khjf27zra4QV
wmj8wGxtWoScJ1h52vxth9at2fQeJdcM5f8XFweblwqHvbtCRRftECX4H228WMEv7/p0l4o1BAtu
+SlkA3OajvqrD4yakcntGyinBpmu4d5GePwWkQekbTy1lrg1QoaP7aCU90BssTCWcqcUbIatKJsR
gQA1177VQKu9D+RgdHJohbPvNV6cl79LR8Vowod557r3YdLhHdH9RIKw/mNHtfvj+iIsHWjKg7oE
zTMFmdlYFhIu7GLDO3sxYnHbrJV9uytK2EOyFc0uRnDpI5/bYF9TNYCEbU1p2qtVp+gFb0mNg/Pk
gfPcj9jP2kHe/6clUYuIL1WFnaqs9hoX52lQkQVcOYXv2d5GVyFAs9r3z+EYjGf6OY36pXMKfXx2
gTWVOwNJ2bWO+7R/5qGL7JZ6EIULrsbZ2iI4hICw2QZnJEaqH2VYTWqTo51vpZ7Yzco1vBSteDkz
lEHmyWVxuayZlqRBCXUQCq1foe2BfcoTrwZ8HrJeL+NDLCPkP8ogQ8rq/VtoggJTCaJUQOnzcmR9
DGsebFy+PnI/v9rItx/Qp2oRU9f8n8VAE2ElzVpaV4q93IgTTpXPeTmgq8QaYgq6f8YcAdy1hveM
ehdVZl7vkY0JgxUI0kKGRUMT/XweiXQP5h0qFMTySaCHpzPP9OqhwqYqJxh4A3JnyVgNn5omwiBE
xpPWUYAdan64vsAL85VADieCIW0pWuKX89URa85GrLPOKJBpu1zLeTvUpv1nAOX4cn2ohWPC24gt
NKG6YcPMbh4si9A+MpLw3BspDrHjaIj8TqEWhLWg3QP/7Jx0KFY20MLWpbJgOROJkvL0/GxaDUYi
aWUEPJdasXOc0neQSBTyP/TezPvSi+OjK8C5rmyjKdDMjidPIdPmAcBf1G4vl1Uiu9MqWK+eANZO
TmRq0OZPSVPApbq+qIvz4/gzQ95DEEUvBxosV7O8sgfrbGDwvo1jie9ERDnZ3dnoXMdPVaZb1ZZ+
Pej+60MvfU/O5URtouQg7FmwNXwNg5chBmLhddkDImDGoQ3zGmF/Q9vVQhlWotDSmgIfmVg3PDY5
NJdThadVxNhkATRokfi9FWYESFbmcbeCU1kqpSCQAMCCFpPOs3b2rEP7K1UctPBO4BG72xB5dOTz
lO52kIOyRYAn+qolyCEdvTJDwLhT/lDqQWzGs2oLvTzTQtVrlHWBh6veruyrpXgBz1EHB0GC/ab5
UCQj+vJNZZ9ACznqXYFBqHejybprvoY4MyibQjGaZ4AUenE06E55t+//5mQNVOMgWvHv2TeXbWsi
uwdaFpMXvF/8atgNQPYOQ2+ZW0xWPkAMlsB/QEUSOTT6PZffnDeJr2Mv5p4q2OW/1VzXMoy4LKwY
dkE+KsHGqqke3/cjnthP16e6tN3ALHCtTzcPsMHLoV3koulQJMrJlSCytrpSNC1y97L65wPjcMdB
XJtQIHM4rotlUYISKP2kMehvoryU8dagQLeGAFmK9PR5EW2gTiXFvECYIeiLxgZwRPQH6y1yWMk9
qF1Mapss+HZ9SstDUYgkzeR9Oe9ZpUmtILzMULoSRTdtov6O3LL7llfcpR8YCVwDMCjSWcowlx9J
Q68Kp93APSWBX++iNMOfNm/VB/awu3JVL02KihuViOlTvREyKCKzHRPazScRoA0+JFWCtXuAZe3G
y51u5a5cCutkIaBVeZlCj51+zKtEFn3qSkeHWDlZvofDVKB2eL7LvB0xQsD7/Nah7TjeOfqYrXy6
6UDNLy5niueOSvpszCsuekw91gQQfOZpUv7ifOQvsVR/543mPIjQdxFotyZt/CAvHuqoLlfSkYV5
2yr5CKIfVALe9NsVFz5s7bU8TxInfVGqpB+2Q+vk95rZxj+twgleSgf5x5WwunCV8VjjYpm62Fyl
s0JAhDzh4NmRf46lnf6Y7mmglxVazJYSGc9kDeFKcFkckC07hXBexPN9W6NV3uZmSF6LVc53NLDd
L33lvYikiQQXSeytTPBtMAMHRZFyQroz4hzmXUzCuhnCWKcBQbVnVBe5r0jC9F/Xj+Obzwd1hC8H
HoT6LO3Uadqvtq0eqkmq4Fh7rhAre3FSYdebtpe5v5GDXiM4p9sBKpnmu7UyZuPOUgNUOsJe4CVx
ht/NpeBK8wkZw+yI732HxVKgIvQ+uO+9C6dBqd8I4RAOQNBfTjbu2Zg+tibnlq+54+ln7KISqV0c
rbRnRC6z98Y6xuN5SZMYvuwUwy/HE3AgqZQiT2HBYW/hSeS6usH+NVc+BwCO4vcexWm4qS5Iaczm
5p2lsJhlZJrsogLhdBs5Gr/Ldjj9pDdRaZbHLDesLQa+cuVcvN1AHH9e78RnMJ8ghS7nOPRZnhhm
n52n8sltrzn3kRugPGx1VLuTIqTy6HflCkzxTWTXGZRXtMWzj2hrznZt52alj3JrdhaYOMmdT4Xq
OR5CddgV9eoraHEwQLt8SpgeNNsvZxjl5oDaR5yfC/Kd702W5U8yp8OP7Lfavzdjnib2aqxZttYG
dtlpQ5qf4wEblz3a5cjwAjZEq/T6uX8TzqaBJgADidrUZ529IrUxD2lLdSin5Ln91EWoseI+HW1d
6WmIgNrNSoq+tE1godvU9HgMAIK+XMSe26AEspieayjXtzWb4xbp96Hb4C9q3susUp6KoN5fn+Sb
3JtJvh50tk2EGWCkqYfZOSmz8YGdoWD4GvTYdtvYvXxvitj77WOTuWmxa1oJrEu7BskhsI2ADHVL
zhYYWxi7R68hA1SQVuC5Yrvd9S0K2jta2/3p+kTfXBbTREm30eKblDLmmmKuHUsQ7HV2Rpa/eIqw
akYNPUvTtSL44oLCwIeJL2FhzQ+7puhSGasmPY8D7UknwVrKc8Z/S9X93WdSHdBoNX3aankar4Tu
N1nO3xn+/5Hpp13un2JsNQ97vfSMurz9PbcpnlkjgFet8bDSaFrn66jnPRZ2WHK5E1ha+Xp9iZcO
jJAsMEhRgSbALM4ZDfLrOW6IZ0AR95qWG580rKexPMDEsO219Of14RbOCzgbpByJqTQQ52Wm3CFo
c/ZROsqMmmpEn2CUaVOUJHhEX5EJtR86TBkO10ddmCS8Ol4AjA19dl42jFAzSZ3GTs/A9eV9oGbu
EXJdegfpEcvDCEmQ4r1pDvAlLmLQ1aAuJHfI7LvmXVlNmeM5zeto3/ulVtyUaN/W776KL8eZxZ8M
jZYeYdf0jAi1iy0PPPNj27SaxFOa4sf1ZVzYrDy2+W58DJDF81yxSQISgiBLzpWeFwJOt9Pciqas
/pmQ1OciCqEmYxvAY2xTTk4vzyEWks7x+o9Y/JYmNCiyD27neSG2bAoRUPzlWyKsTmkpGo9e7do3
JCTjcazBzV8fbyHggUOzBYg8xnyT7DRCge3c6uk5j7ACUWqi3Kai7Xozjk6armybxcmBKUbRUIXA
Ns/kNLPAVtX1MgJR0GA+lY3P9NTV27LyxSfcL72V47g4OV5YEx6NEzIXBRLSw2t2ZHJZ1JYPfWMo
1SZvOj/dKUHv6CvHcOnwoz1JeZDGD03lafavknIr12QZV0F25nTgjBviwDK6Un0SdtN84VIf965e
yf/e//1Q/QMNg5YHxZtZ9uhZahrh0s4JMYT96OQCmhfK+T9Tmawphix9PTgVcOfpMakEmsv5iQxh
6m7A4aeu0Td/SPQwUO4y3LyGR3Lk3v2pNgq9xZU9s7iqsFbBd1GM5J/LUZH+p1wNe+cc5qr6FSSZ
rR9rtY9+i0KzvxZu9JipPhLR15d14coUqPESx//WVublXlkbQCb1KjmrbhV8c3Aj3dSNlts7uwsE
jqSp6fgbf7C17MbHwNpfyfMWJw0bDJmASdhpjlWl15O5QkG0K47RQXdd19+0TuHaG6Uuxb7xR8Su
4xZ16+uzXvrCJsSZv7RIYs8srCNcUPu46xIMujIB0WSPW+7I/CYsJoF18DIfmOZErADORbjjHXv5
bWG06SnehIj1CS3+gW1FsSvhJ38Z1bq9NWsQpdtI8/IV2PXSt2UPT+oP9CnoylyOisuSq4NURSpM
c9G1HtAFIg3yTkLFVLHvGmXf6Eb9T1T70cv19V36rKTRNtU6i3+ps72MNww+kRUiZUVby0cky/F1
w4Qg2eR5Puy0Msl3jpmvaaMt3GtElwkNwKg0bcXlfMtWRcAj8Jgvyd6NqVvdc4dL7y4dYFTugirH
iCXCJRlXL8c1n/2ylb+vz3vaNxfFrkldFlAAUE02NB2/y18wRq1Q3YJfkGqjHd4FbeJ/pn9i94fr
4yzEe8aZ3il0LcQbpI0W+kZZSKSGCgxKMEOLh6a5LccyynBsw5fg5gPDwWCknDzJG8wBedRgNMrx
VnhG9oKdlMHf0h4s13BHuGZZjKDf+6MS+/b/BpwF+7EbLd7LqHc3RFoMf6TSbxrFqU55ySMQKzfs
3vog/R0V3bgC4VkIDQwNkIY26kQHmh1VWWZaFEl0lXQPu6CN1WAuf8C1o/leOJ3zJ0JhfmXTLBwW
RpxA1SjpAZmfjYhKeV8bGJmey6L0P6u6LwFp9bif4tNU/odbvYORl4W/zfWPunRaXg87W+Omxd9P
GEp0drzyV5Zn8j416ggvmawtfuVueQ+Q6DO+Ys0dXqlZsb8++uIyU44GVoGQGYnS5Ump0gFwVM0X
HtvcO4M9vC8Sb/hVq8ZwNGrZvT+/5rkAbIcnGn/PdzCS3ZESdlF8tpr6d1VmeEPpnjgrrTDXpKYX
oi6wPgr6iI0hzTV/pIimcVNH9dGAj9U7t8iTO710+2ZTKV5zDOqgxhjYdyeH4vfjoafw82ro2SfF
CjAK0F+Oz6IModXIwpF7RzHMU00auLKiS7uWexJkODAOIt7sCgWPTu8/MsJzljQtpiijVrd3WhG3
WPop0tlFioaBWVvg+XRzfessBT8KXbTx4EOAI51tnbTxnDpWQH2Dbh3uexM6mg0x4B+jqZqVPGFx
KHJAXoF/IV+zoVxUwRvhK+EZCHJ5axdjddtmMD9j1MSfPzAr2qhMCVoWN9jlgVCywYwGvDnPmOKG
RxtzwE0fNcanQHKRfGAovJQnjUSK+HPyghzZuGLyRijHArPENhqMg+UbOEP5scz6lTizdB4Qffnf
0WYbpR6iHvlHpBE1DOpwbMuBdj0KtzO2QYxHQIHrkbtBQlgec7NKV1Kgt9hujgTgQIREUDdgv8yW
dQR8qXotoycNCSFm6F2MiqemdegpQBOTYKx77YEynPmS4OKNRQco/7sYt+81DsfSXkKYjJAHM4s3
zCw30IpmwJQxTM5JV3WH1o/kPY35cm+ZuEJv3v+FwbMjEQN7mZMyCwQYSsO2EkrMlYLlQ5A0odjm
QQWouqhpPV8fbGmNweEYkxYlep80MC63bmxWuTKkWXimb1oP4HxF1O0HdWz2bVxixKtboum2Ff6v
w53Aae2Tg7lavgP1VTxd/ykLQYn3IbEXAwxcE+YAQc8J/b6KEZcLslg+pEGnO1updBvT/cdNoumb
J9ra/l64yWh+Yx+IdsyEZZutNZ0wC/9ZAF4FmNPfJtA8cZB45cofXVgWCAMEdhq9//akywdCBqXq
KcOfpQy1lqG6OvbB2W7S8M4d+wyfaafrb6CZqp+8VlXeLcUNwmd6mpoMN6nkzCIhkg4qJp4ugr+D
IjeQhu1bjDjjL1BX7a0Vet3agAupNJgZPiQpAtIZ8+aU3tWZKlsGDEVobZta67N9JDqhrizl0pZB
mZoHMI9uLrTZ5q2EZ/WesFnKVometLDC+zvJjM6772hxescit6ktumhM9O8dmRNDa2rCr1EmAtVw
eWyCALSEJqD4pJ3Dw7qlbu4j36TnMUDeyEOPBBxtuTWdVP555zGZ9g3XGk80xB0RdLgcGfEhFalh
pzl7gvb4VmKP1dCZtnwo3YHV61uRjvVhaMVaqHgTAxl4qhoBSgGiSHXlcuAwte0g65MOQfy6fMyy
9s5r0CHGCj7p3lsSm5LKSZGXJoeg2TjbsLg8YTXt+PIcGdVwwi+yfw4wldo67SDfG22noWgJE3EA
OHBKLmdVlJ3ZtyKU54bWZ7fPFPAAe903+/skxQbu+rd7E26maVEFI2sGdwNu6nKwPNTJqEIj/mHD
Ut97lTf+Z3TWcPIrNfs27bO1fPbNAZkmp1FUo9oP1XEu4T7melyVdZT+6Hwz2RtlVfo4ZznJfezk
409EyPpbpDadD0yTdzywNFyUoETNPp/r1lbaQ1D/UTiltUtTVVE3cE9APjpWcoMLbi0+NKKJXQpf
CaHTWQsn5ySGNMPjH0k+dpseju9jIhvv0cfk8JBndrcy3pu8iHUlb7YnxY1JQnc2w0G38k7p7eRH
Dx9oPzSBsq9Vs/9Gt6U5YN3qF5sk6kMeDo77TgsjLgxe8TBswSMT1988OZM09LFOHsKXXJTYYI7b
es28aE4GIsUh56JEwbUIsZCk53KfIieiNFali1+iL4ZDVub1D0p9UANGFYKy7v/I+0o5RLAEvlF3
qB7CpnoCDlV/vX5c/koCvSrJ8DuA+/3VI5wAjsTby9+RZjVIEXUsfppabCn5Rlfivr3HY7lBa71x
EJraZHAKgj1aGCo8iSj09GojsanvPo+xMRo3XmNnzT91jSbHLqkd+7vEOe+3jAB2wW/BFhz5/SAD
yAC21Wk/lZ1V/QtW1zxhYKxWG2Ek7Sc9t5rgn5WpTXHlcmpYm4GMgUw3hbp53KmtussDVwQ/+w64
8yeQDvVPjG2xiSbtBVs/SNXbR6hEmzeBXhj6vrB6Ndb3aZDG4/2g5kJ8kYHix5vRl52/G9LQG2B6
BmN+VIYscj8JINXZbehR9MCwEo2d2zzREvEURfyhtFrdXEFOzKIbdz3ACQ78RDSfFCunosWr1sII
oM+Vshh+ATXOnrXGCZqNI7BWqDXHO1hpu0IRg7w6X0SESwFOAPWjQEryOI+nQZcqMUy8n2Yc5OZR
qQYeYhuA8YV1Nya99PZFi9T1VgKLEY9lA3HMQeNo2JtuJlJstKWRHMrQs3+qvq+InesMSbgB/tXa
2yKwch+ner9MnxPsL6NNl43eZ7OB+/Fg2rWOfXztdOnRtwuRnirDdb37ElWjsfg89nVe1I/YwiZH
Q6fH8jyGiEreRFmDOSS2BEqOw69R9u2Rbkx5p4ZpUmH524vgyyi87jG1Ss2GwNiEv63Kx/QwM8rx
q5GiwbOrlJYzGcu4OITD0Lc3uHJG7jELW63a9rGXYR8XF2F4aHKnb+56eyypwHX64FqfsjaJ/4ko
i7UbqbllsZc6ToK/BmNAUL6KYhlu4yQyvU2PFqcRHqy4c4MXeCDxD2dgye5TGuVyW5hJHD7mBXrd
DcUCg9b8pjYLU7nXC1f+lKRH/l4vnPhzUY5NjcQCNuRHEwk1b185Q2zc9ji/5rtaAze5H9uyy/c4
zsb1po575xl5VS3fqJ1ZOUeQepG7GUyo6tveq3SMhHN9qA9weprgtlSo06BsMCrPFZeZe5OhPJBs
gF/1/len6HJ7nwrLt3dVA7r1IVXVPEZy20qcdo+yhxpsweL28r41MiFpHqAuty0KN4QeNPT2d50y
qXUvB80pvvJ6MppPZmamBhiAMbrTGnQEXnKfM/tQpmX/STXLptnEph84aNWOpXdbtFrvcAGWhbk3
9EwkR6VxZPioRlpkfcqD2gLdi7T+eFMFduhsatsHxZ6MKQR9o1fug4aG3LZVwy796aGM1mx7rvnf
tlXJYVtYWf6F8DmtWmh4Pebemj/c62hLxJ9k1o1/vLH20cquM5ljLoyMCuIPsVq6UtvkbdDZW+6s
/0fame3ErbTh+ooseR5O3RMNJBBCAuTEAkKqPM/j1e/HWXtLaTfCYv+KkpOlpeoq1/AN72CPB4F5
TPp16lVFS3wj5nIttkqKhMAXk8AkuMfqRmuPZSk87YupVkp2DPClHvKN0ZZZeo+XvSL2A9qH8lnr
7DK7qVUnafJt3SSBvusDvUCLyklDNfoZKLKVut9rtZPrm7QPU+u7CvTQvkpzIFZHp8xFTtOI7GHD
0Wube9VV9Ezs9ckwCnzqQ8Xp/D61zeCy7+0Bt5IqFHEFu7tL3KjxsRNB5rEK9FhudXsMqKxjrPRY
jFKoP6So1LuJ5qDwK+6F6BhyNWt7JP/1twDPsCtTQylgC1sc31G9q1TjfpLK2D9rRmEAR+nUNvrR
F5311VQMWV5bLW+Tzw2FcLLrCvxVy6D3ho2w9Kbadp4NOKfX81S9w7c4emuBulpfVZW8aKSyZ/uD
EqXTBrdW6zAh86z5auXYL/aUGQ8lchga21vinG2PE87DQWH0CSRQp679HJUjsdFLgTlp6dR5jeKW
i7SEmRYDgKMp1JDNndpXF2PsdFPHSnpbA1x0fWnn7nCR0WwZ/a4WAda8TpanlyWWVPVelY08TkZi
aNuqwcnc98ZmbFDCU6JW3RFU5ekWhVr3plMmpfRr0860rRlYuTwYZqSbWB1buBDvKxij8bGDuVSD
RcDE0XpCmCR9DTqTc520SS23iNJ25g18vKa9TCr0aK9RpI+6dB+pk2lfhlUgH6wkGuttMhmWRKxf
xzPcKYV1Dw096rfKNDqYxKL72OXCL13y6I2ObvaNMOOgeUw8kEsb2kR6hEOgOs8uLzplS29fL/ZE
AYh0FS1X1Le807sLtc90krYKLskmHWQ6XdV9ErQ38K8RTEhg6D5WNI/+8LyZ4ofIxnE/aKhbvTaO
LfSNVU9AvVD6T+qDVUzZrerFnrXJ7SqydsZgtsV+pOXUbQq7NIe9QnMTBHeME6Y/xiAfLxK6JHKb
BabzgDtrOF71zcw2dhPLbI9t4802qHmY+/3UNNl1FYP52hV2ONjHTOvZz7C0ddunj5hXd2aYhcUB
LFNn7wI1A5NeF46iXXcdekPatkaySnsZU2SqvqrQTKHSW0OU6NdiLqSCBhCsJyzwod0EZDPFQxv1
RR4e4Knj0bxNCjmlm4+joUU7g8bf7IcEnIWaF9Wopdg9zfOg9cZ4eo6EVXcXuWiS+xKV6fYmMALO
uMszgqs1Uxz2edMYhZ9mrftJmZz5V1DhI26hWoJUy5Lth9eBhjm1rT0HRoKXMZf+o9Z4cQbFZE2M
8ixUYihydyrgsDXJqM3TUAnyQiRFU+jP3IrZYz024sqRYfWrKaaxOxSaE68ZnCwyFiZnUyMFEowQ
I3n8smwQI5UVE9jKFy8xpeUrTtF/1bpUu24UZNJEgaOAkxc4KAyNVqx83kXlYO7rUl2kWPE3J7SW
ALvM6ukMVUr00jTFUG7i0Q6fUkpSW3tIkrWcYV66k8DaBSj8tycHUAi29aKkV1fCtehPRc9CNspd
BCeq+cLbkedbDT6Du7UEhdxDZnWWd5Om0L93pdqU3a4SE0FZbEQwC+CUlccAUP69CRq4o8zbeN2f
oJdubm6h6rfhz16RqrqHZ5Kqx9Cr6t9lZtsJ96ab5lcTIMfuglgvM1awrmcbB7I+EiOkZhxGkt1F
3amLBrtGUsp6noiWq/k118RtrMvqqle6ik1btnm1Uus6+3yMOdPXZ+bkLDy3yMKqNnNHnYLv8/xq
tT78iD68bBVKJ37uiXZNBddapkYsDqWRue4PC5ats5ij6JEbnWSoPg8RTmj7otCy9nZQapzKLRKZ
fmdV2gSrh69nbTM9cX+Bzuj0Dc0Z2FIj0h9D4kcwOpPvskSEzz7AJJ2qr3qRtdoFZte2dzfh7l3g
Vz67K2d+YRiyeAvHIrAIzzvYCYOfI/QR/ih4ycQuQIcj/eq5SZpudKCL8U5vde0Jjcle822zLMFO
FnTRSHKKqL7MUznJe7MqrOpWZHre4qVuDG2+BeWtio2Cm7fibpDrDKJjagIq9fMw0DE8hrSp7Bw9
tqJu09id5uxRA8aBfDOYtYN2DpcFBfJd2lndbC6eNxlNtCAquvrOnHjCHrxApNmLIyur/mTtirtq
JgqS3qnQYqhdLa4sVIijsK/68Yl+gdiFU4ZjkQzdr85kvGDxqKz0uZZPgg37jQQZLheFVJ2W1ukN
2VRy0HrZqE9KTq6wt8dY7Ecl1m/VxErEQXWnbqu7iRH5sUS0w6/tPDZXNv7ysPEbUObliqYEQrtt
qWraC1URiZfpT8IWxsZx4/g+63PpU8E3CTmgsq0UI88KL39H5GCDnkA/gMrA6azjQmutMqr1J8ck
qggbyPuJrMJ9nweBr/T2dECdQ9tkYfNTCZXoSmtNsXHLZE1Q/52Zs/IcegQrKDTpi3paasmUA54Y
T0EThkcV5tXO7KrxG8Ar9apt2v7i4wDgr2/8v7c2E59JrDxQs7oqr8XpxKvRaXurt82nMfLq306T
2F898h77CjqNo/phG7netmniKTlg/6WQ4lZKtWv1rpi2QQ8+bQ/WIlgpaCyqpzRL+FFoysJjoF5r
LokFAgueFqqb+QQMSG50tJZ2bl62qj91Wf8rzdEi2E+VEagPK6sxL+9yNehgQrfh1TyXM63jEXwb
N+OTlG7wE4xJlW4R1ywuStkY3k7mcpy2cRDJp9jLqwe6p9EO4q2qffK1mRcA4h+3MEBjiBzzy/BP
Rcf0wjyy+sF6auvOvY0q3dkEnrQbgsDSIeh087g9fDz3d9Ycxx8q/1R0Zkrt4vKnG6kqE6q1T0UY
/ol6M79SzRz3qRTa1ZZyXfMTJyL9c7ih+UMjEAKj2ERJeBbROJ1np1GSUNPWfuqGXr0wVYkvRz9N
wx0FbtN3rViskXHeud4QsZoXFbEHYC2LlfWIsZOuyKynrKqnapeN1XSF34sz+chyB1/BZzXxxois
rt/AB8o3amWMK+31ZUQ4T5qpUsCmMTCLu55OujXKRk1qJq2iBnBoAH9cEqPnm4Eka6vGUA/T0Mi2
42CtOR6d1e3mocGNgtACv4r30Xz9/LOvWoMCG/aF7lM4BHH/JcrYEXcyMS3QILGltzv0w+LqK1Rv
YzParWvsOjL4fhOhU/41R/JOHtOoVy46O2inP5jP623oq3Qdwn1dO9rwOph900Y45UjtboJe4W4K
yFzXUIPq4tOPBBVIWlXo6dM9AqB+OpeyyhGoyhOWseAJj6y2iXw5mAloCS+Ov2ogilbC6fO9w4iA
2+gjufQglkL6tjADraFG/dT1kI4mU2keB6UZ941M00sP+6qL2lDHQ8HTdkh4SFcuhXlrnl5OfD0u
RocgbT4vizcKR8LGJDe2n7xOtgfdzZutkN6AGu0w7T++DN55D7l8OZJo0AKUpOFxuriSauoYDIX9
ZPcVim4t+k3HxtNa6eelbTbbzm0Tqlit9gVD+cy7aDhuO52+FrC7sMjFpy8nfg7PFBB21Z276ac/
B1Eks0tGzX4qR737Ju2g3MliTPaOLDR/gll6cBLzk3KlXE4MyoJDw0LiHfG500EHV4F9WTT2EyGi
c7BztX+JHAdQSA1/53ON1/87FhoeFPARzlsmT5SIjbqKYvtJy/XoZ4+aop+h+n+s8zxb+bbn1888
L4Q15hcf/Pjizi09YFkKX/4psTvsrXiB/U7o1WaM82NoCWUjJpQcdUuEK/v3/YFR4QI4D69tOUdp
UBMyO8t+Uvra2w5hl13gTYELVOYhpt3mu66vngNLS1fu26WSCIuLqA6DkoATUyJ5evohra4NLVOW
yS9zQKnkHnyxp/mGKzRav62a+LlFt2c/pkZv7svULJ0teyvWMMcp+vTKlFrDhu8Lqsh1Z0Q7A8eV
NbPMdw4cPUUi/BlDC6F52fkL8yaP83Qwfsmi+RUESby3ukhujCTRt7HAghAsprkx66nwSzEkm3oQ
3iGidLf9+OSfXzJYVYHCxKgDwQN7GYA2oVq3UnbuE2JdEuBRN9zWZac8j72lrFWfzkMOEJCoRZBZ
m3T3l5A6AOZFapOBPcV0IK4CzaiOgbQiQPeq8nPSmhh9zWrtVM+n9vQWpU8E3p3aD715goDTzRBN
wkkmuwt/VbpB84Im/FOLT0VNUmW26C+2w++PV/S9AdGfm20S5rLT0t+JskQvhalGv7raGh8A8NY7
r9LVA4SG8bFt1JePh/sbHC8nSHwBNWV2c6NlfTpBuLdO0TqO+FWGbmF/z9NYLzbU02r1KpFq6CsF
pVEEtn7XgwyuKgNrRX90Gu1QEPPuOruOQVL2YZvsrR4n+scCquvKkrzz4REy87jHiUEgXy4ioNEb
RiMMavcpqMxim1sEXtHQJFTD4v7VTFvXr2TEA/PxyryztRFshV9GbgHla0mPVuqknLDXZlQ0XoAr
xfr15A3Wo6pE9Zpc6fldx976KytJtElwMv+WfwItJbGiRKKb9kt1wmhT1nl3SKs68TPC9ytbqu3d
qLXFRsSQSj47S0aDSAHwDDfFM9pBgUlB3bcy+YWkmGP4oJSyTV/jCOLHqbkmvfvOZmM00HRAM6Eo
o4e8mCd+W+3Y1/EvbDNVfZM15YBzoYkQ760SYey4M5vcGrciQe1rl8S96zxD1R5uCnqwgW/pgfpH
RQjRuRqLrhx36FC60X3c1OzTTy4LuRTYagcTJArNZ/W7EFtM3Eoa+RKOPDqbHLvRLVHyGOwQpl7D
T5x9/TlSQdaTFJYMFjDH6apMcVph8+TJl1QP4uvOjpODm6b0yVkev8sV40dlh9dG3VUrT+zZXTOX
iSggEJ8iTwUj43RgmQ1UyijsPUe8D8+U6KarriuGb0VSDs9QQ9bsP94fDxAXcTjVqbNiUeYYuTnE
+nNQp9mFnmDX1Q1ZsssQzCt9gSrzSnXqvQHJYNCOpznDU7mYoBMkfRgGg/kMEMN9nrrBvs0SumMq
vodbozNXrZzPaqJcT9g2cYb/Zm3O8lNqqqxaS1de3bRq7W3elw0Zjy5pgQdemF0ZlUy6l0QbHUs5
SgjP+R2I6Kb5nhljKfahMXVldZFqw1ivfGvicb7myU0/c4DhSvCIOtp5XFOrIqoa1JhfQQVIxIN1
r5ZEUmB5Q2fTD5lrBdcutZuDUNxkujErukG0BWuSOyWypPe1EHq6RYQmc7aDZqX916ZokYbJHFOt
L6rM6bPjoAiEhhKI1ggwAoqyLqY6NMOLCuvObt+rXao8NkEL/JFCpZHs3LaRrwaxgsSmpyE67zst
zO7iBBl4uYEBmo3Rzi6Mqiz9jM7xD/q3yvjoycZ5MiwS4y+aGZpPxOZR8jqZnWh3kZclcgNgIXmR
TeOEfpE52O4VOIYePFGist93wyhvS72iVNEUBv/rxlJJRlDfowvaH3NhW+GdE0XtHVqVwXChZEH6
3QTPNPrKjGPajpFDG1CJh+Jq1Bv9fvLqRvs1phOWW3kcp9FNRwvgykYTMvQnOorJbAlipz9qc1DV
ozvUYN38qQY3va1tI7r2oLy6l6ZwjdZ3hFJhnJJUMQ7KYeE1RzolsnyrUypHm7rUKjoyk57fRfCR
TZr0YZxc4ydkqHw+L/hhOS3+LrWWj7Zv2bGJfFAvlW2YQw04INWsXAdpOnibsHfy6t4uR6n2u9Ys
izjb2QGavBIvICHd/QCk/XFSItV8jWUX9fswpcq790rF+GOGwZSnEJlcj4K53QOJ6lce4LNrcS5n
zYBv4lt4q8uynuYJNUwLdXzlimgOMunbfWg2Yj9n1X4F/g7xXSy31bCPV1KAs5EdSGKAaOmjUnLh
GTi9F3MbaYB07Mzfdq+mFQIT8Iq2IOi0b/SX8h8V6BzsJ6h+5t6hwTaexsHHz89Z6YDAA1EWlKbA
Dc5EudMfMKZDaKVpJv40aPSJb4bbuI9Kr00EYml1A+c8iq6mMqh2kWzTH7xO40pcfxZygbOldkAr
ksyLbvMiIKHdpmUkLvEL4b12CPG0EdsiGzPDR7/kq4KhnEsz3SvWQJPLC5tqIpVMAm5C7jnoXuRe
iVs2Q1Gp9suIhPu+nMbyWOhucUhQH0UhscQB4+OVNheXIm1sVCeQaaD7Cf526eXYJgK9YWfwXlBs
cyYwRF3iK/MbvQKCW0aTM+odpC2vEHoeNiXF0y+qKkox8cp6L1SKQt8c6u7eykX6BujG+qQwGvJP
CBTM8STRiz57QZ2OpY9mMIZ6H7youEJdRPXUXNZhqaKLizxL2a1KKf8NwP99Wf4OCCwJ8h+HhTDm
dEAksZMk9HKPprUlvzmd190ELiTkTu2b44jxm/CDgppBWhXm0SiLZ70plIuPP+RZSvz3R8DpIo5i
54INOP0RVacVNLYT7yUtW73aBvbk+iER3g/ZdONlP7rmTtpR/NoPInjT5dTfJFampr6Vqu7+49+y
vD/++ymUqukPUTNekqSTrFWHqem8l8JzW/vodV1W+V2LKanv9ajYbA2tnGg/5tE3rR3Ft49HP9/S
fH50VP7f6IuFQIjLtFrkPl/KPgu3du2OYmPIdbfe87PKOC5hFRR0ahBLstVo6EPvNTULnujxd9OD
k2NPjXXgaeyv7NCbVto8740HdgX+M5ZAQHIXd1LeufboeaP7MvSWgZrrgN35OPYbHHLMX01ZhSvv
z3tHFvIGkTGHFnj8vM7/JGXdjOQdUuG9JKKybvWhEk+ZdIfjZEbJGpnsvbnRSafUMJONiB5Px4or
IsIK5+MXjOqd4ZC3dnKVG6E7+UqieNj2Jpbx49PbBKyARnZD2QYxo8VymlrWu0qUBy9KoLViU9O9
Ens15ilfuWLfOQ2zbQEfjU4ljdpF0lfg/THiUBC81GqRb/Is8EBFFMrOxrD3Qq/GZFPmQXUfRVV9
+HiK73zBOcuAvg/VgLr04gvqDQKcZll5Lxo27t5hUqcI1yrTnHbqAPxuJWpYvpmceuQoSeARUUTx
a8lqt0O9URJNKC+JqZj1XJAdE7/WbfkaFEpCFNGkvjC84PHjSb6zdbjkEYCgMsYuPas746ZChdli
eYNKIDSRdxekisNRwchgZ8Xtmr3Le+PBVYEYQwrHmHPs8s+xoBlYJZo6Ki8zPuJSgZWz7XJYVDvF
DaNrk1VYa7e/9xlnHSzioJkioy8+I22nyAuQMHkRaG6KLazaYKPodpRtMhkFK7v1nduTsciUOPp/
+1+n00usXtaF7IKXzCxanUayCbxMGyZ15XZ5b7cQd5Dv071nuyxOvNdVpRFPTvDipKI9Tno/7uIk
Di/pWwfXTjklx2qcgpVH8r1BZwNyitrw8MBsnE5uyIPci+tWvCpkChszqfodPtIYekitvGiL1vxS
6GG0cgrPB0UvjWKmTgMVNY0l36APOjUMVFu8tqGEHptaZUeHCFLa3h1EeZ3plVf4sMDN7ccH4/xL
Mu4cAVHXgga0NOahYl0NQjqcibgxKr/kQxCSUDL68/E459uTCxSNJpYTvA192tNFxRXNTuu8la9D
73jXxpiOftQ79p2pK97u80PNLArwHuQG/ODToVIRxhHGgyFD9en1qOjRPd6SYJuRsvj0tfLXgBH2
C2/uDKs5HUqUtayhdTArz8i+pEqtHIdR4yh08tqVdb7/eGbvbBK0OXgcuENnMZvFrWIGhZO2Ifyd
Wq2tbegMzaOnGMkx9aIQzJyho0CbrwmzL9MsFpEOCjrhtC4o8y3nCL6lyswsD19Vte8Phh4FWwOX
VD8cY+MrFeYGnuGg/wTkMey8WLVXrpr3Ng6hxVwKm9lbSy3+ICxHpzSU8JXqXHfkmYw2ppMld87U
hcePl/f80iYroJKNNDpngd16+jWt3O2syS7T13pIjHKnpmEe37pI5us/qFA130QB6XpNeOq9QamF
cdBIJgltFt80LeIYCHuev2o9JF8VH+Nv1IWM63HI5AUiG8PK7fbOeNQJSJwx8CSVWwYamWdPFfCn
/NWoHMsHyhyiLdrXzbYfe/NPRJl45cU//4DzK0hDCo09iprLeibAoCgT7ZC8qqM+7d1cOD+60MAY
SOumT3rH8Pkg2SFZTDcClC7V4tMvSBiRy74v4lcloFNwP8YV6X/gBalyzKEL3H+8X85mNudxsN9n
YSvav8ulRGVSFL0RNq+zzNOvBu0jXyNA5fFVjO7/YywyMxASc6mDYtjpzECPFbY6he2roeYWKAFk
rXa8iRA8aiVca0Gc3TMk4dRm59yImZEnng7WmXCWy0AfXr2hrq+NILQ3ZdFbN0MXHTsv2oV6Fq+c
vbN3CLQcYGDwaTrHwFsiMvPCDbJERPqrGquEL3jilepOp1a4kvedf7OZ1IfZOJ16qnTGfDz+Ccy8
uKs78jT9taFHAbsWj5FLOQRds0lUby0KnNfpJOXne81YO/in6C/TAz4dTKstOC+tl/xOrNYA/JhZ
P+CFRptpSBwAoGG2gcjm7USsZ78/3ppn1QZkQpFYmFWu0Z9VQSidDm0MtpG2VVf9oWRqP4cInV2R
WY13ZQTbKKlE/7tAPPA+MrXhErdJ96eejv3KWi+twma8s2OgVUohnbiGv6c/IsyUIcgnq3kzDLDd
u8mOgsq3wlaU1MXGFnmTUEX7CLF/84diphJQ3GhoF2lvVTE141R/bmLQ78dE1XJ1v7JCyx03UzR4
zhCqJUtGwGLx44wQAZEmsfQ3xIqMu84MjGcFpNUjFe8KBzMNOttA9WhXkolelVHWORvPUrSZ05jP
wYTZ/aymeHiAhdGuKTKcQUjnHweAdHZYY6cCHz5dOa1yk6bTJv1NrRrvS0jn6VHDB7L09do1bno4
gr3vNcgq+T3l+tSnOyHltquK/qIxJRRaaZbSWvmey6dj/lEkwkQCZDUzW/v0RzkdcWIX29rbNCbD
m1Vq+R8roapq8tXuECtb8zx7Z/9wQKlRz1aYZN/mMhKHWJRKbXDeorxScaPoswZVRCdt/FLW4iav
i0y9duSo+mYSte4256m+CzKz8+EHpr+zkXhmL/UmjbYfb57zlaD0OyfrJEBgupd5iZvk6Eq0WvA7
bq1nJbYD2v1Z118HDtqNaVS9fTzc8j6m0ktvHW4+W42EZFmrDLy2hgqhizfBI+BPKh4xtVIqV1VR
N8feyLpLs3fl7uNBl5fX30Hx7qLCD26Xyu/p14YuJ+GYMWg+AVltDGkeaHl5EAJz7bZF9/QwoDFz
rAWM3o9Hfmd1uaOpa1PonsHKi8/eT7K0rFYRb+gU9U9F4+ZbGYXGldkO8XZw5cXHw52tLgwiNEe5
pXnt0CBZTJRISQ3DKIreODh16hsIa70ORjvWSHSkvU9dC4Vey+zW8szlU4QUCKs6F0QAFZwXhDVc
a1pcI+K3KuHoQLnJt8KrAguvX969z+5YBqO1CbOcUGzWrj79mkXl6J2btfEb0Ipw9Es4rcouMah+
gL9Xdgh3VMUnI3fmRx0f6pkBLohYYnGHQZKMaJR36ZslRHZRBa57BRs4OE4hENaPP+E7S8lQAHB5
aBCxWXLuJkjdRawW6ZtM9HCXepqyH6SuZ9ASKRCszOtse87zwnFkzjAxx1jqkFCFjDQF27E30Ity
E8aDcdHSjDqMY6fcpnjO/f+Mh1CNS5AJMHfpmKM2oJoiLczfwsgSKEIUedkcVX2wrkSV5YpfFKax
Ap08O/vzFDkN83UDPnT56WJJT16JnfTNjqLhWxCVxa7KI9uv2hjAjVrrzXVpWrNNctGvBU3vfEue
F3SQ2Dtz4jf/938itNEiYRBQPd9kO+TQmboyv6jLPgrpdKf27ccb551vyWCkJdzjxPJLqkaWGWGa
GHX+NmWxsctxr98BKRwOHaqMmx7q3cpd8+54vJy0Tmcs2XJhU11vZZEO+VtbRfYFBYkYt8AqveXh
yi5qnvmVdsD5YqKupFHXBR89mw8tFrMcUkf0qRa/TU6v3pWiLbcUmMdbCvlr2PHzkJMgCm4TifNf
3TN1cY9qBfhOgqXkTbhlgQnPpCdoLrj2g1fr0Tcc4+GMRWoJcqozbmw4h/u6m8qVFuL5AvMjaBDw
eqBDQmXrdPdQlRzVaMw5nM4UHaw4j5CbyIzfzlDEF7WXfxatw0h4dAGHpWhAqWlZz0bXuCsaZcre
6tF8rtuyuRAGD1cxOduQVGn/8XY9/5xAw+jEUpacrcuXslVQhNrYCJT2zYjN4GuoTgjXRF54NI3u
7fMjgSQk7KC5T3t7EeuFHjaZjVJ1b0GvF9eT7sld34lwj9l8dfh4qMX7C6wLSUvQsUAYNGTAlnY8
41Qj1aGk+h+R5SZ84VrfUVUTPwtR28fUtcQ2kGq9Rlp5d9QZUsY9ZxBgzxvpn2umB6jZN7LR/kB4
MM1d45b6z8Zs2gMIHePVKPTkoUVkRfvcZT5PlmIILR6SeZ7/Zf5JZxZEtNbof0Z91HDhygLjTqDJ
/U2mdaD5UVx1Ky///Mz+k4T+NyIifbSe5ztgWQ61B/xjdJEZf+RAF0m0+fRTjxxlpcqzOHf/jTLP
ihgDSu8Snpc2FCazTDP+NOB4jgiuAJPsFaifeZzhMjnq+IZ+DrfGkH+r8zxRpJjE24u7zR3awVNS
0/hT5rhs7+Z/00M5hlA4whaQ1ETA8fFOXRy//0bk9oa7QJWQ3PZ0zxRlhkqgnph/gCCGu9qL7GMo
UStVOlPZfTzU+XqSbNEHoE3GH9pyp0O1vRfOzlxS+KoYqxGE2BRurToPEBFXU6gTRvvy6RFRViMh
NkygG/w9HVETbt5bIGeEb0a1d9m63reIrNfbRpUJ0bfGwG1lZ54fQSTHWEeeeR58OAynI44BBqSx
iXSH32roqn1pIaIgBKKMf+pkcHf4nYlnAzRc9vzxTOeH6PREMN6sOkgOCzV7CST2YkvaXlIhrArq
U/0ihlYeUQlzfaMsxINIY+0WrRscT5zavLJH1VlznT7fR+hWwnXipURogiU4nXije53dqHkk/Ngy
AZ9g6XjDKkPhNvM1hsjZ8Z91UIG5zGNR9lqafRZZ3itK7XSCfgv6KSC2UfHpilQUn/2aDATJhv0D
jYrzOH/tfy5Upy+HserUgR0bpFO889Dd17dJg4jXt4wr0fZB1DXistVR4Fi5ff6CcE8+KYMTx82V
Q/oU3HOngwelLftiMthKAfSlcT9RRdSvZFKI2zA1ECJLXKdRwYYDNtyOSql6l1qANBkspCnflJGw
M7/M8rHx9bhPyQIHjVgl8hFGCM3bPEVXbYPUQmP6IGVtzHFR+QifrajNlW92Vcjs0oqUToVoj1me
b9jqSFysDYglFX4ANzQcNqYh3BeUirJHmUrUGO3JqYx2F0yVa+RbikATfKEKtY7Hj3f72SnjsZm9
kYimKRsjs3y6NFSUSyMZDE34tpfWx6wO0i+GWaYbKYvsF4ng8Fi7brXGDFikEHSNUMngDuOEk16T
RpwO21kIzZh1qgtfQiGqj32Zj9Wm71Diu0qKzkku4Ur1Vyi6FemupAmylkec3aBQYGbF4bkzBzd1
ibyxoXlB7+kNiRKV7o0+wNeGOjZYfnWTe1n7YpvCWrm1zybNmEhbotlB5DSXfU8nDVIcIZ0OPSXf
tPLfOVZuNxn65DRue+9SHwbzYIHu39vDZK+cgHdmS9SNWTVP70zHWNylpEex5cVoKfpjFV44jSjj
C6Hrk7hrQqM2r3Oi4HQl1j7bWfTIKUbNAqAQrSCdnM5WE2YbtRQKIxC4puk3KBE2G62ytNRPe1Fs
lELxvlQAWIKVq+Zvfe3kuJPRgIGcmX0gSaD8no6MWFLupYYBxaRRuya7HEgn62pTtIaWPDRw/UEY
m63WXLg4AobNxnGB71wPdpi1X5ys5wnfk1GjcVGh+3jTtpMifa3SgaGnStoWW9drzIMkWIXHV9To
RxNkI/jmQ+UVzm8ZJ3a7NQmP1aNjkKwitkTPLrjyGk6z7iuZo4X4ZSn1tDPTVA2/2jFFli361FWx
TQA5flLSm+iOOw8XeLIedC4p5J+uR0z8rJL36A+9124t/YeXSD8dv3/uIlkOslj0uO0bY9Kk/mB8
Ry5D8YfRD2+8lT213MfLQRZJZCNx/7YUoT+QuvmGthHKZRUe3TX93+XWXQxjLG4n24GSXSh/5yIu
nDv1+3hcm8kyylgOscigcmFZJBF8E4QG5LXW+Mq4tV/FffNDv/v4wyxvneVIi1unhELuqBUjaTfx
JSpc1s76Ii+xY/l4mLU1WzwkOlj/HN6d/hB8ybbRVv2OU/3t/zbE4hYLe7MJlCDUH7ioN+Y28OVO
2X88xF8Xk3/vjuVqLYKvEAsioyiZRvlcfi0P+xDWgd/+6MDp/w4VP3z0jmKrHJGKs9YqokutgOU5
XWZ/aaiUcdMzv0gcKvOiDjZjeqvWjV8p1qWm++jBfLXcnTCOmqH4ilUCyDkq6tVU7/nN2x7NDvse
cbYagvHHy7IMSZersrhBVMD7UTKwh6Tzkvbf6uyprVbuj3cPBM/FXH+md7IkbeqSyA8NDvZP7N+n
l9ov75fYin1+8fFM3t2m/wyzOA35GIWejBkm/xNf5K/jo3IcD//bEIuToNhFY6S0Kx/andjN23T0
PxtN//0e/8xicRIaAzr5lMxDXBbX4lI/lsd47STMN9DZSfhnjMVJqKRZOJXJGNpN5vndNZgsXNeq
l6LyW2MT/1Zf/rdlW8QLtfBUpUnZ/fmf6Ur5aVxmh7WPv+Sl/3fC/pnTYh87sSYLBVHph+BXca0f
8l/2bc+7fdlV++an/GFOfvMoV8xZ1nbc4mFs4nyoZMiY47hRHuxyqxQb797+8b+t3uJlzAqRoPDI
6vW74eK/TWccPx7i3ceXoinxMuJdHNPTMAKHnQmQXqw/ONVlrnx3ze9WP/lG//S/DbPY22ougiSa
GKaQO886RPFlUWxCc+WQ/m1H/7u9SfGhG5H62HgLgAVaPMCNA++8StTpyatdmflaOLTfAuCNHTRx
iOn/h7tvWW4cybL8FVptuttsoCKeBMa6yywIUtQ7FJJCEZEbGEQx8H6/MTZms5mP6HWvajG7Wc4u
/2S+ZI6DQiQdZBIhAVOpTnVbWSoj0uFwuF+/j3PPOQ38AMyEYMKyzhiIdfgLB1yN3y0nFuB2QAqh
J+vQXVwAMoC7IiBWQF1QOu7YpaooY95ONfab7LiQf5uW/scYHjLctYifIwwtezwpsor06xMyHFS4
QQaEpGq3OwlMa5iOo5i/GKKnCHPNtlyoOmuzPrewe3PA+0fQgzgAuFUAZ7p09VmpgZZb4LRvecLJ
kakC65ZNLxAY1zKroliVvFKxC4AawOTg4wIpT3rdm0t2J9HgAq5qGbEb/sJHnqji3PlTVWagZjUT
a0gA22nYRxrYPeCIm3FlkTwxSC94qMvQ5yJFngrYK97SE46xLmvTsT5K0DS8BqGx/LEO6uDKBWC/
J9m49/2IPhgrY1FBTIPSSucwerw7LRkQL4PBkwMKBVmHFYQBOPX4Wdz7emDFJ5V2ALmRgwPai341
JpRBuO6xvh4zkRKqoOAO7hUiqbwCxMTruXH2XwmdMERjE/hDhKldUlI5RD4QwjeeHkp+dhVDtvGT
H4l9C0e+BrXxAYAnMDIWhEJoaehCjRkNVEWCI0mfLTPIT0NGEq/zmcWe2Yb3WMi5dMZAtiKcMwyb
q3WWFz2ReLcOBmAICoky4lL04ODwdRWwxanrRIxpyJ8jE9cCWl1LOdZn5RTAcT8wMzDbyrFlAWtd
o4v3AYyUPqfMJcNwmI3j4q/1LHoDsOysB/L+4OADxBT/0IV44zrUQMwuGI8pA+5jUIE4ycxfiVma
G588UHfMLuPUF9gFKtBxohogQlbmUwG77z4G20K4gYZvVmlqAvY8J51LaMiWorniJlJy4XGJGC4Q
7qa5p1YGkltnlZDYwiuljbCkqIug1xGIKOwfrCm9SyNXgaxB4Qifq1xiboASBqlwjursl1j22PwU
JDgBQFDHT8beoZdR1ENqCkcQRSIAn+hnxtjApix58ueQxaIh6anNQYUxuwDHPH+uASd8LQSzqOcG
3t+7OPOAFeFtEckDj08/VOOK3K3DRPtsJiYKX7EtJC6UNBMePeJZKs9WbsGz1bnl5VMfnQGcry24
Aj3MPVahG1E2isPo7QUYBCcSOEl6GjkJwwS0WH+WaiOpb8CoYsQLKJBL/LkJ1Fm0qGPk85bI0IQI
BG1PE3ucnT2zRFhFSIUF2TQ0YXRTS1M7FERrygWPtVNZBYoCdlmeipFWmXM/k4w+w7T3OKw18HbY
XEAAAfDaMfCyEc+gtjFzHt3adZHzSXx0wDM22srnDtb94fjO2ltd0tCCGxNgZdzNgIfSq1s4aCIT
zYz5DLmp6pOb8Zkaury/Ch2jmMs1ckuVa5cLJOzknj29b5uaBCG0c8j/AcrX2dTIUongh3HjR96M
mZvYU5QrIbeVm6DKRBUvLVzyjsd9YjXBvBFY8zvHpl6PX7Z3rnCjkX5B0jCIf+h2DCqi5wiMEcEb
x2VjE14+ZxlyhfNcFKJ/IUTGNwu8ZcvXLTm4vVGmBwYKfhDEu7uYHVEoiEeRiY9xGPi3Caqgnwqv
EPJPoA6vvxfcLJUWnlhH9o1m1lpfvaf7wZF+Rn0bGwv9Nbhuu0qcYEaPnFwuykcpmMlXmos05FMS
coqrWrwdo2oANI+3qoS0WAUVSHFf+9Wb9DeuQxQB8L97KBctN5D6lKzqsUBwxKqmzckXviNnzgWf
Q4RmHgC7fuMnXHhvR4l04eeV9cQHWin2WLeuC0zmAWg+misIkhGpanrjMyJbKFUWTR+jJNWqOZyE
MF4VXOrGIMIzDCCLMi/sQcDsPxPAY9AE4LHbghv9zKz0oPIAqv5HBdIoi1TIlY91pIB6xGEWQPn0
ET53dzdwYVD6Aa8Jgo4pSOc6lsQR05pLkjB+tGsQhph5WlyD3KM+ZRTF4OYRNjo4fr3k+fj27jpW
PLoQcEOBXhW7C3d951gbjsiHQMyLj3wGWWlCc2l/EYWK77sTDz0HhwesgXgY6kmde8HLCtmKwfsD
O5kz1kWtMe5M9bg4Fnq2bNcg44WAyIQtBjKEtMWQP9/x8ZO0UkDTlrGPhlMmc4fVgmUB4u65OdX6
JAz3DyceBa8eDQGAugJuSj9KydA6CZEl9hEE58EVX8ezy6wQNJRmsUXRjWAvUjOon9wcFEfHv9r+
1kTHHdGhAwAG36yLImYTZQbOUm76CPG02anvxrPpRQSPQ55HcF8f+AwySq9+Ilr/UQrGFoVD2IVM
FI4/dZJ8ajzOTCc51aRZeqqwvrKUQW8yn6GhsgeisXcaADhF5xY4GIF6gcxXZ20NH9X7ys/qRzvg
3FVcIa3kA96rTnFGzg1vKi3DIPt6/B339igwwwS/IJDrnHBt0t+TzR00oMd+/egECvPRcXnhlE+q
oOdCOfgUGWgsNKKjQa7bUKwZUDXIIBn4qLBluqgiV4DkkFn2GExMHbPddd5BOEUwdVDjhUYiulY6
UaCY+3UGqgzrs8bEDAj94gqCpRIfRM5TKUVWMp2bDrojxDmAaJFiz3nbMv2vdZyLHmGEB4L6GTiL
pDqTCleGzErqmlC5tX2ozaguQFfKE0ohs8qZKyBj0L7yiq3lkcqYUhErcwCuMwZXdClJtcrXheZ9
TPggQzuxXyaptELhO0Oiy0YHCqsWVWyKzkKDsGtVgnh3FnqXRqhBN2COyjwyv6skwSYxVTuteQnZ
dhmSQedQdgGWf47ebFcG+CP2ctTjeVcIc/EsgwgwRDqqgItYaW4CIe3MkJkE8+Q8L9CkcaXYUKi5
QQ8HHxcLEAqVkbMUo0R2LsFLZgZfLZsLgnvww5mWfQ6BNwHd0IU01aCqVPllZZjzkOUg4zM3QWUT
MXOOC12I07B8kCPOYVIJ9cBCjKJzZDZY+0ttc9C0n5saGCu4eV2EppQhUkK+4sybilX9MU1AhbRC
VCc734HzUiA+IRhgevyoiVWGtCckC+3TGMJY1ho9Vb6/tKAWg8AU+oXAmEwBOs8vCtwg2imCb8n+
HpSpMz2NwOpTqGJU59IjD/KkaM6LDuedllZQT29lQzDTK85wRQsqNnyYOcbc5U1CE2enkBOdzwQn
c29SVnMBeCkzaDufoYV6xpwZBp/mdwJwMB64i2Hvl0qpuOKtE0Oj5dt0ikRLqbK2BxoOFV1LAh9j
k/iBcc5yTLABa3ZImGu50lpqLl+Ip6IBhZeVovjMdFFxSZncQ1cw8VcVXF1zFSIvX52bUujmi7Dk
NXuR+6aRLGYyYwhqoRVucZkZfCysINOiFGoc8ZBdErQ8jC8gNSnJ947MZPLXSquUuFbtHHCXZcm4
gaFacWaKK5C3eCa6EyQ5P4U/hp4FUU4gsuvWcpzPK4xtLXIW+BRHVSwoloBgBjDnWTXnpEJ2Ymx2
SGgtQWgRQZwPSodpdcuYDFNfoCJlpB+LPOOsbzmXCOKq0IAm+VznLg+1eMMti7kHHr5aN2xo7C2h
hZJ5Ppy6hAi4IfmWTB/QjgP49EziTUleCrMQPJxgJxX4U0mC5Pw1gJYCaWyVchC3zI1ETKY+eloq
tIvP5Qw0UnPe1ZL4AVOQi/MSUat7Zke5Ml1mAl96dwEgqOEmQpjvQGAH1Ca3lcxG4lS1wIoFKBxX
gOKLw/aD6E5UC1Wghs5MrHx16rJxAp56eMXeAp+Ot6AEV0M85SYUzBk0lF1Ly7VfIkwJwjwMpNU0
ceEmAkg4isjXSl3Iy1JDaw5vgLTZ82EIrm1H84xztHdasqQGYWqnREVq6rMPsmeCJ1MAYgBukOUb
di3O0YWa4WZlfYNhz/IckPZnH+AJKz1zOBvrseAiRETP6JWQraWPDiTl6fh9sXcLg3JjK/CJaAzZ
0o5Pg5exIfHmMg+sm/jAgE0BKVTdOC6vJdeCwZn6odVzLXa9G7QqA1YLs40YEO2j3XQGUD6AB8WM
9802Z1G60AxOiU8zxuLLNehUxNn342/Y9XAE4hcCkgWnGzgNgAnpG9G3IYygxE6MxxWKomZaGJsb
tC348qUT57A5nGPPch8fvk6TlcmJJfvt+Az2XhiIJyJ+rgBoi871LjoFkP4whOFxv4SQbfuimLz5
XE7l5BMnRJDze/WzGmYfwtcIeG/3ZuYTCBlW6cz+koG19SwIxZJbIC+d5nPTi+Sox4fbW1uoeiCW
RtpbADcWaKvoteWEioFyW+Z8YYsAamkAvSl30KdNbwvL81YQJOS+wc11uEU4c4Mvx990r8IBJDgS
CeBuALQfjADdeMoSRAbiyV76BXzy2kMo2UhfnCZGGYbQT2Z8IVu6BqTtVWhocusgrowS7U3oP8hm
KlcLJfspn2lM2ZO3bgoLuy4LmBMRGmA50CCD7dZdksSz0CFpxNNHcM7lvLUywSAF3nhfhmdyC5tV
lu5pCvCzgISOXc+QS7TNWP5q+DMPULwkd5MAdOBTKN+oSuTLxhkSgr5kLCDBBhvDh0UvA+be9kRM
jKw+qLkIuyvAavRHVJigMnjN576WIASUVt4scrizIlTgCcFDMvsijr0sDGGah+cIrxhQftLjQj/P
irATrUqcfvXsWuBvkH7nyoUm80l4apWRB/xUYcA8rDiOSW12PoMJMm6NUCz401icQX3y+D7a28OA
/MJZBngSxNFkSvR0ymjKGakws74miTZbsq5TAjIHdl3RZpMFV5v5qVaLkVoyjt9To9pfeMIFgv8H
HRCAo2LHu8XHZ6wQt8JXhGXwN/naBH1yqCkCKF3Rv+29MhcA/ma40aR/QiL9Rd3g3EuLpPbg+n6d
1TPnHP1k1rmUKMydZab2uZRx7ivhLHgeiL9YmPtGeaQrNuUzbJxqbpl8ZdNAg9SRlHuPqeVp8SKN
Ai6eJ7WIrjve04SeGsT+uiIEIlz75PwBHN/JQhQo4xJTX34VLQjPXES2wvjXpuXX9mLmg667Z10P
bGhypYEAH13uYB3vklj4KJB5RV7EXxk0Pk0fLDuB355Esg/Fk8oQ7AtkCECrF0B+w1sABZyWCxMs
kZYqB5bTl6ToXugI/QhZM6YC8mQgn8ni7OQOPMeTTScvzK8EnrqoREk7T/ibeMarBnJaZ8fPzv5K
I7pAGyAyx/Bb8ET6YaXGgeE7qZSvMigTPqMFgb21Qwk821OwX94df1ZTOaIsKyFYh++K7gMwIALX
Sz9Mk/xUkbKY+eqlvoG4Cvy4s8RSQT+roBIahK5XfQrg23tXoLSaMlB/BfnAYxihnHcV8oxhpCj+
EJELyMDEhfZ5akclkZ2GYKx8Fqd5wl47VWi6Fx6gayBSh0iY+Nks5eL++IvsLRog/3AIkA0FNQiq
1OQL7nyh1ICi7Myfsl9QyJmZF9gb0TcZQaEJjgJHYhavfRqoLMA7CqrqppbRWTXei6fgyfWkLwLj
iF8gaAtYmcSIyygM5Z6DQM4V9YEIawZ4zdBlQxgzu7XwChxukKSVRIJBZUk0ZiysqE7OPNCkL1BK
EeY2Pus5rl17adRC8Fq/khAqEyJ2aEEAB9ytfGYiUEOOFclfNMQjFipGiu+cuga0VC4NY6owPb7P
3kFDex2hSUYXE3lut7UgA/cpUj5T8DiLWaoKec2rdmYYF1iCBJBu3+7B2XSfh10DgDNq1SjCI5nb
BZA5FiStlWLKPeWcdCvLuXERO1L2UATeF0REfYrce09DaYJk7NErDaocYI3pTRomReqgplCu0TiA
2nsdT6GDOwsUa8XNQitcVmAn7ssIdrM9gKtIxEsnDTGwqN3+PjdP4yJz6ulaUTT/Fm0W/mVmz6Ke
A3HgzZCdJvQn5MZHyEO/GeRWLV+Qg+maybT8UczFcgkpA3cRVCBtnHNMtHndAYQu0xRAbSTgkfMH
fKPzvAx64XBJNWcNKfPpPFJMd5nnlTfP7ajucSj2Xw1VFnw0HHekj+HO0a+GRBTWNnbTtV9K8Woa
1sUKQcl1CAfyGoxK+StjjQb9DjwP6XMgXW+dx8GJtaNKqiuwbRZEWUNOTw3BcFUpkPp0pshQu6ZF
hJOP/DQ5AzCdoBOl36y0CaZhBk6eZJYF0Gn36nML7AxXJmSSH49/r71FxIeC/ACozXCJImLsuKdg
oZUqvhazdZUq7lcZPC2yMbNC6D6m5llsSD3XGnEv6TcjxwvZTeSjcZF2N704rYFPQIfM2piFs6+i
PRWRQyunBYSts1npL8GzAcgrgR4Zr7SXKEKClgBlMRw5XEfdaqhQhNOqln1vrQS45ebw4rR5jShY
LXOoQvfslf1VhT1BLRuVZlgvbE76A8ZSlEM4VqxgTyTlzAic/PsMnQdfZBfV88wI+uzXHtgY7S+o
sxJ2CSBSgF3qRDVIcZkumpyYJxDcyOWTBIhbfc7MbEtjVdmNNT9RZ3XlhNyyhoxGcR6WFoQm/MgK
zPNKE8FIOM8tbMZ5mMmpt0hzy/ZTiIIVvp1e2rgXuDk7taZMBrUhXvPYeQYioZnq2qA5ZqA8Gmco
oICGJuzjwuquJMGCgNsINwBK2Oik60QN04T1vEoC8XelsdVdgAzmmatU0RJkTs43ka2Kni/XPXro
IELKolHugR1D3EZ/uWkWMhoXxfwvIDOyVeBCyjl07p2Vg+pXX/DcvQEIYROuboIzg0VBMxv9rMDC
GRAQCj+B6jGXNuFUsUErZlRGxriLDDo7walRR0gjc7aI21DNLYAgy7kVkWZRVUmJVISKdjWbtxcJ
MF0C9FiEOJvD/EKvoGdh9hIQEmhLAI1BoE+acQG3omeLm9PMXS1015mgpMWGiyA0iwbV3Cmg041c
LrPkzWTqbHKDgeZ8mYKZ/pMBhWJfNWTfQouSjQpYFPT4JR2DgmQMYedBTxIONySCun5ChsioZphp
ejcL4IhwfK6cot0DebapbCwdUCWtkjDwlseNZjcGap6KJlZlhu5gSJx1kwieEdua5IrpHUjBgM2x
C/PM9ZXoIuCQ/IjFIr+EA5GfCrDaqoQ2vY+QQe0DpndOBpkDwEpwPAEdxAnpMtJlch0HmqBEd2Hh
hLYKjjNWVr2sklezOJFvUsMy+/r8Diw2snqEBQGwLERdnQ0LHG8RlgEb3TlZxd/6RRmuGKjRfDUN
JV3IMkxOrQnc6vhiH3woUJGovAHQsMcmylgACKVeEd95kOI5N1GrWE3ZyLoGpZqmopkxnzOBXfR8
4Y4ZaBYXlGEiNhUyXIBG0Zs9EuUQ2Zc0uUNLO3rN7BhGjgeEGb2Ur+Vp3z5LQjoR1SMoBnf9GNdm
YlQ5uPjODBjJP8+QQJhC2yMQtMu6ThLj1EdjGWo7nGyzdzFrC9XC1LjYngsyw6XoZWON6HWXJXg9
YPzgDRAsIRBSXVhjjUa3ElWR4K7IbB59b7J7lipTFFO00uk5wB0juH0UcQbwROTHuiQeoNVJuWLq
Q/bFtYxrRmHzZRaYfc52J1hrnoL2bxhb3P9wADrXSMpaiDWi0L8rg8q8zoJkXXtMeQ+smwkiJjFe
8qDzgIKXHZ0BQvnL8R3c3UxkNZE3FggNBBpUu1BYmzFmdm4I1h1TK/Yn3NKMqgR1fgF2vKDnsBxY
TYImJI4AIieggOh9iwJU6TKiF9wxOVgIjaRMP0IBwNGPv9CB1SSoEOQmgHiFUlrHaXQ9R4NgEBPe
OSy69aCKFqu2pkkLXjFnyzwTorO8ElCmjoiuOQTY+8jiuqaPsKGg+xwXEpC/JKyh39KNnIKfZQWM
/jQ2P061EFXqKW9N3QU4+MNffNHQ+u5qcuB3HFdsIAIPRcwNGjjCrEWs1E4aA6iO0DEjLruDdinI
2BJ2yi04v4ZMD3A/vrFwUTu98bU0WytR6l0AxZKuM8X01iwI/Z5cvMeLItdf1+V/Bc/a7fbhyd/+
Fb+vgxCdvIaZdn7928dw49+n8WaTXuvhv5L/9Mdfpf/Dv11b6zhIgu9p929R/xHGf3n+Qk916pel
D9rb6lO2iau7TZK56fE/3c4UL0IGug0sP30I9ob4qb/UvMjvDjTZNPN6qMLNv/1lDUX6lMzPsAL/
Ly9/dP78b39BfnBnh/+YUvM2x0Zwdbx09oyhhekJUjwsGm5x7ZIf7Hk38I2XP2b4E/AWIipE6Xz7
Aw/8r9QS/d4iHH+/dq23u+LHzKnFPPYG2+Vp1oDE4phSZ6RXrAGvnIBzHtxZRJ6N/ODc7a6BopzA
0CGLgtRN87N94M6O+qPXAMZi+BrgEgF9u4gdtfvysxOFuPK4wLbvTlhY39cGgK868OVF5QQKVASn
Tcik8YNNvrMG7PQErgBoMnE23terw7wOf3UEQIg1UM1vfujzzwonpL5P6nwvn/+9LQHJ/A06/SJ7
QlRRAGVAzYf80AcAHx9BGC5l0M+0e+OdbYLBe2B6gho8WGdwyg+sgHAC8096KF4WgJjHd7YCJN82
bBPwJ0qD6W6tHH0MGA7XIDo4ALvfbgKiufi+1oDgUQYtgSCdgL4KCGKCiN6xftwJ6JuRHW43BymM
vq9XR4l46LvDzQF1Lkquwo9DvrMELHcCwmj8tCfg3TlBKCgNXAKROwHeBakmCKg2P/QJELE50KmK
QPblALw7I0BSZIMOgCieoL2QdNcgE0h+cMZ3NoF8AtJDAJhfXK135P1BwmHgq+OaR0cEqsvUG8Pl
P0E2DA1sBB/1zs78UIvPcOIJUksEXtGGPvTL88IJERPD229twvs784TbYNCO57gTQs5ICDUP7fiZ
coKgB9l8SHI1P9tt9o52PqLSgUsgCSdIJyEB27n1GFY+Aasi2QC/bY93dgQG3/izEzj2TdGD3vrC
CYiHAXFtv/ufd+sjG/xbYLNj7F+2Pkq6L3mPd2cAm3z6oNPP40ZDXzjABrTZ58UT1CMxPsBnzc+7
u+oHB/wSD2cHAunost++Ir0CuBog1UWEFLZ/SvIB7+vsC9v9OCDnJSGiQdETjbRbdw9e/c7+Rz74
BAIBfKNf/L5eHWWOgTYfkQ56OIBQQt6z3eA77y6foJACHkIIW2x/3t21R5ipBx19OPvgFCVUN8h5
kR96/zNI+gELCmGPNxyAn3APfuTHVdNyn5v0ubVJdnLwvX+hTffuD7CbHYeCMPsX6q+SfPp28N/y
63+j0utNoWDnD0leeedX6u8me3/55eWbab08a/dfUa9KTaz9k/ZfnlmbWI/XZtX8QfXyVje6h5y9
qvv6s75bByBSm79Ncq9g8GOvHBt1hXKL7+pEpWs7FEmuk2Bn6MDXm9JaB+04ZFQAO9tfDxY4fmq+
9zqKL5NbrFO8mWDak2sryjY4x+3QTXFgOsKTPkM+ZvM8uU/1dJNQo5PSw9DlUTFArLuTD94mttbU
ZwX6gdzNv/sETOanlkrVY+vpaaNTSwPbh4ZxGQ50z/iHNvCPCtD+AaQrO6//85fpkK9HcC/DD/Du
/P+/ncm5bsbYkO1iNrsc98bvLu3PfrkqjDNqz5E+iKGjrvRax3aOrbAdq5kvuQWGDn0ed3YZwQgO
HjSJ9Y3bjtPMlRQ+Bw8b61E7SjMoqaYMHfQiiJ87S0C0zoYOC74G3UrbcZrZEmKlocNebZ50nzaZ
UGUZPu5Hr7MGROxz6GQ/oeQet8M0S0BqNUNHvdezZ2vyIdafLNr4Ek2FwYMD30CPyo1wyF4uJDLn
ydKz4r17ichQDJ36l02STua677RDkRVHkrz99e0397eNt6EsJfTXh496E0yw6f4pmXR9GOS3ho++
CjDs5D57erYSGM41dRRBzjOGWX7I/KfJeULmT5l8gs5AT9oIa/ThKZtcZwm1I19GH2GN/tvd8n55
97hc/PcJ2TybGAvW3f8oNKPLGH0vRHoSmbeGXej4Vt29v5cEFYNY4R/jf/xwkVqvfNevPxIX/DFh
wYc4e6K/7PBt/wHrbWR641/P9fgpo+OOETbNBwhnW65LT3wEI0Nmqz8H9EFC3Hx8r20TKsfCpAdz
A6to6p5ODT2GWVf1ChbskAUghA5DJ652dgfhIxw65iLwLL8TtEj8eOP6k7tNmD251rodk1xCpEVp
6MwR7XaD6DEM7CrTnxGDZuGmnSKZsDLCUp/B/bN2B230tIYuwwX2cef7ocutfczbr/hrPU6xMxCQ
t2M1/hrRNBo65evATxME/Tp1BaNJaPjQt0CBpsHkrpOuAC52+NjbdMWllaZJY01vNrlFWxBCMjF0
cbZPucrWHa+TICSGjv0Q44s+68/N9B+CJ92gkjroTB7hGVnsbNdHxb4MkkPGkCPqxkNfZrtQj5a/
xkjNG6Uw7FurYEHpsn1C4/QSIPjQB85jnN/EnDxasWEdNPLwjIY/5vP90SeMsJHnga9bRP17uyLN
AhHCwaELpGaxvtbpLTUb4S6512mvCCyawyd7T3KPyyxBStCi8zMcUcIbuhbb3QkXJjV//bu78ap2
SLLaAOu3v77dQDcvcK3jCXQoRiofo9mh7S0w+edTJIXWm39pZ01eAlTF/anZP87zh5IrcO+krYUD
8A1zBSz6HxsEHHr3nQoJNZnlS1T0U3++c25RAQO1JDXUS4K0G9zgAT429V5gQ/+9YI0cc8/feQ8F
lA/fu5n2pmObPrUvr/yTiVoESijXpF1fCnCxdte3Z/WV4ybdm3z/9nvdiMssDmj3FDgXoo085PVv
ApiqgyWMpgY3aOwPMLMokHTWAaWRgUt7H2SH54zm9n2P/XWL/JGcBHrG4IgByRfa2NFPA40IQhwz
bM1vkQ41gu5TDhiuzupnv/USwc35qQIS9oze2YgSaInQvUo4PkAEAJ6Wo+nSn33QXIeY6vpAqQ0g
NJYQj7PgABQhmNjw/tI79g3vdb1JgjBIdY/+VEhSiZBk5ID/QHMJOtgJu+Hwh+mGGW+e2pHILQhw
IXiosR2gXYImURDgjfGgH+W+yc0GXm28l1Ak3dUAdgLcQQim0PVDSMt63u/QffSPycIR2/wzd9TO
9//PcAe5Buq9VNprBL8U2TQkqtuPSbbYnpHcWaafPP2gcU0KYA52hyWt07+7Y3523I1PV0y5MeIs
KNr7z1Y7u8bXHGFY1dSfd8fcvzBfv65tbmsSfJ+Q6FNF3yUV/wjHjuVPLvJi4wVrJEtgVfufN8IO
VAFRiQO6pEhICoduFjXwAnT6tgOR7zpGvPwDfdG4hIfzjWOkllQ93EweN/EzFTiTZsuhC7OwrSd4
MtSOl0aIx5dGFabt9MhyjxEXLqNMTwPYPXeyyhBSUDaFqDoNXY0l0iwxPSzhJRg8bGpaQUib6zGS
E6SasNK9TumZkAkOnfFKf6IPIaH8GTyo2bkG9n3w7Dfv8ict1P5GQN1t+FzVX/93upk8/9N5HnTS
VaBRHD785cavqN0LZujho15ZT12vAOqPI4wLRxcSH+1A5DiDpq/9tQ1NX//tMN/OKoyRK70GvNHQ
k3UH7THGNXKtV0GaUkYY3I/DF+Jad/WCssFAj48ybGfQEU7xNS7SdQeROQZ+4VrPSJKbzoeicXKM
ZSAjdyNqdoxr7jqoif3tVqoIxHqotbyx4OK3wzRHbowroxmVvomgMNQ+5u1HeWuGIQ6eJHrWDtfM
ej8Z8npDcffr3zO/w16Cpvv2OW+f9h0ikw4ogRAYD/1295tqbW5cd0N5nKBCGGHobd5pLweJjpMR
Bt/4G0OnsJKNWMLg9SA4a31ytQl8yniCXHOESQfeXn5vDNzoPeAqNNBsjJv/IaCjNDCMjrAEv/5H
MHkIvF//3hQjb+Nf/5e/tug8Lcivhj8IIDOrk8oDJ+sI4+p+3TXQaLEZPvBnY++ACyNcKXNUmi1f
n5zqCeUWoQl++JzRp2F1fHpOHGGRl8jDEFxFO0NinrkxLthf9mIQqHu3T3m7cf7F8p70p4K2GGNA
gbe5+/3zTWgQhpq6uRVPHuDMUUYU+frhI394qjbUt5txEN0iup4g1wAkEhyUvQfmj8vDbrtRhmZi
d+dPNtYxKCf1rCUqMFvoZz9Ib75xrZredSOcPjVAvZ+gg6i4b5Rz7U7udTcHXpHyF8eAVQCRlm5w
vVJz3q9KZq8O288C/5mUhdpj0biK/TX9/o93gwWOdaBOqZGPNkL9ZKbhFtkLjx6WUF4cNxi7G/a3
PXjo3/5U+b2vPeplNtvVJHVZ6hC8nBi67E6V1P9TlD7QdEJHMGMYVx+nJ6a+7gjOelN8pufKjmBK
YKAMK/Pavdfc42z729vv23mQYGEbD/JsE9cbMK7Dx2nHbZ4ygneDyeudrrQxcl/zzDXQqEhNl5AG
Hz+e/fZksfE9PabaWMboNzmPsQx0t+wYSYNlknZr+kT+degiqPVmbdJrO0bS4NTaaxkm5AxDZ3uq
x8HmEPbzaCH+J2+BLRqtnSQ5FIQ7beiUV9YTQCqdBjUinjN4YICS/WRTtSORCfffWv3HYrWJ0W1A
DzvGOqCNfE25XmNkedQ4QOBDmQY4y+2SvN1gnmU+bA61CJABGj7u+XrPODRcRUM3w3mqu/Rsx0B2
X2zizgYDO8bwRbhAMwvy7TTAFOITw0e+0qHUQe+GMXICV1ZqZl3XBNJ3wyd87wa57nSnPMIaX1mw
68Dwot2OxlKwY+QxrrJy46G6HBvtEhDrAwWY9te3n7zrwH3GmrQDNeMSfaqhJwTtIXq3tjGCoUB9
J6UnO0Z+5HfwWQ2b49CFACSz0GlbMcbVDAL3jtfDjtE4dQsAadZJXDes1kOX4Q655U6wAbK74fuM
nGjgl6g9AQXbEQZurCZ6bei05BhRx33Yoaho+OOHrvB9rrtPevzcvjo5ytCGbX99u4m4LzbP9OXR
8F0Pnm9hpfUWFdnOcTvlEczxZ4ewgFDuDwCy7WPevhSftxQ0lxAUfw7osHEMeMAjwYdh36mQQmgn
26zJKKVxNOyRqlRMb+gxopr7TdxNs4+B9kEP/oaA8q7p6hFkMsag8thi5a/19ea5G+mBkWsMf+4S
ihg5tdqgrhUgnNJ+27dvxF//JzH/h0IzyCdAJAECEpDbA+UChOh7H3coifaPwRTDUit/xszadwMI
LTBU0Bt3BMP2ARbzSbdseuARXPkPMchA6Gt0BO8SvCWGi1bsxGy3fGPORliI60on6SRq2DEmbGbd
jzZCMA51SZ+uOPEjzBUQ36fgmf5mY4Rf97E1uQLhDOVTjXG9gbaDzoKOERuh/mFMLsn/3H+4290O
7Bj4k3Nks9GGTC8yxNDbB73dgmPk7qgjHIsLPaRNAzsGI8ZlFRtV3TVnqJgOX4btLXwZdMDCLD/C
Em+r0wfGHuFIX4K7zTH3l2SEc32l0/h6XOTD1xl+jh7sHRFxhFVGpI9ml85eHqMai1j/2cpp5Bc7
BukIBtar7pkeA1Z/swlpzBdLBI+HBkq3KMMij3nI2YNA9RjjO3uuCjtGyvwWtLJWGO7xOBztrvvJ
6gEa5w09hNlo379xLIhAwtDlfjB1q5tbaaQdBg+s29b+SgN6MsKcdQv4y3acrY81giV6ADiLuIVd
MwftzvZZb78AP9dPmwPLMUZS89HapIAYtHPchtAjmLqP6IAO8sl5iua2cPLXyRI9NEGavZzM3ccR
8ZIRPsDLAy8zX09M4KH+Omn/0Tr00BnkZNtZvP3D3IfoU3OrQ/YGzb9j+D7X1vMzQvulnqTtdMk3
2vLM/v4BTn7SNrys2r1pOWgq9rFqP/5xS+u3+1BQA6C3uDdG7i/kNbeKjg8UW+7//R//njh6pYPJ
pkITBWZwhj4gcDwdWlS00EsQAm4n9fYP92ChN4+5Ipx/7WBkWWdQEmokaYcasPsNggKn3e7JXxeW
HlSIl6zJJ/R66nSmAwqGkKxp5/H2l1oEznOABXzQHYSRFo0bAjM6+tBH+HiXembFFgVOYIkcJ+jX
h7/Crc64FrNG3Z9Jkqwdj3yal2eM8O3vEWkfGHkEG3Slh6nZcWu2S9N7CfxxiaVDrfVDEVy7b0P2
83HI5O7fXr5gJkdHphFek6GvdQTE9gcR6x8mcRH7QY2H1vwflMhseFD+hJ/iEOnLGOU1xP3fA9c5
4MVAEIMDIb4iSUiWE/Gj/o7ZP+67bzlq/oTfPTaIt0Cn68Zw/eZIFXQwI2MUc+axXtOdAmN0A6kI
YClXagwvTQ3coNtpPkYeZrkG6SkNXB9D3+MUDK1rk9AEdHrOx+jxONVd53cLWSO4dasMZQK94xe1
v77dJ72Hj4/4ktoa7BiYSJLqAeK+aqfY+Iiy2P769hnfbmLa8ew3qv0Rz+c4604Wcl7DJ/uIMnUN
DRnqw4EmqW/kP+4aOEQq9ie8FLbSOKCT172A+jhjUGHOAYTt8pqPUGC4J+Y2OMj0Okb9Qg0IPe4/
X27Q6uQb/3Iovh+DiqEpkxAmf3B5EkN86DljwPbUIGh9MmRbtgkDYoTE3liv31ycWra1O+YYufFT
QJOI7kYrC9XARax1vF+0O6qw9JOJpZe7ENi7aq8oOEZj1Mv4Td2KfGwC8fgRDJGa7DP1Uca4GNCX
RuVJ99kQs9e3pG0AQ3vZoc07XK8XgIO67b+jXgKsl+2mePv1donkzRPAU+1Izb05Rpu2asbIfkNk
4ECgwo7RFXOzKSaq7h7AII0BzLqxOszvY8CyHnUfzYy0OzEGmfMNeEvoUcc4s2SBf9mg4kf3CAEj
1W6Wt2+7Wytdg4T74OUCLs4RHqCHUP0gr3CAnWmc1KTbZRkZ4TjikkqQMjxcshyj6XVLzH22caEe
8V8mHxKwxydgNWmMDfjxSb1qgrS7mvkm5aeAInX4R3kIHPim1E6FfucY46Kk2Q5DLBg3BgjiIQMu
uDPZEXbmF3xeaysRcJqlqE9REx+Dc2nPyeTGSPSrpCJN5CXaQ7s7byK1PJuBkxWSs0j+C+IYSP0X
zPB9I1sJdUw/iCcfMxTY4C8edOOghyxA6V0QZWTBwFLcz8f3BwY+B+iHhwY+u29DbPPxPPvW7ySZ
mh8Ktu0EjukHrTYBBCCoXTsGluIuSzrAEm46wkXz8Ov/AU1KtdndrI3y+NZD/70bbHcllz94Gw79
27ErE4d4otvP0nyrlw97pPiw10G/O+/+fbH7t9t3H/0tDxBU/wnf8gA79jt7y56P/WJB1i4Ck7/9
PwAAAP//</cx:binary>
              </cx:geoCache>
            </cx:geography>
          </cx:layoutPr>
        </cx:series>
      </cx:plotAreaRegion>
    </cx:plotArea>
    <cx:legend pos="r" align="min"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_xlchart.v2.14</cx:f>
      </cx:strDim>
      <cx:numDim type="val">
        <cx:f>_xlchart.v2.16</cx:f>
      </cx:numDim>
    </cx:data>
  </cx:chartData>
  <cx:chart>
    <cx:title pos="t" align="ctr" overlay="0">
      <cx:tx>
        <cx:txData>
          <cx:v>Methodology type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Methodology type</a:t>
          </a:r>
        </a:p>
      </cx:txPr>
    </cx:title>
    <cx:plotArea>
      <cx:plotAreaRegion>
        <cx:series layoutId="funnel" uniqueId="{E038D349-589F-4610-B438-33A532AE9C28}">
          <cx:tx>
            <cx:txData>
              <cx:f>_xlchart.v2.15</cx:f>
              <cx:v>Count</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withinLinearReversed" id="23">
  <a:schemeClr val="accent3"/>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chart" Target="../charts/chart5.xml"/><Relationship Id="rId6" Type="http://schemas.microsoft.com/office/2014/relationships/chartEx" Target="../charts/chartEx3.xml"/><Relationship Id="rId5" Type="http://schemas.openxmlformats.org/officeDocument/2006/relationships/chart" Target="../charts/chart7.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10.xml"/><Relationship Id="rId7" Type="http://schemas.openxmlformats.org/officeDocument/2006/relationships/chart" Target="../charts/chart13.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2.xml"/><Relationship Id="rId5" Type="http://schemas.microsoft.com/office/2014/relationships/chartEx" Target="../charts/chartEx4.xml"/><Relationship Id="rId10" Type="http://schemas.openxmlformats.org/officeDocument/2006/relationships/chart" Target="../charts/chart16.xml"/><Relationship Id="rId4" Type="http://schemas.openxmlformats.org/officeDocument/2006/relationships/chart" Target="../charts/chart11.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5</xdr:col>
      <xdr:colOff>190500</xdr:colOff>
      <xdr:row>5</xdr:row>
      <xdr:rowOff>66675</xdr:rowOff>
    </xdr:from>
    <xdr:to>
      <xdr:col>13</xdr:col>
      <xdr:colOff>581025</xdr:colOff>
      <xdr:row>28</xdr:row>
      <xdr:rowOff>133350</xdr:rowOff>
    </xdr:to>
    <xdr:graphicFrame macro="">
      <xdr:nvGraphicFramePr>
        <xdr:cNvPr id="2" name="Graphique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22860</xdr:colOff>
      <xdr:row>32</xdr:row>
      <xdr:rowOff>0</xdr:rowOff>
    </xdr:from>
    <xdr:to>
      <xdr:col>12</xdr:col>
      <xdr:colOff>464820</xdr:colOff>
      <xdr:row>49</xdr:row>
      <xdr:rowOff>137160</xdr:rowOff>
    </xdr:to>
    <xdr:graphicFrame macro="">
      <xdr:nvGraphicFramePr>
        <xdr:cNvPr id="3" name="Graphique 2">
          <a:extLst>
            <a:ext uri="{FF2B5EF4-FFF2-40B4-BE49-F238E27FC236}">
              <a16:creationId xmlns:a16="http://schemas.microsoft.com/office/drawing/2014/main" id="{0500CB47-73F7-AFFA-3BE7-1CE6F04F534A}"/>
            </a:ext>
            <a:ext uri="{147F2762-F138-4A5C-976F-8EAC2B608ADB}">
              <a16:predDERef xmlns:a16="http://schemas.microsoft.com/office/drawing/2014/main" pre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392430</xdr:colOff>
      <xdr:row>50</xdr:row>
      <xdr:rowOff>44768</xdr:rowOff>
    </xdr:from>
    <xdr:to>
      <xdr:col>11</xdr:col>
      <xdr:colOff>485775</xdr:colOff>
      <xdr:row>61</xdr:row>
      <xdr:rowOff>133351</xdr:rowOff>
    </xdr:to>
    <xdr:graphicFrame macro="">
      <xdr:nvGraphicFramePr>
        <xdr:cNvPr id="4" name="Graphique 3">
          <a:extLst>
            <a:ext uri="{FF2B5EF4-FFF2-40B4-BE49-F238E27FC236}">
              <a16:creationId xmlns:a16="http://schemas.microsoft.com/office/drawing/2014/main" id="{930229BE-FAE7-B5D0-9F33-DFB045F30405}"/>
            </a:ext>
            <a:ext uri="{147F2762-F138-4A5C-976F-8EAC2B608ADB}">
              <a16:predDERef xmlns:a16="http://schemas.microsoft.com/office/drawing/2014/main" pred="{0500CB47-73F7-AFFA-3BE7-1CE6F04F5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131445</xdr:colOff>
      <xdr:row>63</xdr:row>
      <xdr:rowOff>228600</xdr:rowOff>
    </xdr:from>
    <xdr:to>
      <xdr:col>10</xdr:col>
      <xdr:colOff>514350</xdr:colOff>
      <xdr:row>75</xdr:row>
      <xdr:rowOff>98107</xdr:rowOff>
    </xdr:to>
    <xdr:graphicFrame macro="">
      <xdr:nvGraphicFramePr>
        <xdr:cNvPr id="5" name="Graphique 4">
          <a:extLst>
            <a:ext uri="{FF2B5EF4-FFF2-40B4-BE49-F238E27FC236}">
              <a16:creationId xmlns:a16="http://schemas.microsoft.com/office/drawing/2014/main" id="{742FB8F7-0E79-6E54-21EB-2259F22558A4}"/>
            </a:ext>
            <a:ext uri="{147F2762-F138-4A5C-976F-8EAC2B608ADB}">
              <a16:predDERef xmlns:a16="http://schemas.microsoft.com/office/drawing/2014/main" pred="{930229BE-FAE7-B5D0-9F33-DFB045F304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479628</xdr:colOff>
      <xdr:row>0</xdr:row>
      <xdr:rowOff>26494</xdr:rowOff>
    </xdr:from>
    <xdr:to>
      <xdr:col>9</xdr:col>
      <xdr:colOff>707646</xdr:colOff>
      <xdr:row>14</xdr:row>
      <xdr:rowOff>108084</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632459</xdr:colOff>
      <xdr:row>38</xdr:row>
      <xdr:rowOff>96915</xdr:rowOff>
    </xdr:from>
    <xdr:to>
      <xdr:col>12</xdr:col>
      <xdr:colOff>38101</xdr:colOff>
      <xdr:row>77</xdr:row>
      <xdr:rowOff>47625</xdr:rowOff>
    </xdr:to>
    <mc:AlternateContent xmlns:mc="http://schemas.openxmlformats.org/markup-compatibility/2006">
      <mc:Choice xmlns:cx4="http://schemas.microsoft.com/office/drawing/2016/5/10/chartex" Requires="cx4">
        <xdr:graphicFrame macro="">
          <xdr:nvGraphicFramePr>
            <xdr:cNvPr id="4" name="Graphique 3">
              <a:extLst>
                <a:ext uri="{FF2B5EF4-FFF2-40B4-BE49-F238E27FC236}">
                  <a16:creationId xmlns:a16="http://schemas.microsoft.com/office/drawing/2014/main" id="{4343BC28-29DF-4A0A-1BAB-9E01D71BDA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880359" y="6973965"/>
              <a:ext cx="7978142" cy="7008735"/>
            </a:xfrm>
            <a:prstGeom prst="rect">
              <a:avLst/>
            </a:prstGeom>
            <a:solidFill>
              <a:prstClr val="white"/>
            </a:solidFill>
            <a:ln w="1">
              <a:solidFill>
                <a:prstClr val="green"/>
              </a:solidFill>
            </a:ln>
          </xdr:spPr>
          <xdr:txBody>
            <a:bodyPr vertOverflow="clip" horzOverflow="clip"/>
            <a:lstStyle/>
            <a:p>
              <a:r>
                <a:rPr lang="en-US"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4</xdr:col>
      <xdr:colOff>114841</xdr:colOff>
      <xdr:row>102</xdr:row>
      <xdr:rowOff>47287</xdr:rowOff>
    </xdr:from>
    <xdr:to>
      <xdr:col>10</xdr:col>
      <xdr:colOff>29723</xdr:colOff>
      <xdr:row>118</xdr:row>
      <xdr:rowOff>82807</xdr:rowOff>
    </xdr:to>
    <mc:AlternateContent xmlns:mc="http://schemas.openxmlformats.org/markup-compatibility/2006">
      <mc:Choice xmlns:cx4="http://schemas.microsoft.com/office/drawing/2016/5/10/chartex" Requires="cx4">
        <xdr:graphicFrame macro="">
          <xdr:nvGraphicFramePr>
            <xdr:cNvPr id="5" name="Graphique 4">
              <a:extLst>
                <a:ext uri="{FF2B5EF4-FFF2-40B4-BE49-F238E27FC236}">
                  <a16:creationId xmlns:a16="http://schemas.microsoft.com/office/drawing/2014/main" id="{F0601F38-BA4D-3825-4E73-AB5122D22AC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077241" y="18506737"/>
              <a:ext cx="5058382" cy="2931120"/>
            </a:xfrm>
            <a:prstGeom prst="rect">
              <a:avLst/>
            </a:prstGeom>
            <a:solidFill>
              <a:prstClr val="white"/>
            </a:solidFill>
            <a:ln w="1">
              <a:solidFill>
                <a:prstClr val="green"/>
              </a:solidFill>
            </a:ln>
          </xdr:spPr>
          <xdr:txBody>
            <a:bodyPr vertOverflow="clip" horzOverflow="clip"/>
            <a:lstStyle/>
            <a:p>
              <a:r>
                <a:rPr lang="en-US"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10</xdr:col>
      <xdr:colOff>261936</xdr:colOff>
      <xdr:row>0</xdr:row>
      <xdr:rowOff>11907</xdr:rowOff>
    </xdr:from>
    <xdr:to>
      <xdr:col>15</xdr:col>
      <xdr:colOff>321469</xdr:colOff>
      <xdr:row>14</xdr:row>
      <xdr:rowOff>47625</xdr:rowOff>
    </xdr:to>
    <xdr:graphicFrame macro="">
      <xdr:nvGraphicFramePr>
        <xdr:cNvPr id="7" name="Graphique 6">
          <a:extLst>
            <a:ext uri="{FF2B5EF4-FFF2-40B4-BE49-F238E27FC236}">
              <a16:creationId xmlns:a16="http://schemas.microsoft.com/office/drawing/2014/main" id="{27FA3A66-C938-8BC5-B54F-ECFD491D939C}"/>
            </a:ext>
            <a:ext uri="{147F2762-F138-4A5C-976F-8EAC2B608ADB}">
              <a16:predDERef xmlns:a16="http://schemas.microsoft.com/office/drawing/2014/main" pre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571500</xdr:colOff>
      <xdr:row>201</xdr:row>
      <xdr:rowOff>34290</xdr:rowOff>
    </xdr:from>
    <xdr:to>
      <xdr:col>11</xdr:col>
      <xdr:colOff>167640</xdr:colOff>
      <xdr:row>216</xdr:row>
      <xdr:rowOff>34290</xdr:rowOff>
    </xdr:to>
    <xdr:graphicFrame macro="">
      <xdr:nvGraphicFramePr>
        <xdr:cNvPr id="3" name="Graphique 2">
          <a:extLst>
            <a:ext uri="{FF2B5EF4-FFF2-40B4-BE49-F238E27FC236}">
              <a16:creationId xmlns:a16="http://schemas.microsoft.com/office/drawing/2014/main" id="{2B888E2C-A16D-C3E3-954E-AB574BDAD67C}"/>
            </a:ext>
            <a:ext uri="{147F2762-F138-4A5C-976F-8EAC2B608ADB}">
              <a16:predDERef xmlns:a16="http://schemas.microsoft.com/office/drawing/2014/main" pred="{27FA3A66-C938-8BC5-B54F-ECFD491D93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434340</xdr:colOff>
      <xdr:row>175</xdr:row>
      <xdr:rowOff>26670</xdr:rowOff>
    </xdr:from>
    <xdr:to>
      <xdr:col>13</xdr:col>
      <xdr:colOff>552450</xdr:colOff>
      <xdr:row>197</xdr:row>
      <xdr:rowOff>98107</xdr:rowOff>
    </xdr:to>
    <mc:AlternateContent xmlns:mc="http://schemas.openxmlformats.org/markup-compatibility/2006">
      <mc:Choice xmlns:cx4="http://schemas.microsoft.com/office/drawing/2016/5/10/chartex" Requires="cx4">
        <xdr:graphicFrame macro="">
          <xdr:nvGraphicFramePr>
            <xdr:cNvPr id="6" name="Graphique 5">
              <a:extLst>
                <a:ext uri="{FF2B5EF4-FFF2-40B4-BE49-F238E27FC236}">
                  <a16:creationId xmlns:a16="http://schemas.microsoft.com/office/drawing/2014/main" id="{B87E7716-BB76-D250-5BF2-9FC8C48EE48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253990" y="31697295"/>
              <a:ext cx="6976110" cy="4052887"/>
            </a:xfrm>
            <a:prstGeom prst="rect">
              <a:avLst/>
            </a:prstGeom>
            <a:solidFill>
              <a:prstClr val="white"/>
            </a:solidFill>
            <a:ln w="1">
              <a:solidFill>
                <a:prstClr val="green"/>
              </a:solidFill>
            </a:ln>
          </xdr:spPr>
          <xdr:txBody>
            <a:bodyPr vertOverflow="clip" horzOverflow="clip"/>
            <a:lstStyle/>
            <a:p>
              <a:r>
                <a:rPr lang="en-US"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388620</xdr:colOff>
      <xdr:row>3</xdr:row>
      <xdr:rowOff>11430</xdr:rowOff>
    </xdr:from>
    <xdr:to>
      <xdr:col>13</xdr:col>
      <xdr:colOff>297180</xdr:colOff>
      <xdr:row>18</xdr:row>
      <xdr:rowOff>11430</xdr:rowOff>
    </xdr:to>
    <xdr:graphicFrame macro="">
      <xdr:nvGraphicFramePr>
        <xdr:cNvPr id="5" name="Graphique 4">
          <a:extLst>
            <a:ext uri="{FF2B5EF4-FFF2-40B4-BE49-F238E27FC236}">
              <a16:creationId xmlns:a16="http://schemas.microsoft.com/office/drawing/2014/main" i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647700</xdr:colOff>
      <xdr:row>16</xdr:row>
      <xdr:rowOff>45719</xdr:rowOff>
    </xdr:from>
    <xdr:to>
      <xdr:col>7</xdr:col>
      <xdr:colOff>605791</xdr:colOff>
      <xdr:row>27</xdr:row>
      <xdr:rowOff>45719</xdr:rowOff>
    </xdr:to>
    <xdr:graphicFrame macro="">
      <xdr:nvGraphicFramePr>
        <xdr:cNvPr id="6" name="Graphique 5">
          <a:extLst>
            <a:ext uri="{FF2B5EF4-FFF2-40B4-BE49-F238E27FC236}">
              <a16:creationId xmlns:a16="http://schemas.microsoft.com/office/drawing/2014/main" id="{6A766A75-448C-C7EF-26D6-1D896319BBE7}"/>
            </a:ext>
            <a:ext uri="{147F2762-F138-4A5C-976F-8EAC2B608ADB}">
              <a16:predDERef xmlns:a16="http://schemas.microsoft.com/office/drawing/2014/main" pre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28</xdr:row>
      <xdr:rowOff>153352</xdr:rowOff>
    </xdr:from>
    <xdr:to>
      <xdr:col>9</xdr:col>
      <xdr:colOff>520065</xdr:colOff>
      <xdr:row>44</xdr:row>
      <xdr:rowOff>8572</xdr:rowOff>
    </xdr:to>
    <xdr:graphicFrame macro="">
      <xdr:nvGraphicFramePr>
        <xdr:cNvPr id="7" name="Graphique 6">
          <a:extLst>
            <a:ext uri="{FF2B5EF4-FFF2-40B4-BE49-F238E27FC236}">
              <a16:creationId xmlns:a16="http://schemas.microsoft.com/office/drawing/2014/main" id="{2E19067F-56EF-C9E4-C36F-98579B8B8652}"/>
            </a:ext>
            <a:ext uri="{147F2762-F138-4A5C-976F-8EAC2B608ADB}">
              <a16:predDERef xmlns:a16="http://schemas.microsoft.com/office/drawing/2014/main" pred="{6A766A75-448C-C7EF-26D6-1D896319BB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1386840</xdr:colOff>
      <xdr:row>50</xdr:row>
      <xdr:rowOff>13335</xdr:rowOff>
    </xdr:from>
    <xdr:to>
      <xdr:col>4</xdr:col>
      <xdr:colOff>222885</xdr:colOff>
      <xdr:row>61</xdr:row>
      <xdr:rowOff>60007</xdr:rowOff>
    </xdr:to>
    <xdr:graphicFrame macro="">
      <xdr:nvGraphicFramePr>
        <xdr:cNvPr id="8" name="Graphique 7">
          <a:extLst>
            <a:ext uri="{FF2B5EF4-FFF2-40B4-BE49-F238E27FC236}">
              <a16:creationId xmlns:a16="http://schemas.microsoft.com/office/drawing/2014/main" id="{5629F00A-1969-732B-A2D2-AE5438D8AC47}"/>
            </a:ext>
            <a:ext uri="{147F2762-F138-4A5C-976F-8EAC2B608ADB}">
              <a16:predDERef xmlns:a16="http://schemas.microsoft.com/office/drawing/2014/main" pred="{2E19067F-56EF-C9E4-C36F-98579B8B86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628650</xdr:colOff>
      <xdr:row>133</xdr:row>
      <xdr:rowOff>161924</xdr:rowOff>
    </xdr:from>
    <xdr:to>
      <xdr:col>10</xdr:col>
      <xdr:colOff>773430</xdr:colOff>
      <xdr:row>146</xdr:row>
      <xdr:rowOff>94296</xdr:rowOff>
    </xdr:to>
    <mc:AlternateContent xmlns:mc="http://schemas.openxmlformats.org/markup-compatibility/2006">
      <mc:Choice xmlns:cx2="http://schemas.microsoft.com/office/drawing/2015/10/21/chartex" Requires="cx2">
        <xdr:graphicFrame macro="">
          <xdr:nvGraphicFramePr>
            <xdr:cNvPr id="10" name="Graphique 9">
              <a:extLst>
                <a:ext uri="{FF2B5EF4-FFF2-40B4-BE49-F238E27FC236}">
                  <a16:creationId xmlns:a16="http://schemas.microsoft.com/office/drawing/2014/main" id="{F081911E-257E-B99E-A1FC-8DB6FB042321}"/>
                </a:ext>
                <a:ext uri="{147F2762-F138-4A5C-976F-8EAC2B608ADB}">
                  <a16:predDERef xmlns:a16="http://schemas.microsoft.com/office/drawing/2014/main" pred="{5629F00A-1969-732B-A2D2-AE5438D8AC4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5981700" y="24231599"/>
              <a:ext cx="4431030" cy="2285047"/>
            </a:xfrm>
            <a:prstGeom prst="rect">
              <a:avLst/>
            </a:prstGeom>
            <a:solidFill>
              <a:prstClr val="white"/>
            </a:solidFill>
            <a:ln w="1">
              <a:solidFill>
                <a:prstClr val="green"/>
              </a:solidFill>
            </a:ln>
          </xdr:spPr>
          <xdr:txBody>
            <a:bodyPr vertOverflow="clip" horzOverflow="clip"/>
            <a:lstStyle/>
            <a:p>
              <a:r>
                <a:rPr lang="en-US"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5</xdr:col>
      <xdr:colOff>449580</xdr:colOff>
      <xdr:row>94</xdr:row>
      <xdr:rowOff>123825</xdr:rowOff>
    </xdr:from>
    <xdr:to>
      <xdr:col>10</xdr:col>
      <xdr:colOff>685800</xdr:colOff>
      <xdr:row>108</xdr:row>
      <xdr:rowOff>107632</xdr:rowOff>
    </xdr:to>
    <xdr:graphicFrame macro="">
      <xdr:nvGraphicFramePr>
        <xdr:cNvPr id="11" name="Graphique 10">
          <a:extLst>
            <a:ext uri="{FF2B5EF4-FFF2-40B4-BE49-F238E27FC236}">
              <a16:creationId xmlns:a16="http://schemas.microsoft.com/office/drawing/2014/main" id="{7C143DC2-9485-3DB6-3043-8D57319D7504}"/>
            </a:ext>
            <a:ext uri="{147F2762-F138-4A5C-976F-8EAC2B608ADB}">
              <a16:predDERef xmlns:a16="http://schemas.microsoft.com/office/drawing/2014/main" pred="{F081911E-257E-B99E-A1FC-8DB6FB042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57149</xdr:colOff>
      <xdr:row>112</xdr:row>
      <xdr:rowOff>161925</xdr:rowOff>
    </xdr:from>
    <xdr:to>
      <xdr:col>8</xdr:col>
      <xdr:colOff>97154</xdr:colOff>
      <xdr:row>123</xdr:row>
      <xdr:rowOff>10476</xdr:rowOff>
    </xdr:to>
    <xdr:graphicFrame macro="">
      <xdr:nvGraphicFramePr>
        <xdr:cNvPr id="12" name="Graphique 11">
          <a:extLst>
            <a:ext uri="{FF2B5EF4-FFF2-40B4-BE49-F238E27FC236}">
              <a16:creationId xmlns:a16="http://schemas.microsoft.com/office/drawing/2014/main" id="{1F74AA7D-F9CC-7644-3690-925D65C9A523}"/>
            </a:ext>
            <a:ext uri="{147F2762-F138-4A5C-976F-8EAC2B608ADB}">
              <a16:predDERef xmlns:a16="http://schemas.microsoft.com/office/drawing/2014/main" pred="{7C143DC2-9485-3DB6-3043-8D57319D7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558165</xdr:colOff>
      <xdr:row>81</xdr:row>
      <xdr:rowOff>0</xdr:rowOff>
    </xdr:from>
    <xdr:to>
      <xdr:col>7</xdr:col>
      <xdr:colOff>676275</xdr:colOff>
      <xdr:row>92</xdr:row>
      <xdr:rowOff>113347</xdr:rowOff>
    </xdr:to>
    <xdr:graphicFrame macro="">
      <xdr:nvGraphicFramePr>
        <xdr:cNvPr id="13" name="Graphique 12">
          <a:extLst>
            <a:ext uri="{FF2B5EF4-FFF2-40B4-BE49-F238E27FC236}">
              <a16:creationId xmlns:a16="http://schemas.microsoft.com/office/drawing/2014/main" id="{7F338D32-6D86-0331-DC48-14C361D4884F}"/>
            </a:ext>
            <a:ext uri="{147F2762-F138-4A5C-976F-8EAC2B608ADB}">
              <a16:predDERef xmlns:a16="http://schemas.microsoft.com/office/drawing/2014/main" pred="{1F74AA7D-F9CC-7644-3690-925D65C9A5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428625</xdr:colOff>
      <xdr:row>65</xdr:row>
      <xdr:rowOff>123824</xdr:rowOff>
    </xdr:from>
    <xdr:to>
      <xdr:col>8</xdr:col>
      <xdr:colOff>742950</xdr:colOff>
      <xdr:row>78</xdr:row>
      <xdr:rowOff>140016</xdr:rowOff>
    </xdr:to>
    <xdr:graphicFrame macro="">
      <xdr:nvGraphicFramePr>
        <xdr:cNvPr id="14" name="Graphique 13">
          <a:extLst>
            <a:ext uri="{FF2B5EF4-FFF2-40B4-BE49-F238E27FC236}">
              <a16:creationId xmlns:a16="http://schemas.microsoft.com/office/drawing/2014/main" id="{3A32292F-400E-8443-E198-2C258A3FDD8E}"/>
            </a:ext>
            <a:ext uri="{147F2762-F138-4A5C-976F-8EAC2B608ADB}">
              <a16:predDERef xmlns:a16="http://schemas.microsoft.com/office/drawing/2014/main" pred="{7F338D32-6D86-0331-DC48-14C361D488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287655</xdr:colOff>
      <xdr:row>152</xdr:row>
      <xdr:rowOff>15240</xdr:rowOff>
    </xdr:from>
    <xdr:to>
      <xdr:col>8</xdr:col>
      <xdr:colOff>95250</xdr:colOff>
      <xdr:row>163</xdr:row>
      <xdr:rowOff>151446</xdr:rowOff>
    </xdr:to>
    <xdr:graphicFrame macro="">
      <xdr:nvGraphicFramePr>
        <xdr:cNvPr id="15" name="Graphique 14">
          <a:extLst>
            <a:ext uri="{FF2B5EF4-FFF2-40B4-BE49-F238E27FC236}">
              <a16:creationId xmlns:a16="http://schemas.microsoft.com/office/drawing/2014/main" id="{F515BDD9-6365-8384-FE76-445D8E13A8B4}"/>
            </a:ext>
            <a:ext uri="{147F2762-F138-4A5C-976F-8EAC2B608ADB}">
              <a16:predDERef xmlns:a16="http://schemas.microsoft.com/office/drawing/2014/main" pred="{3A32292F-400E-8443-E198-2C258A3FDD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2AD77F7-8BBD-4A9C-9893-DE43C012A740}" name="Table3" displayName="Table3" ref="A1:AZ169" totalsRowShown="0" headerRowDxfId="145" dataDxfId="143" headerRowBorderDxfId="144" tableBorderDxfId="142" totalsRowBorderDxfId="141">
  <autoFilter ref="A1:AZ169" xr:uid="{22AD77F7-8BBD-4A9C-9893-DE43C012A740}"/>
  <tableColumns count="52">
    <tableColumn id="1" xr3:uid="{BD117039-029A-496E-82FC-D7EBDD4D32B3}" name="study_id" dataDxfId="140"/>
    <tableColumn id="2" xr3:uid="{ECBE9838-2685-4847-BAE5-41796115195B}" name="authors" dataDxfId="139"/>
    <tableColumn id="3" xr3:uid="{CD3A4D7C-DB43-4828-992D-71EBFA3BBDAF}" name="model_name" dataDxfId="138"/>
    <tableColumn id="47" xr3:uid="{D6D4F1A2-9611-4552-9FAB-6AE32ED5EFD1}" name="full_title" dataDxfId="137"/>
    <tableColumn id="5" xr3:uid="{3AA9466C-A943-4511-8E63-718946A9EEF5}" name="year" dataDxfId="136"/>
    <tableColumn id="4" xr3:uid="{500A2920-A4F4-46EB-A973-55E0E867757D}" name="extraction_level" dataDxfId="135"/>
    <tableColumn id="10" xr3:uid="{A4A293AB-8507-4CF0-8D8E-3BA6D2CAB36A}" name="study_category" dataDxfId="134"/>
    <tableColumn id="6" xr3:uid="{962F5DDB-000C-4B4A-BD57-8A54C269FE36}" name="scale" dataDxfId="133"/>
    <tableColumn id="7" xr3:uid="{B57D13FE-8040-4024-B278-F513BC5D03D8}" name="countries" dataDxfId="132">
      <calculatedColumnFormula array="1">_xlfn.TEXTJOIN(",", TRUE, IF(Table4[study_id]=Table3[[#This Row],[study_id]], Table4[iso_code], ""))</calculatedColumnFormula>
    </tableColumn>
    <tableColumn id="8" xr3:uid="{EA3D5CDB-A908-4E0D-BFFA-D82614E7CCC4}" name="nb_countries_covered " dataDxfId="131">
      <calculatedColumnFormula>COUNTIF(study_countries!A:A,A2)</calculatedColumnFormula>
    </tableColumn>
    <tableColumn id="9" xr3:uid="{A523CC11-36C3-43EE-8912-5A54ABD76056}" name="power_pool" dataDxfId="130"/>
    <tableColumn id="11" xr3:uid="{43BD783E-BAEB-4652-AA65-4908FFCE735F}" name="study_objective" dataDxfId="129"/>
    <tableColumn id="12" xr3:uid="{133ACADA-0368-4E4D-96A6-C973541829D8}" name="key result" dataDxfId="128"/>
    <tableColumn id="13" xr3:uid="{6BD94CBC-8DF0-4F24-A12E-E92C1FEDAD68}" name="time_horizon_start" dataDxfId="127"/>
    <tableColumn id="14" xr3:uid="{F75D8363-B3B2-4528-B90C-44018B9A9930}" name="time_horizon_end" dataDxfId="126"/>
    <tableColumn id="15" xr3:uid="{E1D224F3-C25B-4374-9D89-C22E324299CA}" name="approach" dataDxfId="125"/>
    <tableColumn id="16" xr3:uid="{0FCA6617-C0A8-42FC-B76B-2896B0107537}" name="method" dataDxfId="124"/>
    <tableColumn id="53" xr3:uid="{778BFBEF-7F81-44E3-A485-CED5B24B2060}" name="mathematical approach" dataDxfId="123"/>
    <tableColumn id="17" xr3:uid="{33D73BBB-0603-4492-95FA-0D417798EE30}" name="hydro" dataDxfId="122"/>
    <tableColumn id="18" xr3:uid="{F54743F0-0A0C-4496-BEB0-A85657235336}" name="solar" dataDxfId="121"/>
    <tableColumn id="19" xr3:uid="{F9E1CB73-A3D2-4CB3-9477-55162ED383A3}" name="wind" dataDxfId="120"/>
    <tableColumn id="20" xr3:uid="{B4D309E7-F59E-45DD-A420-BC1243D3C8B6}" name="biomass" dataDxfId="119"/>
    <tableColumn id="21" xr3:uid="{51CC7674-6C2F-4534-B826-3AAFD834431D}" name="nuclear" dataDxfId="118"/>
    <tableColumn id="22" xr3:uid="{0ACE7FE5-2A5D-4F87-B088-3E12F060344B}" name="geothermal" dataDxfId="117"/>
    <tableColumn id="23" xr3:uid="{08A677DC-CE4E-4AF6-8EDD-6BF12418633C}" name="fossil" dataDxfId="116"/>
    <tableColumn id="24" xr3:uid="{93BE8ABF-99B5-48F7-B43D-9A73FC251402}" name="h2" dataDxfId="115"/>
    <tableColumn id="25" xr3:uid="{A3012903-144C-4372-B691-FD9C94E51BA3}" name="coal" dataDxfId="114"/>
    <tableColumn id="26" xr3:uid="{375CACFC-AA71-4B49-9825-0F209F9A72DA}" name="sector" dataDxfId="113"/>
    <tableColumn id="27" xr3:uid="{DA6F01F1-53A3-454D-AE21-EA3DAB4DAE4B}" name="open_source" dataDxfId="112"/>
    <tableColumn id="59" xr3:uid="{4699423D-18D3-4B99-9C89-F41111279A76}" name="frequency_of_use" dataDxfId="111"/>
    <tableColumn id="29" xr3:uid="{974E7A81-16AA-495A-ACA4-031F11FF32B8}" name="sdg_7" dataDxfId="110"/>
    <tableColumn id="30" xr3:uid="{B798AD98-87FF-4B56-A23B-434C2137D733}" name="sdg_13" dataDxfId="109"/>
    <tableColumn id="31" xr3:uid="{02161268-6122-48AC-B515-2DE7977C5991}" name="ndc_mention" dataDxfId="108"/>
    <tableColumn id="32" xr3:uid="{A059324E-82CF-4CCC-AD18-6D6975AF0EE6}" name="agenda_2063" dataDxfId="107"/>
    <tableColumn id="33" xr3:uid="{639A1599-FA78-46F8-A52F-1626A2AB3FF1}" name="aisesa_theme" dataDxfId="106"/>
    <tableColumn id="34" xr3:uid="{2CE3DE45-BDB7-4F43-BB74-D7A6185F2B3F}" name="informal_economy" dataDxfId="105"/>
    <tableColumn id="35" xr3:uid="{BEA5F4A9-B272-4509-A82D-2BE07B82D929}" name="biomass_charcoal" dataDxfId="104"/>
    <tableColumn id="36" xr3:uid="{23CE0AF1-0AD9-4C76-BA9F-989111BAE15D}" name="clean_cooking" dataDxfId="103"/>
    <tableColumn id="37" xr3:uid="{4737EB4C-F695-4767-B10D-02384319CC4F}" name="power_reliability" dataDxfId="102"/>
    <tableColumn id="38" xr3:uid="{3F2BF93C-05E6-483B-B5CB-0735ACE167F7}" name="urbanization" dataDxfId="101"/>
    <tableColumn id="39" xr3:uid="{6BD6F315-DD4A-4603-88DE-EC90E40D0F43}" name="strenghts" dataDxfId="100"/>
    <tableColumn id="40" xr3:uid="{565B9798-AE47-4CF9-9929-33D766940375}" name="weaknesses" dataDxfId="99"/>
    <tableColumn id="50" xr3:uid="{FC0BB147-31DC-4287-B89F-31793A1F8BDF}" name="Authors affiliation" dataDxfId="98"/>
    <tableColumn id="41" xr3:uid="{9C3E4492-4221-48A3-89A8-0033B99CA8DE}" name="author_origin" dataDxfId="97"/>
    <tableColumn id="42" xr3:uid="{940601D1-11F4-43DE-804F-CD388D065C05}" name="local_ownership" dataDxfId="96"/>
    <tableColumn id="44" xr3:uid="{733DFF94-6C59-4D9F-A0AE-F20C117A50E9}" name="institutional_users" dataDxfId="95"/>
    <tableColumn id="43" xr3:uid="{86B82592-CC7D-4337-B13F-36C8A49A3760}" name="grey_litterature" dataDxfId="94"/>
    <tableColumn id="45" xr3:uid="{4CD11CCA-939B-423F-8D71-713C3D826401}" name="cost_of_capital" dataDxfId="93"/>
    <tableColumn id="46" xr3:uid="{AFB40E2E-E68C-431C-9A1F-B10FDE94E847}" name="financing_modelling" dataDxfId="92"/>
    <tableColumn id="56" xr3:uid="{A50EA0B0-6E95-4746-AA4A-DD8DD01CC04C}" name="financing mechanism" dataDxfId="91"/>
    <tableColumn id="48" xr3:uid="{9F9C88E1-A692-4292-BD6C-D7AA1123F046}" name="link_doi" dataDxfId="90"/>
    <tableColumn id="49" xr3:uid="{87ABC96E-1641-4235-83AD-1D2794B2BF18}" name="contact" dataDxfId="8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CCD659-D8AF-42B5-91DD-B7DD2E69A429}" name="Tableau5" displayName="Tableau5" ref="A1:C920" totalsRowShown="0">
  <autoFilter ref="A1:C920" xr:uid="{F64711E3-97A9-4687-97B6-6A2619201842}"/>
  <tableColumns count="3">
    <tableColumn id="1" xr3:uid="{8809D0BD-293B-4167-BFF6-79C3C4A7A15A}" name="study_id"/>
    <tableColumn id="2" xr3:uid="{9918821A-5168-4407-9661-353D750221BA}" name="tool_name"/>
    <tableColumn id="3" xr3:uid="{04DEEFCA-E755-4E96-8C20-FAB7BFA28EA5}" name="Typ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D302EC-970B-4F65-BCAE-52A4575CD8C8}" name="Table4" displayName="Table4" ref="A1:E731" totalsRowShown="0" headerRowDxfId="88" dataDxfId="87">
  <autoFilter ref="A1:E731" xr:uid="{21D302EC-970B-4F65-BCAE-52A4575CD8C8}"/>
  <tableColumns count="5">
    <tableColumn id="1" xr3:uid="{64EBB1A8-7B54-4C99-83E4-5ED232881037}" name="study_id" dataDxfId="86"/>
    <tableColumn id="2" xr3:uid="{54AE155E-A1DA-4F68-88C6-840966EA5441}" name="iso_code" dataDxfId="85"/>
    <tableColumn id="3" xr3:uid="{CE4351FA-F84F-4B38-9692-3D477B78625D}" name="scale" dataDxfId="84"/>
    <tableColumn id="4" xr3:uid="{9D9E968C-AA98-4831-B62D-C6C7F3F69605}" name="iso3" dataDxfId="83">
      <calculatedColumnFormula>VLOOKUP(Table4[[#This Row],[iso_code]],iso_code!G:H,2,FALSE)</calculatedColumnFormula>
    </tableColumn>
    <tableColumn id="5" xr3:uid="{BFB2AD38-25EB-4419-8C33-9015C60C48CC}" name="country" dataDxfId="82">
      <calculatedColumnFormula>Table4[[#This Row],[iso3]]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BE1315-0FEC-4EC4-9EBD-BB0EE2DB9379}" name="Table6" displayName="Table6" ref="A1:B242" totalsRowShown="0">
  <autoFilter ref="A1:B242" xr:uid="{25BE1315-0FEC-4EC4-9EBD-BB0EE2DB9379}"/>
  <tableColumns count="2">
    <tableColumn id="1" xr3:uid="{747B1C12-F063-45DC-BBEE-36C829EBC487}" name="study_id"/>
    <tableColumn id="2" xr3:uid="{B6946988-B443-4F4F-8CA9-997D22A7AE50}" name="pool_cod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37957FD-FACD-4102-872F-2001A556158F}" name="Tableau7" displayName="Tableau7" ref="A1:W30" totalsRowShown="0" headerRowDxfId="81" tableBorderDxfId="80">
  <autoFilter ref="A1:W30" xr:uid="{137957FD-FACD-4102-872F-2001A556158F}"/>
  <tableColumns count="23">
    <tableColumn id="1" xr3:uid="{94FE3382-309C-4296-80DB-03238C44B68A}" name="tool_name" dataDxfId="79"/>
    <tableColumn id="2" xr3:uid="{016D5CDE-C5D2-4F76-A135-43564062E3D0}" name="full_name" dataDxfId="78"/>
    <tableColumn id="3" xr3:uid="{BA81C174-DCD9-4B8F-818D-715829BE70D6}" name="type" dataDxfId="77"/>
    <tableColumn id="4" xr3:uid="{BAF5F7C9-0826-491D-80BD-6FE6CF034954}" name="origin_country" dataDxfId="76"/>
    <tableColumn id="5" xr3:uid="{FDF33C08-07BB-48AB-99E0-FDBE5DD99442}" name="origin_institution" dataDxfId="75"/>
    <tableColumn id="6" xr3:uid="{343843DE-CFD5-41A5-8698-C068B7C5831B}" name="license" dataDxfId="74"/>
    <tableColumn id="7" xr3:uid="{B0F04C03-EE48-4F7B-BACD-B08BDBC3BFBC}" name="cost_usd" dataDxfId="73"/>
    <tableColumn id="8" xr3:uid="{340EBCB2-32CE-44D0-A35D-9054194F4FD3}" name="free_for_developing" dataDxfId="72"/>
    <tableColumn id="9" xr3:uid="{DB3B4510-E638-44BC-863B-90F8BBAC5975}" name="learning_curve" dataDxfId="71"/>
    <tableColumn id="10" xr3:uid="{9A6665A1-C46E-4BE8-AA1C-182A5387D013}" name="doc_quality" dataDxfId="70"/>
    <tableColumn id="11" xr3:uid="{E4EC48C6-6DD5-4092-8F69-01A4E551AFE7}" name="training_available" dataDxfId="69"/>
    <tableColumn id="12" xr3:uid="{DD7937B2-C634-4EDC-A2BF-F81C131C053B}" name="community" dataDxfId="68"/>
    <tableColumn id="13" xr3:uid="{8DB9490D-FF49-4B12-9BEA-F7F2C80A42BF}" name="programming_required" dataDxfId="67"/>
    <tableColumn id="14" xr3:uid="{82A401A1-F77E-4626-B8D9-3718F045330F}" name="helpdesk" dataDxfId="66"/>
    <tableColumn id="15" xr3:uid="{C3DD3614-F178-4D60-85B5-646025A03A52}" name="os" dataDxfId="65"/>
    <tableColumn id="16" xr3:uid="{088F3938-30AB-44F6-AD5A-A6F049546531}" name="nb_studies_in_inventory" dataDxfId="64">
      <calculatedColumnFormula>COUNTIF(study_tools!B:B,A2)</calculatedColumnFormula>
    </tableColumn>
    <tableColumn id="17" xr3:uid="{F5AB6FB1-1853-4078-BA2A-A04FFCBC189C}" name="best_for" dataDxfId="63"/>
    <tableColumn id="18" xr3:uid="{F48511EF-C7E6-47D8-99AB-CBBFAE8340B8}" name="clean_cooking_capable" dataDxfId="62"/>
    <tableColumn id="19" xr3:uid="{8789515A-C546-47D9-9AEB-29C41CB917BD}" name="financing_modelling" dataDxfId="61"/>
    <tableColumn id="20" xr3:uid="{D25052F3-D718-4BE3-A945-823C296FC0BB}" name="strengths" dataDxfId="60"/>
    <tableColumn id="21" xr3:uid="{EAFD5BA4-917F-40D5-BDC0-1D5F5F9F0F36}" name="weaknesses" dataDxfId="59"/>
    <tableColumn id="22" xr3:uid="{24D3463C-A2C0-41EA-9BC4-F92E88B074BF}" name="typical_results" dataDxfId="58"/>
    <tableColumn id="23" xr3:uid="{54AFBDB7-4046-49B6-9392-C6E3B3FB8FF8}" name="often_linked"/>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FE77CA-F13C-4D10-BEE6-58C573449C55}" name="Tableau8" displayName="Tableau8" ref="A1:D250" totalsRowShown="0" headerRowDxfId="57" dataDxfId="55" headerRowBorderDxfId="56" tableBorderDxfId="54" totalsRowBorderDxfId="53">
  <autoFilter ref="A1:D250" xr:uid="{C6A50CA4-D7B2-441A-BD29-1F5F077B93CA}"/>
  <sortState ref="A2:D250">
    <sortCondition ref="A1:A250"/>
  </sortState>
  <tableColumns count="4">
    <tableColumn id="1" xr3:uid="{99A4C9B8-CD58-4480-9F5C-818A7D09655A}" name="Country" dataDxfId="52"/>
    <tableColumn id="2" xr3:uid="{06DAF1CF-46D4-4F02-AF24-65649FA0C8F3}" name="Alpha-2 code" dataDxfId="51"/>
    <tableColumn id="3" xr3:uid="{DE4B622A-2855-4E39-B101-D239C8211DC5}" name="Alpha-3 code" dataDxfId="50"/>
    <tableColumn id="4" xr3:uid="{B75336A9-1F77-42C0-BE71-EEFB35D7363B}" name="Numeric" dataDxfId="4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2C5860-A93C-4044-8784-B6D8B614C428}" name="Table2" displayName="Table2" ref="A1:L29" totalsRowShown="0" headerRowDxfId="48" dataDxfId="46" headerRowBorderDxfId="47" tableBorderDxfId="45">
  <autoFilter ref="A1:L29" xr:uid="{CF2C5860-A93C-4044-8784-B6D8B614C428}"/>
  <tableColumns count="12">
    <tableColumn id="1" xr3:uid="{A62C4E9A-E6E2-48A1-AF18-D1244BFE10B0}" name="Name" dataDxfId="44"/>
    <tableColumn id="2" xr3:uid="{06C366C2-6B4F-4D10-8F5C-295D1DD1697D}" name="Role" dataDxfId="43"/>
    <tableColumn id="3" xr3:uid="{E16F61D6-E47E-4CFF-BD06-89DDD041D1D8}" name="Number of occurrence (including hybrids)" dataDxfId="42"/>
    <tableColumn id="4" xr3:uid="{DFFA63BB-9551-4EED-8C9F-3FE03F6338C9}" name="Training Programs" dataDxfId="41"/>
    <tableColumn id="5" xr3:uid="{EF8946AF-35FF-47C1-B233-E7D42C23DB8A}" name="Communities of Practice" dataDxfId="40"/>
    <tableColumn id="6" xr3:uid="{61501C6D-077A-498A-8938-B5B779AC958A}" name="Helpdesk" dataDxfId="39"/>
    <tableColumn id="7" xr3:uid="{6DC75B30-0EF1-4677-BCF6-5578BE72DAD0}" name="Learning Curve" dataDxfId="38"/>
    <tableColumn id="8" xr3:uid="{A272EA1C-BC73-4AFB-B994-7AD0C93B3B83}" name="Documentation Quality" dataDxfId="37"/>
    <tableColumn id="9" xr3:uid="{FA997D40-C185-4B5D-894C-675B5B68D322}" name="Origin" dataDxfId="36"/>
    <tableColumn id="10" xr3:uid="{B23E2799-3E83-4A7A-8ABE-DE9D9D627278}" name="Software Cost (USD)" dataDxfId="35"/>
    <tableColumn id="11" xr3:uid="{16C89DC1-DA44-45CC-8ACB-79CF8C19F69C}" name="Operating System" dataDxfId="34"/>
    <tableColumn id="12" xr3:uid="{31AA6410-AEA8-4F1B-8451-6933D2E107D9}" name="Programming Skills" dataDxfId="3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D68" totalsRowShown="0" headerRowDxfId="32" dataDxfId="31" tableBorderDxfId="30">
  <autoFilter ref="A1:AD68" xr:uid="{00000000-0009-0000-0100-000001000000}"/>
  <tableColumns count="30">
    <tableColumn id="1" xr3:uid="{00000000-0010-0000-0000-000001000000}" name="Authors" dataDxfId="29"/>
    <tableColumn id="2" xr3:uid="{00000000-0010-0000-0000-000002000000}" name="Model/tool Name" dataDxfId="28"/>
    <tableColumn id="4" xr3:uid="{00000000-0010-0000-0000-000004000000}" name="Region/Country" dataDxfId="27"/>
    <tableColumn id="3" xr3:uid="{00000000-0010-0000-0000-000003000000}" name="Study Objective" dataDxfId="26"/>
    <tableColumn id="5" xr3:uid="{00000000-0010-0000-0000-000005000000}" name="Time Horizon" dataDxfId="25"/>
    <tableColumn id="31" xr3:uid="{E0FD16F2-A19A-4361-A323-448320746459}" name="end" dataDxfId="24"/>
    <tableColumn id="6" xr3:uid="{00000000-0010-0000-0000-000006000000}" name="Modeling Approach" dataDxfId="23"/>
    <tableColumn id="8" xr3:uid="{00000000-0010-0000-0000-000008000000}" name="hydro" dataDxfId="22"/>
    <tableColumn id="9" xr3:uid="{00000000-0010-0000-0000-000009000000}" name="solar " dataDxfId="21"/>
    <tableColumn id="10" xr3:uid="{00000000-0010-0000-0000-00000A000000}" name="wind" dataDxfId="20"/>
    <tableColumn id="11" xr3:uid="{00000000-0010-0000-0000-00000B000000}" name="biomass" dataDxfId="19"/>
    <tableColumn id="12" xr3:uid="{00000000-0010-0000-0000-00000C000000}" name="Nuclear " dataDxfId="18"/>
    <tableColumn id="13" xr3:uid="{00000000-0010-0000-0000-00000D000000}" name="Geothermal" dataDxfId="17"/>
    <tableColumn id="14" xr3:uid="{00000000-0010-0000-0000-00000E000000}" name="Fossil Fuels" dataDxfId="16"/>
    <tableColumn id="15" xr3:uid="{00000000-0010-0000-0000-00000F000000}" name="H2" dataDxfId="15"/>
    <tableColumn id="16" xr3:uid="{00000000-0010-0000-0000-000010000000}" name="coal" dataDxfId="14"/>
    <tableColumn id="7" xr3:uid="{00000000-0010-0000-0000-000007000000}" name="Other technologies" dataDxfId="13"/>
    <tableColumn id="17" xr3:uid="{00000000-0010-0000-0000-000011000000}" name="Sector (Electricity/Full Energy System)" dataDxfId="12"/>
    <tableColumn id="24" xr3:uid="{00000000-0010-0000-0000-000018000000}" name="Open vs. Proprietary +data strategy" dataDxfId="11"/>
    <tableColumn id="27" xr3:uid="{00000000-0010-0000-0000-00001B000000}" name="Frequency of Use" dataDxfId="10"/>
    <tableColumn id="20" xr3:uid="{00000000-0010-0000-0000-000014000000}" name="Sustainable Development Goals (SDG) Coverage" dataDxfId="9"/>
    <tableColumn id="26" xr3:uid="{00000000-0010-0000-0000-00001A000000}" name="NDC/LT-LEDS Mention" dataDxfId="8"/>
    <tableColumn id="21" xr3:uid="{00000000-0010-0000-0000-000015000000}" name="Inclusion of African Specificities" dataDxfId="7"/>
    <tableColumn id="28" xr3:uid="{ADB697E0-07C0-4B78-A37A-3E94D862C7E3}" name="Developer Origin &amp; Local Ownership" dataDxfId="6"/>
    <tableColumn id="23" xr3:uid="{00000000-0010-0000-0000-000017000000}" name="Informal Economy Consideration" dataDxfId="5"/>
    <tableColumn id="22" xr3:uid="{00000000-0010-0000-0000-000016000000}" name="Political Stability/Uncertainty Addressed" dataDxfId="4"/>
    <tableColumn id="25" xr3:uid="{00000000-0010-0000-0000-000019000000}" name="Institutional Users" dataDxfId="3"/>
    <tableColumn id="18" xr3:uid="{00000000-0010-0000-0000-000012000000}" name="Comments" dataDxfId="2"/>
    <tableColumn id="19" xr3:uid="{00000000-0010-0000-0000-000013000000}" name="Link" dataDxfId="1"/>
    <tableColumn id="29" xr3:uid="{00000000-0010-0000-0000-00001D000000}" name="contact (mail)"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7363FC3-9834-428E-A5DE-92E68624F0E4}">
  <we:reference id="wa200009404" version="1.0.0.5" store="fr-FR" storeType="OMEX"/>
  <we:alternateReferences>
    <we:reference id="WA200009404" version="1.0.0.5" store="WA200009404" storeType="OMEX"/>
  </we:alternateReferences>
  <we:properties>
    <we:property name="claude.fileId" value="&quot;61101748-8b76-40c6-b942-5f1078222472&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17" Type="http://schemas.openxmlformats.org/officeDocument/2006/relationships/hyperlink" Target="mailto:amanuelkchk24@gmail.com" TargetMode="External"/><Relationship Id="rId21" Type="http://schemas.openxmlformats.org/officeDocument/2006/relationships/hyperlink" Target="http://dx.doi.org/10.1021/acs.est.7b00345" TargetMode="External"/><Relationship Id="rId42" Type="http://schemas.openxmlformats.org/officeDocument/2006/relationships/hyperlink" Target="http://dx.doi.org/10.1016/j.apenergy.2013.08.083" TargetMode="External"/><Relationship Id="rId63" Type="http://schemas.openxmlformats.org/officeDocument/2006/relationships/hyperlink" Target="https://doi.org/10.12912/27197050/188282" TargetMode="External"/><Relationship Id="rId84" Type="http://schemas.openxmlformats.org/officeDocument/2006/relationships/hyperlink" Target="mailto:ahunim@gmail.com" TargetMode="External"/><Relationship Id="rId138" Type="http://schemas.openxmlformats.org/officeDocument/2006/relationships/hyperlink" Target="mailto:mohamed01177@techedu.bsu.edu.eg" TargetMode="External"/><Relationship Id="rId159" Type="http://schemas.openxmlformats.org/officeDocument/2006/relationships/hyperlink" Target="https://doi.org/10.9734/jenrr/2020/v5i430151" TargetMode="External"/><Relationship Id="rId170" Type="http://schemas.openxmlformats.org/officeDocument/2006/relationships/hyperlink" Target="mailto:huseyincoban@ardahan.edu.tr" TargetMode="External"/><Relationship Id="rId191" Type="http://schemas.openxmlformats.org/officeDocument/2006/relationships/hyperlink" Target="https://doi.org/10.1016/j.seta.2025.104244" TargetMode="External"/><Relationship Id="rId205" Type="http://schemas.openxmlformats.org/officeDocument/2006/relationships/hyperlink" Target="https://doi.org/10.1016/j.solcom.2024.100071" TargetMode="External"/><Relationship Id="rId107" Type="http://schemas.openxmlformats.org/officeDocument/2006/relationships/hyperlink" Target="mailto:Souheil.elalimi@enim.u-monastir.tn" TargetMode="External"/><Relationship Id="rId11" Type="http://schemas.openxmlformats.org/officeDocument/2006/relationships/hyperlink" Target="https://doi.org/10.1016/j.enpol.2021.112681" TargetMode="External"/><Relationship Id="rId32" Type="http://schemas.openxmlformats.org/officeDocument/2006/relationships/hyperlink" Target="https://iopscience.iop.org/article/10.1088/1748-9326/ac5ede" TargetMode="External"/><Relationship Id="rId53" Type="http://schemas.openxmlformats.org/officeDocument/2006/relationships/hyperlink" Target="https://doi.org/10.1088/1748-9326/aa7b29" TargetMode="External"/><Relationship Id="rId74" Type="http://schemas.openxmlformats.org/officeDocument/2006/relationships/hyperlink" Target="mailto:khelfa.imededdine@univ-guelma.dz" TargetMode="External"/><Relationship Id="rId128" Type="http://schemas.openxmlformats.org/officeDocument/2006/relationships/hyperlink" Target="mailto:louliabd@gmail.com" TargetMode="External"/><Relationship Id="rId149" Type="http://schemas.openxmlformats.org/officeDocument/2006/relationships/hyperlink" Target="https://doi.org/10.1016/j.esr.2024.101595" TargetMode="External"/><Relationship Id="rId5" Type="http://schemas.openxmlformats.org/officeDocument/2006/relationships/hyperlink" Target="https://doi.org/10.1016/j.ijhydene.2023.07.263" TargetMode="External"/><Relationship Id="rId95" Type="http://schemas.openxmlformats.org/officeDocument/2006/relationships/hyperlink" Target="https://doi.org/10.1016/j.esd.2024.101638" TargetMode="External"/><Relationship Id="rId160" Type="http://schemas.openxmlformats.org/officeDocument/2006/relationships/hyperlink" Target="mailto:schisale@must.ac.mw" TargetMode="External"/><Relationship Id="rId181" Type="http://schemas.openxmlformats.org/officeDocument/2006/relationships/hyperlink" Target="mailto:argaw2009@gmail.com" TargetMode="External"/><Relationship Id="rId22" Type="http://schemas.openxmlformats.org/officeDocument/2006/relationships/hyperlink" Target="https://www.wartsila.com/docs/default-source/energy-docs/afeu/wartsila_mozambique_final.pdf" TargetMode="External"/><Relationship Id="rId43" Type="http://schemas.openxmlformats.org/officeDocument/2006/relationships/hyperlink" Target="https://doi.org/10.1016/j.enconman.2024.118857" TargetMode="External"/><Relationship Id="rId64" Type="http://schemas.openxmlformats.org/officeDocument/2006/relationships/hyperlink" Target="mailto:mo.achbab@gmail.com" TargetMode="External"/><Relationship Id="rId118" Type="http://schemas.openxmlformats.org/officeDocument/2006/relationships/hyperlink" Target="https://doi.org/10.1080/14693062.2020.1791030" TargetMode="External"/><Relationship Id="rId139" Type="http://schemas.openxmlformats.org/officeDocument/2006/relationships/hyperlink" Target="https://doi.org/10.1016/j.solcom.2023.100062" TargetMode="External"/><Relationship Id="rId85" Type="http://schemas.openxmlformats.org/officeDocument/2006/relationships/hyperlink" Target="https://doi.org/10.5194/egusphere-egu26-12682" TargetMode="External"/><Relationship Id="rId150" Type="http://schemas.openxmlformats.org/officeDocument/2006/relationships/hyperlink" Target="mailto:alison.hughes@uct.ac.za" TargetMode="External"/><Relationship Id="rId171" Type="http://schemas.openxmlformats.org/officeDocument/2006/relationships/hyperlink" Target="https://doi.org/10.62277/mjrd2025v6i40013" TargetMode="External"/><Relationship Id="rId192" Type="http://schemas.openxmlformats.org/officeDocument/2006/relationships/hyperlink" Target="mailto:mantuikong@gmail.com" TargetMode="External"/><Relationship Id="rId206" Type="http://schemas.openxmlformats.org/officeDocument/2006/relationships/hyperlink" Target="mailto:asarebediakofrancisca81@gmail.com" TargetMode="External"/><Relationship Id="rId12" Type="http://schemas.openxmlformats.org/officeDocument/2006/relationships/hyperlink" Target="https://doi.org/10.1016/j.esr.2022.100848" TargetMode="External"/><Relationship Id="rId33" Type="http://schemas.openxmlformats.org/officeDocument/2006/relationships/hyperlink" Target="https://www.irena.org/-/media/Files/IRENA/Agency/Publication/2013/WAPP.pdf" TargetMode="External"/><Relationship Id="rId108" Type="http://schemas.openxmlformats.org/officeDocument/2006/relationships/hyperlink" Target="https://doi.org/10.17576/geo-2024-2003-03" TargetMode="External"/><Relationship Id="rId129" Type="http://schemas.openxmlformats.org/officeDocument/2006/relationships/hyperlink" Target="https://doi.org/10.9734/cjast/2024/v43i54373" TargetMode="External"/><Relationship Id="rId54" Type="http://schemas.openxmlformats.org/officeDocument/2006/relationships/hyperlink" Target="https://doi.org/10.14710/ijred.2023.50104" TargetMode="External"/><Relationship Id="rId75" Type="http://schemas.openxmlformats.org/officeDocument/2006/relationships/hyperlink" Target="https://kth.diva-portal.org/smash/record.jsf?pid=diva2%3A1119242&amp;dswid=7301" TargetMode="External"/><Relationship Id="rId96" Type="http://schemas.openxmlformats.org/officeDocument/2006/relationships/hyperlink" Target="https://doi.org/10.3390/su15108162" TargetMode="External"/><Relationship Id="rId140" Type="http://schemas.openxmlformats.org/officeDocument/2006/relationships/hyperlink" Target="mailto:fendzi.wulfran@yahoo.fr" TargetMode="External"/><Relationship Id="rId161" Type="http://schemas.openxmlformats.org/officeDocument/2006/relationships/hyperlink" Target="https://doi.org/10.1002/ep.13571" TargetMode="External"/><Relationship Id="rId182" Type="http://schemas.openxmlformats.org/officeDocument/2006/relationships/hyperlink" Target="https://doi.org/10.1186/s13705-020-00260-7" TargetMode="External"/><Relationship Id="rId6" Type="http://schemas.openxmlformats.org/officeDocument/2006/relationships/hyperlink" Target="https://doi.org/10.1016/j.egyr.2024.07.055" TargetMode="External"/><Relationship Id="rId23" Type="http://schemas.openxmlformats.org/officeDocument/2006/relationships/hyperlink" Target="https://doi.org/10.3390/en14196258" TargetMode="External"/><Relationship Id="rId119" Type="http://schemas.openxmlformats.org/officeDocument/2006/relationships/hyperlink" Target="mailto:larissa.nogueira@tno.nl" TargetMode="External"/><Relationship Id="rId44" Type="http://schemas.openxmlformats.org/officeDocument/2006/relationships/hyperlink" Target="https://doi.org/10.1016/j.enconman.2024.119296" TargetMode="External"/><Relationship Id="rId65" Type="http://schemas.openxmlformats.org/officeDocument/2006/relationships/hyperlink" Target="https://www.diva-portal.org/smash/get/diva2:1373039/FULLTEXT01.pdf" TargetMode="External"/><Relationship Id="rId86" Type="http://schemas.openxmlformats.org/officeDocument/2006/relationships/hyperlink" Target="mailto:d.sadak@tudelft.nl" TargetMode="External"/><Relationship Id="rId130" Type="http://schemas.openxmlformats.org/officeDocument/2006/relationships/hyperlink" Target="mailto:makintag@gmail.com" TargetMode="External"/><Relationship Id="rId151" Type="http://schemas.openxmlformats.org/officeDocument/2006/relationships/hyperlink" Target="https://doi.org/10.1186/s40807-024-00104-4" TargetMode="External"/><Relationship Id="rId172" Type="http://schemas.openxmlformats.org/officeDocument/2006/relationships/hyperlink" Target="mailto:jsimfo@gmail.com" TargetMode="External"/><Relationship Id="rId193" Type="http://schemas.openxmlformats.org/officeDocument/2006/relationships/hyperlink" Target="https://doi.org/10.3389/fenrg.2023.1205646" TargetMode="External"/><Relationship Id="rId207" Type="http://schemas.openxmlformats.org/officeDocument/2006/relationships/hyperlink" Target="https://doi.org/10.20900/jsr20200008" TargetMode="External"/><Relationship Id="rId13" Type="http://schemas.openxmlformats.org/officeDocument/2006/relationships/hyperlink" Target="https://doi.org/10.1016/j.energy.2018.09.089" TargetMode="External"/><Relationship Id="rId109" Type="http://schemas.openxmlformats.org/officeDocument/2006/relationships/hyperlink" Target="mailto:shuaibudabo10@gmail.com" TargetMode="External"/><Relationship Id="rId34" Type="http://schemas.openxmlformats.org/officeDocument/2006/relationships/hyperlink" Target="https://www.irena.org/-/media/Files/IRENA/Agency/Publication/2021/Apr/IRENA_Planning_Prospects_Africa_2021.pdf" TargetMode="External"/><Relationship Id="rId55" Type="http://schemas.openxmlformats.org/officeDocument/2006/relationships/hyperlink" Target="https://www.tandfonline.com/doi/full/10.1080/15567249.2024.2308843" TargetMode="External"/><Relationship Id="rId76" Type="http://schemas.openxmlformats.org/officeDocument/2006/relationships/hyperlink" Target="https://doi.org/10.3390/ASEC2023-15250" TargetMode="External"/><Relationship Id="rId97" Type="http://schemas.openxmlformats.org/officeDocument/2006/relationships/hyperlink" Target="mailto:hh.zhu@163.com" TargetMode="External"/><Relationship Id="rId120" Type="http://schemas.openxmlformats.org/officeDocument/2006/relationships/hyperlink" Target="https://doi.org/10.3390/cli12050061" TargetMode="External"/><Relationship Id="rId141" Type="http://schemas.openxmlformats.org/officeDocument/2006/relationships/hyperlink" Target="https://doi.org/10.1007/s43937-025-00117-0" TargetMode="External"/><Relationship Id="rId7" Type="http://schemas.openxmlformats.org/officeDocument/2006/relationships/hyperlink" Target="https://doi.org/10.1016/j.energy.2020.117471" TargetMode="External"/><Relationship Id="rId162" Type="http://schemas.openxmlformats.org/officeDocument/2006/relationships/hyperlink" Target="mailto:mohammedchentouf2@gmail.com" TargetMode="External"/><Relationship Id="rId183" Type="http://schemas.openxmlformats.org/officeDocument/2006/relationships/hyperlink" Target="mailto:shehius61@yahoo.com" TargetMode="External"/><Relationship Id="rId24" Type="http://schemas.openxmlformats.org/officeDocument/2006/relationships/hyperlink" Target="https://doi.org/10.1016/j.esd.2019.01.003" TargetMode="External"/><Relationship Id="rId45" Type="http://schemas.openxmlformats.org/officeDocument/2006/relationships/hyperlink" Target="https://doi.org/10.3390/en15145083" TargetMode="External"/><Relationship Id="rId66" Type="http://schemas.openxmlformats.org/officeDocument/2006/relationships/hyperlink" Target="mailto:rbud@kth.se" TargetMode="External"/><Relationship Id="rId87" Type="http://schemas.openxmlformats.org/officeDocument/2006/relationships/hyperlink" Target="https://doi.org/10.18178/JOCET.2019.7.6.514" TargetMode="External"/><Relationship Id="rId110" Type="http://schemas.openxmlformats.org/officeDocument/2006/relationships/hyperlink" Target="https://doi.org/10.1016/j.energy.2019.06.063" TargetMode="External"/><Relationship Id="rId131" Type="http://schemas.openxmlformats.org/officeDocument/2006/relationships/hyperlink" Target="https://doi.org/10.5923/j.ijee.20170702.03" TargetMode="External"/><Relationship Id="rId152" Type="http://schemas.openxmlformats.org/officeDocument/2006/relationships/hyperlink" Target="mailto:K.umoh-2020@hull.ac.uk" TargetMode="External"/><Relationship Id="rId173" Type="http://schemas.openxmlformats.org/officeDocument/2006/relationships/hyperlink" Target="http://dx.doi.org/10.1016/j.esd.2013.12.007" TargetMode="External"/><Relationship Id="rId194" Type="http://schemas.openxmlformats.org/officeDocument/2006/relationships/hyperlink" Target="mailto:dongjunsuh@knu.ac.kr" TargetMode="External"/><Relationship Id="rId208" Type="http://schemas.openxmlformats.org/officeDocument/2006/relationships/hyperlink" Target="mailto:aran.eales@strath.ac.uk" TargetMode="External"/><Relationship Id="rId19" Type="http://schemas.openxmlformats.org/officeDocument/2006/relationships/hyperlink" Target="https://doi.org/10.1080/23311916.2023.2209996" TargetMode="External"/><Relationship Id="rId14" Type="http://schemas.openxmlformats.org/officeDocument/2006/relationships/hyperlink" Target="https://doi.org/10.1016/j.energy.2018.10.158" TargetMode="External"/><Relationship Id="rId30" Type="http://schemas.openxmlformats.org/officeDocument/2006/relationships/hyperlink" Target="https://doi.org/10.1109/AFRICON51333.2021.9570911" TargetMode="External"/><Relationship Id="rId35" Type="http://schemas.openxmlformats.org/officeDocument/2006/relationships/hyperlink" Target="https://doi.org/10.1016/j.energy.2021.120623" TargetMode="External"/><Relationship Id="rId56" Type="http://schemas.openxmlformats.org/officeDocument/2006/relationships/hyperlink" Target="https://doi.org/10.1016/j.energy.2017.09.093" TargetMode="External"/><Relationship Id="rId77" Type="http://schemas.openxmlformats.org/officeDocument/2006/relationships/hyperlink" Target="mailto:zegueurahlem@gmail.com" TargetMode="External"/><Relationship Id="rId100" Type="http://schemas.openxmlformats.org/officeDocument/2006/relationships/hyperlink" Target="https://doi.org/10.1007/s10098-020-01971-3" TargetMode="External"/><Relationship Id="rId105" Type="http://schemas.openxmlformats.org/officeDocument/2006/relationships/hyperlink" Target="http://dx.doi.org/10.4314/njt.v41i4.6" TargetMode="External"/><Relationship Id="rId126" Type="http://schemas.openxmlformats.org/officeDocument/2006/relationships/hyperlink" Target="https://doi.org/10.1177/0309524X221133810" TargetMode="External"/><Relationship Id="rId147" Type="http://schemas.openxmlformats.org/officeDocument/2006/relationships/hyperlink" Target="https://doi.org/10.14710/ijred.2023.54056" TargetMode="External"/><Relationship Id="rId168" Type="http://schemas.openxmlformats.org/officeDocument/2006/relationships/hyperlink" Target="https://doi.org/10.3390/app12041954" TargetMode="External"/><Relationship Id="rId8" Type="http://schemas.openxmlformats.org/officeDocument/2006/relationships/hyperlink" Target="https://doi.org/10.3390/cli12060088" TargetMode="External"/><Relationship Id="rId51" Type="http://schemas.openxmlformats.org/officeDocument/2006/relationships/hyperlink" Target="https://doi.org/10.1016/j.esr.2024.101594" TargetMode="External"/><Relationship Id="rId72" Type="http://schemas.openxmlformats.org/officeDocument/2006/relationships/hyperlink" Target="mailto:mark.howells@energy.kth.se" TargetMode="External"/><Relationship Id="rId93" Type="http://schemas.openxmlformats.org/officeDocument/2006/relationships/hyperlink" Target="https://doi.org/10.1016/j.ref.2024.100677" TargetMode="External"/><Relationship Id="rId98" Type="http://schemas.openxmlformats.org/officeDocument/2006/relationships/hyperlink" Target="https://doi.org/10.1002/est2.483" TargetMode="External"/><Relationship Id="rId121" Type="http://schemas.openxmlformats.org/officeDocument/2006/relationships/hyperlink" Target="mailto:amandine.caillard22@imperial.ac.uk" TargetMode="External"/><Relationship Id="rId142" Type="http://schemas.openxmlformats.org/officeDocument/2006/relationships/hyperlink" Target="mailto:ffn@kth.se" TargetMode="External"/><Relationship Id="rId163" Type="http://schemas.openxmlformats.org/officeDocument/2006/relationships/hyperlink" Target="https://doi.org/10.30501/jree.2021.245232.1140" TargetMode="External"/><Relationship Id="rId184" Type="http://schemas.openxmlformats.org/officeDocument/2006/relationships/hyperlink" Target="https://doi.org/10.1515/ehs-2022-0035" TargetMode="External"/><Relationship Id="rId189" Type="http://schemas.openxmlformats.org/officeDocument/2006/relationships/hyperlink" Target="https://doi.org/10.1016/j.rset.2021.100004" TargetMode="External"/><Relationship Id="rId3" Type="http://schemas.openxmlformats.org/officeDocument/2006/relationships/hyperlink" Target="http://dx.doi.org/10.1016/j.enpol.2017.03.021" TargetMode="External"/><Relationship Id="rId214" Type="http://schemas.openxmlformats.org/officeDocument/2006/relationships/table" Target="../tables/table1.xml"/><Relationship Id="rId25" Type="http://schemas.openxmlformats.org/officeDocument/2006/relationships/hyperlink" Target="mailto:jdecarolis@ncsu.edu" TargetMode="External"/><Relationship Id="rId46" Type="http://schemas.openxmlformats.org/officeDocument/2006/relationships/hyperlink" Target="http://dx.doi.org/10.1016/j.rser.2016.09.118" TargetMode="External"/><Relationship Id="rId67" Type="http://schemas.openxmlformats.org/officeDocument/2006/relationships/hyperlink" Target="mailto:santiago.sinclair-lecaros@wri.org" TargetMode="External"/><Relationship Id="rId116" Type="http://schemas.openxmlformats.org/officeDocument/2006/relationships/hyperlink" Target="https://doi.org/10.1016/j.energy.2023.128899" TargetMode="External"/><Relationship Id="rId137" Type="http://schemas.openxmlformats.org/officeDocument/2006/relationships/hyperlink" Target="https://doi.org/10.1038/s41598-025-94506-z" TargetMode="External"/><Relationship Id="rId158" Type="http://schemas.openxmlformats.org/officeDocument/2006/relationships/hyperlink" Target="mailto:ssani4@live.utm" TargetMode="External"/><Relationship Id="rId20" Type="http://schemas.openxmlformats.org/officeDocument/2006/relationships/hyperlink" Target="https://doi.org/10.1080/23311916.2017.1314065" TargetMode="External"/><Relationship Id="rId41" Type="http://schemas.openxmlformats.org/officeDocument/2006/relationships/hyperlink" Target="https://doi.org/10.3390/en14113338" TargetMode="External"/><Relationship Id="rId62" Type="http://schemas.openxmlformats.org/officeDocument/2006/relationships/hyperlink" Target="https://doi.org/10.36948/ijfmr.2024.v06i05.26393" TargetMode="External"/><Relationship Id="rId83" Type="http://schemas.openxmlformats.org/officeDocument/2006/relationships/hyperlink" Target="https://doi.org/10.51983/ajes-2019.8.3.2064" TargetMode="External"/><Relationship Id="rId88" Type="http://schemas.openxmlformats.org/officeDocument/2006/relationships/hyperlink" Target="mailto:mina_ashraf97@hotmail.com" TargetMode="External"/><Relationship Id="rId111" Type="http://schemas.openxmlformats.org/officeDocument/2006/relationships/hyperlink" Target="mailto:omar.naitmensour@edu.uiz.ac.ma" TargetMode="External"/><Relationship Id="rId132" Type="http://schemas.openxmlformats.org/officeDocument/2006/relationships/hyperlink" Target="mailto:wunmigrace@yahoo.com" TargetMode="External"/><Relationship Id="rId153" Type="http://schemas.openxmlformats.org/officeDocument/2006/relationships/hyperlink" Target="https://kth.diva-portal.org/smash/record.jsf?pid=diva2%3A1119247&amp;dswid=-6147" TargetMode="External"/><Relationship Id="rId174" Type="http://schemas.openxmlformats.org/officeDocument/2006/relationships/hyperlink" Target="mailto:muyiwa.adaramola@nmbu.no" TargetMode="External"/><Relationship Id="rId179" Type="http://schemas.openxmlformats.org/officeDocument/2006/relationships/hyperlink" Target="https://doi.org/10.1016/j.egypro.2013.11.009" TargetMode="External"/><Relationship Id="rId195" Type="http://schemas.openxmlformats.org/officeDocument/2006/relationships/hyperlink" Target="https://doi.org/10.1007/s11356-021-15151-3" TargetMode="External"/><Relationship Id="rId209" Type="http://schemas.openxmlformats.org/officeDocument/2006/relationships/hyperlink" Target="https://doi.org/10.1016/j.sftr.2026.101714" TargetMode="External"/><Relationship Id="rId190" Type="http://schemas.openxmlformats.org/officeDocument/2006/relationships/hyperlink" Target="mailto:anderson.kehbila@sei.org" TargetMode="External"/><Relationship Id="rId204" Type="http://schemas.openxmlformats.org/officeDocument/2006/relationships/hyperlink" Target="mailto:ncsn@fct.unl.pt" TargetMode="External"/><Relationship Id="rId15" Type="http://schemas.openxmlformats.org/officeDocument/2006/relationships/hyperlink" Target="https://doi.org/10.1016/j.esr.2022.101045" TargetMode="External"/><Relationship Id="rId36" Type="http://schemas.openxmlformats.org/officeDocument/2006/relationships/hyperlink" Target="https://doi.org/10.1016/j.esd.2021.05.006" TargetMode="External"/><Relationship Id="rId57" Type="http://schemas.openxmlformats.org/officeDocument/2006/relationships/hyperlink" Target="https://doi.org/10.1016/j.rser.2019.109647" TargetMode="External"/><Relationship Id="rId106" Type="http://schemas.openxmlformats.org/officeDocument/2006/relationships/hyperlink" Target="https://doi.org/10.1016/j.egyr.2023.12.018" TargetMode="External"/><Relationship Id="rId127" Type="http://schemas.openxmlformats.org/officeDocument/2006/relationships/hyperlink" Target="mailto:adel.industry1@gmail.com" TargetMode="External"/><Relationship Id="rId10" Type="http://schemas.openxmlformats.org/officeDocument/2006/relationships/hyperlink" Target="https://doi.org/10.1016/j.esr.2022.101020" TargetMode="External"/><Relationship Id="rId31" Type="http://schemas.openxmlformats.org/officeDocument/2006/relationships/hyperlink" Target="http://dx.doi.org/10.1016/j.esd.2015.12.001" TargetMode="External"/><Relationship Id="rId52" Type="http://schemas.openxmlformats.org/officeDocument/2006/relationships/hyperlink" Target="https://doi.org/10.1080/14693062.2018.1437019" TargetMode="External"/><Relationship Id="rId73" Type="http://schemas.openxmlformats.org/officeDocument/2006/relationships/hyperlink" Target="http://dx.doi.org/10.11594/ijssr.05.01.12" TargetMode="External"/><Relationship Id="rId78" Type="http://schemas.openxmlformats.org/officeDocument/2006/relationships/hyperlink" Target="https://www.diva-portal.org/smash/record.jsf?pid=diva2%3A1252234&amp;dswid=-9012" TargetMode="External"/><Relationship Id="rId94" Type="http://schemas.openxmlformats.org/officeDocument/2006/relationships/hyperlink" Target="mailto:stanley.eshiemogie@eng.uniben.edu,andrew.amenaghawon@uniben.edu,handoko.darmokoesoemo@gmail.com,heriseptyakusuma@gmail.com" TargetMode="External"/><Relationship Id="rId99" Type="http://schemas.openxmlformats.org/officeDocument/2006/relationships/hyperlink" Target="mailto:masud_a@jic.edu.sa" TargetMode="External"/><Relationship Id="rId101" Type="http://schemas.openxmlformats.org/officeDocument/2006/relationships/hyperlink" Target="mailto:belkhir.settou@gmail.com" TargetMode="External"/><Relationship Id="rId122" Type="http://schemas.openxmlformats.org/officeDocument/2006/relationships/hyperlink" Target="http://dx.doi.org/10.1016/j.jclepro.2015.06.101" TargetMode="External"/><Relationship Id="rId143" Type="http://schemas.openxmlformats.org/officeDocument/2006/relationships/hyperlink" Target="https://doi.org/10.1016/j.rser.2016.01.076" TargetMode="External"/><Relationship Id="rId148" Type="http://schemas.openxmlformats.org/officeDocument/2006/relationships/hyperlink" Target="mailto:khaled.bouchareb@univ-msila.dz" TargetMode="External"/><Relationship Id="rId164" Type="http://schemas.openxmlformats.org/officeDocument/2006/relationships/hyperlink" Target="mailto:bdursun@fsm.edu.tr" TargetMode="External"/><Relationship Id="rId169" Type="http://schemas.openxmlformats.org/officeDocument/2006/relationships/hyperlink" Target="https://doi.org/10.36909/jer.16481" TargetMode="External"/><Relationship Id="rId185" Type="http://schemas.openxmlformats.org/officeDocument/2006/relationships/hyperlink" Target="mailto:c.elmokhi@uca.ma" TargetMode="External"/><Relationship Id="rId4" Type="http://schemas.openxmlformats.org/officeDocument/2006/relationships/hyperlink" Target="https://doi.org/10.1007/978-3-031-58897-6_13" TargetMode="External"/><Relationship Id="rId9" Type="http://schemas.openxmlformats.org/officeDocument/2006/relationships/hyperlink" Target="http://dx.doi.org/10.1016/j.esr.2016.10.003" TargetMode="External"/><Relationship Id="rId180" Type="http://schemas.openxmlformats.org/officeDocument/2006/relationships/hyperlink" Target="https://doi.org/10.48550/arXiv.2512.22859" TargetMode="External"/><Relationship Id="rId210" Type="http://schemas.openxmlformats.org/officeDocument/2006/relationships/hyperlink" Target="mailto:geoffreymwango23@gmail.com" TargetMode="External"/><Relationship Id="rId26" Type="http://schemas.openxmlformats.org/officeDocument/2006/relationships/hyperlink" Target="https://doi.org/10.1016/j.esr.2020.100614" TargetMode="External"/><Relationship Id="rId47" Type="http://schemas.openxmlformats.org/officeDocument/2006/relationships/hyperlink" Target="https://doi.org/10.1016/j.ref.2019.02.004*" TargetMode="External"/><Relationship Id="rId68" Type="http://schemas.openxmlformats.org/officeDocument/2006/relationships/hyperlink" Target="https://doi.org/10.46830/writn.21.00093" TargetMode="External"/><Relationship Id="rId89" Type="http://schemas.openxmlformats.org/officeDocument/2006/relationships/hyperlink" Target="https://doi.org/10.65085/2619-8789.1076" TargetMode="External"/><Relationship Id="rId112" Type="http://schemas.openxmlformats.org/officeDocument/2006/relationships/hyperlink" Target="https://doi.org/10.1016/j.enconman.2021.113962" TargetMode="External"/><Relationship Id="rId133" Type="http://schemas.openxmlformats.org/officeDocument/2006/relationships/hyperlink" Target="https://doi.org/10.1016/j.segy.2025.100199" TargetMode="External"/><Relationship Id="rId154" Type="http://schemas.openxmlformats.org/officeDocument/2006/relationships/hyperlink" Target="mailto:jindan.gong@sei.org" TargetMode="External"/><Relationship Id="rId175" Type="http://schemas.openxmlformats.org/officeDocument/2006/relationships/hyperlink" Target="https://doi.org/10.1515/eng-2019-0009" TargetMode="External"/><Relationship Id="rId196" Type="http://schemas.openxmlformats.org/officeDocument/2006/relationships/hyperlink" Target="mailto:olubayobabatunde@gmai.com" TargetMode="External"/><Relationship Id="rId200" Type="http://schemas.openxmlformats.org/officeDocument/2006/relationships/hyperlink" Target="mailto:achimpha@sun.ac.za" TargetMode="External"/><Relationship Id="rId16" Type="http://schemas.openxmlformats.org/officeDocument/2006/relationships/hyperlink" Target="http://dx.doi.org/10.1016/j.rser.2016.10.041" TargetMode="External"/><Relationship Id="rId37" Type="http://schemas.openxmlformats.org/officeDocument/2006/relationships/hyperlink" Target="https://doi.org/10.1016/j.rser.2022.112871" TargetMode="External"/><Relationship Id="rId58" Type="http://schemas.openxmlformats.org/officeDocument/2006/relationships/hyperlink" Target="https://doi.org/10.3390/su142315933" TargetMode="External"/><Relationship Id="rId79" Type="http://schemas.openxmlformats.org/officeDocument/2006/relationships/hyperlink" Target="https://doi.org/10.5923/j.ep.20120204.03" TargetMode="External"/><Relationship Id="rId102" Type="http://schemas.openxmlformats.org/officeDocument/2006/relationships/hyperlink" Target="https://doi.org/10.1016/j.ref.2023.08.004" TargetMode="External"/><Relationship Id="rId123" Type="http://schemas.openxmlformats.org/officeDocument/2006/relationships/hyperlink" Target="mailto:nasser_tar@yahoo.fr" TargetMode="External"/><Relationship Id="rId144" Type="http://schemas.openxmlformats.org/officeDocument/2006/relationships/hyperlink" Target="mailto:maatallahtaher@yahoo.fr" TargetMode="External"/><Relationship Id="rId90" Type="http://schemas.openxmlformats.org/officeDocument/2006/relationships/hyperlink" Target="mailto:kihwele2002@yahoo.com" TargetMode="External"/><Relationship Id="rId165" Type="http://schemas.openxmlformats.org/officeDocument/2006/relationships/hyperlink" Target="https://doi.org/10.1016/j.esd.2022.12.014" TargetMode="External"/><Relationship Id="rId186" Type="http://schemas.openxmlformats.org/officeDocument/2006/relationships/hyperlink" Target="https://www.diva-portal.org/smash/record.jsf?pid=diva2%3A2005453&amp;dswid=6243" TargetMode="External"/><Relationship Id="rId211" Type="http://schemas.openxmlformats.org/officeDocument/2006/relationships/hyperlink" Target="https://doi.org/10.3390/su13105376" TargetMode="External"/><Relationship Id="rId27" Type="http://schemas.openxmlformats.org/officeDocument/2006/relationships/hyperlink" Target="https://doi.org/10.1016/j.esr.2021.100759" TargetMode="External"/><Relationship Id="rId48" Type="http://schemas.openxmlformats.org/officeDocument/2006/relationships/hyperlink" Target="https://doi.org/10.1016/j.scs.2021.102750" TargetMode="External"/><Relationship Id="rId69" Type="http://schemas.openxmlformats.org/officeDocument/2006/relationships/hyperlink" Target="https://doi.org/10.1109/SAUPEC65723.2025.10944332" TargetMode="External"/><Relationship Id="rId113" Type="http://schemas.openxmlformats.org/officeDocument/2006/relationships/hyperlink" Target="mailto:kotb.mohamed@f-eng.tanta.edu.eg" TargetMode="External"/><Relationship Id="rId134" Type="http://schemas.openxmlformats.org/officeDocument/2006/relationships/hyperlink" Target="mailto:nawazedoo@gmail.com" TargetMode="External"/><Relationship Id="rId80" Type="http://schemas.openxmlformats.org/officeDocument/2006/relationships/hyperlink" Target="mailto:dkoussa@cder.dz" TargetMode="External"/><Relationship Id="rId155" Type="http://schemas.openxmlformats.org/officeDocument/2006/relationships/hyperlink" Target="https://doi.org/10.57647/ijeee.2024.1501.08" TargetMode="External"/><Relationship Id="rId176" Type="http://schemas.openxmlformats.org/officeDocument/2006/relationships/hyperlink" Target="mailto:sunday.oyedepo@covenantuniversity.edu.ng" TargetMode="External"/><Relationship Id="rId197" Type="http://schemas.openxmlformats.org/officeDocument/2006/relationships/hyperlink" Target="https://doi.org/10.1016/j.grets.2026.100346" TargetMode="External"/><Relationship Id="rId201" Type="http://schemas.openxmlformats.org/officeDocument/2006/relationships/hyperlink" Target="http://dx.doi.org/10.1016/j.seta.2017.07.005" TargetMode="External"/><Relationship Id="rId17" Type="http://schemas.openxmlformats.org/officeDocument/2006/relationships/hyperlink" Target="https://doi.org/10.1016/j.esr.2018.03.001" TargetMode="External"/><Relationship Id="rId38" Type="http://schemas.openxmlformats.org/officeDocument/2006/relationships/hyperlink" Target="http://ir.jkuat.ac.ke/handle/123456789/3089" TargetMode="External"/><Relationship Id="rId59" Type="http://schemas.openxmlformats.org/officeDocument/2006/relationships/hyperlink" Target="https://doi.org/10.1016/j.enpol.2025.114786" TargetMode="External"/><Relationship Id="rId103" Type="http://schemas.openxmlformats.org/officeDocument/2006/relationships/hyperlink" Target="mailto:meryem.taoufik@gmail.com" TargetMode="External"/><Relationship Id="rId124" Type="http://schemas.openxmlformats.org/officeDocument/2006/relationships/hyperlink" Target="https://doi.org/10.1007/s40095-022-00484-7" TargetMode="External"/><Relationship Id="rId70" Type="http://schemas.openxmlformats.org/officeDocument/2006/relationships/hyperlink" Target="mailto:ktykei001@myuct.ac.za" TargetMode="External"/><Relationship Id="rId91" Type="http://schemas.openxmlformats.org/officeDocument/2006/relationships/hyperlink" Target="https://www.diva-portal.org/smash/record.jsf?faces-redirect=true&amp;aq2=%5B%5B%5D%5D&amp;af=%5B%5D&amp;searchType=SIMPLE&amp;sortOrder2=title_sort_asc&amp;query=&amp;language=no&amp;pid=diva2%3A1372692%22&amp;aq=%5B%5B%5D%5D&amp;sf=all&amp;aqe=%5B%5D&amp;sortOrder=author_sort_asc&amp;onlyFullText=false&amp;noOfRows=50&amp;dswid=1325" TargetMode="External"/><Relationship Id="rId145" Type="http://schemas.openxmlformats.org/officeDocument/2006/relationships/hyperlink" Target="https://doi.org/10.3390/en15010005" TargetMode="External"/><Relationship Id="rId166" Type="http://schemas.openxmlformats.org/officeDocument/2006/relationships/hyperlink" Target="mailto:yvanayuketah@gmail.com" TargetMode="External"/><Relationship Id="rId187" Type="http://schemas.openxmlformats.org/officeDocument/2006/relationships/hyperlink" Target="mailto:gardumi@kth.se" TargetMode="External"/><Relationship Id="rId1" Type="http://schemas.openxmlformats.org/officeDocument/2006/relationships/hyperlink" Target="https://doi.org/10.1016/j.rser.2020.110399" TargetMode="External"/><Relationship Id="rId212" Type="http://schemas.openxmlformats.org/officeDocument/2006/relationships/hyperlink" Target="mailto:e.i.come.zebra@rug.nl" TargetMode="External"/><Relationship Id="rId28" Type="http://schemas.openxmlformats.org/officeDocument/2006/relationships/hyperlink" Target="https://www.balmorel.com/" TargetMode="External"/><Relationship Id="rId49" Type="http://schemas.openxmlformats.org/officeDocument/2006/relationships/hyperlink" Target="https://doi.org/10.1016/j.esr.2022.101021" TargetMode="External"/><Relationship Id="rId114" Type="http://schemas.openxmlformats.org/officeDocument/2006/relationships/hyperlink" Target="https://doi.org/10.1016/j.heliyon.2023.e18210" TargetMode="External"/><Relationship Id="rId60" Type="http://schemas.openxmlformats.org/officeDocument/2006/relationships/hyperlink" Target="https://doi.org/10.21203/rs.3.rs-2368899/v1" TargetMode="External"/><Relationship Id="rId81" Type="http://schemas.openxmlformats.org/officeDocument/2006/relationships/hyperlink" Target="https://doi.org/10.1109/ICASET.2018.8376780" TargetMode="External"/><Relationship Id="rId135" Type="http://schemas.openxmlformats.org/officeDocument/2006/relationships/hyperlink" Target="https://doi.org/10.3390/su14010358" TargetMode="External"/><Relationship Id="rId156" Type="http://schemas.openxmlformats.org/officeDocument/2006/relationships/hyperlink" Target="mailto:getachewbereta@gmail.com" TargetMode="External"/><Relationship Id="rId177" Type="http://schemas.openxmlformats.org/officeDocument/2006/relationships/hyperlink" Target="mailto:vincent_ani@yahoo.com" TargetMode="External"/><Relationship Id="rId198" Type="http://schemas.openxmlformats.org/officeDocument/2006/relationships/hyperlink" Target="mailto:i.balarabe@psau.edu.sa" TargetMode="External"/><Relationship Id="rId202" Type="http://schemas.openxmlformats.org/officeDocument/2006/relationships/hyperlink" Target="mailto:mohammed.boussetta@usmba.ac.ma" TargetMode="External"/><Relationship Id="rId18" Type="http://schemas.openxmlformats.org/officeDocument/2006/relationships/hyperlink" Target="https://doi.org/10.1016/j.sciaf.2022.e01162" TargetMode="External"/><Relationship Id="rId39" Type="http://schemas.openxmlformats.org/officeDocument/2006/relationships/hyperlink" Target="https://doi.org/10.1088/1748-9326/aa7e18" TargetMode="External"/><Relationship Id="rId50" Type="http://schemas.openxmlformats.org/officeDocument/2006/relationships/hyperlink" Target="https://doi.org/10.1016/j.heliyon.2020.e03300" TargetMode="External"/><Relationship Id="rId104" Type="http://schemas.openxmlformats.org/officeDocument/2006/relationships/hyperlink" Target="mailto:a.nilsson@newclimate.org" TargetMode="External"/><Relationship Id="rId125" Type="http://schemas.openxmlformats.org/officeDocument/2006/relationships/hyperlink" Target="mailto:melktesh@gmail.com" TargetMode="External"/><Relationship Id="rId146" Type="http://schemas.openxmlformats.org/officeDocument/2006/relationships/hyperlink" Target="mailto:zafarakhan@ieee.org" TargetMode="External"/><Relationship Id="rId167" Type="http://schemas.openxmlformats.org/officeDocument/2006/relationships/hyperlink" Target="mailto:teddymec2@gmail.com" TargetMode="External"/><Relationship Id="rId188" Type="http://schemas.openxmlformats.org/officeDocument/2006/relationships/hyperlink" Target="mailto:gardumi@kth.se" TargetMode="External"/><Relationship Id="rId71" Type="http://schemas.openxmlformats.org/officeDocument/2006/relationships/hyperlink" Target="https://www.researchgate.net/profile/Mark-Howells-2/publication/237677229_An_Energy_Model_for_a_Low_Income_Rural_African_Village/links/5627412f08aed3d3f1394932/An-Energy-Model-for-a-Low-Income-Rural-African-Village.pdf" TargetMode="External"/><Relationship Id="rId92" Type="http://schemas.openxmlformats.org/officeDocument/2006/relationships/hyperlink" Target="https://kth.diva-portal.org/smash/record.jsf?pid=diva2%3A1119648&amp;dswid=8009" TargetMode="External"/><Relationship Id="rId213" Type="http://schemas.openxmlformats.org/officeDocument/2006/relationships/printerSettings" Target="../printerSettings/printerSettings1.bin"/><Relationship Id="rId2" Type="http://schemas.openxmlformats.org/officeDocument/2006/relationships/hyperlink" Target="https://www.irena.org/-/media/Files/IRENA/Agency/Publication/2024/Jul/IRENA_Advancements_CMP_Africa_2024.pdf" TargetMode="External"/><Relationship Id="rId29" Type="http://schemas.openxmlformats.org/officeDocument/2006/relationships/hyperlink" Target="https://doi.org/10.1016/j.esd.2025.101760" TargetMode="External"/><Relationship Id="rId40" Type="http://schemas.openxmlformats.org/officeDocument/2006/relationships/hyperlink" Target="https://doi.org/10.1016/j.enpol.2010.10.010" TargetMode="External"/><Relationship Id="rId115" Type="http://schemas.openxmlformats.org/officeDocument/2006/relationships/hyperlink" Target="mailto:bruce.mutume@metu.edu.tr" TargetMode="External"/><Relationship Id="rId136" Type="http://schemas.openxmlformats.org/officeDocument/2006/relationships/hyperlink" Target="mailto:bahaa.elboshi@f-eng.tanta.edu.eg" TargetMode="External"/><Relationship Id="rId157" Type="http://schemas.openxmlformats.org/officeDocument/2006/relationships/hyperlink" Target="https://doi.org/10.1016/j.aej.2019.09.013" TargetMode="External"/><Relationship Id="rId178" Type="http://schemas.openxmlformats.org/officeDocument/2006/relationships/hyperlink" Target="https://izlik.org/JA59NH49TX" TargetMode="External"/><Relationship Id="rId61" Type="http://schemas.openxmlformats.org/officeDocument/2006/relationships/hyperlink" Target="https://doi.org/10.1186/s42269-024-01192-4" TargetMode="External"/><Relationship Id="rId82" Type="http://schemas.openxmlformats.org/officeDocument/2006/relationships/hyperlink" Target="mailto:b.shari@wascal-ne.org" TargetMode="External"/><Relationship Id="rId199" Type="http://schemas.openxmlformats.org/officeDocument/2006/relationships/hyperlink" Target="https://doi.org/10.1016/j.rser.2021.111071" TargetMode="External"/><Relationship Id="rId203" Type="http://schemas.openxmlformats.org/officeDocument/2006/relationships/hyperlink" Target="https://doi.org/10.3390/en18123125"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17" Type="http://schemas.openxmlformats.org/officeDocument/2006/relationships/hyperlink" Target="mailto:asma.dhakouani@enit.utm.tn" TargetMode="External"/><Relationship Id="rId21" Type="http://schemas.openxmlformats.org/officeDocument/2006/relationships/hyperlink" Target="https://www.sciencedirect.com/science/article/pii/S2211467X18300105" TargetMode="External"/><Relationship Id="rId42" Type="http://schemas.openxmlformats.org/officeDocument/2006/relationships/hyperlink" Target="http://ir.jkuat.ac.ke/handle/123456789/3089" TargetMode="External"/><Relationship Id="rId47" Type="http://schemas.openxmlformats.org/officeDocument/2006/relationships/hyperlink" Target="https://www.sciencedirect;com/science/article/pii/S0973082618305878" TargetMode="External"/><Relationship Id="rId63" Type="http://schemas.openxmlformats.org/officeDocument/2006/relationships/hyperlink" Target="mailto:bhbowen@ecn.purdue.edu" TargetMode="External"/><Relationship Id="rId68" Type="http://schemas.openxmlformats.org/officeDocument/2006/relationships/hyperlink" Target="mailto:pmoura@isr.uc.pt" TargetMode="External"/><Relationship Id="rId84" Type="http://schemas.openxmlformats.org/officeDocument/2006/relationships/hyperlink" Target="https://www.sciencedirect.com/science/article/pii/S0360544218321558?via%3Dihub" TargetMode="External"/><Relationship Id="rId89" Type="http://schemas.openxmlformats.org/officeDocument/2006/relationships/hyperlink" Target="mailto:markamoah51@gmail.com" TargetMode="External"/><Relationship Id="rId112" Type="http://schemas.openxmlformats.org/officeDocument/2006/relationships/hyperlink" Target="mailto:mentis@kth.se" TargetMode="External"/><Relationship Id="rId16" Type="http://schemas.openxmlformats.org/officeDocument/2006/relationships/hyperlink" Target="https://iopscience.iop.org/article/10.1088/1748-9326/aa7e18" TargetMode="External"/><Relationship Id="rId107" Type="http://schemas.openxmlformats.org/officeDocument/2006/relationships/hyperlink" Target="mailto:niyontezejado@gmail.com" TargetMode="External"/><Relationship Id="rId11" Type="http://schemas.openxmlformats.org/officeDocument/2006/relationships/hyperlink" Target="https://iopscience.iop.org/article/10.1088/1748-9326/ac5ede" TargetMode="External"/><Relationship Id="rId32" Type="http://schemas.openxmlformats.org/officeDocument/2006/relationships/hyperlink" Target="https://www.sciencedirect.com/science/article/pii/S2211467X21001437" TargetMode="External"/><Relationship Id="rId37" Type="http://schemas.openxmlformats.org/officeDocument/2006/relationships/hyperlink" Target="https://www.sciencedirect.com/science/article/pii/S030626191930594X" TargetMode="External"/><Relationship Id="rId53" Type="http://schemas.openxmlformats.org/officeDocument/2006/relationships/hyperlink" Target="https://www.sciencedirect.com/science/article/pii/S0360544217316122" TargetMode="External"/><Relationship Id="rId58" Type="http://schemas.openxmlformats.org/officeDocument/2006/relationships/hyperlink" Target="https://www.tandfonline.com/doi/full/10.1080/15567249.2024.2308843" TargetMode="External"/><Relationship Id="rId74" Type="http://schemas.openxmlformats.org/officeDocument/2006/relationships/hyperlink" Target="mailto:taliotis@kth.se" TargetMode="External"/><Relationship Id="rId79" Type="http://schemas.openxmlformats.org/officeDocument/2006/relationships/hyperlink" Target="mailto:rts22@ic.ac.uk" TargetMode="External"/><Relationship Id="rId102" Type="http://schemas.openxmlformats.org/officeDocument/2006/relationships/hyperlink" Target="mailto:eng.aelhameed@kings.ac.kr" TargetMode="External"/><Relationship Id="rId123" Type="http://schemas.openxmlformats.org/officeDocument/2006/relationships/hyperlink" Target="mailto:kumbujosh@gmail.com" TargetMode="External"/><Relationship Id="rId128" Type="http://schemas.openxmlformats.org/officeDocument/2006/relationships/hyperlink" Target="https://www.sciencedirect.com/science/article/pii/S0301421521005462?fr=RR-2&amp;ref=pdf_download&amp;rr=9af831623be92291" TargetMode="External"/><Relationship Id="rId5" Type="http://schemas.openxmlformats.org/officeDocument/2006/relationships/hyperlink" Target="https://www.mdpi.com/2071-1050/14/23/15933" TargetMode="External"/><Relationship Id="rId90" Type="http://schemas.openxmlformats.org/officeDocument/2006/relationships/hyperlink" Target="mailto:albert.awopone@brunel.ac.uk" TargetMode="External"/><Relationship Id="rId95" Type="http://schemas.openxmlformats.org/officeDocument/2006/relationships/hyperlink" Target="mailto:nandi@kth.se" TargetMode="External"/><Relationship Id="rId22" Type="http://schemas.openxmlformats.org/officeDocument/2006/relationships/hyperlink" Target="https://www.sciencedirect.com/science/article/pii/S2211467X16300499?via%3Dihub" TargetMode="External"/><Relationship Id="rId27" Type="http://schemas.openxmlformats.org/officeDocument/2006/relationships/hyperlink" Target="https://www.sciencedirect.com/science/article/pii/S1364032120306870" TargetMode="External"/><Relationship Id="rId43" Type="http://schemas.openxmlformats.org/officeDocument/2006/relationships/hyperlink" Target="https://gspp.berkeley.edu/assets/uploads/research/pdf/Carvallo-Shaw-Avila-Kammen-EST-SWITCHKenya-2017.pdf" TargetMode="External"/><Relationship Id="rId48" Type="http://schemas.openxmlformats.org/officeDocument/2006/relationships/hyperlink" Target="https://www.tandfonline.com/doi/full/10.1080/23311916.2023.2209996" TargetMode="External"/><Relationship Id="rId64" Type="http://schemas.openxmlformats.org/officeDocument/2006/relationships/hyperlink" Target="mailto:nicolo.stevanato@polimi.it" TargetMode="External"/><Relationship Id="rId69" Type="http://schemas.openxmlformats.org/officeDocument/2006/relationships/hyperlink" Target="https://www.wartsila.com/docs/default-source/energy-docs/afeu/wartsila_mozambique_final.pdf" TargetMode="External"/><Relationship Id="rId113" Type="http://schemas.openxmlformats.org/officeDocument/2006/relationships/hyperlink" Target="mailto:francesco.dallalonga@tno.nlbob.vanderzwaan@tno.nl" TargetMode="External"/><Relationship Id="rId118" Type="http://schemas.openxmlformats.org/officeDocument/2006/relationships/hyperlink" Target="mailto:akim_salami@yahoo.fr" TargetMode="External"/><Relationship Id="rId80" Type="http://schemas.openxmlformats.org/officeDocument/2006/relationships/hyperlink" Target="mailto:pierre_meukam@yahoo.fr" TargetMode="External"/><Relationship Id="rId85" Type="http://schemas.openxmlformats.org/officeDocument/2006/relationships/hyperlink" Target="mailto:a.mondal@cgiar.org" TargetMode="External"/><Relationship Id="rId12" Type="http://schemas.openxmlformats.org/officeDocument/2006/relationships/hyperlink" Target="https://www.sciencedirect.com/science/article/pii/S0301421517301684?ref=pdf_download&amp;fr=RR-2&amp;rr=99a605881f2f0166" TargetMode="External"/><Relationship Id="rId17" Type="http://schemas.openxmlformats.org/officeDocument/2006/relationships/hyperlink" Target="https://www.sciencedirect.com/science/article/pii/S2211467X22002152" TargetMode="External"/><Relationship Id="rId33" Type="http://schemas.openxmlformats.org/officeDocument/2006/relationships/hyperlink" Target="https://www.researchgate.net/publication/327649190_Modeling_for_Power_Generation_Sector_in_Developing_Countries_Case_of_Egypt" TargetMode="External"/><Relationship Id="rId38" Type="http://schemas.openxmlformats.org/officeDocument/2006/relationships/hyperlink" Target="https://www.mdpi.com/1996-1073/14/11/3184" TargetMode="External"/><Relationship Id="rId59" Type="http://schemas.openxmlformats.org/officeDocument/2006/relationships/hyperlink" Target="mailto:rafat.alafif@boku.ac.at" TargetMode="External"/><Relationship Id="rId103" Type="http://schemas.openxmlformats.org/officeDocument/2006/relationships/hyperlink" Target="mailto:michael.dioha@terisas.ac.in" TargetMode="External"/><Relationship Id="rId108" Type="http://schemas.openxmlformats.org/officeDocument/2006/relationships/hyperlink" Target="mailto:alison.hughes@uct.ac.za" TargetMode="External"/><Relationship Id="rId124" Type="http://schemas.openxmlformats.org/officeDocument/2006/relationships/hyperlink" Target="mailto:Nouedraogo@uneca.orgOuedraogo.s.nadia@gmail.com" TargetMode="External"/><Relationship Id="rId129" Type="http://schemas.openxmlformats.org/officeDocument/2006/relationships/hyperlink" Target="mailto:vittorio.sessa@th-koeln.de" TargetMode="External"/><Relationship Id="rId54" Type="http://schemas.openxmlformats.org/officeDocument/2006/relationships/hyperlink" Target="mailto:p.lubello@ucl.ac.uk%20(Pietro%20Lubello)" TargetMode="External"/><Relationship Id="rId70" Type="http://schemas.openxmlformats.org/officeDocument/2006/relationships/hyperlink" Target="mailto:Sandor.Szabo@ec.europa.eu" TargetMode="External"/><Relationship Id="rId75" Type="http://schemas.openxmlformats.org/officeDocument/2006/relationships/hyperlink" Target="mailto:pappis@kth.se" TargetMode="External"/><Relationship Id="rId91" Type="http://schemas.openxmlformats.org/officeDocument/2006/relationships/hyperlink" Target="mailto:xavier18@ru.is" TargetMode="External"/><Relationship Id="rId96" Type="http://schemas.openxmlformats.org/officeDocument/2006/relationships/hyperlink" Target="mailto:brandb@uni-koeln.de" TargetMode="External"/><Relationship Id="rId1" Type="http://schemas.openxmlformats.org/officeDocument/2006/relationships/hyperlink" Target="https://www.sciencedirect.com/science/article/pii/S2211467X24003031?ref=pdf_download&amp;fr=RR-2&amp;rr=999b5359f95b6fab" TargetMode="External"/><Relationship Id="rId6" Type="http://schemas.openxmlformats.org/officeDocument/2006/relationships/hyperlink" Target="https://www.researchgate.net/publication/377912997_Long-term_Energy_System_Modelling_for_a_Clean_Energy_Transition_and_Improved_Energy_Security_in_Botswana%27s_Energy_Sector_using_OSeMOSYS_Open-Source_Energy_Modelling_System" TargetMode="External"/><Relationship Id="rId23" Type="http://schemas.openxmlformats.org/officeDocument/2006/relationships/hyperlink" Target="https://www.sciencedirect.com/science/article/pii/S2211467X2030167X?via%3Dihub" TargetMode="External"/><Relationship Id="rId28" Type="http://schemas.openxmlformats.org/officeDocument/2006/relationships/hyperlink" Target="https://www.balmorel.com/" TargetMode="External"/><Relationship Id="rId49" Type="http://schemas.openxmlformats.org/officeDocument/2006/relationships/hyperlink" Target="https://link-springer-com.minesparis-psl.idm.oclc.org/article/10.1186/s42269-024-01192-4" TargetMode="External"/><Relationship Id="rId114" Type="http://schemas.openxmlformats.org/officeDocument/2006/relationships/hyperlink" Target="mailto:m.mahmood-3@sms.ed.ac.ukmax.parzen@ed.ac.uk" TargetMode="External"/><Relationship Id="rId119" Type="http://schemas.openxmlformats.org/officeDocument/2006/relationships/hyperlink" Target="mailto:gardumi@kth.se" TargetMode="External"/><Relationship Id="rId44" Type="http://schemas.openxmlformats.org/officeDocument/2006/relationships/hyperlink" Target="https://www.sciencedirect.com/science/article/pii/S1755008418300565" TargetMode="External"/><Relationship Id="rId60" Type="http://schemas.openxmlformats.org/officeDocument/2006/relationships/hyperlink" Target="https://www.sciencedirect.com/science/article/pii/S0196890424012378" TargetMode="External"/><Relationship Id="rId65" Type="http://schemas.openxmlformats.org/officeDocument/2006/relationships/hyperlink" Target="https://www.sciencedirect.com/science/article/pii/S0301421525002939" TargetMode="External"/><Relationship Id="rId81" Type="http://schemas.openxmlformats.org/officeDocument/2006/relationships/hyperlink" Target="mailto:nadia.ouedraogo@un.org" TargetMode="External"/><Relationship Id="rId86" Type="http://schemas.openxmlformats.org/officeDocument/2006/relationships/hyperlink" Target="https://www.sciencedirect.com/science/article/pii/S0360544220305788?via%3Dihub" TargetMode="External"/><Relationship Id="rId130" Type="http://schemas.openxmlformats.org/officeDocument/2006/relationships/hyperlink" Target="https://www.mdpi.com/1996-1073/14/11/3338" TargetMode="External"/><Relationship Id="rId13" Type="http://schemas.openxmlformats.org/officeDocument/2006/relationships/hyperlink" Target="https://www.sciencedirect.com/science/article/pii/S1364032119308548" TargetMode="External"/><Relationship Id="rId18" Type="http://schemas.openxmlformats.org/officeDocument/2006/relationships/hyperlink" Target="https://www.sciencedirect.com/science/article/pii/S2210670721000445" TargetMode="External"/><Relationship Id="rId39" Type="http://schemas.openxmlformats.org/officeDocument/2006/relationships/hyperlink" Target="https://www.irena.org/Energy-Transition/Planning/Flextool" TargetMode="External"/><Relationship Id="rId109" Type="http://schemas.openxmlformats.org/officeDocument/2006/relationships/hyperlink" Target="mailto:hugo@independentecon.co.za" TargetMode="External"/><Relationship Id="rId34" Type="http://schemas.openxmlformats.org/officeDocument/2006/relationships/hyperlink" Target="https://www.sciencedirect.com/science/article/pii/S0360544221008720" TargetMode="External"/><Relationship Id="rId50" Type="http://schemas.openxmlformats.org/officeDocument/2006/relationships/hyperlink" Target="https://www.researchgate.net/publication/323220084_The_cost_of_achieving_South_Africa%27s_%27fair_share%27_of_global_climate_change_mitigation" TargetMode="External"/><Relationship Id="rId55" Type="http://schemas.openxmlformats.org/officeDocument/2006/relationships/hyperlink" Target="https://www.sciencedirect.com/science/article/pii/S2211467X24000191?via%3Dihub" TargetMode="External"/><Relationship Id="rId76" Type="http://schemas.openxmlformats.org/officeDocument/2006/relationships/hyperlink" Target="mailto:Flextool@irena.org" TargetMode="External"/><Relationship Id="rId97" Type="http://schemas.openxmlformats.org/officeDocument/2006/relationships/hyperlink" Target="mailto:manuel.welsch@energy.kth.se" TargetMode="External"/><Relationship Id="rId104" Type="http://schemas.openxmlformats.org/officeDocument/2006/relationships/hyperlink" Target="mailto:blessing.ugwoke@polito.it" TargetMode="External"/><Relationship Id="rId120" Type="http://schemas.openxmlformats.org/officeDocument/2006/relationships/hyperlink" Target="mailto:philipp.trotter@smithschool.ox.ac.uk" TargetMode="External"/><Relationship Id="rId125" Type="http://schemas.openxmlformats.org/officeDocument/2006/relationships/hyperlink" Target="mailto:naima.chabouni@minesparis.psl.eucharlene.barnet@minesparis.psl.euedi.assoumou@minesparis.psl.eunadia.maizi@minesparis.psl.eusandrine.selosse@minesparis.psl.eu" TargetMode="External"/><Relationship Id="rId7" Type="http://schemas.openxmlformats.org/officeDocument/2006/relationships/hyperlink" Target="https://www.sciencedirect.com/science/article/pii/S0973082621000661" TargetMode="External"/><Relationship Id="rId71" Type="http://schemas.openxmlformats.org/officeDocument/2006/relationships/hyperlink" Target="https://iopscience.iop.org/article/10.1088/1748-9326/11/8/084010" TargetMode="External"/><Relationship Id="rId92" Type="http://schemas.openxmlformats.org/officeDocument/2006/relationships/hyperlink" Target="mailto:valentinewambui@students.ku.ac.ke" TargetMode="External"/><Relationship Id="rId2" Type="http://schemas.openxmlformats.org/officeDocument/2006/relationships/hyperlink" Target="https://www.sciencedirect.com/science/article/pii/S1364032122007535?fr=RR-2&amp;ref=pdf_download&amp;rr=999b681a5e3a0212" TargetMode="External"/><Relationship Id="rId29" Type="http://schemas.openxmlformats.org/officeDocument/2006/relationships/hyperlink" Target="https://www.sciencedirect.com/science/article/pii/S2468227622000710" TargetMode="External"/><Relationship Id="rId24" Type="http://schemas.openxmlformats.org/officeDocument/2006/relationships/hyperlink" Target="https://www.sciencedirect.com/science/article/pii/S2211467X22000451?ref=pdf_download&amp;fr=RR-2&amp;rr=99c4759a3f1d463a" TargetMode="External"/><Relationship Id="rId40" Type="http://schemas.openxmlformats.org/officeDocument/2006/relationships/hyperlink" Target="https://www.mdpi.com/1996-1073/14/19/6258" TargetMode="External"/><Relationship Id="rId45" Type="http://schemas.openxmlformats.org/officeDocument/2006/relationships/hyperlink" Target="https://www.sciencedirect.com/science/article/pii/S2405844020301456" TargetMode="External"/><Relationship Id="rId66" Type="http://schemas.openxmlformats.org/officeDocument/2006/relationships/hyperlink" Target="mailto:anas.abuzayed@fau.de" TargetMode="External"/><Relationship Id="rId87" Type="http://schemas.openxmlformats.org/officeDocument/2006/relationships/hyperlink" Target="mailto:a.mondal@cgiar.org" TargetMode="External"/><Relationship Id="rId110" Type="http://schemas.openxmlformats.org/officeDocument/2006/relationships/hyperlink" Target="mailto:daniel.ewim@yahoo.com" TargetMode="External"/><Relationship Id="rId115" Type="http://schemas.openxmlformats.org/officeDocument/2006/relationships/hyperlink" Target="mailto:m.bazilian@unido.org" TargetMode="External"/><Relationship Id="rId131" Type="http://schemas.openxmlformats.org/officeDocument/2006/relationships/printerSettings" Target="../printerSettings/printerSettings7.bin"/><Relationship Id="rId61" Type="http://schemas.openxmlformats.org/officeDocument/2006/relationships/hyperlink" Target="https://www.sciencedirect.com/science/article/pii/S0360319923037709" TargetMode="External"/><Relationship Id="rId82" Type="http://schemas.openxmlformats.org/officeDocument/2006/relationships/hyperlink" Target="mailto:christoph.dallmann@tu-dresden.de,%20matthew.schmidt@tu-dresden.de" TargetMode="External"/><Relationship Id="rId19" Type="http://schemas.openxmlformats.org/officeDocument/2006/relationships/hyperlink" Target="https://www.sciencedirect.com/science/article/pii/S2211467X22002140" TargetMode="External"/><Relationship Id="rId14" Type="http://schemas.openxmlformats.org/officeDocument/2006/relationships/hyperlink" Target="https://www.sciencedirect.com/science/article/pii/S0973082625001103" TargetMode="External"/><Relationship Id="rId30" Type="http://schemas.openxmlformats.org/officeDocument/2006/relationships/hyperlink" Target="https://www.tandfonline.com/doi/full/10.1080/23311916.2017.1314065" TargetMode="External"/><Relationship Id="rId35" Type="http://schemas.openxmlformats.org/officeDocument/2006/relationships/hyperlink" Target="https://www.sciencedirect.com/science/article/pii/S1364032116306979" TargetMode="External"/><Relationship Id="rId56" Type="http://schemas.openxmlformats.org/officeDocument/2006/relationships/hyperlink" Target="https://www.researchgate.net/publication/381359940_Align_Algeria's_Energy_Diversification_Strategies_with_Energy_and_Climate_Sustainable_Development_Goals" TargetMode="External"/><Relationship Id="rId77" Type="http://schemas.openxmlformats.org/officeDocument/2006/relationships/hyperlink" Target="mailto:matija.pavievic@kuleuven.be" TargetMode="External"/><Relationship Id="rId100" Type="http://schemas.openxmlformats.org/officeDocument/2006/relationships/hyperlink" Target="mailto:mercy.john@covenantuniversity.edu.ng" TargetMode="External"/><Relationship Id="rId105" Type="http://schemas.openxmlformats.org/officeDocument/2006/relationships/hyperlink" Target="mailto:risalisu@gmail.com" TargetMode="External"/><Relationship Id="rId126" Type="http://schemas.openxmlformats.org/officeDocument/2006/relationships/hyperlink" Target="mailto:messaoudi.djilali30@gmail.commessaoudi.djilali@univ-ouargla.dz" TargetMode="External"/><Relationship Id="rId8" Type="http://schemas.openxmlformats.org/officeDocument/2006/relationships/hyperlink" Target="https://www.irena.org/Energy-Transition/Planning/SPLAT-Models-for-Africa" TargetMode="External"/><Relationship Id="rId51" Type="http://schemas.openxmlformats.org/officeDocument/2006/relationships/hyperlink" Target="https://www.irena.org/-/media/Files/IRENA/Agency/Publication/2023/Jan/IRENA_Planning_Prospects_NAfrica_2023.pdf" TargetMode="External"/><Relationship Id="rId72" Type="http://schemas.openxmlformats.org/officeDocument/2006/relationships/hyperlink" Target="https://repository.pauwes-cop.net/bitstream/handle/1/471/MEE09%20Thesis%20Report%20-NGAGOUM%20NDALLOKA%20ZITA.pdf" TargetMode="External"/><Relationship Id="rId93" Type="http://schemas.openxmlformats.org/officeDocument/2006/relationships/hyperlink" Target="mailto:dirungu@jkuat.ac.ke" TargetMode="External"/><Relationship Id="rId98" Type="http://schemas.openxmlformats.org/officeDocument/2006/relationships/hyperlink" Target="mailto:jslimani@insea.ac.ma" TargetMode="External"/><Relationship Id="rId121" Type="http://schemas.openxmlformats.org/officeDocument/2006/relationships/hyperlink" Target="mailto:omotola.adeoye.14@ucl.ac.uk" TargetMode="External"/><Relationship Id="rId3" Type="http://schemas.openxmlformats.org/officeDocument/2006/relationships/hyperlink" Target="https://www.sciencedirect.com/science/article/pii/S2211467X22002395?via%3Dihub" TargetMode="External"/><Relationship Id="rId25" Type="http://schemas.openxmlformats.org/officeDocument/2006/relationships/hyperlink" Target="https://www.sciencedirect.com/science/article/pii/S2352484724004827?via%3Dihub" TargetMode="External"/><Relationship Id="rId46" Type="http://schemas.openxmlformats.org/officeDocument/2006/relationships/hyperlink" Target="https://www.sciencedirect.com/science/article/pii/S0306261913007277" TargetMode="External"/><Relationship Id="rId67" Type="http://schemas.openxmlformats.org/officeDocument/2006/relationships/hyperlink" Target="https://www.linkedin.com/in/wallaceenergybd/" TargetMode="External"/><Relationship Id="rId116" Type="http://schemas.openxmlformats.org/officeDocument/2006/relationships/hyperlink" Target="mailto:matteovincenzo.rocco@polimi.it" TargetMode="External"/><Relationship Id="rId20" Type="http://schemas.openxmlformats.org/officeDocument/2006/relationships/hyperlink" Target="https://www.researchsquare.com/article/rs-2368899/v1" TargetMode="External"/><Relationship Id="rId41" Type="http://schemas.openxmlformats.org/officeDocument/2006/relationships/hyperlink" Target="https://www.sciencedirect.com/science/article/pii/S0957178711000774?via%3Dihub" TargetMode="External"/><Relationship Id="rId62" Type="http://schemas.openxmlformats.org/officeDocument/2006/relationships/hyperlink" Target="https://www.sciencedirect.com/science/article/pii/S0957178799000193" TargetMode="External"/><Relationship Id="rId83" Type="http://schemas.openxmlformats.org/officeDocument/2006/relationships/hyperlink" Target="mailto:dawit.habtu@aait.edu.et" TargetMode="External"/><Relationship Id="rId88" Type="http://schemas.openxmlformats.org/officeDocument/2006/relationships/hyperlink" Target="mailto:aiddoo.araba@gmail.com" TargetMode="External"/><Relationship Id="rId111" Type="http://schemas.openxmlformats.org/officeDocument/2006/relationships/hyperlink" Target="mailto:jdecarolis@ncsu.edu" TargetMode="External"/><Relationship Id="rId132" Type="http://schemas.openxmlformats.org/officeDocument/2006/relationships/table" Target="../tables/table8.xml"/><Relationship Id="rId15" Type="http://schemas.openxmlformats.org/officeDocument/2006/relationships/hyperlink" Target="https://arxiv.org/pdf/2110.10628" TargetMode="External"/><Relationship Id="rId36" Type="http://schemas.openxmlformats.org/officeDocument/2006/relationships/hyperlink" Target="https://www.sciencedirect.com/science/article/pii/S1364032116306281" TargetMode="External"/><Relationship Id="rId57" Type="http://schemas.openxmlformats.org/officeDocument/2006/relationships/hyperlink" Target="https://www.sciencedirect.com/science/article/pii/S0301421510007603" TargetMode="External"/><Relationship Id="rId106" Type="http://schemas.openxmlformats.org/officeDocument/2006/relationships/hyperlink" Target="mailto:praene@univ-reunion.fr" TargetMode="External"/><Relationship Id="rId127" Type="http://schemas.openxmlformats.org/officeDocument/2006/relationships/hyperlink" Target="mailto:edi.assoumou@mines-paristech.frflorent.mcisaac@gmail.com" TargetMode="External"/><Relationship Id="rId10" Type="http://schemas.openxmlformats.org/officeDocument/2006/relationships/hyperlink" Target="https://www.sciencedirect.com/science/article/pii/S0973082615300065" TargetMode="External"/><Relationship Id="rId31" Type="http://schemas.openxmlformats.org/officeDocument/2006/relationships/hyperlink" Target="https://ijred.cbiore.id/index.php/ijred/article/view/50104" TargetMode="External"/><Relationship Id="rId52" Type="http://schemas.openxmlformats.org/officeDocument/2006/relationships/hyperlink" Target="https://www.linkedin.com/in/pablo-carvajal-9a761784/?originalSubdomain=uk" TargetMode="External"/><Relationship Id="rId73" Type="http://schemas.openxmlformats.org/officeDocument/2006/relationships/hyperlink" Target="mailto:frwi@dtu.dk" TargetMode="External"/><Relationship Id="rId78" Type="http://schemas.openxmlformats.org/officeDocument/2006/relationships/hyperlink" Target="mailto:romain.akpahou@aims.ac.rw" TargetMode="External"/><Relationship Id="rId94" Type="http://schemas.openxmlformats.org/officeDocument/2006/relationships/hyperlink" Target="mailto:kammen@berkeley.edu" TargetMode="External"/><Relationship Id="rId99" Type="http://schemas.openxmlformats.org/officeDocument/2006/relationships/hyperlink" Target="mailto:ouchanifatimazahra.um5@gmail.com" TargetMode="External"/><Relationship Id="rId101" Type="http://schemas.openxmlformats.org/officeDocument/2006/relationships/hyperlink" Target="mailto:nnaemeka.emodi@my.jcu.edu.au" TargetMode="External"/><Relationship Id="rId122" Type="http://schemas.openxmlformats.org/officeDocument/2006/relationships/hyperlink" Target="mailto:hadun@ciu.edu.tr" TargetMode="External"/><Relationship Id="rId4" Type="http://schemas.openxmlformats.org/officeDocument/2006/relationships/hyperlink" Target="https://www.mdpi.com/1996-1073/15/14/5083" TargetMode="External"/><Relationship Id="rId9" Type="http://schemas.openxmlformats.org/officeDocument/2006/relationships/hyperlink" Target="https://www.sciencedirect.com/science/article/pii/S0196890424007982?via%3Dihub" TargetMode="External"/><Relationship Id="rId26" Type="http://schemas.openxmlformats.org/officeDocument/2006/relationships/hyperlink" Target="https://iopscience.iop.org/article/10.1088/1748-9326/aa7b29"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7A2B9-A88C-4935-A300-379143842A6F}">
  <sheetPr codeName="Feuil1">
    <tabColor rgb="FF00B050"/>
  </sheetPr>
  <dimension ref="A1:BA197"/>
  <sheetViews>
    <sheetView zoomScale="70" zoomScaleNormal="70" workbookViewId="0">
      <pane xSplit="2" ySplit="1" topLeftCell="AY137" activePane="bottomRight" state="frozen"/>
      <selection pane="topRight" activeCell="C1" sqref="C1"/>
      <selection pane="bottomLeft" activeCell="A2" sqref="A2"/>
      <selection pane="bottomRight" activeCell="AY142" sqref="AY142"/>
    </sheetView>
  </sheetViews>
  <sheetFormatPr baseColWidth="10" defaultColWidth="9" defaultRowHeight="15" customHeight="1"/>
  <cols>
    <col min="1" max="1" width="17.125" style="35" customWidth="1"/>
    <col min="2" max="2" width="28" style="36" customWidth="1"/>
    <col min="3" max="3" width="22.25" style="36" customWidth="1"/>
    <col min="4" max="4" width="41.25" style="36" customWidth="1"/>
    <col min="5" max="5" width="13.875" style="36" customWidth="1"/>
    <col min="6" max="6" width="17.875" style="36" customWidth="1"/>
    <col min="7" max="7" width="22.125" style="36" customWidth="1"/>
    <col min="8" max="8" width="13.875" style="35" customWidth="1"/>
    <col min="9" max="9" width="22.875" style="35" customWidth="1"/>
    <col min="10" max="10" width="13.875" style="36" customWidth="1"/>
    <col min="11" max="11" width="16.25" style="35" customWidth="1"/>
    <col min="12" max="12" width="38.25" style="35" customWidth="1"/>
    <col min="13" max="13" width="58" style="36" customWidth="1"/>
    <col min="14" max="14" width="22.75" style="36" customWidth="1"/>
    <col min="15" max="15" width="21.75" style="36" customWidth="1"/>
    <col min="16" max="17" width="14.75" style="35" customWidth="1"/>
    <col min="18" max="18" width="32" style="65" customWidth="1"/>
    <col min="19" max="19" width="11.125" style="36" customWidth="1"/>
    <col min="20" max="20" width="14.75" style="35" customWidth="1"/>
    <col min="21" max="22" width="11.125" style="35" customWidth="1"/>
    <col min="23" max="23" width="13" style="35" customWidth="1"/>
    <col min="24" max="24" width="11.875" style="35" customWidth="1"/>
    <col min="25" max="25" width="13.25" style="35" customWidth="1"/>
    <col min="26" max="27" width="11.125" style="35" customWidth="1"/>
    <col min="28" max="28" width="26.25" style="35" customWidth="1"/>
    <col min="29" max="29" width="14.75" style="35" customWidth="1"/>
    <col min="30" max="30" width="23.25" style="35" customWidth="1"/>
    <col min="31" max="31" width="17.75" style="35" customWidth="1"/>
    <col min="32" max="33" width="14.75" style="35" customWidth="1"/>
    <col min="34" max="34" width="17" style="35" customWidth="1"/>
    <col min="35" max="35" width="19" style="35" customWidth="1"/>
    <col min="36" max="36" width="21.25" style="36" customWidth="1"/>
    <col min="37" max="40" width="17" style="35" customWidth="1"/>
    <col min="41" max="41" width="30.75" style="35" customWidth="1"/>
    <col min="42" max="42" width="42.25" style="35" customWidth="1"/>
    <col min="43" max="43" width="64.75" style="35" customWidth="1"/>
    <col min="44" max="44" width="25.875" style="35" customWidth="1"/>
    <col min="45" max="45" width="18.125" style="35" customWidth="1"/>
    <col min="46" max="46" width="27.25" style="35" customWidth="1"/>
    <col min="47" max="47" width="22.25" customWidth="1"/>
    <col min="48" max="48" width="23.25" style="36" customWidth="1"/>
    <col min="49" max="49" width="19.25" style="35" customWidth="1"/>
    <col min="50" max="50" width="35.125" style="36" customWidth="1"/>
    <col min="51" max="51" width="41.125" style="36" customWidth="1"/>
    <col min="52" max="52" width="31" customWidth="1"/>
    <col min="53" max="53" width="27.75" style="36" customWidth="1"/>
    <col min="54" max="54" width="59.75" style="35" customWidth="1"/>
    <col min="55" max="16384" width="9" style="35"/>
  </cols>
  <sheetData>
    <row r="1" spans="1:52" s="39" customFormat="1" ht="57" customHeight="1">
      <c r="A1" s="61" t="s">
        <v>0</v>
      </c>
      <c r="B1" s="62" t="s">
        <v>1</v>
      </c>
      <c r="C1" s="62" t="s">
        <v>2</v>
      </c>
      <c r="D1" s="62" t="s">
        <v>3</v>
      </c>
      <c r="E1" s="62" t="s">
        <v>4</v>
      </c>
      <c r="F1" s="62" t="s">
        <v>5</v>
      </c>
      <c r="G1" s="62" t="s">
        <v>6</v>
      </c>
      <c r="H1" s="62" t="s">
        <v>7</v>
      </c>
      <c r="I1" s="62" t="s">
        <v>8</v>
      </c>
      <c r="J1" s="62" t="s">
        <v>9</v>
      </c>
      <c r="K1" s="62" t="s">
        <v>10</v>
      </c>
      <c r="L1" s="62" t="s">
        <v>11</v>
      </c>
      <c r="M1" s="62" t="s">
        <v>12</v>
      </c>
      <c r="N1" s="62" t="s">
        <v>13</v>
      </c>
      <c r="O1" s="62" t="s">
        <v>14</v>
      </c>
      <c r="P1" s="62" t="s">
        <v>15</v>
      </c>
      <c r="Q1" s="62" t="s">
        <v>16</v>
      </c>
      <c r="R1" s="62" t="s">
        <v>17</v>
      </c>
      <c r="S1" s="62" t="s">
        <v>18</v>
      </c>
      <c r="T1" s="62" t="s">
        <v>19</v>
      </c>
      <c r="U1" s="62" t="s">
        <v>20</v>
      </c>
      <c r="V1" s="62" t="s">
        <v>21</v>
      </c>
      <c r="W1" s="62" t="s">
        <v>22</v>
      </c>
      <c r="X1" s="62" t="s">
        <v>23</v>
      </c>
      <c r="Y1" s="62" t="s">
        <v>24</v>
      </c>
      <c r="Z1" s="62" t="s">
        <v>25</v>
      </c>
      <c r="AA1" s="62" t="s">
        <v>26</v>
      </c>
      <c r="AB1" s="62" t="s">
        <v>27</v>
      </c>
      <c r="AC1" s="62" t="s">
        <v>28</v>
      </c>
      <c r="AD1" s="62" t="s">
        <v>29</v>
      </c>
      <c r="AE1" s="62" t="s">
        <v>30</v>
      </c>
      <c r="AF1" s="62" t="s">
        <v>31</v>
      </c>
      <c r="AG1" s="62" t="s">
        <v>32</v>
      </c>
      <c r="AH1" s="62" t="s">
        <v>33</v>
      </c>
      <c r="AI1" s="62" t="s">
        <v>34</v>
      </c>
      <c r="AJ1" s="62" t="s">
        <v>35</v>
      </c>
      <c r="AK1" s="62" t="s">
        <v>36</v>
      </c>
      <c r="AL1" s="62" t="s">
        <v>37</v>
      </c>
      <c r="AM1" s="62" t="s">
        <v>38</v>
      </c>
      <c r="AN1" s="62" t="s">
        <v>39</v>
      </c>
      <c r="AO1" s="62" t="s">
        <v>40</v>
      </c>
      <c r="AP1" s="62" t="s">
        <v>41</v>
      </c>
      <c r="AQ1" s="62" t="s">
        <v>42</v>
      </c>
      <c r="AR1" s="62" t="s">
        <v>43</v>
      </c>
      <c r="AS1" s="62" t="s">
        <v>44</v>
      </c>
      <c r="AT1" s="62" t="s">
        <v>45</v>
      </c>
      <c r="AU1" s="62" t="s">
        <v>46</v>
      </c>
      <c r="AV1" s="62" t="s">
        <v>47</v>
      </c>
      <c r="AW1" s="62" t="s">
        <v>48</v>
      </c>
      <c r="AX1" s="62" t="s">
        <v>49</v>
      </c>
      <c r="AY1" s="62" t="s">
        <v>50</v>
      </c>
      <c r="AZ1" s="63" t="s">
        <v>51</v>
      </c>
    </row>
    <row r="2" spans="1:52" s="39" customFormat="1" ht="190.5" customHeight="1">
      <c r="A2" s="84">
        <v>1</v>
      </c>
      <c r="B2" s="85" t="s">
        <v>52</v>
      </c>
      <c r="C2" s="85" t="s">
        <v>53</v>
      </c>
      <c r="D2" s="85" t="s">
        <v>54</v>
      </c>
      <c r="E2" s="85">
        <v>2021</v>
      </c>
      <c r="F2" s="85" t="s">
        <v>55</v>
      </c>
      <c r="G2" s="85" t="s">
        <v>56</v>
      </c>
      <c r="H2" s="85" t="s">
        <v>57</v>
      </c>
      <c r="I2" s="85" t="str">
        <f t="array" ref="I2">_xlfn.TEXTJOIN(",", TRUE, IF(Table4[study_id]=Table3[[#This Row],[study_id]], Table4[iso_code], ""))</f>
        <v>DZ,AO,BJ,BW,BF,BI,CM,CF,TD,KM,CG,CD,DJ,EG,GQ,ER,ET,GA,GM,GH,GN,GW,CI,KE,LS,LR,LY,MG,MW,ML,MR,MU,MA,MZ,NA,NE,NG,RW,ST,SN,SC,SL,SO,ZA,SS,SD,SZ,TZ,TG,TN,UG,ZM,ZW</v>
      </c>
      <c r="J2" s="85">
        <f>COUNTIF(study_countries!A:A,A2)</f>
        <v>53</v>
      </c>
      <c r="K2" s="85" t="s">
        <v>58</v>
      </c>
      <c r="L2" s="85" t="s">
        <v>59</v>
      </c>
      <c r="M2" s="85" t="s">
        <v>60</v>
      </c>
      <c r="N2" s="85">
        <v>2010</v>
      </c>
      <c r="O2" s="85">
        <v>2050</v>
      </c>
      <c r="P2" s="85" t="s">
        <v>61</v>
      </c>
      <c r="Q2" s="85" t="s">
        <v>62</v>
      </c>
      <c r="R2" s="85" t="s">
        <v>63</v>
      </c>
      <c r="S2" s="85" t="s">
        <v>64</v>
      </c>
      <c r="T2" s="85" t="s">
        <v>64</v>
      </c>
      <c r="U2" s="85" t="s">
        <v>64</v>
      </c>
      <c r="V2" s="85" t="s">
        <v>65</v>
      </c>
      <c r="W2" s="85" t="s">
        <v>65</v>
      </c>
      <c r="X2" s="85" t="s">
        <v>65</v>
      </c>
      <c r="Y2" s="85" t="s">
        <v>64</v>
      </c>
      <c r="Z2" s="85" t="s">
        <v>65</v>
      </c>
      <c r="AA2" s="85" t="s">
        <v>65</v>
      </c>
      <c r="AB2" s="85" t="s">
        <v>66</v>
      </c>
      <c r="AC2" s="85" t="s">
        <v>67</v>
      </c>
      <c r="AD2" s="85" t="s">
        <v>68</v>
      </c>
      <c r="AE2" s="85" t="s">
        <v>64</v>
      </c>
      <c r="AF2" s="85" t="s">
        <v>64</v>
      </c>
      <c r="AG2" s="85" t="s">
        <v>65</v>
      </c>
      <c r="AH2" s="85" t="s">
        <v>65</v>
      </c>
      <c r="AI2" s="85" t="s">
        <v>69</v>
      </c>
      <c r="AJ2" s="85" t="s">
        <v>65</v>
      </c>
      <c r="AK2" s="85" t="s">
        <v>65</v>
      </c>
      <c r="AL2" s="85" t="s">
        <v>65</v>
      </c>
      <c r="AM2" s="85" t="s">
        <v>65</v>
      </c>
      <c r="AN2" s="85" t="s">
        <v>65</v>
      </c>
      <c r="AO2" s="85" t="s">
        <v>70</v>
      </c>
      <c r="AP2" s="85" t="s">
        <v>71</v>
      </c>
      <c r="AQ2" s="85" t="s">
        <v>72</v>
      </c>
      <c r="AR2" s="85" t="s">
        <v>73</v>
      </c>
      <c r="AS2" s="85" t="s">
        <v>65</v>
      </c>
      <c r="AT2" s="85" t="s">
        <v>74</v>
      </c>
      <c r="AU2" s="85" t="s">
        <v>65</v>
      </c>
      <c r="AV2" s="85" t="s">
        <v>75</v>
      </c>
      <c r="AW2" s="85" t="s">
        <v>65</v>
      </c>
      <c r="AX2" s="85"/>
      <c r="AY2" s="22" t="s">
        <v>76</v>
      </c>
      <c r="AZ2" s="87" t="s">
        <v>77</v>
      </c>
    </row>
    <row r="3" spans="1:52" s="39" customFormat="1" ht="145.5" customHeight="1">
      <c r="A3" s="84">
        <v>2</v>
      </c>
      <c r="B3" s="85" t="s">
        <v>78</v>
      </c>
      <c r="C3" s="85" t="s">
        <v>79</v>
      </c>
      <c r="D3" s="85" t="s">
        <v>80</v>
      </c>
      <c r="E3" s="85">
        <v>2018</v>
      </c>
      <c r="F3" s="85" t="s">
        <v>55</v>
      </c>
      <c r="G3" s="85" t="s">
        <v>81</v>
      </c>
      <c r="H3" s="85" t="s">
        <v>57</v>
      </c>
      <c r="I3" s="85" t="str">
        <f t="array" ref="I3">_xlfn.TEXTJOIN(",", TRUE, IF(Table4[study_id]=Table3[[#This Row],[study_id]], Table4[iso_code], ""))</f>
        <v>DZ,AO,BJ,BW,BF,BI,CV,CM,CF,TD,KM,CD,CG,DJ,EG,GQ,ER,SZ,ET,GA,GM,GH,GN,GW,CI,KE,LS,LR,LY,MG,MW,ML,MR,MU,MA,MZ,NA,NE,NG,RW,ST,SN,SC,SL,SO,ZA,SS,SD,TZ,TG,TN,UG,ZM,ZW</v>
      </c>
      <c r="J3" s="85">
        <f>COUNTIF(study_countries!A:A,A3)</f>
        <v>54</v>
      </c>
      <c r="K3" s="85" t="s">
        <v>58</v>
      </c>
      <c r="L3" s="85" t="s">
        <v>82</v>
      </c>
      <c r="M3" s="85" t="s">
        <v>83</v>
      </c>
      <c r="N3" s="85">
        <v>2016</v>
      </c>
      <c r="O3" s="85">
        <v>2030</v>
      </c>
      <c r="P3" s="85" t="s">
        <v>61</v>
      </c>
      <c r="Q3" s="85" t="s">
        <v>84</v>
      </c>
      <c r="R3" s="85" t="s">
        <v>85</v>
      </c>
      <c r="S3" s="85" t="s">
        <v>64</v>
      </c>
      <c r="T3" s="85" t="s">
        <v>64</v>
      </c>
      <c r="U3" s="85" t="s">
        <v>64</v>
      </c>
      <c r="V3" s="85" t="s">
        <v>64</v>
      </c>
      <c r="W3" s="85" t="s">
        <v>64</v>
      </c>
      <c r="X3" s="85" t="s">
        <v>64</v>
      </c>
      <c r="Y3" s="85" t="s">
        <v>64</v>
      </c>
      <c r="Z3" s="85" t="s">
        <v>65</v>
      </c>
      <c r="AA3" s="85" t="s">
        <v>64</v>
      </c>
      <c r="AB3" s="85" t="s">
        <v>86</v>
      </c>
      <c r="AC3" s="85" t="s">
        <v>87</v>
      </c>
      <c r="AD3" s="85" t="s">
        <v>88</v>
      </c>
      <c r="AE3" s="85" t="s">
        <v>64</v>
      </c>
      <c r="AF3" s="85" t="s">
        <v>64</v>
      </c>
      <c r="AG3" s="85" t="s">
        <v>65</v>
      </c>
      <c r="AH3" s="85" t="s">
        <v>65</v>
      </c>
      <c r="AI3" s="85" t="s">
        <v>89</v>
      </c>
      <c r="AJ3" s="85" t="s">
        <v>65</v>
      </c>
      <c r="AK3" s="85" t="s">
        <v>65</v>
      </c>
      <c r="AL3" s="85" t="s">
        <v>65</v>
      </c>
      <c r="AM3" s="85" t="s">
        <v>64</v>
      </c>
      <c r="AN3" s="85" t="s">
        <v>65</v>
      </c>
      <c r="AO3" s="85" t="s">
        <v>90</v>
      </c>
      <c r="AP3" s="85" t="s">
        <v>91</v>
      </c>
      <c r="AQ3" s="85" t="s">
        <v>92</v>
      </c>
      <c r="AR3" s="85" t="s">
        <v>93</v>
      </c>
      <c r="AS3" s="85" t="s">
        <v>65</v>
      </c>
      <c r="AT3" s="85" t="s">
        <v>94</v>
      </c>
      <c r="AU3" s="85" t="s">
        <v>64</v>
      </c>
      <c r="AV3" s="85" t="s">
        <v>75</v>
      </c>
      <c r="AW3" s="85" t="s">
        <v>64</v>
      </c>
      <c r="AX3" s="85" t="s">
        <v>95</v>
      </c>
      <c r="AY3" s="86" t="s">
        <v>96</v>
      </c>
      <c r="AZ3" s="87" t="s">
        <v>75</v>
      </c>
    </row>
    <row r="4" spans="1:52" s="39" customFormat="1" ht="138" customHeight="1">
      <c r="A4" s="84">
        <v>3</v>
      </c>
      <c r="B4" s="85" t="s">
        <v>97</v>
      </c>
      <c r="C4" s="85" t="s">
        <v>98</v>
      </c>
      <c r="D4" s="85" t="s">
        <v>99</v>
      </c>
      <c r="E4" s="85">
        <v>2025</v>
      </c>
      <c r="F4" s="85" t="s">
        <v>55</v>
      </c>
      <c r="G4" s="85" t="s">
        <v>100</v>
      </c>
      <c r="H4" s="85" t="s">
        <v>101</v>
      </c>
      <c r="I4" s="85" t="str">
        <f t="array" ref="I4">_xlfn.TEXTJOIN(",", TRUE, IF(Table4[study_id]=Table3[[#This Row],[study_id]], Table4[iso_code], ""))</f>
        <v>DZ,AO,BJ,BW,BF,BI,CM,CF,TD,CD,CG,DJ,EG,GQ,ER,SZ,ET,GA,GM,GH,GN,GW,CI,KE,LS,LR,LY,MW,ML,MR,MA,MZ,NA,NE,NG,RW,SN,SL,SO,ZA,SS,SD,TZ,TG,TN,UG,ZM,ZW</v>
      </c>
      <c r="J4" s="85">
        <f>COUNTIF(study_countries!A:A,A4)</f>
        <v>48</v>
      </c>
      <c r="K4" s="85" t="s">
        <v>58</v>
      </c>
      <c r="L4" s="85" t="s">
        <v>102</v>
      </c>
      <c r="M4" s="85" t="s">
        <v>103</v>
      </c>
      <c r="N4" s="85">
        <v>2019</v>
      </c>
      <c r="O4" s="85">
        <v>2030</v>
      </c>
      <c r="P4" s="85" t="s">
        <v>61</v>
      </c>
      <c r="Q4" s="85" t="s">
        <v>84</v>
      </c>
      <c r="R4" s="85" t="s">
        <v>85</v>
      </c>
      <c r="S4" s="85" t="s">
        <v>64</v>
      </c>
      <c r="T4" s="85" t="s">
        <v>64</v>
      </c>
      <c r="U4" s="85" t="s">
        <v>64</v>
      </c>
      <c r="V4" s="85" t="s">
        <v>65</v>
      </c>
      <c r="W4" s="85" t="s">
        <v>64</v>
      </c>
      <c r="X4" s="85" t="s">
        <v>64</v>
      </c>
      <c r="Y4" s="85" t="s">
        <v>64</v>
      </c>
      <c r="Z4" s="85" t="s">
        <v>65</v>
      </c>
      <c r="AA4" s="85" t="s">
        <v>65</v>
      </c>
      <c r="AB4" s="85" t="s">
        <v>66</v>
      </c>
      <c r="AC4" s="85" t="s">
        <v>104</v>
      </c>
      <c r="AD4" s="85" t="s">
        <v>68</v>
      </c>
      <c r="AE4" s="85" t="s">
        <v>64</v>
      </c>
      <c r="AF4" s="85" t="s">
        <v>64</v>
      </c>
      <c r="AG4" s="85" t="s">
        <v>65</v>
      </c>
      <c r="AH4" s="85" t="s">
        <v>65</v>
      </c>
      <c r="AI4" s="85" t="s">
        <v>105</v>
      </c>
      <c r="AJ4" s="85" t="s">
        <v>65</v>
      </c>
      <c r="AK4" s="85" t="s">
        <v>65</v>
      </c>
      <c r="AL4" s="85" t="s">
        <v>65</v>
      </c>
      <c r="AM4" s="85" t="s">
        <v>64</v>
      </c>
      <c r="AN4" s="85" t="s">
        <v>65</v>
      </c>
      <c r="AO4" s="85" t="s">
        <v>106</v>
      </c>
      <c r="AP4" s="85" t="s">
        <v>107</v>
      </c>
      <c r="AQ4" s="85" t="s">
        <v>108</v>
      </c>
      <c r="AR4" s="85" t="s">
        <v>109</v>
      </c>
      <c r="AS4" s="85" t="s">
        <v>65</v>
      </c>
      <c r="AT4" s="85" t="s">
        <v>110</v>
      </c>
      <c r="AU4" s="85" t="s">
        <v>65</v>
      </c>
      <c r="AV4" s="85" t="s">
        <v>75</v>
      </c>
      <c r="AW4" s="85" t="s">
        <v>65</v>
      </c>
      <c r="AX4" s="85"/>
      <c r="AY4" s="86" t="s">
        <v>111</v>
      </c>
      <c r="AZ4" s="87" t="s">
        <v>112</v>
      </c>
    </row>
    <row r="5" spans="1:52" s="40" customFormat="1" ht="236.25" customHeight="1">
      <c r="A5" s="84">
        <v>4</v>
      </c>
      <c r="B5" s="85" t="s">
        <v>113</v>
      </c>
      <c r="C5" s="85" t="s">
        <v>114</v>
      </c>
      <c r="D5" s="85" t="s">
        <v>115</v>
      </c>
      <c r="E5" s="85">
        <v>2021</v>
      </c>
      <c r="F5" s="85" t="s">
        <v>55</v>
      </c>
      <c r="G5" s="85" t="s">
        <v>116</v>
      </c>
      <c r="H5" s="85" t="s">
        <v>57</v>
      </c>
      <c r="I5" s="85" t="str">
        <f t="array" ref="I5">_xlfn.TEXTJOIN(",", TRUE, IF(Table4[study_id]=Table3[[#This Row],[study_id]], Table4[iso_code], ""))</f>
        <v>DZ,AO,BJ,BW,BF,BI,CV,CM,CF,TD,KM,CD,CG,DJ,EG,GQ,ER,SZ,ET,GA,GM,GH,GN,GW,CI,KE,LS,LR,LY,MG,MW,ML,MR,MU,MA,MZ,NA,NE,NG,RW,ST,SN,SC,SL,SO,ZA,SS,SD,TZ,TG,TN,UG,ZM,ZW</v>
      </c>
      <c r="J5" s="85">
        <f>COUNTIF(study_countries!A:A,A5)</f>
        <v>54</v>
      </c>
      <c r="K5" s="85" t="s">
        <v>58</v>
      </c>
      <c r="L5" s="85" t="s">
        <v>117</v>
      </c>
      <c r="M5" s="85" t="s">
        <v>118</v>
      </c>
      <c r="N5" s="85">
        <v>2021</v>
      </c>
      <c r="O5" s="85">
        <v>2050</v>
      </c>
      <c r="P5" s="85" t="s">
        <v>61</v>
      </c>
      <c r="Q5" s="85" t="s">
        <v>84</v>
      </c>
      <c r="R5" s="85" t="s">
        <v>75</v>
      </c>
      <c r="S5" s="85" t="s">
        <v>64</v>
      </c>
      <c r="T5" s="85" t="s">
        <v>64</v>
      </c>
      <c r="U5" s="85" t="s">
        <v>64</v>
      </c>
      <c r="V5" s="85" t="s">
        <v>65</v>
      </c>
      <c r="W5" s="85" t="s">
        <v>65</v>
      </c>
      <c r="X5" s="85" t="s">
        <v>65</v>
      </c>
      <c r="Y5" s="85" t="s">
        <v>64</v>
      </c>
      <c r="Z5" s="85" t="s">
        <v>64</v>
      </c>
      <c r="AA5" s="85" t="s">
        <v>65</v>
      </c>
      <c r="AB5" s="85" t="s">
        <v>66</v>
      </c>
      <c r="AC5" s="85" t="s">
        <v>104</v>
      </c>
      <c r="AD5" s="85" t="s">
        <v>68</v>
      </c>
      <c r="AE5" s="85" t="s">
        <v>64</v>
      </c>
      <c r="AF5" s="85" t="s">
        <v>65</v>
      </c>
      <c r="AG5" s="85" t="s">
        <v>65</v>
      </c>
      <c r="AH5" s="85" t="s">
        <v>64</v>
      </c>
      <c r="AI5" s="85" t="s">
        <v>119</v>
      </c>
      <c r="AJ5" s="85" t="s">
        <v>65</v>
      </c>
      <c r="AK5" s="85" t="s">
        <v>65</v>
      </c>
      <c r="AL5" s="85" t="s">
        <v>65</v>
      </c>
      <c r="AM5" s="85" t="s">
        <v>65</v>
      </c>
      <c r="AN5" s="85" t="s">
        <v>64</v>
      </c>
      <c r="AO5" s="85" t="s">
        <v>120</v>
      </c>
      <c r="AP5" s="85" t="s">
        <v>121</v>
      </c>
      <c r="AQ5" s="85" t="s">
        <v>122</v>
      </c>
      <c r="AR5" s="85" t="s">
        <v>123</v>
      </c>
      <c r="AS5" s="85" t="s">
        <v>65</v>
      </c>
      <c r="AT5" s="85" t="s">
        <v>110</v>
      </c>
      <c r="AU5" s="85" t="s">
        <v>65</v>
      </c>
      <c r="AV5" s="85" t="s">
        <v>75</v>
      </c>
      <c r="AW5" s="85" t="s">
        <v>65</v>
      </c>
      <c r="AX5" s="85"/>
      <c r="AY5" s="86" t="s">
        <v>124</v>
      </c>
      <c r="AZ5" s="87" t="s">
        <v>125</v>
      </c>
    </row>
    <row r="6" spans="1:52" s="40" customFormat="1" ht="213" customHeight="1">
      <c r="A6" s="84">
        <v>5</v>
      </c>
      <c r="B6" s="85" t="s">
        <v>126</v>
      </c>
      <c r="C6" s="85" t="s">
        <v>127</v>
      </c>
      <c r="D6" s="85" t="s">
        <v>128</v>
      </c>
      <c r="E6" s="85">
        <v>2016</v>
      </c>
      <c r="F6" s="85" t="s">
        <v>55</v>
      </c>
      <c r="G6" s="85" t="s">
        <v>129</v>
      </c>
      <c r="H6" s="85" t="s">
        <v>57</v>
      </c>
      <c r="I6" s="85" t="str">
        <f t="array" ref="I6">_xlfn.TEXTJOIN(",", TRUE, IF(Table4[study_id]=Table3[[#This Row],[study_id]], Table4[iso_code], ""))</f>
        <v>AO,BF,BI,BJ,BW,CD,CF,CG,CI,CM,DJ,DZ,EG,ER,ET,GA,GH,GM,GN,GQ,GW,KE,LR,LS,LY,MA,ML,MR,MW,MZ,NA,NE,NG,RW,SD,SL,SN,SO,SZ,TD,TG,TN,TZ,UG,ZA,ZM,ZW</v>
      </c>
      <c r="J6" s="85">
        <f>COUNTIF(study_countries!A:A,A6)</f>
        <v>47</v>
      </c>
      <c r="K6" s="85" t="s">
        <v>58</v>
      </c>
      <c r="L6" s="85" t="s">
        <v>130</v>
      </c>
      <c r="M6" s="85" t="s">
        <v>131</v>
      </c>
      <c r="N6" s="85">
        <v>2010</v>
      </c>
      <c r="O6" s="85">
        <v>2040</v>
      </c>
      <c r="P6" s="85" t="s">
        <v>61</v>
      </c>
      <c r="Q6" s="85" t="s">
        <v>84</v>
      </c>
      <c r="R6" s="85" t="s">
        <v>63</v>
      </c>
      <c r="S6" s="85" t="s">
        <v>64</v>
      </c>
      <c r="T6" s="85" t="s">
        <v>64</v>
      </c>
      <c r="U6" s="85" t="s">
        <v>64</v>
      </c>
      <c r="V6" s="85" t="s">
        <v>64</v>
      </c>
      <c r="W6" s="85" t="s">
        <v>64</v>
      </c>
      <c r="X6" s="85" t="s">
        <v>65</v>
      </c>
      <c r="Y6" s="85" t="s">
        <v>64</v>
      </c>
      <c r="Z6" s="85" t="s">
        <v>65</v>
      </c>
      <c r="AA6" s="85" t="s">
        <v>64</v>
      </c>
      <c r="AB6" s="85" t="s">
        <v>66</v>
      </c>
      <c r="AC6" s="85" t="s">
        <v>104</v>
      </c>
      <c r="AD6" s="85" t="s">
        <v>68</v>
      </c>
      <c r="AE6" s="85" t="s">
        <v>64</v>
      </c>
      <c r="AF6" s="85" t="s">
        <v>64</v>
      </c>
      <c r="AG6" s="85" t="s">
        <v>65</v>
      </c>
      <c r="AH6" s="85" t="s">
        <v>65</v>
      </c>
      <c r="AI6" s="85" t="s">
        <v>89</v>
      </c>
      <c r="AJ6" s="85" t="s">
        <v>65</v>
      </c>
      <c r="AK6" s="85" t="s">
        <v>65</v>
      </c>
      <c r="AL6" s="85" t="s">
        <v>65</v>
      </c>
      <c r="AM6" s="85" t="s">
        <v>64</v>
      </c>
      <c r="AN6" s="85" t="s">
        <v>64</v>
      </c>
      <c r="AO6" s="85" t="s">
        <v>132</v>
      </c>
      <c r="AP6" s="85" t="s">
        <v>133</v>
      </c>
      <c r="AQ6" s="85" t="s">
        <v>134</v>
      </c>
      <c r="AR6" s="85" t="s">
        <v>135</v>
      </c>
      <c r="AS6" s="85" t="s">
        <v>136</v>
      </c>
      <c r="AT6" s="85" t="s">
        <v>137</v>
      </c>
      <c r="AU6" s="85" t="s">
        <v>65</v>
      </c>
      <c r="AV6" s="88">
        <v>0.05</v>
      </c>
      <c r="AW6" s="85" t="s">
        <v>65</v>
      </c>
      <c r="AX6" s="85"/>
      <c r="AY6" s="86" t="s">
        <v>138</v>
      </c>
      <c r="AZ6" s="87" t="s">
        <v>139</v>
      </c>
    </row>
    <row r="7" spans="1:52" s="40" customFormat="1" ht="214.5" customHeight="1">
      <c r="A7" s="84">
        <v>6</v>
      </c>
      <c r="B7" s="85" t="s">
        <v>140</v>
      </c>
      <c r="C7" s="85" t="s">
        <v>141</v>
      </c>
      <c r="D7" s="85" t="s">
        <v>142</v>
      </c>
      <c r="E7" s="85">
        <v>2022</v>
      </c>
      <c r="F7" s="85" t="s">
        <v>55</v>
      </c>
      <c r="G7" s="85" t="s">
        <v>143</v>
      </c>
      <c r="H7" s="85" t="s">
        <v>57</v>
      </c>
      <c r="I7" s="85" t="str">
        <f t="array" ref="I7">_xlfn.TEXTJOIN(",", TRUE, IF(Table4[study_id]=Table3[[#This Row],[study_id]], Table4[iso_code], ""))</f>
        <v>DZ,AO,BJ,BW,BF,BI,CM,CF,TD,CD,CG,DJ,EG,GQ,ER,SZ,ET,GA,GM,GH,GN,GW,CI,KE,LS,LR,LY,MW,ML,MR,MA,MZ,NA,NE,NG,RW,SN,SL,SO,ZA,SS,SD,TZ,TG,TN,UG,ZM,ZW</v>
      </c>
      <c r="J7" s="85">
        <f>COUNTIF(study_countries!A:A,A7)</f>
        <v>48</v>
      </c>
      <c r="K7" s="85" t="s">
        <v>58</v>
      </c>
      <c r="L7" s="85" t="s">
        <v>144</v>
      </c>
      <c r="M7" s="85" t="s">
        <v>145</v>
      </c>
      <c r="N7" s="85">
        <v>2015</v>
      </c>
      <c r="O7" s="85">
        <v>2065</v>
      </c>
      <c r="P7" s="85" t="s">
        <v>61</v>
      </c>
      <c r="Q7" s="85" t="s">
        <v>84</v>
      </c>
      <c r="R7" s="85" t="s">
        <v>63</v>
      </c>
      <c r="S7" s="85" t="s">
        <v>64</v>
      </c>
      <c r="T7" s="85" t="s">
        <v>64</v>
      </c>
      <c r="U7" s="85" t="s">
        <v>64</v>
      </c>
      <c r="V7" s="85" t="s">
        <v>64</v>
      </c>
      <c r="W7" s="85" t="s">
        <v>64</v>
      </c>
      <c r="X7" s="85" t="s">
        <v>64</v>
      </c>
      <c r="Y7" s="85" t="s">
        <v>64</v>
      </c>
      <c r="Z7" s="85" t="s">
        <v>65</v>
      </c>
      <c r="AA7" s="85" t="s">
        <v>64</v>
      </c>
      <c r="AB7" s="85" t="s">
        <v>146</v>
      </c>
      <c r="AC7" s="85" t="s">
        <v>104</v>
      </c>
      <c r="AD7" s="85" t="s">
        <v>68</v>
      </c>
      <c r="AE7" s="85" t="s">
        <v>64</v>
      </c>
      <c r="AF7" s="85" t="s">
        <v>64</v>
      </c>
      <c r="AG7" s="85" t="s">
        <v>64</v>
      </c>
      <c r="AH7" s="85" t="s">
        <v>65</v>
      </c>
      <c r="AI7" s="85" t="s">
        <v>89</v>
      </c>
      <c r="AJ7" s="85" t="s">
        <v>65</v>
      </c>
      <c r="AK7" s="85" t="s">
        <v>64</v>
      </c>
      <c r="AL7" s="85" t="s">
        <v>65</v>
      </c>
      <c r="AM7" s="85" t="s">
        <v>64</v>
      </c>
      <c r="AN7" s="85" t="s">
        <v>64</v>
      </c>
      <c r="AO7" s="85" t="s">
        <v>147</v>
      </c>
      <c r="AP7" s="85" t="s">
        <v>148</v>
      </c>
      <c r="AQ7" s="85" t="s">
        <v>149</v>
      </c>
      <c r="AR7" s="85" t="s">
        <v>150</v>
      </c>
      <c r="AS7" s="85" t="s">
        <v>65</v>
      </c>
      <c r="AT7" s="85" t="s">
        <v>151</v>
      </c>
      <c r="AU7" s="85" t="s">
        <v>65</v>
      </c>
      <c r="AV7" s="85" t="s">
        <v>75</v>
      </c>
      <c r="AW7" s="85" t="s">
        <v>65</v>
      </c>
      <c r="AX7" s="85"/>
      <c r="AY7" s="86" t="s">
        <v>152</v>
      </c>
      <c r="AZ7" s="87" t="s">
        <v>153</v>
      </c>
    </row>
    <row r="8" spans="1:52" s="40" customFormat="1" ht="261" customHeight="1">
      <c r="A8" s="84">
        <v>7</v>
      </c>
      <c r="B8" s="85" t="s">
        <v>154</v>
      </c>
      <c r="C8" s="85" t="s">
        <v>155</v>
      </c>
      <c r="D8" s="85" t="s">
        <v>156</v>
      </c>
      <c r="E8" s="85">
        <v>2024</v>
      </c>
      <c r="F8" s="85" t="s">
        <v>55</v>
      </c>
      <c r="G8" s="85" t="s">
        <v>129</v>
      </c>
      <c r="H8" s="85" t="s">
        <v>57</v>
      </c>
      <c r="I8" s="85" t="str">
        <f t="array" ref="I8">_xlfn.TEXTJOIN(",", TRUE, IF(Table4[study_id]=Table3[[#This Row],[study_id]], Table4[iso_code], ""))</f>
        <v>DZ,AO,BJ,BW,BF,BI,CM,CF,TD,CD,CG,DJ,EG,GQ,ER,SZ,ET,GA,GM,GH,GN,GW,CI,KE,LS,LR,LY,MW,ML,MR,MA,MZ,NA,NE,NG,RW,SN,SL,SO,ZA,SS,SD,TZ,TG,TN,UG,ZM,ZW</v>
      </c>
      <c r="J8" s="85">
        <f>COUNTIF(study_countries!A:A,A8)</f>
        <v>48</v>
      </c>
      <c r="K8" s="85" t="s">
        <v>58</v>
      </c>
      <c r="L8" s="85" t="s">
        <v>157</v>
      </c>
      <c r="M8" s="85" t="s">
        <v>158</v>
      </c>
      <c r="N8" s="85">
        <v>2020</v>
      </c>
      <c r="O8" s="85">
        <v>2040</v>
      </c>
      <c r="P8" s="85" t="s">
        <v>159</v>
      </c>
      <c r="Q8" s="85" t="s">
        <v>84</v>
      </c>
      <c r="R8" s="85" t="s">
        <v>85</v>
      </c>
      <c r="S8" s="85" t="s">
        <v>64</v>
      </c>
      <c r="T8" s="85" t="s">
        <v>64</v>
      </c>
      <c r="U8" s="85" t="s">
        <v>64</v>
      </c>
      <c r="V8" s="85" t="s">
        <v>64</v>
      </c>
      <c r="W8" s="85" t="s">
        <v>64</v>
      </c>
      <c r="X8" s="85" t="s">
        <v>64</v>
      </c>
      <c r="Y8" s="85" t="s">
        <v>64</v>
      </c>
      <c r="Z8" s="85" t="s">
        <v>64</v>
      </c>
      <c r="AA8" s="85" t="s">
        <v>64</v>
      </c>
      <c r="AB8" s="85" t="s">
        <v>66</v>
      </c>
      <c r="AC8" s="85" t="s">
        <v>87</v>
      </c>
      <c r="AD8" s="85" t="s">
        <v>160</v>
      </c>
      <c r="AE8" s="85" t="s">
        <v>64</v>
      </c>
      <c r="AF8" s="85" t="s">
        <v>64</v>
      </c>
      <c r="AG8" s="85" t="s">
        <v>65</v>
      </c>
      <c r="AH8" s="85" t="s">
        <v>64</v>
      </c>
      <c r="AI8" s="85" t="s">
        <v>89</v>
      </c>
      <c r="AJ8" s="85" t="s">
        <v>65</v>
      </c>
      <c r="AK8" s="85" t="s">
        <v>65</v>
      </c>
      <c r="AL8" s="85" t="s">
        <v>65</v>
      </c>
      <c r="AM8" s="85" t="s">
        <v>64</v>
      </c>
      <c r="AN8" s="85" t="s">
        <v>64</v>
      </c>
      <c r="AO8" s="85" t="s">
        <v>161</v>
      </c>
      <c r="AP8" s="85" t="s">
        <v>162</v>
      </c>
      <c r="AQ8" s="85" t="s">
        <v>163</v>
      </c>
      <c r="AR8" s="85" t="s">
        <v>164</v>
      </c>
      <c r="AS8" s="85" t="s">
        <v>65</v>
      </c>
      <c r="AT8" s="85" t="s">
        <v>165</v>
      </c>
      <c r="AU8" s="85" t="s">
        <v>64</v>
      </c>
      <c r="AV8" s="88">
        <v>0.1</v>
      </c>
      <c r="AW8" s="85" t="s">
        <v>64</v>
      </c>
      <c r="AX8" s="85" t="s">
        <v>166</v>
      </c>
      <c r="AY8" s="86" t="s">
        <v>167</v>
      </c>
      <c r="AZ8" s="87" t="s">
        <v>154</v>
      </c>
    </row>
    <row r="9" spans="1:52" s="40" customFormat="1" ht="261" customHeight="1">
      <c r="A9" s="84">
        <v>8</v>
      </c>
      <c r="B9" s="85" t="s">
        <v>154</v>
      </c>
      <c r="C9" s="85" t="s">
        <v>168</v>
      </c>
      <c r="D9" s="85" t="s">
        <v>169</v>
      </c>
      <c r="E9" s="85">
        <v>2018</v>
      </c>
      <c r="F9" s="85" t="s">
        <v>55</v>
      </c>
      <c r="G9" s="85" t="s">
        <v>129</v>
      </c>
      <c r="H9" s="85" t="s">
        <v>57</v>
      </c>
      <c r="I9" s="85" t="str">
        <f t="array" ref="I9">_xlfn.TEXTJOIN(",", TRUE, IF(Table4[study_id]=Table3[[#This Row],[study_id]], Table4[iso_code], ""))</f>
        <v>DZ,AO,BJ,BW,BF,BI,CM,CF,TD,CD,CG,DJ,EG,GQ,ER,SZ,ET,GA,GM,GH,GN,GW,CI,KE,LS,LR,LY,MW,ML,MR,MA,MZ,NA,NE,NG,RW,SN,SL,SO,ZA,SS,SD,TZ,TG,TN,UG,ZM,ZW</v>
      </c>
      <c r="J9" s="85">
        <f>COUNTIF(study_countries!A:A,A9)</f>
        <v>48</v>
      </c>
      <c r="K9" s="85" t="s">
        <v>58</v>
      </c>
      <c r="L9" s="85" t="s">
        <v>170</v>
      </c>
      <c r="M9" s="85" t="s">
        <v>171</v>
      </c>
      <c r="N9" s="85">
        <v>2010</v>
      </c>
      <c r="O9" s="85">
        <v>2030</v>
      </c>
      <c r="P9" s="85" t="s">
        <v>61</v>
      </c>
      <c r="Q9" s="85" t="s">
        <v>84</v>
      </c>
      <c r="R9" s="85" t="s">
        <v>85</v>
      </c>
      <c r="S9" s="85" t="s">
        <v>64</v>
      </c>
      <c r="T9" s="85" t="s">
        <v>64</v>
      </c>
      <c r="U9" s="85" t="s">
        <v>64</v>
      </c>
      <c r="V9" s="85" t="s">
        <v>64</v>
      </c>
      <c r="W9" s="85" t="s">
        <v>65</v>
      </c>
      <c r="X9" s="85" t="s">
        <v>64</v>
      </c>
      <c r="Y9" s="85" t="s">
        <v>64</v>
      </c>
      <c r="Z9" s="85" t="s">
        <v>65</v>
      </c>
      <c r="AA9" s="85" t="s">
        <v>64</v>
      </c>
      <c r="AB9" s="85" t="s">
        <v>66</v>
      </c>
      <c r="AC9" s="85" t="s">
        <v>87</v>
      </c>
      <c r="AD9" s="85" t="s">
        <v>172</v>
      </c>
      <c r="AE9" s="85" t="s">
        <v>64</v>
      </c>
      <c r="AF9" s="85" t="s">
        <v>64</v>
      </c>
      <c r="AG9" s="85" t="s">
        <v>65</v>
      </c>
      <c r="AH9" s="85" t="s">
        <v>65</v>
      </c>
      <c r="AI9" s="85" t="s">
        <v>89</v>
      </c>
      <c r="AJ9" s="85" t="s">
        <v>65</v>
      </c>
      <c r="AK9" s="85" t="s">
        <v>65</v>
      </c>
      <c r="AL9" s="85" t="s">
        <v>65</v>
      </c>
      <c r="AM9" s="85" t="s">
        <v>64</v>
      </c>
      <c r="AN9" s="85" t="s">
        <v>65</v>
      </c>
      <c r="AO9" s="85" t="s">
        <v>173</v>
      </c>
      <c r="AP9" s="85" t="s">
        <v>174</v>
      </c>
      <c r="AQ9" s="85" t="s">
        <v>175</v>
      </c>
      <c r="AR9" s="85" t="s">
        <v>164</v>
      </c>
      <c r="AS9" s="85" t="s">
        <v>65</v>
      </c>
      <c r="AT9" s="85" t="s">
        <v>176</v>
      </c>
      <c r="AU9" s="85" t="s">
        <v>64</v>
      </c>
      <c r="AV9" s="88">
        <v>0.1</v>
      </c>
      <c r="AW9" s="85" t="s">
        <v>65</v>
      </c>
      <c r="AX9" s="85"/>
      <c r="AY9" s="86" t="s">
        <v>177</v>
      </c>
      <c r="AZ9" s="89" t="s">
        <v>154</v>
      </c>
    </row>
    <row r="10" spans="1:52" s="40" customFormat="1" ht="261" customHeight="1">
      <c r="A10" s="84">
        <v>9</v>
      </c>
      <c r="B10" s="85" t="s">
        <v>154</v>
      </c>
      <c r="C10" s="85" t="s">
        <v>178</v>
      </c>
      <c r="D10" s="85" t="s">
        <v>179</v>
      </c>
      <c r="E10" s="85">
        <v>2021</v>
      </c>
      <c r="F10" s="85" t="s">
        <v>55</v>
      </c>
      <c r="G10" s="85" t="s">
        <v>129</v>
      </c>
      <c r="H10" s="85" t="s">
        <v>101</v>
      </c>
      <c r="I10" s="85" t="str">
        <f t="array" ref="I10">_xlfn.TEXTJOIN(",", TRUE, IF(Table4[study_id]=Table3[[#This Row],[study_id]], Table4[iso_code], ""))</f>
        <v>AO,BW,BI,DJ,EG,SZ,ET,KE,LS,MW,MZ,NA,RW,ZA,SS,SD,TZ,UG,ZM,ZW,CD</v>
      </c>
      <c r="J10" s="85">
        <f>COUNTIF(study_countries!A:A,A10)</f>
        <v>21</v>
      </c>
      <c r="K10" s="85" t="s">
        <v>180</v>
      </c>
      <c r="L10" s="85" t="s">
        <v>181</v>
      </c>
      <c r="M10" s="85" t="s">
        <v>182</v>
      </c>
      <c r="N10" s="85">
        <v>2018</v>
      </c>
      <c r="O10" s="85">
        <v>2040</v>
      </c>
      <c r="P10" s="85" t="s">
        <v>61</v>
      </c>
      <c r="Q10" s="85" t="s">
        <v>84</v>
      </c>
      <c r="R10" s="85" t="s">
        <v>85</v>
      </c>
      <c r="S10" s="85" t="s">
        <v>64</v>
      </c>
      <c r="T10" s="85" t="s">
        <v>64</v>
      </c>
      <c r="U10" s="85" t="s">
        <v>64</v>
      </c>
      <c r="V10" s="85" t="s">
        <v>64</v>
      </c>
      <c r="W10" s="85" t="s">
        <v>64</v>
      </c>
      <c r="X10" s="85" t="s">
        <v>64</v>
      </c>
      <c r="Y10" s="85" t="s">
        <v>64</v>
      </c>
      <c r="Z10" s="85" t="s">
        <v>65</v>
      </c>
      <c r="AA10" s="85" t="s">
        <v>64</v>
      </c>
      <c r="AB10" s="85" t="s">
        <v>66</v>
      </c>
      <c r="AC10" s="85" t="s">
        <v>87</v>
      </c>
      <c r="AD10" s="85" t="s">
        <v>172</v>
      </c>
      <c r="AE10" s="85" t="s">
        <v>64</v>
      </c>
      <c r="AF10" s="85" t="s">
        <v>64</v>
      </c>
      <c r="AG10" s="85" t="s">
        <v>64</v>
      </c>
      <c r="AH10" s="85" t="s">
        <v>64</v>
      </c>
      <c r="AI10" s="85" t="s">
        <v>89</v>
      </c>
      <c r="AJ10" s="85" t="s">
        <v>65</v>
      </c>
      <c r="AK10" s="85" t="s">
        <v>65</v>
      </c>
      <c r="AL10" s="85" t="s">
        <v>65</v>
      </c>
      <c r="AM10" s="85" t="s">
        <v>64</v>
      </c>
      <c r="AN10" s="85" t="s">
        <v>65</v>
      </c>
      <c r="AO10" s="85" t="s">
        <v>183</v>
      </c>
      <c r="AP10" s="85" t="s">
        <v>184</v>
      </c>
      <c r="AQ10" s="85" t="s">
        <v>154</v>
      </c>
      <c r="AR10" s="85" t="s">
        <v>164</v>
      </c>
      <c r="AS10" s="85" t="s">
        <v>65</v>
      </c>
      <c r="AT10" s="85" t="s">
        <v>185</v>
      </c>
      <c r="AU10" s="85" t="s">
        <v>64</v>
      </c>
      <c r="AV10" s="88">
        <v>0.1</v>
      </c>
      <c r="AW10" s="85" t="s">
        <v>65</v>
      </c>
      <c r="AX10" s="85"/>
      <c r="AY10" s="90" t="s">
        <v>186</v>
      </c>
      <c r="AZ10" s="91" t="s">
        <v>154</v>
      </c>
    </row>
    <row r="11" spans="1:52" s="39" customFormat="1" ht="208.15" customHeight="1">
      <c r="A11" s="84">
        <v>10</v>
      </c>
      <c r="B11" s="85" t="s">
        <v>187</v>
      </c>
      <c r="C11" s="85" t="s">
        <v>188</v>
      </c>
      <c r="D11" s="85" t="s">
        <v>189</v>
      </c>
      <c r="E11" s="85">
        <v>2017</v>
      </c>
      <c r="F11" s="85" t="s">
        <v>55</v>
      </c>
      <c r="G11" s="85" t="s">
        <v>129</v>
      </c>
      <c r="H11" s="85" t="s">
        <v>57</v>
      </c>
      <c r="I11" s="85" t="str">
        <f t="array" ref="I11">_xlfn.TEXTJOIN(",", TRUE, IF(Table4[study_id]=Table3[[#This Row],[study_id]], Table4[iso_code], ""))</f>
        <v>DZ,AO,BJ,BW,BF,BI,CM,CV,CF,TD,KM,CD,CG,CI,DJ,EG,GQ,ER,ET,GA,GM,GH,GN,GW,KE,LS,LR,LY,MG,MW,ML,MR,MU,MA,MZ,NA,NE,NG,RW,ST,SC,SN,SL,SO,SD,SZ,TZ,TG,TN,UG,ZM,ZW</v>
      </c>
      <c r="J11" s="85">
        <f>COUNTIF(study_countries!A:A,A11)</f>
        <v>52</v>
      </c>
      <c r="K11" s="85" t="s">
        <v>190</v>
      </c>
      <c r="L11" s="85" t="s">
        <v>191</v>
      </c>
      <c r="M11" s="85" t="s">
        <v>192</v>
      </c>
      <c r="N11" s="85">
        <v>2010</v>
      </c>
      <c r="O11" s="85">
        <v>2040</v>
      </c>
      <c r="P11" s="85" t="s">
        <v>159</v>
      </c>
      <c r="Q11" s="85" t="s">
        <v>193</v>
      </c>
      <c r="R11" s="85" t="s">
        <v>194</v>
      </c>
      <c r="S11" s="85" t="s">
        <v>64</v>
      </c>
      <c r="T11" s="85" t="s">
        <v>64</v>
      </c>
      <c r="U11" s="85" t="s">
        <v>64</v>
      </c>
      <c r="V11" s="85" t="s">
        <v>64</v>
      </c>
      <c r="W11" s="85" t="s">
        <v>65</v>
      </c>
      <c r="X11" s="85" t="s">
        <v>65</v>
      </c>
      <c r="Y11" s="85" t="s">
        <v>64</v>
      </c>
      <c r="Z11" s="85" t="s">
        <v>65</v>
      </c>
      <c r="AA11" s="85" t="s">
        <v>64</v>
      </c>
      <c r="AB11" s="85" t="s">
        <v>146</v>
      </c>
      <c r="AC11" s="85" t="s">
        <v>67</v>
      </c>
      <c r="AD11" s="85" t="s">
        <v>68</v>
      </c>
      <c r="AE11" s="85" t="s">
        <v>64</v>
      </c>
      <c r="AF11" s="85" t="s">
        <v>64</v>
      </c>
      <c r="AG11" s="85" t="s">
        <v>65</v>
      </c>
      <c r="AH11" s="85" t="s">
        <v>65</v>
      </c>
      <c r="AI11" s="85" t="s">
        <v>195</v>
      </c>
      <c r="AJ11" s="85" t="s">
        <v>64</v>
      </c>
      <c r="AK11" s="85" t="s">
        <v>64</v>
      </c>
      <c r="AL11" s="85" t="s">
        <v>64</v>
      </c>
      <c r="AM11" s="85" t="s">
        <v>64</v>
      </c>
      <c r="AN11" s="85" t="s">
        <v>64</v>
      </c>
      <c r="AO11" s="85" t="s">
        <v>196</v>
      </c>
      <c r="AP11" s="85" t="s">
        <v>197</v>
      </c>
      <c r="AQ11" s="85" t="s">
        <v>198</v>
      </c>
      <c r="AR11" s="85" t="s">
        <v>199</v>
      </c>
      <c r="AS11" s="85" t="s">
        <v>64</v>
      </c>
      <c r="AT11" s="85" t="s">
        <v>200</v>
      </c>
      <c r="AU11" s="85" t="s">
        <v>65</v>
      </c>
      <c r="AV11" s="85" t="s">
        <v>75</v>
      </c>
      <c r="AW11" s="85" t="s">
        <v>65</v>
      </c>
      <c r="AX11" s="85"/>
      <c r="AY11" s="86" t="s">
        <v>201</v>
      </c>
      <c r="AZ11" s="92" t="s">
        <v>202</v>
      </c>
    </row>
    <row r="12" spans="1:52" s="40" customFormat="1" ht="215.25" customHeight="1">
      <c r="A12" s="84">
        <v>11</v>
      </c>
      <c r="B12" s="85" t="s">
        <v>203</v>
      </c>
      <c r="C12" s="85" t="s">
        <v>204</v>
      </c>
      <c r="D12" s="85" t="s">
        <v>205</v>
      </c>
      <c r="E12" s="85">
        <v>2021</v>
      </c>
      <c r="F12" s="85" t="s">
        <v>55</v>
      </c>
      <c r="G12" s="85" t="s">
        <v>206</v>
      </c>
      <c r="H12" s="85" t="s">
        <v>57</v>
      </c>
      <c r="I12" s="85" t="str">
        <f t="array" ref="I12">_xlfn.TEXTJOIN(",", TRUE, IF(Table4[study_id]=Table3[[#This Row],[study_id]], Table4[iso_code], ""))</f>
        <v>DZ,AO,BJ,BW,BF,BI,CM,CF,TD,CG,CD,DJ,EG,GQ,ER,ET,GA,GM,GH,GN,GW,CI,KE,LS,LR,LY,MG,MW,ML,MR,MA,MZ,NA,NE,NG,RW,SN,SL,SO,ZA,SS,SD,TZ,TG,TN,UG,ZM,ZW</v>
      </c>
      <c r="J12" s="85">
        <f>COUNTIF(study_countries!A:A,A12)</f>
        <v>48</v>
      </c>
      <c r="K12" s="85" t="s">
        <v>207</v>
      </c>
      <c r="L12" s="85" t="s">
        <v>208</v>
      </c>
      <c r="M12" s="85" t="s">
        <v>209</v>
      </c>
      <c r="N12" s="85">
        <v>2018</v>
      </c>
      <c r="O12" s="85">
        <v>2025</v>
      </c>
      <c r="P12" s="85" t="s">
        <v>61</v>
      </c>
      <c r="Q12" s="85" t="s">
        <v>210</v>
      </c>
      <c r="R12" s="85" t="s">
        <v>211</v>
      </c>
      <c r="S12" s="85" t="s">
        <v>64</v>
      </c>
      <c r="T12" s="85" t="s">
        <v>64</v>
      </c>
      <c r="U12" s="85" t="s">
        <v>64</v>
      </c>
      <c r="V12" s="85" t="s">
        <v>64</v>
      </c>
      <c r="W12" s="85" t="s">
        <v>64</v>
      </c>
      <c r="X12" s="85" t="s">
        <v>64</v>
      </c>
      <c r="Y12" s="85" t="s">
        <v>64</v>
      </c>
      <c r="Z12" s="85" t="s">
        <v>65</v>
      </c>
      <c r="AA12" s="85" t="s">
        <v>64</v>
      </c>
      <c r="AB12" s="85" t="s">
        <v>66</v>
      </c>
      <c r="AC12" s="85" t="s">
        <v>104</v>
      </c>
      <c r="AD12" s="85" t="s">
        <v>68</v>
      </c>
      <c r="AE12" s="85" t="s">
        <v>64</v>
      </c>
      <c r="AF12" s="85" t="s">
        <v>64</v>
      </c>
      <c r="AG12" s="85" t="s">
        <v>65</v>
      </c>
      <c r="AH12" s="85" t="s">
        <v>65</v>
      </c>
      <c r="AI12" s="85" t="s">
        <v>69</v>
      </c>
      <c r="AJ12" s="85" t="s">
        <v>65</v>
      </c>
      <c r="AK12" s="85" t="s">
        <v>65</v>
      </c>
      <c r="AL12" s="85" t="s">
        <v>65</v>
      </c>
      <c r="AM12" s="85" t="s">
        <v>64</v>
      </c>
      <c r="AN12" s="85" t="s">
        <v>65</v>
      </c>
      <c r="AO12" s="85" t="s">
        <v>212</v>
      </c>
      <c r="AP12" s="85" t="s">
        <v>213</v>
      </c>
      <c r="AQ12" s="85" t="s">
        <v>214</v>
      </c>
      <c r="AR12" s="85" t="s">
        <v>215</v>
      </c>
      <c r="AS12" s="85" t="s">
        <v>65</v>
      </c>
      <c r="AT12" s="85" t="s">
        <v>216</v>
      </c>
      <c r="AU12" s="85" t="s">
        <v>65</v>
      </c>
      <c r="AV12" s="85" t="s">
        <v>75</v>
      </c>
      <c r="AW12" s="85" t="s">
        <v>65</v>
      </c>
      <c r="AX12" s="85"/>
      <c r="AY12" s="86" t="s">
        <v>217</v>
      </c>
      <c r="AZ12" s="87" t="s">
        <v>218</v>
      </c>
    </row>
    <row r="13" spans="1:52" s="40" customFormat="1" ht="215.25" customHeight="1">
      <c r="A13" s="84">
        <v>12</v>
      </c>
      <c r="B13" s="85" t="s">
        <v>219</v>
      </c>
      <c r="C13" s="85" t="s">
        <v>220</v>
      </c>
      <c r="D13" s="85" t="s">
        <v>221</v>
      </c>
      <c r="E13" s="85">
        <v>2024</v>
      </c>
      <c r="F13" s="85" t="s">
        <v>55</v>
      </c>
      <c r="G13" s="85" t="s">
        <v>129</v>
      </c>
      <c r="H13" s="85" t="s">
        <v>222</v>
      </c>
      <c r="I13" s="85" t="str">
        <f t="array" ref="I13">_xlfn.TEXTJOIN(",", TRUE, IF(Table4[study_id]=Table3[[#This Row],[study_id]], Table4[iso_code], ""))</f>
        <v>DZ</v>
      </c>
      <c r="J13" s="85">
        <f>COUNTIF(study_countries!A:A,A13)</f>
        <v>1</v>
      </c>
      <c r="K13" s="85" t="s">
        <v>223</v>
      </c>
      <c r="L13" s="85" t="s">
        <v>224</v>
      </c>
      <c r="M13" s="85" t="s">
        <v>225</v>
      </c>
      <c r="N13" s="85">
        <v>2016</v>
      </c>
      <c r="O13" s="85">
        <v>2070</v>
      </c>
      <c r="P13" s="85" t="s">
        <v>61</v>
      </c>
      <c r="Q13" s="85" t="s">
        <v>84</v>
      </c>
      <c r="R13" s="85" t="s">
        <v>63</v>
      </c>
      <c r="S13" s="85" t="s">
        <v>64</v>
      </c>
      <c r="T13" s="85" t="s">
        <v>64</v>
      </c>
      <c r="U13" s="85" t="s">
        <v>64</v>
      </c>
      <c r="V13" s="85" t="s">
        <v>64</v>
      </c>
      <c r="W13" s="85" t="s">
        <v>64</v>
      </c>
      <c r="X13" s="85" t="s">
        <v>65</v>
      </c>
      <c r="Y13" s="85" t="s">
        <v>64</v>
      </c>
      <c r="Z13" s="85" t="s">
        <v>64</v>
      </c>
      <c r="AA13" s="85" t="s">
        <v>65</v>
      </c>
      <c r="AB13" s="85" t="s">
        <v>66</v>
      </c>
      <c r="AC13" s="85" t="s">
        <v>67</v>
      </c>
      <c r="AD13" s="85" t="s">
        <v>68</v>
      </c>
      <c r="AE13" s="85" t="s">
        <v>64</v>
      </c>
      <c r="AF13" s="85" t="s">
        <v>64</v>
      </c>
      <c r="AG13" s="85" t="s">
        <v>64</v>
      </c>
      <c r="AH13" s="85" t="s">
        <v>65</v>
      </c>
      <c r="AI13" s="85" t="s">
        <v>89</v>
      </c>
      <c r="AJ13" s="85" t="s">
        <v>65</v>
      </c>
      <c r="AK13" s="85" t="s">
        <v>65</v>
      </c>
      <c r="AL13" s="85" t="s">
        <v>65</v>
      </c>
      <c r="AM13" s="85" t="s">
        <v>64</v>
      </c>
      <c r="AN13" s="85" t="s">
        <v>65</v>
      </c>
      <c r="AO13" s="85" t="s">
        <v>226</v>
      </c>
      <c r="AP13" s="85" t="s">
        <v>227</v>
      </c>
      <c r="AQ13" s="85" t="s">
        <v>228</v>
      </c>
      <c r="AR13" s="85" t="s">
        <v>229</v>
      </c>
      <c r="AS13" s="85" t="s">
        <v>65</v>
      </c>
      <c r="AT13" s="85" t="s">
        <v>230</v>
      </c>
      <c r="AU13" s="85" t="s">
        <v>65</v>
      </c>
      <c r="AV13" s="88">
        <v>0.08</v>
      </c>
      <c r="AW13" s="85" t="s">
        <v>65</v>
      </c>
      <c r="AX13" s="85"/>
      <c r="AY13" s="86" t="s">
        <v>231</v>
      </c>
      <c r="AZ13" s="87" t="s">
        <v>232</v>
      </c>
    </row>
    <row r="14" spans="1:52" s="40" customFormat="1" ht="215.25" customHeight="1">
      <c r="A14" s="84">
        <v>13</v>
      </c>
      <c r="B14" s="85" t="s">
        <v>233</v>
      </c>
      <c r="C14" s="85" t="s">
        <v>234</v>
      </c>
      <c r="D14" s="85" t="s">
        <v>235</v>
      </c>
      <c r="E14" s="85">
        <v>2024</v>
      </c>
      <c r="F14" s="85" t="s">
        <v>236</v>
      </c>
      <c r="G14" s="85" t="s">
        <v>237</v>
      </c>
      <c r="H14" s="85" t="s">
        <v>238</v>
      </c>
      <c r="I14" s="85" t="str">
        <f t="array" ref="I14">_xlfn.TEXTJOIN(",", TRUE, IF(Table4[study_id]=Table3[[#This Row],[study_id]], Table4[iso_code], ""))</f>
        <v>DZ</v>
      </c>
      <c r="J14" s="85">
        <f>COUNTIF(study_countries!A:A,A14)</f>
        <v>1</v>
      </c>
      <c r="K14" s="85" t="s">
        <v>223</v>
      </c>
      <c r="L14" s="85" t="s">
        <v>239</v>
      </c>
      <c r="M14" s="85" t="s">
        <v>240</v>
      </c>
      <c r="N14" s="85"/>
      <c r="O14" s="85"/>
      <c r="P14" s="85"/>
      <c r="Q14" s="85"/>
      <c r="R14" s="85"/>
      <c r="S14" s="85"/>
      <c r="T14" s="85"/>
      <c r="U14" s="85"/>
      <c r="V14" s="85"/>
      <c r="W14" s="85"/>
      <c r="X14" s="85"/>
      <c r="Y14" s="85"/>
      <c r="Z14" s="85"/>
      <c r="AA14" s="85"/>
      <c r="AB14" s="85" t="s">
        <v>146</v>
      </c>
      <c r="AC14" s="85" t="s">
        <v>67</v>
      </c>
      <c r="AD14" s="85" t="s">
        <v>68</v>
      </c>
      <c r="AE14" s="85" t="s">
        <v>65</v>
      </c>
      <c r="AF14" s="85" t="s">
        <v>64</v>
      </c>
      <c r="AG14" s="85" t="s">
        <v>65</v>
      </c>
      <c r="AH14" s="85"/>
      <c r="AI14" s="85" t="s">
        <v>89</v>
      </c>
      <c r="AJ14" s="85" t="s">
        <v>65</v>
      </c>
      <c r="AK14" s="85" t="s">
        <v>65</v>
      </c>
      <c r="AL14" s="85" t="s">
        <v>65</v>
      </c>
      <c r="AM14" s="85" t="s">
        <v>65</v>
      </c>
      <c r="AN14" s="85" t="s">
        <v>64</v>
      </c>
      <c r="AO14" s="85"/>
      <c r="AP14" s="85"/>
      <c r="AQ14" s="85" t="s">
        <v>241</v>
      </c>
      <c r="AR14" s="85" t="s">
        <v>242</v>
      </c>
      <c r="AS14" s="85" t="s">
        <v>64</v>
      </c>
      <c r="AT14" s="85"/>
      <c r="AU14" s="85" t="s">
        <v>65</v>
      </c>
      <c r="AV14" s="85"/>
      <c r="AW14" s="85"/>
      <c r="AX14" s="85"/>
      <c r="AY14" s="86" t="s">
        <v>243</v>
      </c>
      <c r="AZ14" s="87" t="s">
        <v>244</v>
      </c>
    </row>
    <row r="15" spans="1:52" s="40" customFormat="1" ht="147" customHeight="1">
      <c r="A15" s="84">
        <v>14</v>
      </c>
      <c r="B15" s="85" t="s">
        <v>245</v>
      </c>
      <c r="C15" s="85" t="s">
        <v>246</v>
      </c>
      <c r="D15" s="85" t="s">
        <v>247</v>
      </c>
      <c r="E15" s="85">
        <v>2024</v>
      </c>
      <c r="F15" s="85" t="s">
        <v>55</v>
      </c>
      <c r="G15" s="85" t="s">
        <v>129</v>
      </c>
      <c r="H15" s="85" t="s">
        <v>238</v>
      </c>
      <c r="I15" s="85" t="str">
        <f t="array" ref="I15">_xlfn.TEXTJOIN(",", TRUE, IF(Table4[study_id]=Table3[[#This Row],[study_id]], Table4[iso_code], ""))</f>
        <v>BJ</v>
      </c>
      <c r="J15" s="85">
        <f>COUNTIF(study_countries!A:A,A15)</f>
        <v>1</v>
      </c>
      <c r="K15" s="85" t="s">
        <v>248</v>
      </c>
      <c r="L15" s="85" t="s">
        <v>249</v>
      </c>
      <c r="M15" s="85" t="s">
        <v>250</v>
      </c>
      <c r="N15" s="85">
        <v>2017</v>
      </c>
      <c r="O15" s="85">
        <v>2050</v>
      </c>
      <c r="P15" s="85" t="s">
        <v>61</v>
      </c>
      <c r="Q15" s="85" t="s">
        <v>251</v>
      </c>
      <c r="R15" s="85" t="s">
        <v>194</v>
      </c>
      <c r="S15" s="85" t="s">
        <v>64</v>
      </c>
      <c r="T15" s="85" t="s">
        <v>64</v>
      </c>
      <c r="U15" s="85" t="s">
        <v>64</v>
      </c>
      <c r="V15" s="85" t="s">
        <v>64</v>
      </c>
      <c r="W15" s="85" t="s">
        <v>65</v>
      </c>
      <c r="X15" s="85" t="s">
        <v>65</v>
      </c>
      <c r="Y15" s="85" t="s">
        <v>64</v>
      </c>
      <c r="Z15" s="85" t="s">
        <v>65</v>
      </c>
      <c r="AA15" s="85" t="s">
        <v>64</v>
      </c>
      <c r="AB15" s="85" t="s">
        <v>146</v>
      </c>
      <c r="AC15" s="85" t="s">
        <v>67</v>
      </c>
      <c r="AD15" s="85" t="s">
        <v>68</v>
      </c>
      <c r="AE15" s="85" t="s">
        <v>64</v>
      </c>
      <c r="AF15" s="85" t="s">
        <v>64</v>
      </c>
      <c r="AG15" s="85" t="s">
        <v>64</v>
      </c>
      <c r="AH15" s="85" t="s">
        <v>65</v>
      </c>
      <c r="AI15" s="85" t="s">
        <v>89</v>
      </c>
      <c r="AJ15" s="85" t="s">
        <v>65</v>
      </c>
      <c r="AK15" s="85" t="s">
        <v>64</v>
      </c>
      <c r="AL15" s="85" t="s">
        <v>64</v>
      </c>
      <c r="AM15" s="85" t="s">
        <v>64</v>
      </c>
      <c r="AN15" s="85" t="s">
        <v>64</v>
      </c>
      <c r="AO15" s="85" t="s">
        <v>252</v>
      </c>
      <c r="AP15" s="85" t="s">
        <v>253</v>
      </c>
      <c r="AQ15" s="85" t="s">
        <v>254</v>
      </c>
      <c r="AR15" s="85" t="s">
        <v>255</v>
      </c>
      <c r="AS15" s="85" t="s">
        <v>136</v>
      </c>
      <c r="AT15" s="85" t="s">
        <v>230</v>
      </c>
      <c r="AU15" s="85" t="s">
        <v>65</v>
      </c>
      <c r="AV15" s="85" t="s">
        <v>75</v>
      </c>
      <c r="AW15" s="85" t="s">
        <v>65</v>
      </c>
      <c r="AX15" s="85"/>
      <c r="AY15" s="86" t="s">
        <v>256</v>
      </c>
      <c r="AZ15" s="87" t="s">
        <v>257</v>
      </c>
    </row>
    <row r="16" spans="1:52" s="40" customFormat="1" ht="229.15" customHeight="1">
      <c r="A16" s="84">
        <v>15</v>
      </c>
      <c r="B16" s="85" t="s">
        <v>258</v>
      </c>
      <c r="C16" s="85" t="s">
        <v>259</v>
      </c>
      <c r="D16" s="85" t="s">
        <v>260</v>
      </c>
      <c r="E16" s="85">
        <v>2020</v>
      </c>
      <c r="F16" s="85" t="s">
        <v>236</v>
      </c>
      <c r="G16" s="85" t="s">
        <v>261</v>
      </c>
      <c r="H16" s="85" t="s">
        <v>238</v>
      </c>
      <c r="I16" s="85" t="str">
        <f t="array" ref="I16">_xlfn.TEXTJOIN(",", TRUE, IF(Table4[study_id]=Table3[[#This Row],[study_id]], Table4[iso_code], ""))</f>
        <v>BF,CI</v>
      </c>
      <c r="J16" s="85">
        <f>COUNTIF(study_countries!A:A,A16)</f>
        <v>2</v>
      </c>
      <c r="K16" s="85" t="s">
        <v>248</v>
      </c>
      <c r="L16" s="85" t="s">
        <v>262</v>
      </c>
      <c r="M16" s="85" t="s">
        <v>263</v>
      </c>
      <c r="N16" s="85">
        <v>2015</v>
      </c>
      <c r="O16" s="85">
        <v>2030</v>
      </c>
      <c r="P16" s="85"/>
      <c r="Q16" s="85"/>
      <c r="R16" s="85"/>
      <c r="S16" s="85"/>
      <c r="T16" s="85"/>
      <c r="U16" s="85"/>
      <c r="V16" s="85"/>
      <c r="W16" s="85"/>
      <c r="X16" s="85"/>
      <c r="Y16" s="85"/>
      <c r="Z16" s="85"/>
      <c r="AA16" s="85"/>
      <c r="AB16" s="85" t="s">
        <v>66</v>
      </c>
      <c r="AC16" s="85" t="s">
        <v>104</v>
      </c>
      <c r="AD16" s="85" t="s">
        <v>68</v>
      </c>
      <c r="AE16" s="85" t="s">
        <v>64</v>
      </c>
      <c r="AF16" s="85" t="s">
        <v>65</v>
      </c>
      <c r="AG16" s="85" t="s">
        <v>65</v>
      </c>
      <c r="AH16" s="85"/>
      <c r="AI16" s="85" t="s">
        <v>69</v>
      </c>
      <c r="AJ16" s="85" t="s">
        <v>64</v>
      </c>
      <c r="AK16" s="85" t="s">
        <v>65</v>
      </c>
      <c r="AL16" s="85" t="s">
        <v>65</v>
      </c>
      <c r="AM16" s="85" t="s">
        <v>136</v>
      </c>
      <c r="AN16" s="85" t="s">
        <v>64</v>
      </c>
      <c r="AO16" s="85"/>
      <c r="AP16" s="85"/>
      <c r="AQ16" s="85" t="s">
        <v>264</v>
      </c>
      <c r="AR16" s="85" t="s">
        <v>265</v>
      </c>
      <c r="AS16" s="85" t="s">
        <v>65</v>
      </c>
      <c r="AT16" s="85"/>
      <c r="AU16" s="85" t="s">
        <v>65</v>
      </c>
      <c r="AV16" s="85"/>
      <c r="AW16" s="85"/>
      <c r="AX16" s="85"/>
      <c r="AY16" s="86" t="s">
        <v>266</v>
      </c>
      <c r="AZ16" s="87" t="s">
        <v>267</v>
      </c>
    </row>
    <row r="17" spans="1:52" s="40" customFormat="1" ht="161.25" customHeight="1">
      <c r="A17" s="84">
        <v>16</v>
      </c>
      <c r="B17" s="85" t="s">
        <v>268</v>
      </c>
      <c r="C17" s="85" t="s">
        <v>269</v>
      </c>
      <c r="D17" s="85" t="s">
        <v>270</v>
      </c>
      <c r="E17" s="85">
        <v>2023</v>
      </c>
      <c r="F17" s="85" t="s">
        <v>55</v>
      </c>
      <c r="G17" s="85" t="s">
        <v>129</v>
      </c>
      <c r="H17" s="85" t="s">
        <v>238</v>
      </c>
      <c r="I17" s="85" t="str">
        <f t="array" ref="I17">_xlfn.TEXTJOIN(",", TRUE, IF(Table4[study_id]=Table3[[#This Row],[study_id]], Table4[iso_code], ""))</f>
        <v>BW</v>
      </c>
      <c r="J17" s="85">
        <f>COUNTIF(study_countries!A:A,A17)</f>
        <v>1</v>
      </c>
      <c r="K17" s="85" t="s">
        <v>271</v>
      </c>
      <c r="L17" s="85" t="s">
        <v>272</v>
      </c>
      <c r="M17" s="85" t="s">
        <v>273</v>
      </c>
      <c r="N17" s="85">
        <v>2015</v>
      </c>
      <c r="O17" s="85">
        <v>2050</v>
      </c>
      <c r="P17" s="85" t="s">
        <v>61</v>
      </c>
      <c r="Q17" s="85" t="s">
        <v>84</v>
      </c>
      <c r="R17" s="85" t="s">
        <v>63</v>
      </c>
      <c r="S17" s="85" t="s">
        <v>64</v>
      </c>
      <c r="T17" s="85" t="s">
        <v>64</v>
      </c>
      <c r="U17" s="85" t="s">
        <v>64</v>
      </c>
      <c r="V17" s="85" t="s">
        <v>64</v>
      </c>
      <c r="W17" s="85" t="s">
        <v>64</v>
      </c>
      <c r="X17" s="85" t="s">
        <v>64</v>
      </c>
      <c r="Y17" s="85" t="s">
        <v>64</v>
      </c>
      <c r="Z17" s="85" t="s">
        <v>65</v>
      </c>
      <c r="AA17" s="85" t="s">
        <v>64</v>
      </c>
      <c r="AB17" s="85" t="s">
        <v>146</v>
      </c>
      <c r="AC17" s="85" t="s">
        <v>104</v>
      </c>
      <c r="AD17" s="85" t="s">
        <v>68</v>
      </c>
      <c r="AE17" s="85" t="s">
        <v>64</v>
      </c>
      <c r="AF17" s="85" t="s">
        <v>64</v>
      </c>
      <c r="AG17" s="85" t="s">
        <v>64</v>
      </c>
      <c r="AH17" s="85" t="s">
        <v>65</v>
      </c>
      <c r="AI17" s="85" t="s">
        <v>89</v>
      </c>
      <c r="AJ17" s="85" t="s">
        <v>65</v>
      </c>
      <c r="AK17" s="85" t="s">
        <v>136</v>
      </c>
      <c r="AL17" s="85" t="s">
        <v>64</v>
      </c>
      <c r="AM17" s="85" t="s">
        <v>64</v>
      </c>
      <c r="AN17" s="85" t="s">
        <v>65</v>
      </c>
      <c r="AO17" s="85" t="s">
        <v>274</v>
      </c>
      <c r="AP17" s="85" t="s">
        <v>275</v>
      </c>
      <c r="AQ17" s="85" t="s">
        <v>276</v>
      </c>
      <c r="AR17" s="85" t="s">
        <v>277</v>
      </c>
      <c r="AS17" s="85" t="s">
        <v>65</v>
      </c>
      <c r="AT17" s="85" t="s">
        <v>278</v>
      </c>
      <c r="AU17" s="85" t="s">
        <v>65</v>
      </c>
      <c r="AV17" s="93">
        <v>0.1</v>
      </c>
      <c r="AW17" s="85" t="s">
        <v>65</v>
      </c>
      <c r="AX17" s="85"/>
      <c r="AY17" s="86" t="s">
        <v>279</v>
      </c>
      <c r="AZ17" s="87" t="s">
        <v>280</v>
      </c>
    </row>
    <row r="18" spans="1:52" s="39" customFormat="1" ht="197.25" customHeight="1">
      <c r="A18" s="84">
        <v>17</v>
      </c>
      <c r="B18" s="85" t="s">
        <v>281</v>
      </c>
      <c r="C18" s="85" t="s">
        <v>282</v>
      </c>
      <c r="D18" s="85" t="s">
        <v>283</v>
      </c>
      <c r="E18" s="85">
        <v>2016</v>
      </c>
      <c r="F18" s="85" t="s">
        <v>55</v>
      </c>
      <c r="G18" s="85" t="s">
        <v>129</v>
      </c>
      <c r="H18" s="85" t="s">
        <v>238</v>
      </c>
      <c r="I18" s="85" t="str">
        <f t="array" ref="I18">_xlfn.TEXTJOIN(",", TRUE, IF(Table4[study_id]=Table3[[#This Row],[study_id]], Table4[iso_code], ""))</f>
        <v>CM</v>
      </c>
      <c r="J18" s="85">
        <f>COUNTIF(study_countries!A:A,A18)</f>
        <v>1</v>
      </c>
      <c r="K18" s="85" t="s">
        <v>284</v>
      </c>
      <c r="L18" s="85" t="s">
        <v>285</v>
      </c>
      <c r="M18" s="85" t="s">
        <v>286</v>
      </c>
      <c r="N18" s="85">
        <v>2012</v>
      </c>
      <c r="O18" s="85">
        <v>2035</v>
      </c>
      <c r="P18" s="85" t="s">
        <v>61</v>
      </c>
      <c r="Q18" s="85" t="s">
        <v>210</v>
      </c>
      <c r="R18" s="85" t="s">
        <v>63</v>
      </c>
      <c r="S18" s="85" t="s">
        <v>64</v>
      </c>
      <c r="T18" s="85" t="s">
        <v>64</v>
      </c>
      <c r="U18" s="85" t="s">
        <v>64</v>
      </c>
      <c r="V18" s="85" t="s">
        <v>64</v>
      </c>
      <c r="W18" s="85" t="s">
        <v>65</v>
      </c>
      <c r="X18" s="85" t="s">
        <v>65</v>
      </c>
      <c r="Y18" s="85" t="s">
        <v>64</v>
      </c>
      <c r="Z18" s="85" t="s">
        <v>65</v>
      </c>
      <c r="AA18" s="85" t="s">
        <v>65</v>
      </c>
      <c r="AB18" s="85" t="s">
        <v>66</v>
      </c>
      <c r="AC18" s="85" t="s">
        <v>87</v>
      </c>
      <c r="AD18" s="85" t="s">
        <v>68</v>
      </c>
      <c r="AE18" s="85" t="s">
        <v>64</v>
      </c>
      <c r="AF18" s="85" t="s">
        <v>64</v>
      </c>
      <c r="AG18" s="85" t="s">
        <v>65</v>
      </c>
      <c r="AH18" s="85" t="s">
        <v>65</v>
      </c>
      <c r="AI18" s="85" t="s">
        <v>89</v>
      </c>
      <c r="AJ18" s="85" t="s">
        <v>65</v>
      </c>
      <c r="AK18" s="85" t="s">
        <v>136</v>
      </c>
      <c r="AL18" s="85" t="s">
        <v>65</v>
      </c>
      <c r="AM18" s="85" t="s">
        <v>136</v>
      </c>
      <c r="AN18" s="85" t="s">
        <v>64</v>
      </c>
      <c r="AO18" s="85" t="s">
        <v>287</v>
      </c>
      <c r="AP18" s="85" t="s">
        <v>288</v>
      </c>
      <c r="AQ18" s="85" t="s">
        <v>289</v>
      </c>
      <c r="AR18" s="85" t="s">
        <v>290</v>
      </c>
      <c r="AS18" s="85" t="s">
        <v>64</v>
      </c>
      <c r="AT18" s="85" t="s">
        <v>230</v>
      </c>
      <c r="AU18" s="85" t="s">
        <v>65</v>
      </c>
      <c r="AV18" s="93">
        <v>0.12</v>
      </c>
      <c r="AW18" s="85" t="s">
        <v>64</v>
      </c>
      <c r="AX18" s="85" t="s">
        <v>291</v>
      </c>
      <c r="AY18" s="86" t="s">
        <v>292</v>
      </c>
      <c r="AZ18" s="87" t="s">
        <v>293</v>
      </c>
    </row>
    <row r="19" spans="1:52" s="39" customFormat="1" ht="141.75" customHeight="1">
      <c r="A19" s="84">
        <v>18</v>
      </c>
      <c r="B19" s="85" t="s">
        <v>294</v>
      </c>
      <c r="C19" s="85" t="s">
        <v>295</v>
      </c>
      <c r="D19" s="85" t="s">
        <v>296</v>
      </c>
      <c r="E19" s="85">
        <v>2023</v>
      </c>
      <c r="F19" s="85" t="s">
        <v>236</v>
      </c>
      <c r="G19" s="85" t="s">
        <v>297</v>
      </c>
      <c r="H19" s="85" t="s">
        <v>238</v>
      </c>
      <c r="I19" s="85" t="str">
        <f t="array" ref="I19">_xlfn.TEXTJOIN(",", TRUE, IF(Table4[study_id]=Table3[[#This Row],[study_id]], Table4[iso_code], ""))</f>
        <v>CM</v>
      </c>
      <c r="J19" s="85">
        <f>COUNTIF(study_countries!A:A,A19)</f>
        <v>1</v>
      </c>
      <c r="K19" s="85" t="s">
        <v>284</v>
      </c>
      <c r="L19" s="85" t="s">
        <v>298</v>
      </c>
      <c r="M19" s="85" t="s">
        <v>299</v>
      </c>
      <c r="N19" s="85"/>
      <c r="O19" s="85"/>
      <c r="P19" s="85"/>
      <c r="Q19" s="85"/>
      <c r="R19" s="85"/>
      <c r="S19" s="85"/>
      <c r="T19" s="85"/>
      <c r="U19" s="85"/>
      <c r="V19" s="85"/>
      <c r="W19" s="85"/>
      <c r="X19" s="85"/>
      <c r="Y19" s="85"/>
      <c r="Z19" s="85"/>
      <c r="AA19" s="85"/>
      <c r="AB19" s="85" t="s">
        <v>66</v>
      </c>
      <c r="AC19" s="85" t="s">
        <v>104</v>
      </c>
      <c r="AD19" s="85" t="s">
        <v>68</v>
      </c>
      <c r="AE19" s="85" t="s">
        <v>64</v>
      </c>
      <c r="AF19" s="85" t="s">
        <v>65</v>
      </c>
      <c r="AG19" s="85" t="s">
        <v>65</v>
      </c>
      <c r="AH19" s="85"/>
      <c r="AI19" s="85" t="s">
        <v>300</v>
      </c>
      <c r="AJ19" s="85" t="s">
        <v>65</v>
      </c>
      <c r="AK19" s="85" t="s">
        <v>65</v>
      </c>
      <c r="AL19" s="85" t="s">
        <v>65</v>
      </c>
      <c r="AM19" s="85" t="s">
        <v>64</v>
      </c>
      <c r="AN19" s="85" t="s">
        <v>64</v>
      </c>
      <c r="AO19" s="85"/>
      <c r="AP19" s="85"/>
      <c r="AQ19" s="85" t="s">
        <v>301</v>
      </c>
      <c r="AR19" s="85" t="s">
        <v>199</v>
      </c>
      <c r="AS19" s="85" t="s">
        <v>65</v>
      </c>
      <c r="AT19" s="85"/>
      <c r="AU19" s="85" t="s">
        <v>65</v>
      </c>
      <c r="AV19" s="93"/>
      <c r="AW19" s="85"/>
      <c r="AX19" s="85"/>
      <c r="AY19" s="86" t="s">
        <v>302</v>
      </c>
      <c r="AZ19" s="87" t="s">
        <v>303</v>
      </c>
    </row>
    <row r="20" spans="1:52" s="41" customFormat="1" ht="127.5" customHeight="1">
      <c r="A20" s="84">
        <v>19</v>
      </c>
      <c r="B20" s="85" t="s">
        <v>304</v>
      </c>
      <c r="C20" s="85" t="s">
        <v>305</v>
      </c>
      <c r="D20" s="85" t="s">
        <v>306</v>
      </c>
      <c r="E20" s="85">
        <v>2022</v>
      </c>
      <c r="F20" s="85" t="s">
        <v>55</v>
      </c>
      <c r="G20" s="85" t="s">
        <v>307</v>
      </c>
      <c r="H20" s="85" t="s">
        <v>238</v>
      </c>
      <c r="I20" s="85" t="str">
        <f t="array" ref="I20">_xlfn.TEXTJOIN(",", TRUE, IF(Table4[study_id]=Table3[[#This Row],[study_id]], Table4[iso_code], ""))</f>
        <v>CI</v>
      </c>
      <c r="J20" s="85">
        <f>COUNTIF(study_countries!A:A,A20)</f>
        <v>1</v>
      </c>
      <c r="K20" s="85" t="s">
        <v>248</v>
      </c>
      <c r="L20" s="85" t="s">
        <v>308</v>
      </c>
      <c r="M20" s="85" t="s">
        <v>309</v>
      </c>
      <c r="N20" s="85">
        <v>2016</v>
      </c>
      <c r="O20" s="85">
        <v>2050</v>
      </c>
      <c r="P20" s="85" t="s">
        <v>61</v>
      </c>
      <c r="Q20" s="85" t="s">
        <v>84</v>
      </c>
      <c r="R20" s="85" t="s">
        <v>63</v>
      </c>
      <c r="S20" s="85" t="s">
        <v>64</v>
      </c>
      <c r="T20" s="85" t="s">
        <v>64</v>
      </c>
      <c r="U20" s="85" t="s">
        <v>64</v>
      </c>
      <c r="V20" s="85" t="s">
        <v>64</v>
      </c>
      <c r="W20" s="85" t="s">
        <v>65</v>
      </c>
      <c r="X20" s="85" t="s">
        <v>65</v>
      </c>
      <c r="Y20" s="85" t="s">
        <v>64</v>
      </c>
      <c r="Z20" s="85" t="s">
        <v>65</v>
      </c>
      <c r="AA20" s="85" t="s">
        <v>64</v>
      </c>
      <c r="AB20" s="85" t="s">
        <v>66</v>
      </c>
      <c r="AC20" s="85" t="s">
        <v>67</v>
      </c>
      <c r="AD20" s="85" t="s">
        <v>68</v>
      </c>
      <c r="AE20" s="85" t="s">
        <v>64</v>
      </c>
      <c r="AF20" s="85" t="s">
        <v>64</v>
      </c>
      <c r="AG20" s="85" t="s">
        <v>64</v>
      </c>
      <c r="AH20" s="85" t="s">
        <v>64</v>
      </c>
      <c r="AI20" s="85" t="s">
        <v>310</v>
      </c>
      <c r="AJ20" s="85" t="s">
        <v>64</v>
      </c>
      <c r="AK20" s="85" t="s">
        <v>136</v>
      </c>
      <c r="AL20" s="85" t="s">
        <v>65</v>
      </c>
      <c r="AM20" s="85" t="s">
        <v>64</v>
      </c>
      <c r="AN20" s="85" t="s">
        <v>65</v>
      </c>
      <c r="AO20" s="85" t="s">
        <v>311</v>
      </c>
      <c r="AP20" s="85" t="s">
        <v>312</v>
      </c>
      <c r="AQ20" s="85" t="s">
        <v>313</v>
      </c>
      <c r="AR20" s="85" t="s">
        <v>229</v>
      </c>
      <c r="AS20" s="85" t="s">
        <v>65</v>
      </c>
      <c r="AT20" s="85" t="s">
        <v>314</v>
      </c>
      <c r="AU20" s="85" t="s">
        <v>65</v>
      </c>
      <c r="AV20" s="93">
        <v>0.1</v>
      </c>
      <c r="AW20" s="85" t="s">
        <v>64</v>
      </c>
      <c r="AX20" s="85" t="s">
        <v>315</v>
      </c>
      <c r="AY20" s="86" t="s">
        <v>316</v>
      </c>
      <c r="AZ20" s="87" t="s">
        <v>317</v>
      </c>
    </row>
    <row r="21" spans="1:52" s="39" customFormat="1" ht="183" customHeight="1">
      <c r="A21" s="84">
        <v>20</v>
      </c>
      <c r="B21" s="85" t="s">
        <v>318</v>
      </c>
      <c r="C21" s="85" t="s">
        <v>269</v>
      </c>
      <c r="D21" s="85" t="s">
        <v>319</v>
      </c>
      <c r="E21" s="85">
        <v>2022</v>
      </c>
      <c r="F21" s="85" t="s">
        <v>55</v>
      </c>
      <c r="G21" s="85" t="s">
        <v>320</v>
      </c>
      <c r="H21" s="85" t="s">
        <v>238</v>
      </c>
      <c r="I21" s="85" t="str">
        <f t="array" ref="I21">_xlfn.TEXTJOIN(",", TRUE, IF(Table4[study_id]=Table3[[#This Row],[study_id]], Table4[iso_code], ""))</f>
        <v>EG</v>
      </c>
      <c r="J21" s="85">
        <f>COUNTIF(study_countries!A:A,A21)</f>
        <v>1</v>
      </c>
      <c r="K21" s="85" t="s">
        <v>321</v>
      </c>
      <c r="L21" s="85" t="s">
        <v>322</v>
      </c>
      <c r="M21" s="85" t="s">
        <v>323</v>
      </c>
      <c r="N21" s="85">
        <v>2017</v>
      </c>
      <c r="O21" s="85">
        <v>2042</v>
      </c>
      <c r="P21" s="85" t="s">
        <v>61</v>
      </c>
      <c r="Q21" s="85" t="s">
        <v>84</v>
      </c>
      <c r="R21" s="85" t="s">
        <v>63</v>
      </c>
      <c r="S21" s="85" t="s">
        <v>64</v>
      </c>
      <c r="T21" s="85" t="s">
        <v>64</v>
      </c>
      <c r="U21" s="85" t="s">
        <v>64</v>
      </c>
      <c r="V21" s="85" t="s">
        <v>65</v>
      </c>
      <c r="W21" s="85" t="s">
        <v>64</v>
      </c>
      <c r="X21" s="85" t="s">
        <v>65</v>
      </c>
      <c r="Y21" s="85" t="s">
        <v>64</v>
      </c>
      <c r="Z21" s="85" t="s">
        <v>65</v>
      </c>
      <c r="AA21" s="85" t="s">
        <v>64</v>
      </c>
      <c r="AB21" s="85" t="s">
        <v>66</v>
      </c>
      <c r="AC21" s="85" t="s">
        <v>104</v>
      </c>
      <c r="AD21" s="85" t="s">
        <v>68</v>
      </c>
      <c r="AE21" s="85" t="s">
        <v>65</v>
      </c>
      <c r="AF21" s="85" t="s">
        <v>65</v>
      </c>
      <c r="AG21" s="85" t="s">
        <v>65</v>
      </c>
      <c r="AH21" s="85" t="s">
        <v>65</v>
      </c>
      <c r="AI21" s="85" t="s">
        <v>89</v>
      </c>
      <c r="AJ21" s="85" t="s">
        <v>65</v>
      </c>
      <c r="AK21" s="85" t="s">
        <v>65</v>
      </c>
      <c r="AL21" s="85" t="s">
        <v>65</v>
      </c>
      <c r="AM21" s="85" t="s">
        <v>136</v>
      </c>
      <c r="AN21" s="85" t="s">
        <v>136</v>
      </c>
      <c r="AO21" s="85" t="s">
        <v>324</v>
      </c>
      <c r="AP21" s="85" t="s">
        <v>325</v>
      </c>
      <c r="AQ21" s="85" t="s">
        <v>326</v>
      </c>
      <c r="AR21" s="85" t="s">
        <v>327</v>
      </c>
      <c r="AS21" s="85" t="s">
        <v>65</v>
      </c>
      <c r="AT21" s="85" t="s">
        <v>230</v>
      </c>
      <c r="AU21" s="85" t="s">
        <v>65</v>
      </c>
      <c r="AV21" s="93">
        <v>0.1</v>
      </c>
      <c r="AW21" s="85" t="s">
        <v>65</v>
      </c>
      <c r="AX21" s="85"/>
      <c r="AY21" s="86" t="s">
        <v>328</v>
      </c>
      <c r="AZ21" s="87" t="s">
        <v>329</v>
      </c>
    </row>
    <row r="22" spans="1:52" s="39" customFormat="1" ht="173.25" customHeight="1">
      <c r="A22" s="84">
        <v>21</v>
      </c>
      <c r="B22" s="85" t="s">
        <v>330</v>
      </c>
      <c r="C22" s="85" t="s">
        <v>331</v>
      </c>
      <c r="D22" s="85" t="s">
        <v>332</v>
      </c>
      <c r="E22" s="85">
        <v>2018</v>
      </c>
      <c r="F22" s="85" t="s">
        <v>55</v>
      </c>
      <c r="G22" s="85" t="s">
        <v>129</v>
      </c>
      <c r="H22" s="85" t="s">
        <v>238</v>
      </c>
      <c r="I22" s="85" t="str">
        <f t="array" ref="I22">_xlfn.TEXTJOIN(",", TRUE, IF(Table4[study_id]=Table3[[#This Row],[study_id]], Table4[iso_code], ""))</f>
        <v>EG</v>
      </c>
      <c r="J22" s="85">
        <f>COUNTIF(study_countries!A:A,A22)</f>
        <v>1</v>
      </c>
      <c r="K22" s="85" t="s">
        <v>321</v>
      </c>
      <c r="L22" s="85" t="s">
        <v>333</v>
      </c>
      <c r="M22" s="85" t="s">
        <v>334</v>
      </c>
      <c r="N22" s="85">
        <v>2018</v>
      </c>
      <c r="O22" s="85">
        <v>2040</v>
      </c>
      <c r="P22" s="85" t="s">
        <v>61</v>
      </c>
      <c r="Q22" s="85" t="s">
        <v>84</v>
      </c>
      <c r="R22" s="85" t="s">
        <v>63</v>
      </c>
      <c r="S22" s="85" t="s">
        <v>64</v>
      </c>
      <c r="T22" s="85" t="s">
        <v>64</v>
      </c>
      <c r="U22" s="85" t="s">
        <v>64</v>
      </c>
      <c r="V22" s="85" t="s">
        <v>65</v>
      </c>
      <c r="W22" s="85" t="s">
        <v>64</v>
      </c>
      <c r="X22" s="85" t="s">
        <v>65</v>
      </c>
      <c r="Y22" s="85" t="s">
        <v>64</v>
      </c>
      <c r="Z22" s="85" t="s">
        <v>65</v>
      </c>
      <c r="AA22" s="85" t="s">
        <v>64</v>
      </c>
      <c r="AB22" s="85" t="s">
        <v>66</v>
      </c>
      <c r="AC22" s="85" t="s">
        <v>104</v>
      </c>
      <c r="AD22" s="85" t="s">
        <v>68</v>
      </c>
      <c r="AE22" s="85" t="s">
        <v>64</v>
      </c>
      <c r="AF22" s="85" t="s">
        <v>64</v>
      </c>
      <c r="AG22" s="85" t="s">
        <v>64</v>
      </c>
      <c r="AH22" s="85" t="s">
        <v>65</v>
      </c>
      <c r="AI22" s="85" t="s">
        <v>105</v>
      </c>
      <c r="AJ22" s="85" t="s">
        <v>65</v>
      </c>
      <c r="AK22" s="85" t="s">
        <v>65</v>
      </c>
      <c r="AL22" s="85" t="s">
        <v>65</v>
      </c>
      <c r="AM22" s="85" t="s">
        <v>65</v>
      </c>
      <c r="AN22" s="85" t="s">
        <v>65</v>
      </c>
      <c r="AO22" s="85" t="s">
        <v>335</v>
      </c>
      <c r="AP22" s="85" t="s">
        <v>336</v>
      </c>
      <c r="AQ22" s="85" t="s">
        <v>337</v>
      </c>
      <c r="AR22" s="85" t="s">
        <v>338</v>
      </c>
      <c r="AS22" s="85" t="s">
        <v>136</v>
      </c>
      <c r="AT22" s="85" t="s">
        <v>230</v>
      </c>
      <c r="AU22" s="85" t="s">
        <v>65</v>
      </c>
      <c r="AV22" s="93">
        <v>0.22</v>
      </c>
      <c r="AW22" s="85" t="s">
        <v>65</v>
      </c>
      <c r="AX22" s="85"/>
      <c r="AY22" s="86" t="s">
        <v>339</v>
      </c>
      <c r="AZ22" s="87" t="s">
        <v>340</v>
      </c>
    </row>
    <row r="23" spans="1:52" s="39" customFormat="1" ht="173.25" customHeight="1">
      <c r="A23" s="84">
        <v>22</v>
      </c>
      <c r="B23" s="85" t="s">
        <v>341</v>
      </c>
      <c r="C23" s="85" t="s">
        <v>342</v>
      </c>
      <c r="D23" s="85" t="s">
        <v>343</v>
      </c>
      <c r="E23" s="85">
        <v>2019</v>
      </c>
      <c r="F23" s="85" t="s">
        <v>55</v>
      </c>
      <c r="G23" s="85" t="s">
        <v>129</v>
      </c>
      <c r="H23" s="85" t="s">
        <v>238</v>
      </c>
      <c r="I23" s="85" t="str">
        <f t="array" ref="I23">_xlfn.TEXTJOIN(",", TRUE, IF(Table4[study_id]=Table3[[#This Row],[study_id]], Table4[iso_code], ""))</f>
        <v>EG</v>
      </c>
      <c r="J23" s="85">
        <f>COUNTIF(study_countries!A:A,A23)</f>
        <v>1</v>
      </c>
      <c r="K23" s="85" t="s">
        <v>321</v>
      </c>
      <c r="L23" s="85" t="s">
        <v>344</v>
      </c>
      <c r="M23" s="85" t="s">
        <v>345</v>
      </c>
      <c r="N23" s="85">
        <v>2014</v>
      </c>
      <c r="O23" s="85">
        <v>2050</v>
      </c>
      <c r="P23" s="85" t="s">
        <v>159</v>
      </c>
      <c r="Q23" s="85" t="s">
        <v>84</v>
      </c>
      <c r="R23" s="85" t="s">
        <v>346</v>
      </c>
      <c r="S23" s="85" t="s">
        <v>64</v>
      </c>
      <c r="T23" s="85" t="s">
        <v>64</v>
      </c>
      <c r="U23" s="85" t="s">
        <v>64</v>
      </c>
      <c r="V23" s="85" t="s">
        <v>64</v>
      </c>
      <c r="W23" s="85" t="s">
        <v>64</v>
      </c>
      <c r="X23" s="85" t="s">
        <v>64</v>
      </c>
      <c r="Y23" s="85" t="s">
        <v>64</v>
      </c>
      <c r="Z23" s="85" t="s">
        <v>65</v>
      </c>
      <c r="AA23" s="85" t="s">
        <v>65</v>
      </c>
      <c r="AB23" s="85" t="s">
        <v>66</v>
      </c>
      <c r="AC23" s="85" t="s">
        <v>67</v>
      </c>
      <c r="AD23" s="85" t="s">
        <v>68</v>
      </c>
      <c r="AE23" s="85" t="s">
        <v>64</v>
      </c>
      <c r="AF23" s="85" t="s">
        <v>64</v>
      </c>
      <c r="AG23" s="85" t="s">
        <v>64</v>
      </c>
      <c r="AH23" s="85" t="s">
        <v>65</v>
      </c>
      <c r="AI23" s="85" t="s">
        <v>105</v>
      </c>
      <c r="AJ23" s="85" t="s">
        <v>65</v>
      </c>
      <c r="AK23" s="85" t="s">
        <v>65</v>
      </c>
      <c r="AL23" s="85" t="s">
        <v>65</v>
      </c>
      <c r="AM23" s="85" t="s">
        <v>65</v>
      </c>
      <c r="AN23" s="85" t="s">
        <v>65</v>
      </c>
      <c r="AO23" s="85" t="s">
        <v>347</v>
      </c>
      <c r="AP23" s="85" t="s">
        <v>348</v>
      </c>
      <c r="AQ23" s="85" t="s">
        <v>349</v>
      </c>
      <c r="AR23" s="85" t="s">
        <v>350</v>
      </c>
      <c r="AS23" s="85" t="s">
        <v>65</v>
      </c>
      <c r="AT23" s="85" t="s">
        <v>230</v>
      </c>
      <c r="AU23" s="85" t="s">
        <v>65</v>
      </c>
      <c r="AV23" s="93">
        <v>0.1</v>
      </c>
      <c r="AW23" s="85" t="s">
        <v>65</v>
      </c>
      <c r="AX23" s="85"/>
      <c r="AY23" s="86" t="s">
        <v>351</v>
      </c>
      <c r="AZ23" s="87" t="s">
        <v>352</v>
      </c>
    </row>
    <row r="24" spans="1:52" s="39" customFormat="1" ht="127.5" customHeight="1">
      <c r="A24" s="84">
        <v>23</v>
      </c>
      <c r="B24" s="85" t="s">
        <v>353</v>
      </c>
      <c r="C24" s="85" t="s">
        <v>354</v>
      </c>
      <c r="D24" s="85" t="s">
        <v>355</v>
      </c>
      <c r="E24" s="85">
        <v>2023</v>
      </c>
      <c r="F24" s="85" t="s">
        <v>55</v>
      </c>
      <c r="G24" s="85" t="s">
        <v>129</v>
      </c>
      <c r="H24" s="85" t="s">
        <v>238</v>
      </c>
      <c r="I24" s="85" t="str">
        <f t="array" ref="I24">_xlfn.TEXTJOIN(",", TRUE, IF(Table4[study_id]=Table3[[#This Row],[study_id]], Table4[iso_code], ""))</f>
        <v>ET</v>
      </c>
      <c r="J24" s="85">
        <f>COUNTIF(study_countries!A:A,A24)</f>
        <v>1</v>
      </c>
      <c r="K24" s="85" t="s">
        <v>321</v>
      </c>
      <c r="L24" s="85" t="s">
        <v>356</v>
      </c>
      <c r="M24" s="85" t="s">
        <v>357</v>
      </c>
      <c r="N24" s="85">
        <v>2018</v>
      </c>
      <c r="O24" s="85">
        <v>2050</v>
      </c>
      <c r="P24" s="85" t="s">
        <v>159</v>
      </c>
      <c r="Q24" s="85" t="s">
        <v>84</v>
      </c>
      <c r="R24" s="85" t="s">
        <v>63</v>
      </c>
      <c r="S24" s="85" t="s">
        <v>64</v>
      </c>
      <c r="T24" s="85" t="s">
        <v>64</v>
      </c>
      <c r="U24" s="85" t="s">
        <v>64</v>
      </c>
      <c r="V24" s="85" t="s">
        <v>64</v>
      </c>
      <c r="W24" s="85" t="s">
        <v>64</v>
      </c>
      <c r="X24" s="85" t="s">
        <v>64</v>
      </c>
      <c r="Y24" s="85" t="s">
        <v>64</v>
      </c>
      <c r="Z24" s="85" t="s">
        <v>65</v>
      </c>
      <c r="AA24" s="85" t="s">
        <v>65</v>
      </c>
      <c r="AB24" s="85" t="s">
        <v>146</v>
      </c>
      <c r="AC24" s="85" t="s">
        <v>87</v>
      </c>
      <c r="AD24" s="85" t="s">
        <v>68</v>
      </c>
      <c r="AE24" s="85" t="s">
        <v>64</v>
      </c>
      <c r="AF24" s="85" t="s">
        <v>64</v>
      </c>
      <c r="AG24" s="85" t="s">
        <v>64</v>
      </c>
      <c r="AH24" s="85" t="s">
        <v>65</v>
      </c>
      <c r="AI24" s="85" t="s">
        <v>105</v>
      </c>
      <c r="AJ24" s="85" t="s">
        <v>64</v>
      </c>
      <c r="AK24" s="85" t="s">
        <v>64</v>
      </c>
      <c r="AL24" s="85" t="s">
        <v>64</v>
      </c>
      <c r="AM24" s="85" t="s">
        <v>64</v>
      </c>
      <c r="AN24" s="85" t="s">
        <v>64</v>
      </c>
      <c r="AO24" s="85" t="s">
        <v>358</v>
      </c>
      <c r="AP24" s="85" t="s">
        <v>359</v>
      </c>
      <c r="AQ24" s="85" t="s">
        <v>360</v>
      </c>
      <c r="AR24" s="85" t="s">
        <v>135</v>
      </c>
      <c r="AS24" s="85" t="s">
        <v>136</v>
      </c>
      <c r="AT24" s="85" t="s">
        <v>230</v>
      </c>
      <c r="AU24" s="85" t="s">
        <v>65</v>
      </c>
      <c r="AV24" s="93">
        <v>0.1</v>
      </c>
      <c r="AW24" s="85" t="s">
        <v>65</v>
      </c>
      <c r="AX24" s="85"/>
      <c r="AY24" s="86" t="s">
        <v>361</v>
      </c>
      <c r="AZ24" s="87" t="s">
        <v>362</v>
      </c>
    </row>
    <row r="25" spans="1:52" s="39" customFormat="1" ht="177" customHeight="1">
      <c r="A25" s="84">
        <v>24</v>
      </c>
      <c r="B25" s="85" t="s">
        <v>341</v>
      </c>
      <c r="C25" s="85" t="s">
        <v>363</v>
      </c>
      <c r="D25" s="85" t="s">
        <v>364</v>
      </c>
      <c r="E25" s="85">
        <v>2017</v>
      </c>
      <c r="F25" s="85" t="s">
        <v>55</v>
      </c>
      <c r="G25" s="85" t="s">
        <v>365</v>
      </c>
      <c r="H25" s="85" t="s">
        <v>238</v>
      </c>
      <c r="I25" s="85" t="str">
        <f t="array" ref="I25">_xlfn.TEXTJOIN(",", TRUE, IF(Table4[study_id]=Table3[[#This Row],[study_id]], Table4[iso_code], ""))</f>
        <v>ET</v>
      </c>
      <c r="J25" s="85">
        <f>COUNTIF(study_countries!A:A,A25)</f>
        <v>1</v>
      </c>
      <c r="K25" s="85" t="s">
        <v>321</v>
      </c>
      <c r="L25" s="85" t="s">
        <v>366</v>
      </c>
      <c r="M25" s="85" t="s">
        <v>367</v>
      </c>
      <c r="N25" s="85">
        <v>2015</v>
      </c>
      <c r="O25" s="85">
        <v>2045</v>
      </c>
      <c r="P25" s="85" t="s">
        <v>61</v>
      </c>
      <c r="Q25" s="85" t="s">
        <v>368</v>
      </c>
      <c r="R25" s="85" t="s">
        <v>63</v>
      </c>
      <c r="S25" s="85" t="s">
        <v>64</v>
      </c>
      <c r="T25" s="85" t="s">
        <v>64</v>
      </c>
      <c r="U25" s="85" t="s">
        <v>64</v>
      </c>
      <c r="V25" s="85" t="s">
        <v>65</v>
      </c>
      <c r="W25" s="85" t="s">
        <v>65</v>
      </c>
      <c r="X25" s="85" t="s">
        <v>64</v>
      </c>
      <c r="Y25" s="85" t="s">
        <v>64</v>
      </c>
      <c r="Z25" s="85" t="s">
        <v>65</v>
      </c>
      <c r="AA25" s="85" t="s">
        <v>64</v>
      </c>
      <c r="AB25" s="85" t="s">
        <v>66</v>
      </c>
      <c r="AC25" s="85" t="s">
        <v>67</v>
      </c>
      <c r="AD25" s="85" t="s">
        <v>68</v>
      </c>
      <c r="AE25" s="85" t="s">
        <v>64</v>
      </c>
      <c r="AF25" s="85" t="s">
        <v>64</v>
      </c>
      <c r="AG25" s="85" t="s">
        <v>65</v>
      </c>
      <c r="AH25" s="85" t="s">
        <v>65</v>
      </c>
      <c r="AI25" s="85" t="s">
        <v>89</v>
      </c>
      <c r="AJ25" s="85" t="s">
        <v>65</v>
      </c>
      <c r="AK25" s="85" t="s">
        <v>65</v>
      </c>
      <c r="AL25" s="85" t="s">
        <v>65</v>
      </c>
      <c r="AM25" s="85" t="s">
        <v>64</v>
      </c>
      <c r="AN25" s="85" t="s">
        <v>64</v>
      </c>
      <c r="AO25" s="85" t="s">
        <v>369</v>
      </c>
      <c r="AP25" s="85" t="s">
        <v>370</v>
      </c>
      <c r="AQ25" s="85" t="s">
        <v>371</v>
      </c>
      <c r="AR25" s="85" t="s">
        <v>372</v>
      </c>
      <c r="AS25" s="85" t="s">
        <v>65</v>
      </c>
      <c r="AT25" s="85" t="s">
        <v>230</v>
      </c>
      <c r="AU25" s="85" t="s">
        <v>65</v>
      </c>
      <c r="AV25" s="93">
        <v>0.1</v>
      </c>
      <c r="AW25" s="85" t="s">
        <v>65</v>
      </c>
      <c r="AX25" s="85"/>
      <c r="AY25" s="86" t="s">
        <v>373</v>
      </c>
      <c r="AZ25" s="87" t="s">
        <v>352</v>
      </c>
    </row>
    <row r="26" spans="1:52" s="39" customFormat="1" ht="127.5" customHeight="1">
      <c r="A26" s="84">
        <v>25</v>
      </c>
      <c r="B26" s="85" t="s">
        <v>374</v>
      </c>
      <c r="C26" s="85" t="s">
        <v>375</v>
      </c>
      <c r="D26" s="85" t="s">
        <v>376</v>
      </c>
      <c r="E26" s="85">
        <v>2018</v>
      </c>
      <c r="F26" s="85" t="s">
        <v>55</v>
      </c>
      <c r="G26" s="85" t="s">
        <v>129</v>
      </c>
      <c r="H26" s="85" t="s">
        <v>238</v>
      </c>
      <c r="I26" s="85" t="str">
        <f t="array" ref="I26">_xlfn.TEXTJOIN(",", TRUE, IF(Table4[study_id]=Table3[[#This Row],[study_id]], Table4[iso_code], ""))</f>
        <v>GM</v>
      </c>
      <c r="J26" s="85">
        <f>COUNTIF(study_countries!A:A,A26)</f>
        <v>1</v>
      </c>
      <c r="K26" s="85" t="s">
        <v>248</v>
      </c>
      <c r="L26" s="85" t="s">
        <v>377</v>
      </c>
      <c r="M26" s="85" t="s">
        <v>378</v>
      </c>
      <c r="N26" s="85">
        <v>2015</v>
      </c>
      <c r="O26" s="85">
        <v>2030</v>
      </c>
      <c r="P26" s="85" t="s">
        <v>61</v>
      </c>
      <c r="Q26" s="85" t="s">
        <v>84</v>
      </c>
      <c r="R26" s="85" t="s">
        <v>379</v>
      </c>
      <c r="S26" s="85" t="s">
        <v>64</v>
      </c>
      <c r="T26" s="85" t="s">
        <v>64</v>
      </c>
      <c r="U26" s="85" t="s">
        <v>64</v>
      </c>
      <c r="V26" s="85" t="s">
        <v>64</v>
      </c>
      <c r="W26" s="85" t="s">
        <v>65</v>
      </c>
      <c r="X26" s="85" t="s">
        <v>65</v>
      </c>
      <c r="Y26" s="85" t="s">
        <v>64</v>
      </c>
      <c r="Z26" s="85" t="s">
        <v>65</v>
      </c>
      <c r="AA26" s="85" t="s">
        <v>64</v>
      </c>
      <c r="AB26" s="85" t="s">
        <v>66</v>
      </c>
      <c r="AC26" s="85" t="s">
        <v>87</v>
      </c>
      <c r="AD26" s="85" t="s">
        <v>68</v>
      </c>
      <c r="AE26" s="85" t="s">
        <v>64</v>
      </c>
      <c r="AF26" s="85" t="s">
        <v>64</v>
      </c>
      <c r="AG26" s="85" t="s">
        <v>64</v>
      </c>
      <c r="AH26" s="85" t="s">
        <v>65</v>
      </c>
      <c r="AI26" s="85" t="s">
        <v>89</v>
      </c>
      <c r="AJ26" s="85" t="s">
        <v>136</v>
      </c>
      <c r="AK26" s="85" t="s">
        <v>136</v>
      </c>
      <c r="AL26" s="85" t="s">
        <v>65</v>
      </c>
      <c r="AM26" s="85" t="s">
        <v>65</v>
      </c>
      <c r="AN26" s="85" t="s">
        <v>64</v>
      </c>
      <c r="AO26" s="85" t="s">
        <v>380</v>
      </c>
      <c r="AP26" s="85" t="s">
        <v>381</v>
      </c>
      <c r="AQ26" s="85" t="s">
        <v>382</v>
      </c>
      <c r="AR26" s="85" t="s">
        <v>383</v>
      </c>
      <c r="AS26" s="85" t="s">
        <v>65</v>
      </c>
      <c r="AT26" s="85" t="s">
        <v>230</v>
      </c>
      <c r="AU26" s="85" t="s">
        <v>65</v>
      </c>
      <c r="AV26" s="93">
        <v>0.1</v>
      </c>
      <c r="AW26" s="85" t="s">
        <v>65</v>
      </c>
      <c r="AX26" s="85"/>
      <c r="AY26" s="86" t="s">
        <v>384</v>
      </c>
      <c r="AZ26" s="87" t="s">
        <v>385</v>
      </c>
    </row>
    <row r="27" spans="1:52" s="39" customFormat="1" ht="220.15" customHeight="1">
      <c r="A27" s="84">
        <v>26</v>
      </c>
      <c r="B27" s="85" t="s">
        <v>386</v>
      </c>
      <c r="C27" s="85" t="s">
        <v>387</v>
      </c>
      <c r="D27" s="85" t="s">
        <v>388</v>
      </c>
      <c r="E27" s="85">
        <v>2022</v>
      </c>
      <c r="F27" s="85" t="s">
        <v>55</v>
      </c>
      <c r="G27" s="85" t="s">
        <v>129</v>
      </c>
      <c r="H27" s="85" t="s">
        <v>238</v>
      </c>
      <c r="I27" s="85" t="str">
        <f t="array" ref="I27">_xlfn.TEXTJOIN(",", TRUE, IF(Table4[study_id]=Table3[[#This Row],[study_id]], Table4[iso_code], ""))</f>
        <v>GH</v>
      </c>
      <c r="J27" s="85">
        <f>COUNTIF(study_countries!A:A,A27)</f>
        <v>1</v>
      </c>
      <c r="K27" s="85" t="s">
        <v>248</v>
      </c>
      <c r="L27" s="85" t="s">
        <v>389</v>
      </c>
      <c r="M27" s="85" t="s">
        <v>390</v>
      </c>
      <c r="N27" s="85">
        <v>2013</v>
      </c>
      <c r="O27" s="85">
        <v>2030</v>
      </c>
      <c r="P27" s="85" t="s">
        <v>61</v>
      </c>
      <c r="Q27" s="85" t="s">
        <v>193</v>
      </c>
      <c r="R27" s="85" t="s">
        <v>194</v>
      </c>
      <c r="S27" s="85" t="s">
        <v>64</v>
      </c>
      <c r="T27" s="85" t="s">
        <v>64</v>
      </c>
      <c r="U27" s="85" t="s">
        <v>65</v>
      </c>
      <c r="V27" s="85" t="s">
        <v>64</v>
      </c>
      <c r="W27" s="85" t="s">
        <v>65</v>
      </c>
      <c r="X27" s="85" t="s">
        <v>65</v>
      </c>
      <c r="Y27" s="85" t="s">
        <v>64</v>
      </c>
      <c r="Z27" s="85" t="s">
        <v>65</v>
      </c>
      <c r="AA27" s="85" t="s">
        <v>65</v>
      </c>
      <c r="AB27" s="85" t="s">
        <v>66</v>
      </c>
      <c r="AC27" s="85" t="s">
        <v>67</v>
      </c>
      <c r="AD27" s="85" t="s">
        <v>68</v>
      </c>
      <c r="AE27" s="85" t="s">
        <v>64</v>
      </c>
      <c r="AF27" s="85" t="s">
        <v>64</v>
      </c>
      <c r="AG27" s="85" t="s">
        <v>64</v>
      </c>
      <c r="AH27" s="85" t="s">
        <v>65</v>
      </c>
      <c r="AI27" s="85" t="s">
        <v>89</v>
      </c>
      <c r="AJ27" s="85" t="s">
        <v>65</v>
      </c>
      <c r="AK27" s="85" t="s">
        <v>136</v>
      </c>
      <c r="AL27" s="85" t="s">
        <v>65</v>
      </c>
      <c r="AM27" s="85" t="s">
        <v>64</v>
      </c>
      <c r="AN27" s="85" t="s">
        <v>65</v>
      </c>
      <c r="AO27" s="85" t="s">
        <v>75</v>
      </c>
      <c r="AP27" s="85" t="s">
        <v>75</v>
      </c>
      <c r="AQ27" s="85" t="s">
        <v>391</v>
      </c>
      <c r="AR27" s="85" t="s">
        <v>392</v>
      </c>
      <c r="AS27" s="85" t="s">
        <v>136</v>
      </c>
      <c r="AT27" s="85" t="s">
        <v>230</v>
      </c>
      <c r="AU27" s="85" t="s">
        <v>65</v>
      </c>
      <c r="AV27" s="88" t="s">
        <v>75</v>
      </c>
      <c r="AW27" s="85" t="s">
        <v>65</v>
      </c>
      <c r="AX27" s="85"/>
      <c r="AY27" s="86" t="s">
        <v>393</v>
      </c>
      <c r="AZ27" s="87" t="s">
        <v>394</v>
      </c>
    </row>
    <row r="28" spans="1:52" s="39" customFormat="1" ht="127.5" customHeight="1">
      <c r="A28" s="84">
        <v>27</v>
      </c>
      <c r="B28" s="85" t="s">
        <v>395</v>
      </c>
      <c r="C28" s="85" t="s">
        <v>375</v>
      </c>
      <c r="D28" s="85" t="s">
        <v>396</v>
      </c>
      <c r="E28" s="85">
        <v>2023</v>
      </c>
      <c r="F28" s="85" t="s">
        <v>55</v>
      </c>
      <c r="G28" s="85" t="s">
        <v>129</v>
      </c>
      <c r="H28" s="85" t="s">
        <v>238</v>
      </c>
      <c r="I28" s="85" t="str">
        <f t="array" ref="I28">_xlfn.TEXTJOIN(",", TRUE, IF(Table4[study_id]=Table3[[#This Row],[study_id]], Table4[iso_code], ""))</f>
        <v>GH</v>
      </c>
      <c r="J28" s="85">
        <f>COUNTIF(study_countries!A:A,A28)</f>
        <v>1</v>
      </c>
      <c r="K28" s="85" t="s">
        <v>248</v>
      </c>
      <c r="L28" s="85" t="s">
        <v>397</v>
      </c>
      <c r="M28" s="85" t="s">
        <v>398</v>
      </c>
      <c r="N28" s="85">
        <v>2020</v>
      </c>
      <c r="O28" s="85">
        <v>2048</v>
      </c>
      <c r="P28" s="85" t="s">
        <v>61</v>
      </c>
      <c r="Q28" s="85" t="s">
        <v>84</v>
      </c>
      <c r="R28" s="85" t="s">
        <v>85</v>
      </c>
      <c r="S28" s="85" t="s">
        <v>64</v>
      </c>
      <c r="T28" s="85" t="s">
        <v>64</v>
      </c>
      <c r="U28" s="85" t="s">
        <v>64</v>
      </c>
      <c r="V28" s="85" t="s">
        <v>64</v>
      </c>
      <c r="W28" s="85" t="s">
        <v>64</v>
      </c>
      <c r="X28" s="85" t="s">
        <v>65</v>
      </c>
      <c r="Y28" s="85" t="s">
        <v>64</v>
      </c>
      <c r="Z28" s="85" t="s">
        <v>65</v>
      </c>
      <c r="AA28" s="85" t="s">
        <v>64</v>
      </c>
      <c r="AB28" s="85" t="s">
        <v>66</v>
      </c>
      <c r="AC28" s="85" t="s">
        <v>87</v>
      </c>
      <c r="AD28" s="85" t="s">
        <v>68</v>
      </c>
      <c r="AE28" s="85" t="s">
        <v>64</v>
      </c>
      <c r="AF28" s="85" t="s">
        <v>64</v>
      </c>
      <c r="AG28" s="85" t="s">
        <v>64</v>
      </c>
      <c r="AH28" s="85" t="s">
        <v>65</v>
      </c>
      <c r="AI28" s="85" t="s">
        <v>105</v>
      </c>
      <c r="AJ28" s="85" t="s">
        <v>65</v>
      </c>
      <c r="AK28" s="85" t="s">
        <v>136</v>
      </c>
      <c r="AL28" s="85" t="s">
        <v>65</v>
      </c>
      <c r="AM28" s="85" t="s">
        <v>64</v>
      </c>
      <c r="AN28" s="85" t="s">
        <v>65</v>
      </c>
      <c r="AO28" s="85" t="s">
        <v>75</v>
      </c>
      <c r="AP28" s="85" t="s">
        <v>75</v>
      </c>
      <c r="AQ28" s="85" t="s">
        <v>399</v>
      </c>
      <c r="AR28" s="85" t="s">
        <v>255</v>
      </c>
      <c r="AS28" s="85" t="s">
        <v>64</v>
      </c>
      <c r="AT28" s="85" t="s">
        <v>230</v>
      </c>
      <c r="AU28" s="85" t="s">
        <v>65</v>
      </c>
      <c r="AV28" s="93">
        <v>0.12</v>
      </c>
      <c r="AW28" s="85" t="s">
        <v>65</v>
      </c>
      <c r="AX28" s="85"/>
      <c r="AY28" s="86" t="s">
        <v>400</v>
      </c>
      <c r="AZ28" s="87" t="s">
        <v>401</v>
      </c>
    </row>
    <row r="29" spans="1:52" s="39" customFormat="1" ht="127.5" customHeight="1">
      <c r="A29" s="84">
        <v>28</v>
      </c>
      <c r="B29" s="85" t="s">
        <v>402</v>
      </c>
      <c r="C29" s="85" t="s">
        <v>403</v>
      </c>
      <c r="D29" s="85" t="s">
        <v>404</v>
      </c>
      <c r="E29" s="85">
        <v>2017</v>
      </c>
      <c r="F29" s="85" t="s">
        <v>55</v>
      </c>
      <c r="G29" s="85" t="s">
        <v>129</v>
      </c>
      <c r="H29" s="85" t="s">
        <v>238</v>
      </c>
      <c r="I29" s="85" t="str">
        <f t="array" ref="I29">_xlfn.TEXTJOIN(",", TRUE, IF(Table4[study_id]=Table3[[#This Row],[study_id]], Table4[iso_code], ""))</f>
        <v>GH</v>
      </c>
      <c r="J29" s="85">
        <f>COUNTIF(study_countries!A:A,A29)</f>
        <v>1</v>
      </c>
      <c r="K29" s="85" t="s">
        <v>248</v>
      </c>
      <c r="L29" s="85" t="s">
        <v>405</v>
      </c>
      <c r="M29" s="85" t="s">
        <v>406</v>
      </c>
      <c r="N29" s="85">
        <v>2010</v>
      </c>
      <c r="O29" s="85">
        <v>2040</v>
      </c>
      <c r="P29" s="85" t="s">
        <v>61</v>
      </c>
      <c r="Q29" s="85" t="s">
        <v>84</v>
      </c>
      <c r="R29" s="85" t="s">
        <v>63</v>
      </c>
      <c r="S29" s="85" t="s">
        <v>64</v>
      </c>
      <c r="T29" s="85" t="s">
        <v>64</v>
      </c>
      <c r="U29" s="85" t="s">
        <v>64</v>
      </c>
      <c r="V29" s="85" t="s">
        <v>64</v>
      </c>
      <c r="W29" s="85" t="s">
        <v>65</v>
      </c>
      <c r="X29" s="85" t="s">
        <v>65</v>
      </c>
      <c r="Y29" s="85" t="s">
        <v>64</v>
      </c>
      <c r="Z29" s="85" t="s">
        <v>65</v>
      </c>
      <c r="AA29" s="85" t="s">
        <v>65</v>
      </c>
      <c r="AB29" s="85" t="s">
        <v>66</v>
      </c>
      <c r="AC29" s="85" t="s">
        <v>87</v>
      </c>
      <c r="AD29" s="85" t="s">
        <v>68</v>
      </c>
      <c r="AE29" s="85" t="s">
        <v>65</v>
      </c>
      <c r="AF29" s="85" t="s">
        <v>64</v>
      </c>
      <c r="AG29" s="85" t="s">
        <v>64</v>
      </c>
      <c r="AH29" s="85" t="s">
        <v>65</v>
      </c>
      <c r="AI29" s="85" t="s">
        <v>89</v>
      </c>
      <c r="AJ29" s="85" t="s">
        <v>136</v>
      </c>
      <c r="AK29" s="85" t="s">
        <v>65</v>
      </c>
      <c r="AL29" s="85" t="s">
        <v>65</v>
      </c>
      <c r="AM29" s="85" t="s">
        <v>64</v>
      </c>
      <c r="AN29" s="85" t="s">
        <v>65</v>
      </c>
      <c r="AO29" s="85" t="s">
        <v>407</v>
      </c>
      <c r="AP29" s="85" t="s">
        <v>408</v>
      </c>
      <c r="AQ29" s="85" t="s">
        <v>409</v>
      </c>
      <c r="AR29" s="85" t="s">
        <v>410</v>
      </c>
      <c r="AS29" s="85" t="s">
        <v>136</v>
      </c>
      <c r="AT29" s="85" t="s">
        <v>411</v>
      </c>
      <c r="AU29" s="85" t="s">
        <v>65</v>
      </c>
      <c r="AV29" s="93">
        <v>0.1</v>
      </c>
      <c r="AW29" s="85" t="s">
        <v>64</v>
      </c>
      <c r="AX29" s="85" t="s">
        <v>412</v>
      </c>
      <c r="AY29" s="86" t="s">
        <v>413</v>
      </c>
      <c r="AZ29" s="87" t="s">
        <v>414</v>
      </c>
    </row>
    <row r="30" spans="1:52" s="39" customFormat="1" ht="110.25" customHeight="1">
      <c r="A30" s="84">
        <v>29</v>
      </c>
      <c r="B30" s="85" t="s">
        <v>415</v>
      </c>
      <c r="C30" s="85" t="s">
        <v>416</v>
      </c>
      <c r="D30" s="85" t="s">
        <v>417</v>
      </c>
      <c r="E30" s="85">
        <v>2021</v>
      </c>
      <c r="F30" s="85" t="s">
        <v>55</v>
      </c>
      <c r="G30" s="85" t="s">
        <v>129</v>
      </c>
      <c r="H30" s="85" t="s">
        <v>238</v>
      </c>
      <c r="I30" s="85" t="str">
        <f t="array" ref="I30">_xlfn.TEXTJOIN(",", TRUE, IF(Table4[study_id]=Table3[[#This Row],[study_id]], Table4[iso_code], ""))</f>
        <v>KE</v>
      </c>
      <c r="J30" s="85">
        <f>COUNTIF(study_countries!A:A,A30)</f>
        <v>1</v>
      </c>
      <c r="K30" s="85" t="s">
        <v>321</v>
      </c>
      <c r="L30" s="85" t="s">
        <v>418</v>
      </c>
      <c r="M30" s="85" t="s">
        <v>419</v>
      </c>
      <c r="N30" s="85">
        <v>2020</v>
      </c>
      <c r="O30" s="85">
        <v>2045</v>
      </c>
      <c r="P30" s="85" t="s">
        <v>61</v>
      </c>
      <c r="Q30" s="85" t="s">
        <v>84</v>
      </c>
      <c r="R30" s="85" t="s">
        <v>420</v>
      </c>
      <c r="S30" s="85" t="s">
        <v>64</v>
      </c>
      <c r="T30" s="85" t="s">
        <v>64</v>
      </c>
      <c r="U30" s="85" t="s">
        <v>64</v>
      </c>
      <c r="V30" s="85" t="s">
        <v>65</v>
      </c>
      <c r="W30" s="85" t="s">
        <v>64</v>
      </c>
      <c r="X30" s="85" t="s">
        <v>64</v>
      </c>
      <c r="Y30" s="85" t="s">
        <v>64</v>
      </c>
      <c r="Z30" s="85" t="s">
        <v>65</v>
      </c>
      <c r="AA30" s="85" t="s">
        <v>64</v>
      </c>
      <c r="AB30" s="85" t="s">
        <v>66</v>
      </c>
      <c r="AC30" s="85" t="s">
        <v>67</v>
      </c>
      <c r="AD30" s="85" t="s">
        <v>68</v>
      </c>
      <c r="AE30" s="85" t="s">
        <v>64</v>
      </c>
      <c r="AF30" s="85" t="s">
        <v>64</v>
      </c>
      <c r="AG30" s="85" t="s">
        <v>64</v>
      </c>
      <c r="AH30" s="85" t="s">
        <v>65</v>
      </c>
      <c r="AI30" s="85" t="s">
        <v>89</v>
      </c>
      <c r="AJ30" s="85" t="s">
        <v>136</v>
      </c>
      <c r="AK30" s="85" t="s">
        <v>136</v>
      </c>
      <c r="AL30" s="85" t="s">
        <v>136</v>
      </c>
      <c r="AM30" s="85" t="s">
        <v>136</v>
      </c>
      <c r="AN30" s="85" t="s">
        <v>136</v>
      </c>
      <c r="AO30" s="85" t="s">
        <v>421</v>
      </c>
      <c r="AP30" s="85" t="s">
        <v>422</v>
      </c>
      <c r="AQ30" s="85" t="s">
        <v>423</v>
      </c>
      <c r="AR30" s="85" t="s">
        <v>424</v>
      </c>
      <c r="AS30" s="85" t="s">
        <v>136</v>
      </c>
      <c r="AT30" s="85" t="s">
        <v>230</v>
      </c>
      <c r="AU30" s="85" t="s">
        <v>65</v>
      </c>
      <c r="AV30" s="93">
        <v>7.0000000000000007E-2</v>
      </c>
      <c r="AW30" s="85" t="s">
        <v>65</v>
      </c>
      <c r="AX30" s="85"/>
      <c r="AY30" s="86" t="s">
        <v>425</v>
      </c>
      <c r="AZ30" s="87" t="s">
        <v>426</v>
      </c>
    </row>
    <row r="31" spans="1:52" s="39" customFormat="1" ht="135.75" customHeight="1">
      <c r="A31" s="84">
        <v>30</v>
      </c>
      <c r="B31" s="85" t="s">
        <v>427</v>
      </c>
      <c r="C31" s="85" t="s">
        <v>428</v>
      </c>
      <c r="D31" s="85" t="s">
        <v>429</v>
      </c>
      <c r="E31" s="85">
        <v>2022</v>
      </c>
      <c r="F31" s="85" t="s">
        <v>55</v>
      </c>
      <c r="G31" s="85" t="s">
        <v>129</v>
      </c>
      <c r="H31" s="85" t="s">
        <v>238</v>
      </c>
      <c r="I31" s="85" t="str">
        <f t="array" ref="I31">_xlfn.TEXTJOIN(",", TRUE, IF(Table4[study_id]=Table3[[#This Row],[study_id]], Table4[iso_code], ""))</f>
        <v>KE</v>
      </c>
      <c r="J31" s="85">
        <f>COUNTIF(study_countries!A:A,A31)</f>
        <v>1</v>
      </c>
      <c r="K31" s="85" t="s">
        <v>321</v>
      </c>
      <c r="L31" s="85" t="s">
        <v>430</v>
      </c>
      <c r="M31" s="85" t="s">
        <v>431</v>
      </c>
      <c r="N31" s="85">
        <v>2019</v>
      </c>
      <c r="O31" s="85">
        <v>2037</v>
      </c>
      <c r="P31" s="85" t="s">
        <v>61</v>
      </c>
      <c r="Q31" s="85" t="s">
        <v>84</v>
      </c>
      <c r="R31" s="85" t="s">
        <v>63</v>
      </c>
      <c r="S31" s="85" t="s">
        <v>64</v>
      </c>
      <c r="T31" s="85" t="s">
        <v>64</v>
      </c>
      <c r="U31" s="85" t="s">
        <v>64</v>
      </c>
      <c r="V31" s="85" t="s">
        <v>65</v>
      </c>
      <c r="W31" s="85" t="s">
        <v>64</v>
      </c>
      <c r="X31" s="85" t="s">
        <v>64</v>
      </c>
      <c r="Y31" s="85" t="s">
        <v>64</v>
      </c>
      <c r="Z31" s="85" t="s">
        <v>65</v>
      </c>
      <c r="AA31" s="85" t="s">
        <v>64</v>
      </c>
      <c r="AB31" s="85" t="s">
        <v>66</v>
      </c>
      <c r="AC31" s="85" t="s">
        <v>87</v>
      </c>
      <c r="AD31" s="85" t="s">
        <v>68</v>
      </c>
      <c r="AE31" s="85" t="s">
        <v>64</v>
      </c>
      <c r="AF31" s="85" t="s">
        <v>64</v>
      </c>
      <c r="AG31" s="85" t="s">
        <v>64</v>
      </c>
      <c r="AH31" s="85" t="s">
        <v>65</v>
      </c>
      <c r="AI31" s="85" t="s">
        <v>89</v>
      </c>
      <c r="AJ31" s="85" t="s">
        <v>65</v>
      </c>
      <c r="AK31" s="85" t="s">
        <v>65</v>
      </c>
      <c r="AL31" s="85" t="s">
        <v>65</v>
      </c>
      <c r="AM31" s="85" t="s">
        <v>64</v>
      </c>
      <c r="AN31" s="85" t="s">
        <v>64</v>
      </c>
      <c r="AO31" s="85" t="s">
        <v>432</v>
      </c>
      <c r="AP31" s="85"/>
      <c r="AQ31" s="85" t="s">
        <v>433</v>
      </c>
      <c r="AR31" s="85" t="s">
        <v>434</v>
      </c>
      <c r="AS31" s="85" t="s">
        <v>64</v>
      </c>
      <c r="AT31" s="85"/>
      <c r="AU31" s="85" t="s">
        <v>65</v>
      </c>
      <c r="AV31" s="88" t="s">
        <v>75</v>
      </c>
      <c r="AW31" s="85" t="s">
        <v>65</v>
      </c>
      <c r="AX31" s="85"/>
      <c r="AY31" s="86" t="s">
        <v>435</v>
      </c>
      <c r="AZ31" s="87" t="s">
        <v>436</v>
      </c>
    </row>
    <row r="32" spans="1:52" s="39" customFormat="1" ht="135.75" customHeight="1">
      <c r="A32" s="84">
        <v>31</v>
      </c>
      <c r="B32" s="85" t="s">
        <v>437</v>
      </c>
      <c r="C32" s="85" t="s">
        <v>387</v>
      </c>
      <c r="D32" s="85" t="s">
        <v>438</v>
      </c>
      <c r="E32" s="85">
        <v>2012</v>
      </c>
      <c r="F32" s="85" t="s">
        <v>55</v>
      </c>
      <c r="G32" s="85" t="s">
        <v>129</v>
      </c>
      <c r="H32" s="85" t="s">
        <v>238</v>
      </c>
      <c r="I32" s="85" t="str">
        <f t="array" ref="I32">_xlfn.TEXTJOIN(",", TRUE, IF(Table4[study_id]=Table3[[#This Row],[study_id]], Table4[iso_code], ""))</f>
        <v>KE</v>
      </c>
      <c r="J32" s="85">
        <f>COUNTIF(study_countries!A:A,A32)</f>
        <v>1</v>
      </c>
      <c r="K32" s="85" t="s">
        <v>321</v>
      </c>
      <c r="L32" s="85" t="s">
        <v>439</v>
      </c>
      <c r="M32" s="85" t="s">
        <v>440</v>
      </c>
      <c r="N32" s="85">
        <v>2012</v>
      </c>
      <c r="O32" s="85">
        <v>2030</v>
      </c>
      <c r="P32" s="85" t="s">
        <v>61</v>
      </c>
      <c r="Q32" s="85" t="s">
        <v>441</v>
      </c>
      <c r="R32" s="85" t="s">
        <v>194</v>
      </c>
      <c r="S32" s="85" t="s">
        <v>64</v>
      </c>
      <c r="T32" s="85" t="s">
        <v>64</v>
      </c>
      <c r="U32" s="85" t="s">
        <v>64</v>
      </c>
      <c r="V32" s="85" t="s">
        <v>64</v>
      </c>
      <c r="W32" s="85" t="s">
        <v>64</v>
      </c>
      <c r="X32" s="85" t="s">
        <v>64</v>
      </c>
      <c r="Y32" s="85" t="s">
        <v>64</v>
      </c>
      <c r="Z32" s="85" t="s">
        <v>65</v>
      </c>
      <c r="AA32" s="85" t="s">
        <v>64</v>
      </c>
      <c r="AB32" s="85" t="s">
        <v>66</v>
      </c>
      <c r="AC32" s="85" t="s">
        <v>67</v>
      </c>
      <c r="AD32" s="85" t="s">
        <v>68</v>
      </c>
      <c r="AE32" s="85" t="s">
        <v>64</v>
      </c>
      <c r="AF32" s="85" t="s">
        <v>64</v>
      </c>
      <c r="AG32" s="85" t="s">
        <v>65</v>
      </c>
      <c r="AH32" s="85" t="s">
        <v>65</v>
      </c>
      <c r="AI32" s="85" t="s">
        <v>89</v>
      </c>
      <c r="AJ32" s="85" t="s">
        <v>65</v>
      </c>
      <c r="AK32" s="85" t="s">
        <v>65</v>
      </c>
      <c r="AL32" s="85" t="s">
        <v>65</v>
      </c>
      <c r="AM32" s="85" t="s">
        <v>136</v>
      </c>
      <c r="AN32" s="85" t="s">
        <v>64</v>
      </c>
      <c r="AO32" s="85"/>
      <c r="AP32" s="85"/>
      <c r="AQ32" s="94" t="s">
        <v>442</v>
      </c>
      <c r="AR32" s="85" t="s">
        <v>434</v>
      </c>
      <c r="AS32" s="85" t="s">
        <v>64</v>
      </c>
      <c r="AT32" s="85"/>
      <c r="AU32" s="85" t="s">
        <v>65</v>
      </c>
      <c r="AV32" s="93">
        <v>0.08</v>
      </c>
      <c r="AW32" s="85" t="s">
        <v>65</v>
      </c>
      <c r="AX32" s="85"/>
      <c r="AY32" s="86" t="s">
        <v>443</v>
      </c>
      <c r="AZ32" s="87" t="s">
        <v>444</v>
      </c>
    </row>
    <row r="33" spans="1:52" s="39" customFormat="1" ht="147.75" customHeight="1">
      <c r="A33" s="84">
        <v>32</v>
      </c>
      <c r="B33" s="85" t="s">
        <v>445</v>
      </c>
      <c r="C33" s="85" t="s">
        <v>446</v>
      </c>
      <c r="D33" s="85" t="s">
        <v>447</v>
      </c>
      <c r="E33" s="85">
        <v>2017</v>
      </c>
      <c r="F33" s="85" t="s">
        <v>55</v>
      </c>
      <c r="G33" s="85" t="s">
        <v>129</v>
      </c>
      <c r="H33" s="85" t="s">
        <v>238</v>
      </c>
      <c r="I33" s="85" t="str">
        <f t="array" ref="I33">_xlfn.TEXTJOIN(",", TRUE, IF(Table4[study_id]=Table3[[#This Row],[study_id]], Table4[iso_code], ""))</f>
        <v>KE</v>
      </c>
      <c r="J33" s="85">
        <f>COUNTIF(study_countries!A:A,A33)</f>
        <v>1</v>
      </c>
      <c r="K33" s="85" t="s">
        <v>321</v>
      </c>
      <c r="L33" s="85" t="s">
        <v>448</v>
      </c>
      <c r="M33" s="85" t="s">
        <v>449</v>
      </c>
      <c r="N33" s="85">
        <v>2020</v>
      </c>
      <c r="O33" s="85">
        <v>2035</v>
      </c>
      <c r="P33" s="85" t="s">
        <v>61</v>
      </c>
      <c r="Q33" s="85" t="s">
        <v>84</v>
      </c>
      <c r="R33" s="85" t="s">
        <v>379</v>
      </c>
      <c r="S33" s="85" t="s">
        <v>64</v>
      </c>
      <c r="T33" s="85" t="s">
        <v>64</v>
      </c>
      <c r="U33" s="85" t="s">
        <v>64</v>
      </c>
      <c r="V33" s="85" t="s">
        <v>65</v>
      </c>
      <c r="W33" s="85" t="s">
        <v>65</v>
      </c>
      <c r="X33" s="85" t="s">
        <v>64</v>
      </c>
      <c r="Y33" s="85" t="s">
        <v>64</v>
      </c>
      <c r="Z33" s="85" t="s">
        <v>65</v>
      </c>
      <c r="AA33" s="85" t="s">
        <v>64</v>
      </c>
      <c r="AB33" s="85" t="s">
        <v>66</v>
      </c>
      <c r="AC33" s="85" t="s">
        <v>104</v>
      </c>
      <c r="AD33" s="85" t="s">
        <v>68</v>
      </c>
      <c r="AE33" s="85" t="s">
        <v>64</v>
      </c>
      <c r="AF33" s="85" t="s">
        <v>64</v>
      </c>
      <c r="AG33" s="85" t="s">
        <v>65</v>
      </c>
      <c r="AH33" s="85" t="s">
        <v>65</v>
      </c>
      <c r="AI33" s="85" t="s">
        <v>89</v>
      </c>
      <c r="AJ33" s="85" t="s">
        <v>65</v>
      </c>
      <c r="AK33" s="85" t="s">
        <v>65</v>
      </c>
      <c r="AL33" s="85" t="s">
        <v>65</v>
      </c>
      <c r="AM33" s="85" t="s">
        <v>136</v>
      </c>
      <c r="AN33" s="85" t="s">
        <v>64</v>
      </c>
      <c r="AO33" s="85" t="s">
        <v>450</v>
      </c>
      <c r="AP33" s="85" t="s">
        <v>451</v>
      </c>
      <c r="AQ33" s="85" t="s">
        <v>452</v>
      </c>
      <c r="AR33" s="85" t="s">
        <v>372</v>
      </c>
      <c r="AS33" s="85" t="s">
        <v>65</v>
      </c>
      <c r="AT33" s="85"/>
      <c r="AU33" s="85" t="s">
        <v>65</v>
      </c>
      <c r="AV33" s="93">
        <v>7.0000000000000007E-2</v>
      </c>
      <c r="AW33" s="85" t="s">
        <v>65</v>
      </c>
      <c r="AX33" s="85"/>
      <c r="AY33" s="86" t="s">
        <v>453</v>
      </c>
      <c r="AZ33" s="87" t="s">
        <v>454</v>
      </c>
    </row>
    <row r="34" spans="1:52" s="39" customFormat="1" ht="202.5" customHeight="1">
      <c r="A34" s="84">
        <v>33</v>
      </c>
      <c r="B34" s="85" t="s">
        <v>455</v>
      </c>
      <c r="C34" s="85" t="s">
        <v>456</v>
      </c>
      <c r="D34" s="85" t="s">
        <v>457</v>
      </c>
      <c r="E34" s="85">
        <v>2024</v>
      </c>
      <c r="F34" s="85" t="s">
        <v>55</v>
      </c>
      <c r="G34" s="85" t="s">
        <v>129</v>
      </c>
      <c r="H34" s="85" t="s">
        <v>238</v>
      </c>
      <c r="I34" s="85" t="str">
        <f t="array" ref="I34">_xlfn.TEXTJOIN(",", TRUE, IF(Table4[study_id]=Table3[[#This Row],[study_id]], Table4[iso_code], ""))</f>
        <v>KE</v>
      </c>
      <c r="J34" s="85">
        <f>COUNTIF(study_countries!A:A,A34)</f>
        <v>1</v>
      </c>
      <c r="K34" s="85" t="s">
        <v>321</v>
      </c>
      <c r="L34" s="85" t="s">
        <v>458</v>
      </c>
      <c r="M34" s="85" t="s">
        <v>459</v>
      </c>
      <c r="N34" s="85">
        <v>2019</v>
      </c>
      <c r="O34" s="85">
        <v>2050</v>
      </c>
      <c r="P34" s="85" t="s">
        <v>61</v>
      </c>
      <c r="Q34" s="85" t="s">
        <v>84</v>
      </c>
      <c r="R34" s="85" t="s">
        <v>63</v>
      </c>
      <c r="S34" s="85" t="s">
        <v>64</v>
      </c>
      <c r="T34" s="85" t="s">
        <v>64</v>
      </c>
      <c r="U34" s="85" t="s">
        <v>64</v>
      </c>
      <c r="V34" s="85" t="s">
        <v>64</v>
      </c>
      <c r="W34" s="85" t="s">
        <v>64</v>
      </c>
      <c r="X34" s="85" t="s">
        <v>64</v>
      </c>
      <c r="Y34" s="85" t="s">
        <v>64</v>
      </c>
      <c r="Z34" s="85" t="s">
        <v>65</v>
      </c>
      <c r="AA34" s="85" t="s">
        <v>64</v>
      </c>
      <c r="AB34" s="85" t="s">
        <v>66</v>
      </c>
      <c r="AC34" s="85" t="s">
        <v>104</v>
      </c>
      <c r="AD34" s="85" t="s">
        <v>68</v>
      </c>
      <c r="AE34" s="85" t="s">
        <v>64</v>
      </c>
      <c r="AF34" s="85" t="s">
        <v>64</v>
      </c>
      <c r="AG34" s="85" t="s">
        <v>64</v>
      </c>
      <c r="AH34" s="85" t="s">
        <v>65</v>
      </c>
      <c r="AI34" s="85" t="s">
        <v>89</v>
      </c>
      <c r="AJ34" s="85" t="s">
        <v>65</v>
      </c>
      <c r="AK34" s="85" t="s">
        <v>65</v>
      </c>
      <c r="AL34" s="85" t="s">
        <v>65</v>
      </c>
      <c r="AM34" s="85" t="s">
        <v>64</v>
      </c>
      <c r="AN34" s="85" t="s">
        <v>64</v>
      </c>
      <c r="AO34" s="85" t="s">
        <v>460</v>
      </c>
      <c r="AP34" s="85" t="s">
        <v>461</v>
      </c>
      <c r="AQ34" s="85" t="s">
        <v>462</v>
      </c>
      <c r="AR34" s="85" t="s">
        <v>463</v>
      </c>
      <c r="AS34" s="85" t="s">
        <v>136</v>
      </c>
      <c r="AT34" s="85"/>
      <c r="AU34" s="85" t="s">
        <v>65</v>
      </c>
      <c r="AV34" s="93">
        <v>8.8999999999999996E-2</v>
      </c>
      <c r="AW34" s="85" t="s">
        <v>65</v>
      </c>
      <c r="AX34" s="85"/>
      <c r="AY34" s="86" t="s">
        <v>464</v>
      </c>
      <c r="AZ34" s="87" t="s">
        <v>465</v>
      </c>
    </row>
    <row r="35" spans="1:52" s="39" customFormat="1" ht="160.5" customHeight="1">
      <c r="A35" s="84">
        <v>34</v>
      </c>
      <c r="B35" s="85" t="s">
        <v>466</v>
      </c>
      <c r="C35" s="85" t="s">
        <v>467</v>
      </c>
      <c r="D35" s="85" t="s">
        <v>468</v>
      </c>
      <c r="E35" s="85">
        <v>2017</v>
      </c>
      <c r="F35" s="85" t="s">
        <v>55</v>
      </c>
      <c r="G35" s="85" t="s">
        <v>469</v>
      </c>
      <c r="H35" s="85" t="s">
        <v>238</v>
      </c>
      <c r="I35" s="85" t="str">
        <f t="array" ref="I35">_xlfn.TEXTJOIN(",", TRUE, IF(Table4[study_id]=Table3[[#This Row],[study_id]], Table4[iso_code], ""))</f>
        <v>KE</v>
      </c>
      <c r="J35" s="85">
        <f>COUNTIF(study_countries!A:A,A35)</f>
        <v>1</v>
      </c>
      <c r="K35" s="85" t="s">
        <v>321</v>
      </c>
      <c r="L35" s="85" t="s">
        <v>470</v>
      </c>
      <c r="M35" s="85" t="s">
        <v>471</v>
      </c>
      <c r="N35" s="85">
        <v>2012</v>
      </c>
      <c r="O35" s="85">
        <v>2040</v>
      </c>
      <c r="P35" s="85" t="s">
        <v>61</v>
      </c>
      <c r="Q35" s="85" t="s">
        <v>84</v>
      </c>
      <c r="R35" s="85" t="s">
        <v>63</v>
      </c>
      <c r="S35" s="85" t="s">
        <v>64</v>
      </c>
      <c r="T35" s="85" t="s">
        <v>64</v>
      </c>
      <c r="U35" s="85" t="s">
        <v>64</v>
      </c>
      <c r="V35" s="85" t="s">
        <v>64</v>
      </c>
      <c r="W35" s="85" t="s">
        <v>64</v>
      </c>
      <c r="X35" s="85" t="s">
        <v>64</v>
      </c>
      <c r="Y35" s="85" t="s">
        <v>64</v>
      </c>
      <c r="Z35" s="85" t="s">
        <v>65</v>
      </c>
      <c r="AA35" s="85" t="s">
        <v>64</v>
      </c>
      <c r="AB35" s="85" t="s">
        <v>66</v>
      </c>
      <c r="AC35" s="85" t="s">
        <v>104</v>
      </c>
      <c r="AD35" s="85" t="s">
        <v>68</v>
      </c>
      <c r="AE35" s="85" t="s">
        <v>64</v>
      </c>
      <c r="AF35" s="85" t="s">
        <v>65</v>
      </c>
      <c r="AG35" s="85" t="s">
        <v>65</v>
      </c>
      <c r="AH35" s="85" t="s">
        <v>65</v>
      </c>
      <c r="AI35" s="85" t="s">
        <v>69</v>
      </c>
      <c r="AJ35" s="85" t="s">
        <v>65</v>
      </c>
      <c r="AK35" s="85" t="s">
        <v>64</v>
      </c>
      <c r="AL35" s="85" t="s">
        <v>136</v>
      </c>
      <c r="AM35" s="85" t="s">
        <v>64</v>
      </c>
      <c r="AN35" s="85" t="s">
        <v>64</v>
      </c>
      <c r="AO35" s="85" t="s">
        <v>472</v>
      </c>
      <c r="AP35" s="85" t="s">
        <v>473</v>
      </c>
      <c r="AQ35" s="85" t="s">
        <v>474</v>
      </c>
      <c r="AR35" s="85" t="s">
        <v>475</v>
      </c>
      <c r="AS35" s="85" t="s">
        <v>65</v>
      </c>
      <c r="AT35" s="85"/>
      <c r="AU35" s="85" t="s">
        <v>65</v>
      </c>
      <c r="AV35" s="93">
        <v>9.8000000000000004E-2</v>
      </c>
      <c r="AW35" s="85" t="s">
        <v>65</v>
      </c>
      <c r="AX35" s="85"/>
      <c r="AY35" s="86" t="s">
        <v>476</v>
      </c>
      <c r="AZ35" s="87" t="s">
        <v>477</v>
      </c>
    </row>
    <row r="36" spans="1:52" s="39" customFormat="1" ht="160.5" customHeight="1">
      <c r="A36" s="84">
        <v>35</v>
      </c>
      <c r="B36" s="85" t="s">
        <v>478</v>
      </c>
      <c r="C36" s="85" t="s">
        <v>479</v>
      </c>
      <c r="D36" s="85" t="s">
        <v>480</v>
      </c>
      <c r="E36" s="85">
        <v>2010</v>
      </c>
      <c r="F36" s="85" t="s">
        <v>55</v>
      </c>
      <c r="G36" s="85" t="s">
        <v>129</v>
      </c>
      <c r="H36" s="85" t="s">
        <v>101</v>
      </c>
      <c r="I36" s="85" t="str">
        <f t="array" ref="I36">_xlfn.TEXTJOIN(",", TRUE, IF(Table4[study_id]=Table3[[#This Row],[study_id]], Table4[iso_code], ""))</f>
        <v>MA,DZ,TN</v>
      </c>
      <c r="J36" s="85">
        <f>COUNTIF(study_countries!A:A,A36)</f>
        <v>3</v>
      </c>
      <c r="K36" s="85" t="s">
        <v>223</v>
      </c>
      <c r="L36" s="85" t="s">
        <v>481</v>
      </c>
      <c r="M36" s="85" t="s">
        <v>482</v>
      </c>
      <c r="N36" s="85">
        <v>2010</v>
      </c>
      <c r="O36" s="85">
        <v>2025</v>
      </c>
      <c r="P36" s="85" t="s">
        <v>61</v>
      </c>
      <c r="Q36" s="85" t="s">
        <v>84</v>
      </c>
      <c r="R36" s="85" t="s">
        <v>63</v>
      </c>
      <c r="S36" s="85" t="s">
        <v>64</v>
      </c>
      <c r="T36" s="85" t="s">
        <v>64</v>
      </c>
      <c r="U36" s="85" t="s">
        <v>64</v>
      </c>
      <c r="V36" s="85" t="s">
        <v>65</v>
      </c>
      <c r="W36" s="85" t="s">
        <v>65</v>
      </c>
      <c r="X36" s="85" t="s">
        <v>65</v>
      </c>
      <c r="Y36" s="85" t="s">
        <v>64</v>
      </c>
      <c r="Z36" s="85" t="s">
        <v>65</v>
      </c>
      <c r="AA36" s="85" t="s">
        <v>64</v>
      </c>
      <c r="AB36" s="85" t="s">
        <v>66</v>
      </c>
      <c r="AC36" s="85" t="s">
        <v>67</v>
      </c>
      <c r="AD36" s="85" t="s">
        <v>68</v>
      </c>
      <c r="AE36" s="85" t="s">
        <v>65</v>
      </c>
      <c r="AF36" s="85" t="s">
        <v>65</v>
      </c>
      <c r="AG36" s="85" t="s">
        <v>65</v>
      </c>
      <c r="AH36" s="85" t="s">
        <v>65</v>
      </c>
      <c r="AI36" s="85" t="s">
        <v>89</v>
      </c>
      <c r="AJ36" s="85" t="s">
        <v>65</v>
      </c>
      <c r="AK36" s="85" t="s">
        <v>65</v>
      </c>
      <c r="AL36" s="85" t="s">
        <v>65</v>
      </c>
      <c r="AM36" s="85" t="s">
        <v>64</v>
      </c>
      <c r="AN36" s="85" t="s">
        <v>65</v>
      </c>
      <c r="AO36" s="85" t="s">
        <v>483</v>
      </c>
      <c r="AP36" s="85" t="s">
        <v>484</v>
      </c>
      <c r="AQ36" s="85" t="s">
        <v>485</v>
      </c>
      <c r="AR36" s="85" t="s">
        <v>327</v>
      </c>
      <c r="AS36" s="85" t="s">
        <v>65</v>
      </c>
      <c r="AT36" s="85"/>
      <c r="AU36" s="85" t="s">
        <v>65</v>
      </c>
      <c r="AV36" s="88">
        <v>0.05</v>
      </c>
      <c r="AW36" s="85" t="s">
        <v>65</v>
      </c>
      <c r="AX36" s="85"/>
      <c r="AY36" s="86" t="s">
        <v>486</v>
      </c>
      <c r="AZ36" s="87" t="s">
        <v>487</v>
      </c>
    </row>
    <row r="37" spans="1:52" s="39" customFormat="1" ht="160.5" customHeight="1">
      <c r="A37" s="84">
        <v>36</v>
      </c>
      <c r="B37" s="85" t="s">
        <v>488</v>
      </c>
      <c r="C37" s="85" t="s">
        <v>489</v>
      </c>
      <c r="D37" s="85" t="s">
        <v>490</v>
      </c>
      <c r="E37" s="85">
        <v>2021</v>
      </c>
      <c r="F37" s="85" t="s">
        <v>55</v>
      </c>
      <c r="G37" s="85" t="s">
        <v>469</v>
      </c>
      <c r="H37" s="85" t="s">
        <v>238</v>
      </c>
      <c r="I37" s="85" t="str">
        <f t="array" ref="I37">_xlfn.TEXTJOIN(",", TRUE, IF(Table4[study_id]=Table3[[#This Row],[study_id]], Table4[iso_code], ""))</f>
        <v>ML</v>
      </c>
      <c r="J37" s="85">
        <f>COUNTIF(study_countries!A:A,A37)</f>
        <v>1</v>
      </c>
      <c r="K37" s="85" t="s">
        <v>248</v>
      </c>
      <c r="L37" s="85" t="s">
        <v>491</v>
      </c>
      <c r="M37" s="85" t="s">
        <v>492</v>
      </c>
      <c r="N37" s="85">
        <v>2016</v>
      </c>
      <c r="O37" s="85">
        <v>2050</v>
      </c>
      <c r="P37" s="85" t="s">
        <v>61</v>
      </c>
      <c r="Q37" s="85" t="s">
        <v>441</v>
      </c>
      <c r="R37" s="85" t="s">
        <v>194</v>
      </c>
      <c r="S37" s="85" t="s">
        <v>64</v>
      </c>
      <c r="T37" s="85" t="s">
        <v>64</v>
      </c>
      <c r="U37" s="85" t="s">
        <v>64</v>
      </c>
      <c r="V37" s="85" t="s">
        <v>64</v>
      </c>
      <c r="W37" s="85" t="s">
        <v>65</v>
      </c>
      <c r="X37" s="85" t="s">
        <v>65</v>
      </c>
      <c r="Y37" s="85" t="s">
        <v>64</v>
      </c>
      <c r="Z37" s="85" t="s">
        <v>65</v>
      </c>
      <c r="AA37" s="85" t="s">
        <v>65</v>
      </c>
      <c r="AB37" s="85" t="s">
        <v>146</v>
      </c>
      <c r="AC37" s="85" t="s">
        <v>87</v>
      </c>
      <c r="AD37" s="85" t="s">
        <v>68</v>
      </c>
      <c r="AE37" s="85" t="s">
        <v>64</v>
      </c>
      <c r="AF37" s="85" t="s">
        <v>64</v>
      </c>
      <c r="AG37" s="85" t="s">
        <v>65</v>
      </c>
      <c r="AH37" s="85" t="s">
        <v>65</v>
      </c>
      <c r="AI37" s="85" t="s">
        <v>69</v>
      </c>
      <c r="AJ37" s="85" t="s">
        <v>65</v>
      </c>
      <c r="AK37" s="85" t="s">
        <v>64</v>
      </c>
      <c r="AL37" s="85" t="s">
        <v>64</v>
      </c>
      <c r="AM37" s="85" t="s">
        <v>64</v>
      </c>
      <c r="AN37" s="85" t="s">
        <v>64</v>
      </c>
      <c r="AO37" s="85" t="s">
        <v>493</v>
      </c>
      <c r="AP37" s="85" t="s">
        <v>494</v>
      </c>
      <c r="AQ37" s="85" t="s">
        <v>495</v>
      </c>
      <c r="AR37" s="85" t="s">
        <v>496</v>
      </c>
      <c r="AS37" s="85" t="s">
        <v>136</v>
      </c>
      <c r="AT37" s="85"/>
      <c r="AU37" s="85" t="s">
        <v>65</v>
      </c>
      <c r="AV37" s="88">
        <v>0.08</v>
      </c>
      <c r="AW37" s="85" t="s">
        <v>64</v>
      </c>
      <c r="AX37" s="85" t="s">
        <v>497</v>
      </c>
      <c r="AY37" s="86" t="s">
        <v>498</v>
      </c>
      <c r="AZ37" s="87" t="s">
        <v>499</v>
      </c>
    </row>
    <row r="38" spans="1:52" s="39" customFormat="1" ht="160.5" customHeight="1">
      <c r="A38" s="84">
        <v>37</v>
      </c>
      <c r="B38" s="85" t="s">
        <v>500</v>
      </c>
      <c r="C38" s="85" t="s">
        <v>387</v>
      </c>
      <c r="D38" s="85" t="s">
        <v>501</v>
      </c>
      <c r="E38" s="85">
        <v>2014</v>
      </c>
      <c r="F38" s="85" t="s">
        <v>55</v>
      </c>
      <c r="G38" s="85" t="s">
        <v>129</v>
      </c>
      <c r="H38" s="85" t="s">
        <v>238</v>
      </c>
      <c r="I38" s="85" t="str">
        <f t="array" ref="I38">_xlfn.TEXTJOIN(",", TRUE, IF(Table4[study_id]=Table3[[#This Row],[study_id]], Table4[iso_code], ""))</f>
        <v>MU</v>
      </c>
      <c r="J38" s="85">
        <f>COUNTIF(study_countries!A:A,A38)</f>
        <v>1</v>
      </c>
      <c r="K38" s="85" t="s">
        <v>321</v>
      </c>
      <c r="L38" s="85" t="s">
        <v>502</v>
      </c>
      <c r="M38" s="85" t="s">
        <v>503</v>
      </c>
      <c r="N38" s="85">
        <v>2010</v>
      </c>
      <c r="O38" s="85">
        <v>2030</v>
      </c>
      <c r="P38" s="85" t="s">
        <v>61</v>
      </c>
      <c r="Q38" s="85" t="s">
        <v>441</v>
      </c>
      <c r="R38" s="85" t="s">
        <v>194</v>
      </c>
      <c r="S38" s="85" t="s">
        <v>64</v>
      </c>
      <c r="T38" s="85" t="s">
        <v>65</v>
      </c>
      <c r="U38" s="85" t="s">
        <v>64</v>
      </c>
      <c r="V38" s="85" t="s">
        <v>64</v>
      </c>
      <c r="W38" s="85" t="s">
        <v>65</v>
      </c>
      <c r="X38" s="85" t="s">
        <v>65</v>
      </c>
      <c r="Y38" s="85" t="s">
        <v>64</v>
      </c>
      <c r="Z38" s="85" t="s">
        <v>65</v>
      </c>
      <c r="AA38" s="85" t="s">
        <v>64</v>
      </c>
      <c r="AB38" s="85" t="s">
        <v>146</v>
      </c>
      <c r="AC38" s="85" t="s">
        <v>67</v>
      </c>
      <c r="AD38" s="85" t="s">
        <v>68</v>
      </c>
      <c r="AE38" s="85" t="s">
        <v>65</v>
      </c>
      <c r="AF38" s="85" t="s">
        <v>64</v>
      </c>
      <c r="AG38" s="85" t="s">
        <v>65</v>
      </c>
      <c r="AH38" s="85" t="s">
        <v>65</v>
      </c>
      <c r="AI38" s="85" t="s">
        <v>89</v>
      </c>
      <c r="AJ38" s="85" t="s">
        <v>65</v>
      </c>
      <c r="AK38" s="85" t="s">
        <v>65</v>
      </c>
      <c r="AL38" s="85" t="s">
        <v>65</v>
      </c>
      <c r="AM38" s="85" t="s">
        <v>64</v>
      </c>
      <c r="AN38" s="85" t="s">
        <v>64</v>
      </c>
      <c r="AO38" s="85" t="s">
        <v>504</v>
      </c>
      <c r="AP38" s="85" t="s">
        <v>505</v>
      </c>
      <c r="AQ38" s="85" t="s">
        <v>506</v>
      </c>
      <c r="AR38" s="85" t="s">
        <v>507</v>
      </c>
      <c r="AS38" s="85" t="s">
        <v>136</v>
      </c>
      <c r="AT38" s="85" t="s">
        <v>508</v>
      </c>
      <c r="AU38" s="85" t="s">
        <v>65</v>
      </c>
      <c r="AV38" s="88" t="s">
        <v>75</v>
      </c>
      <c r="AW38" s="85" t="s">
        <v>65</v>
      </c>
      <c r="AX38" s="85"/>
      <c r="AY38" s="86" t="s">
        <v>509</v>
      </c>
      <c r="AZ38" s="87" t="s">
        <v>510</v>
      </c>
    </row>
    <row r="39" spans="1:52" s="39" customFormat="1" ht="124.5" customHeight="1">
      <c r="A39" s="84">
        <v>38</v>
      </c>
      <c r="B39" s="85" t="s">
        <v>511</v>
      </c>
      <c r="C39" s="85" t="s">
        <v>512</v>
      </c>
      <c r="D39" s="85" t="s">
        <v>513</v>
      </c>
      <c r="E39" s="85">
        <v>2024</v>
      </c>
      <c r="F39" s="85" t="s">
        <v>55</v>
      </c>
      <c r="G39" s="85" t="s">
        <v>129</v>
      </c>
      <c r="H39" s="85" t="s">
        <v>238</v>
      </c>
      <c r="I39" s="85" t="str">
        <f t="array" ref="I39">_xlfn.TEXTJOIN(",", TRUE, IF(Table4[study_id]=Table3[[#This Row],[study_id]], Table4[iso_code], ""))</f>
        <v>MA</v>
      </c>
      <c r="J39" s="85">
        <f>COUNTIF(study_countries!A:A,A39)</f>
        <v>1</v>
      </c>
      <c r="K39" s="85" t="s">
        <v>223</v>
      </c>
      <c r="L39" s="85" t="s">
        <v>514</v>
      </c>
      <c r="M39" s="85" t="s">
        <v>515</v>
      </c>
      <c r="N39" s="85">
        <v>2020</v>
      </c>
      <c r="O39" s="85">
        <v>2050</v>
      </c>
      <c r="P39" s="85" t="s">
        <v>61</v>
      </c>
      <c r="Q39" s="85" t="s">
        <v>84</v>
      </c>
      <c r="R39" s="85" t="s">
        <v>63</v>
      </c>
      <c r="S39" s="85" t="s">
        <v>64</v>
      </c>
      <c r="T39" s="85" t="s">
        <v>64</v>
      </c>
      <c r="U39" s="85" t="s">
        <v>64</v>
      </c>
      <c r="V39" s="85" t="s">
        <v>65</v>
      </c>
      <c r="W39" s="85" t="s">
        <v>65</v>
      </c>
      <c r="X39" s="85" t="s">
        <v>65</v>
      </c>
      <c r="Y39" s="85" t="s">
        <v>64</v>
      </c>
      <c r="Z39" s="85" t="s">
        <v>65</v>
      </c>
      <c r="AA39" s="85" t="s">
        <v>64</v>
      </c>
      <c r="AB39" s="85" t="s">
        <v>66</v>
      </c>
      <c r="AC39" s="85" t="s">
        <v>104</v>
      </c>
      <c r="AD39" s="85" t="s">
        <v>68</v>
      </c>
      <c r="AE39" s="85" t="s">
        <v>64</v>
      </c>
      <c r="AF39" s="85" t="s">
        <v>64</v>
      </c>
      <c r="AG39" s="85" t="s">
        <v>65</v>
      </c>
      <c r="AH39" s="85" t="s">
        <v>65</v>
      </c>
      <c r="AI39" s="85" t="s">
        <v>89</v>
      </c>
      <c r="AJ39" s="85" t="s">
        <v>65</v>
      </c>
      <c r="AK39" s="85" t="s">
        <v>65</v>
      </c>
      <c r="AL39" s="85" t="s">
        <v>65</v>
      </c>
      <c r="AM39" s="85" t="s">
        <v>64</v>
      </c>
      <c r="AN39" s="85" t="s">
        <v>64</v>
      </c>
      <c r="AO39" s="85" t="s">
        <v>516</v>
      </c>
      <c r="AP39" s="85" t="s">
        <v>517</v>
      </c>
      <c r="AQ39" s="85" t="s">
        <v>518</v>
      </c>
      <c r="AR39" s="85" t="s">
        <v>519</v>
      </c>
      <c r="AS39" s="85" t="s">
        <v>64</v>
      </c>
      <c r="AT39" s="85"/>
      <c r="AU39" s="85" t="s">
        <v>65</v>
      </c>
      <c r="AV39" s="88">
        <v>0.05</v>
      </c>
      <c r="AW39" s="85" t="s">
        <v>65</v>
      </c>
      <c r="AX39" s="85"/>
      <c r="AY39" s="86" t="s">
        <v>520</v>
      </c>
      <c r="AZ39" s="87" t="s">
        <v>521</v>
      </c>
    </row>
    <row r="40" spans="1:52" s="39" customFormat="1" ht="124.5" customHeight="1">
      <c r="A40" s="84">
        <v>39</v>
      </c>
      <c r="B40" s="85" t="s">
        <v>522</v>
      </c>
      <c r="C40" s="85" t="s">
        <v>523</v>
      </c>
      <c r="D40" s="85" t="s">
        <v>524</v>
      </c>
      <c r="E40" s="85">
        <v>2025</v>
      </c>
      <c r="F40" s="85" t="s">
        <v>236</v>
      </c>
      <c r="G40" s="85" t="s">
        <v>237</v>
      </c>
      <c r="H40" s="85" t="s">
        <v>238</v>
      </c>
      <c r="I40" s="85" t="str">
        <f t="array" ref="I40">_xlfn.TEXTJOIN(",", TRUE, IF(Table4[study_id]=Table3[[#This Row],[study_id]], Table4[iso_code], ""))</f>
        <v>MA</v>
      </c>
      <c r="J40" s="85">
        <f>COUNTIF(study_countries!A:A,A40)</f>
        <v>1</v>
      </c>
      <c r="K40" s="85" t="s">
        <v>223</v>
      </c>
      <c r="L40" s="85" t="s">
        <v>525</v>
      </c>
      <c r="M40" s="85" t="s">
        <v>526</v>
      </c>
      <c r="N40" s="85"/>
      <c r="O40" s="85">
        <v>2050</v>
      </c>
      <c r="P40" s="85"/>
      <c r="Q40" s="85"/>
      <c r="R40" s="85"/>
      <c r="S40" s="85"/>
      <c r="T40" s="85"/>
      <c r="U40" s="85"/>
      <c r="V40" s="85"/>
      <c r="W40" s="85"/>
      <c r="X40" s="85"/>
      <c r="Y40" s="85"/>
      <c r="Z40" s="85"/>
      <c r="AA40" s="85"/>
      <c r="AB40" s="85" t="s">
        <v>527</v>
      </c>
      <c r="AC40" s="85" t="s">
        <v>87</v>
      </c>
      <c r="AD40" s="85" t="s">
        <v>68</v>
      </c>
      <c r="AE40" s="85" t="s">
        <v>64</v>
      </c>
      <c r="AF40" s="85" t="s">
        <v>64</v>
      </c>
      <c r="AG40" s="85" t="s">
        <v>64</v>
      </c>
      <c r="AH40" s="85"/>
      <c r="AI40" s="85" t="s">
        <v>89</v>
      </c>
      <c r="AJ40" s="85" t="s">
        <v>65</v>
      </c>
      <c r="AK40" s="85" t="s">
        <v>65</v>
      </c>
      <c r="AL40" s="85" t="s">
        <v>65</v>
      </c>
      <c r="AM40" s="85" t="s">
        <v>65</v>
      </c>
      <c r="AN40" s="85" t="s">
        <v>65</v>
      </c>
      <c r="AO40" s="85"/>
      <c r="AP40" s="85"/>
      <c r="AQ40" s="85" t="s">
        <v>528</v>
      </c>
      <c r="AR40" s="85" t="s">
        <v>519</v>
      </c>
      <c r="AS40" s="85" t="s">
        <v>64</v>
      </c>
      <c r="AT40" s="85"/>
      <c r="AU40" s="85" t="s">
        <v>65</v>
      </c>
      <c r="AV40" s="88"/>
      <c r="AW40" s="85"/>
      <c r="AX40" s="85"/>
      <c r="AY40" s="86" t="s">
        <v>529</v>
      </c>
      <c r="AZ40" s="87" t="s">
        <v>530</v>
      </c>
    </row>
    <row r="41" spans="1:52" s="39" customFormat="1" ht="124.5" customHeight="1">
      <c r="A41" s="84">
        <v>40</v>
      </c>
      <c r="B41" s="85" t="s">
        <v>531</v>
      </c>
      <c r="C41" s="85" t="s">
        <v>532</v>
      </c>
      <c r="D41" s="85" t="s">
        <v>533</v>
      </c>
      <c r="E41" s="85">
        <v>2022</v>
      </c>
      <c r="F41" s="85" t="s">
        <v>55</v>
      </c>
      <c r="G41" s="85" t="s">
        <v>129</v>
      </c>
      <c r="H41" s="85" t="s">
        <v>238</v>
      </c>
      <c r="I41" s="85" t="str">
        <f t="array" ref="I41">_xlfn.TEXTJOIN(",", TRUE, IF(Table4[study_id]=Table3[[#This Row],[study_id]], Table4[iso_code], ""))</f>
        <v>MZ</v>
      </c>
      <c r="J41" s="85">
        <f>COUNTIF(study_countries!A:A,A41)</f>
        <v>1</v>
      </c>
      <c r="K41" s="85" t="s">
        <v>271</v>
      </c>
      <c r="L41" s="85" t="s">
        <v>534</v>
      </c>
      <c r="M41" s="85" t="s">
        <v>535</v>
      </c>
      <c r="N41" s="85">
        <v>2022</v>
      </c>
      <c r="O41" s="85">
        <v>2032</v>
      </c>
      <c r="P41" s="85" t="s">
        <v>61</v>
      </c>
      <c r="Q41" s="85" t="s">
        <v>84</v>
      </c>
      <c r="R41" s="85" t="s">
        <v>63</v>
      </c>
      <c r="S41" s="85" t="s">
        <v>64</v>
      </c>
      <c r="T41" s="85" t="s">
        <v>64</v>
      </c>
      <c r="U41" s="85" t="s">
        <v>64</v>
      </c>
      <c r="V41" s="85" t="s">
        <v>65</v>
      </c>
      <c r="W41" s="85" t="s">
        <v>65</v>
      </c>
      <c r="X41" s="85" t="s">
        <v>65</v>
      </c>
      <c r="Y41" s="85" t="s">
        <v>64</v>
      </c>
      <c r="Z41" s="85" t="s">
        <v>64</v>
      </c>
      <c r="AA41" s="85" t="s">
        <v>65</v>
      </c>
      <c r="AB41" s="85" t="s">
        <v>66</v>
      </c>
      <c r="AC41" s="85" t="s">
        <v>67</v>
      </c>
      <c r="AD41" s="85" t="s">
        <v>68</v>
      </c>
      <c r="AE41" s="85" t="s">
        <v>64</v>
      </c>
      <c r="AF41" s="85" t="s">
        <v>64</v>
      </c>
      <c r="AG41" s="85" t="s">
        <v>65</v>
      </c>
      <c r="AH41" s="85" t="s">
        <v>65</v>
      </c>
      <c r="AI41" s="85" t="s">
        <v>89</v>
      </c>
      <c r="AJ41" s="85" t="s">
        <v>65</v>
      </c>
      <c r="AK41" s="85" t="s">
        <v>65</v>
      </c>
      <c r="AL41" s="85" t="s">
        <v>65</v>
      </c>
      <c r="AM41" s="85" t="s">
        <v>64</v>
      </c>
      <c r="AN41" s="85" t="s">
        <v>136</v>
      </c>
      <c r="AO41" s="85" t="s">
        <v>536</v>
      </c>
      <c r="AP41" s="85" t="s">
        <v>537</v>
      </c>
      <c r="AQ41" s="85" t="s">
        <v>531</v>
      </c>
      <c r="AR41" s="85" t="s">
        <v>538</v>
      </c>
      <c r="AS41" s="85" t="s">
        <v>65</v>
      </c>
      <c r="AT41" s="85" t="s">
        <v>539</v>
      </c>
      <c r="AU41" s="85" t="s">
        <v>64</v>
      </c>
      <c r="AV41" s="88" t="s">
        <v>75</v>
      </c>
      <c r="AW41" s="85" t="s">
        <v>65</v>
      </c>
      <c r="AX41" s="85"/>
      <c r="AY41" s="86" t="s">
        <v>540</v>
      </c>
      <c r="AZ41" s="87" t="s">
        <v>541</v>
      </c>
    </row>
    <row r="42" spans="1:52" s="39" customFormat="1" ht="105" customHeight="1">
      <c r="A42" s="84">
        <v>41</v>
      </c>
      <c r="B42" s="85" t="s">
        <v>542</v>
      </c>
      <c r="C42" s="85" t="s">
        <v>387</v>
      </c>
      <c r="D42" s="85" t="s">
        <v>543</v>
      </c>
      <c r="E42" s="85">
        <v>2022</v>
      </c>
      <c r="F42" s="85" t="s">
        <v>55</v>
      </c>
      <c r="G42" s="85" t="s">
        <v>129</v>
      </c>
      <c r="H42" s="85" t="s">
        <v>238</v>
      </c>
      <c r="I42" s="85" t="str">
        <f t="array" ref="I42">_xlfn.TEXTJOIN(",", TRUE, IF(Table4[study_id]=Table3[[#This Row],[study_id]], Table4[iso_code], ""))</f>
        <v>NG</v>
      </c>
      <c r="J42" s="85">
        <f>COUNTIF(study_countries!A:A,A42)</f>
        <v>1</v>
      </c>
      <c r="K42" s="85" t="s">
        <v>248</v>
      </c>
      <c r="L42" s="85" t="s">
        <v>544</v>
      </c>
      <c r="M42" s="85" t="s">
        <v>545</v>
      </c>
      <c r="N42" s="85">
        <v>2017</v>
      </c>
      <c r="O42" s="85">
        <v>2040</v>
      </c>
      <c r="P42" s="85" t="s">
        <v>61</v>
      </c>
      <c r="Q42" s="85" t="s">
        <v>441</v>
      </c>
      <c r="R42" s="85" t="s">
        <v>194</v>
      </c>
      <c r="S42" s="85" t="s">
        <v>64</v>
      </c>
      <c r="T42" s="85" t="s">
        <v>64</v>
      </c>
      <c r="U42" s="85" t="s">
        <v>64</v>
      </c>
      <c r="V42" s="85" t="s">
        <v>64</v>
      </c>
      <c r="W42" s="85" t="s">
        <v>65</v>
      </c>
      <c r="X42" s="85" t="s">
        <v>65</v>
      </c>
      <c r="Y42" s="85" t="s">
        <v>64</v>
      </c>
      <c r="Z42" s="85" t="s">
        <v>65</v>
      </c>
      <c r="AA42" s="85" t="s">
        <v>64</v>
      </c>
      <c r="AB42" s="85" t="s">
        <v>66</v>
      </c>
      <c r="AC42" s="85" t="s">
        <v>67</v>
      </c>
      <c r="AD42" s="85" t="s">
        <v>88</v>
      </c>
      <c r="AE42" s="85" t="s">
        <v>64</v>
      </c>
      <c r="AF42" s="85" t="s">
        <v>64</v>
      </c>
      <c r="AG42" s="85" t="s">
        <v>65</v>
      </c>
      <c r="AH42" s="85" t="s">
        <v>65</v>
      </c>
      <c r="AI42" s="85" t="s">
        <v>89</v>
      </c>
      <c r="AJ42" s="85" t="s">
        <v>65</v>
      </c>
      <c r="AK42" s="85" t="s">
        <v>65</v>
      </c>
      <c r="AL42" s="85" t="s">
        <v>64</v>
      </c>
      <c r="AM42" s="85" t="s">
        <v>64</v>
      </c>
      <c r="AN42" s="85" t="s">
        <v>64</v>
      </c>
      <c r="AO42" s="85"/>
      <c r="AP42" s="85"/>
      <c r="AQ42" s="85" t="s">
        <v>546</v>
      </c>
      <c r="AR42" s="85" t="s">
        <v>547</v>
      </c>
      <c r="AS42" s="85" t="s">
        <v>136</v>
      </c>
      <c r="AT42" s="85"/>
      <c r="AU42" s="85" t="s">
        <v>65</v>
      </c>
      <c r="AV42" s="88" t="s">
        <v>75</v>
      </c>
      <c r="AW42" s="85" t="s">
        <v>65</v>
      </c>
      <c r="AX42" s="85"/>
      <c r="AY42" s="86" t="s">
        <v>548</v>
      </c>
      <c r="AZ42" s="87" t="s">
        <v>549</v>
      </c>
    </row>
    <row r="43" spans="1:52" s="39" customFormat="1" ht="171.75" customHeight="1">
      <c r="A43" s="84">
        <v>42</v>
      </c>
      <c r="B43" s="85" t="s">
        <v>550</v>
      </c>
      <c r="C43" s="85" t="s">
        <v>387</v>
      </c>
      <c r="D43" s="85" t="s">
        <v>551</v>
      </c>
      <c r="E43" s="85">
        <v>2017</v>
      </c>
      <c r="F43" s="85" t="s">
        <v>55</v>
      </c>
      <c r="G43" s="85" t="s">
        <v>129</v>
      </c>
      <c r="H43" s="85" t="s">
        <v>238</v>
      </c>
      <c r="I43" s="85" t="str">
        <f t="array" ref="I43">_xlfn.TEXTJOIN(",", TRUE, IF(Table4[study_id]=Table3[[#This Row],[study_id]], Table4[iso_code], ""))</f>
        <v>NG</v>
      </c>
      <c r="J43" s="85">
        <f>COUNTIF(study_countries!A:A,A43)</f>
        <v>1</v>
      </c>
      <c r="K43" s="85" t="s">
        <v>248</v>
      </c>
      <c r="L43" s="85" t="s">
        <v>552</v>
      </c>
      <c r="M43" s="85" t="s">
        <v>553</v>
      </c>
      <c r="N43" s="85">
        <v>2010</v>
      </c>
      <c r="O43" s="85">
        <v>2040</v>
      </c>
      <c r="P43" s="85" t="s">
        <v>61</v>
      </c>
      <c r="Q43" s="85" t="s">
        <v>441</v>
      </c>
      <c r="R43" s="85" t="s">
        <v>194</v>
      </c>
      <c r="S43" s="85" t="s">
        <v>64</v>
      </c>
      <c r="T43" s="85" t="s">
        <v>64</v>
      </c>
      <c r="U43" s="85" t="s">
        <v>64</v>
      </c>
      <c r="V43" s="85" t="s">
        <v>64</v>
      </c>
      <c r="W43" s="85" t="s">
        <v>64</v>
      </c>
      <c r="X43" s="85" t="s">
        <v>64</v>
      </c>
      <c r="Y43" s="85" t="s">
        <v>64</v>
      </c>
      <c r="Z43" s="85" t="s">
        <v>65</v>
      </c>
      <c r="AA43" s="85" t="s">
        <v>64</v>
      </c>
      <c r="AB43" s="85" t="s">
        <v>146</v>
      </c>
      <c r="AC43" s="85" t="s">
        <v>67</v>
      </c>
      <c r="AD43" s="85" t="s">
        <v>68</v>
      </c>
      <c r="AE43" s="85" t="s">
        <v>64</v>
      </c>
      <c r="AF43" s="85" t="s">
        <v>64</v>
      </c>
      <c r="AG43" s="85" t="s">
        <v>65</v>
      </c>
      <c r="AH43" s="85" t="s">
        <v>65</v>
      </c>
      <c r="AI43" s="85" t="s">
        <v>89</v>
      </c>
      <c r="AJ43" s="85" t="s">
        <v>65</v>
      </c>
      <c r="AK43" s="85" t="s">
        <v>64</v>
      </c>
      <c r="AL43" s="85" t="s">
        <v>64</v>
      </c>
      <c r="AM43" s="85" t="s">
        <v>65</v>
      </c>
      <c r="AN43" s="85" t="s">
        <v>64</v>
      </c>
      <c r="AO43" s="85" t="s">
        <v>554</v>
      </c>
      <c r="AP43" s="85" t="s">
        <v>555</v>
      </c>
      <c r="AQ43" s="85" t="s">
        <v>556</v>
      </c>
      <c r="AR43" s="85" t="s">
        <v>557</v>
      </c>
      <c r="AS43" s="85" t="s">
        <v>136</v>
      </c>
      <c r="AT43" s="85"/>
      <c r="AU43" s="85" t="s">
        <v>65</v>
      </c>
      <c r="AV43" s="88">
        <v>0.05</v>
      </c>
      <c r="AW43" s="85" t="s">
        <v>65</v>
      </c>
      <c r="AX43" s="85"/>
      <c r="AY43" s="86" t="s">
        <v>558</v>
      </c>
      <c r="AZ43" s="87" t="s">
        <v>559</v>
      </c>
    </row>
    <row r="44" spans="1:52" s="39" customFormat="1" ht="171.75" customHeight="1">
      <c r="A44" s="84">
        <v>43</v>
      </c>
      <c r="B44" s="85" t="s">
        <v>560</v>
      </c>
      <c r="C44" s="85" t="s">
        <v>561</v>
      </c>
      <c r="D44" s="85" t="s">
        <v>562</v>
      </c>
      <c r="E44" s="85">
        <v>2021</v>
      </c>
      <c r="F44" s="85" t="s">
        <v>55</v>
      </c>
      <c r="G44" s="85" t="s">
        <v>129</v>
      </c>
      <c r="H44" s="85" t="s">
        <v>238</v>
      </c>
      <c r="I44" s="85" t="str">
        <f t="array" ref="I44">_xlfn.TEXTJOIN(",", TRUE, IF(Table4[study_id]=Table3[[#This Row],[study_id]], Table4[iso_code], ""))</f>
        <v>NG</v>
      </c>
      <c r="J44" s="85">
        <f>COUNTIF(study_countries!A:A,A44)</f>
        <v>1</v>
      </c>
      <c r="K44" s="85" t="s">
        <v>248</v>
      </c>
      <c r="L44" s="85" t="s">
        <v>563</v>
      </c>
      <c r="M44" s="85" t="s">
        <v>564</v>
      </c>
      <c r="N44" s="85">
        <v>2015</v>
      </c>
      <c r="O44" s="85">
        <v>2060</v>
      </c>
      <c r="P44" s="85" t="s">
        <v>61</v>
      </c>
      <c r="Q44" s="85" t="s">
        <v>159</v>
      </c>
      <c r="R44" s="85" t="s">
        <v>85</v>
      </c>
      <c r="S44" s="85" t="s">
        <v>64</v>
      </c>
      <c r="T44" s="85" t="s">
        <v>64</v>
      </c>
      <c r="U44" s="85" t="s">
        <v>64</v>
      </c>
      <c r="V44" s="85" t="s">
        <v>65</v>
      </c>
      <c r="W44" s="85" t="s">
        <v>64</v>
      </c>
      <c r="X44" s="85" t="s">
        <v>65</v>
      </c>
      <c r="Y44" s="85" t="s">
        <v>64</v>
      </c>
      <c r="Z44" s="85" t="s">
        <v>65</v>
      </c>
      <c r="AA44" s="85" t="s">
        <v>65</v>
      </c>
      <c r="AB44" s="85" t="s">
        <v>66</v>
      </c>
      <c r="AC44" s="85" t="s">
        <v>67</v>
      </c>
      <c r="AD44" s="85" t="s">
        <v>68</v>
      </c>
      <c r="AE44" s="85" t="s">
        <v>65</v>
      </c>
      <c r="AF44" s="85" t="s">
        <v>64</v>
      </c>
      <c r="AG44" s="85" t="s">
        <v>64</v>
      </c>
      <c r="AH44" s="85" t="s">
        <v>65</v>
      </c>
      <c r="AI44" s="85" t="s">
        <v>89</v>
      </c>
      <c r="AJ44" s="85" t="s">
        <v>65</v>
      </c>
      <c r="AK44" s="85" t="s">
        <v>65</v>
      </c>
      <c r="AL44" s="85" t="s">
        <v>65</v>
      </c>
      <c r="AM44" s="85" t="s">
        <v>64</v>
      </c>
      <c r="AN44" s="85" t="s">
        <v>65</v>
      </c>
      <c r="AO44" s="85" t="s">
        <v>565</v>
      </c>
      <c r="AP44" s="85" t="s">
        <v>566</v>
      </c>
      <c r="AQ44" s="85" t="s">
        <v>567</v>
      </c>
      <c r="AR44" s="85" t="s">
        <v>568</v>
      </c>
      <c r="AS44" s="85" t="s">
        <v>65</v>
      </c>
      <c r="AT44" s="85"/>
      <c r="AU44" s="85" t="s">
        <v>65</v>
      </c>
      <c r="AV44" s="88">
        <v>0.15</v>
      </c>
      <c r="AW44" s="85" t="s">
        <v>65</v>
      </c>
      <c r="AX44" s="85"/>
      <c r="AY44" s="86" t="s">
        <v>569</v>
      </c>
      <c r="AZ44" s="87" t="s">
        <v>570</v>
      </c>
    </row>
    <row r="45" spans="1:52" s="39" customFormat="1" ht="171.75" customHeight="1">
      <c r="A45" s="84">
        <v>44</v>
      </c>
      <c r="B45" s="85" t="s">
        <v>571</v>
      </c>
      <c r="C45" s="85" t="s">
        <v>572</v>
      </c>
      <c r="D45" s="85" t="s">
        <v>573</v>
      </c>
      <c r="E45" s="85">
        <v>2019</v>
      </c>
      <c r="F45" s="85" t="s">
        <v>236</v>
      </c>
      <c r="G45" s="85" t="s">
        <v>129</v>
      </c>
      <c r="H45" s="85" t="s">
        <v>238</v>
      </c>
      <c r="I45" s="85" t="str">
        <f t="array" ref="I45">_xlfn.TEXTJOIN(",", TRUE, IF(Table4[study_id]=Table3[[#This Row],[study_id]], Table4[iso_code], ""))</f>
        <v>NG</v>
      </c>
      <c r="J45" s="85">
        <f>COUNTIF(study_countries!A:A,A45)</f>
        <v>1</v>
      </c>
      <c r="K45" s="85" t="s">
        <v>248</v>
      </c>
      <c r="L45" s="85" t="s">
        <v>574</v>
      </c>
      <c r="M45" s="85" t="s">
        <v>575</v>
      </c>
      <c r="N45" s="85">
        <v>2010</v>
      </c>
      <c r="O45" s="85">
        <v>2050</v>
      </c>
      <c r="P45" s="85"/>
      <c r="Q45" s="85"/>
      <c r="R45" s="85"/>
      <c r="S45" s="85"/>
      <c r="T45" s="85"/>
      <c r="U45" s="85"/>
      <c r="V45" s="85"/>
      <c r="W45" s="85"/>
      <c r="X45" s="85"/>
      <c r="Y45" s="85"/>
      <c r="Z45" s="85"/>
      <c r="AA45" s="85"/>
      <c r="AB45" s="85" t="s">
        <v>146</v>
      </c>
      <c r="AC45" s="85" t="s">
        <v>104</v>
      </c>
      <c r="AD45" s="85" t="s">
        <v>68</v>
      </c>
      <c r="AE45" s="85" t="s">
        <v>64</v>
      </c>
      <c r="AF45" s="85" t="s">
        <v>64</v>
      </c>
      <c r="AG45" s="85" t="s">
        <v>64</v>
      </c>
      <c r="AH45" s="85"/>
      <c r="AI45" s="85" t="s">
        <v>89</v>
      </c>
      <c r="AJ45" s="85" t="s">
        <v>65</v>
      </c>
      <c r="AK45" s="85" t="s">
        <v>64</v>
      </c>
      <c r="AL45" s="85" t="s">
        <v>64</v>
      </c>
      <c r="AM45" s="85" t="s">
        <v>65</v>
      </c>
      <c r="AN45" s="85" t="s">
        <v>64</v>
      </c>
      <c r="AO45" s="85"/>
      <c r="AP45" s="85"/>
      <c r="AQ45" s="85" t="s">
        <v>576</v>
      </c>
      <c r="AR45" s="85" t="s">
        <v>577</v>
      </c>
      <c r="AS45" s="85" t="s">
        <v>136</v>
      </c>
      <c r="AT45" s="85"/>
      <c r="AU45" s="85" t="s">
        <v>65</v>
      </c>
      <c r="AV45" s="88"/>
      <c r="AW45" s="85"/>
      <c r="AX45" s="85"/>
      <c r="AY45" s="86" t="s">
        <v>578</v>
      </c>
      <c r="AZ45" s="87" t="s">
        <v>579</v>
      </c>
    </row>
    <row r="46" spans="1:52" s="39" customFormat="1" ht="105" customHeight="1">
      <c r="A46" s="84">
        <v>45</v>
      </c>
      <c r="B46" s="85" t="s">
        <v>580</v>
      </c>
      <c r="C46" s="85" t="s">
        <v>581</v>
      </c>
      <c r="D46" s="85" t="s">
        <v>582</v>
      </c>
      <c r="E46" s="85">
        <v>2021</v>
      </c>
      <c r="F46" s="85" t="s">
        <v>55</v>
      </c>
      <c r="G46" s="85" t="s">
        <v>129</v>
      </c>
      <c r="H46" s="85" t="s">
        <v>222</v>
      </c>
      <c r="I46" s="85" t="str">
        <f t="array" ref="I46">_xlfn.TEXTJOIN(",", TRUE, IF(Table4[study_id]=Table3[[#This Row],[study_id]], Table4[iso_code], ""))</f>
        <v>NG</v>
      </c>
      <c r="J46" s="85">
        <f>COUNTIF(study_countries!A:A,A46)</f>
        <v>1</v>
      </c>
      <c r="K46" s="85" t="s">
        <v>248</v>
      </c>
      <c r="L46" s="85" t="s">
        <v>583</v>
      </c>
      <c r="M46" s="85" t="s">
        <v>584</v>
      </c>
      <c r="N46" s="85">
        <v>2015</v>
      </c>
      <c r="O46" s="85">
        <v>2040</v>
      </c>
      <c r="P46" s="85" t="s">
        <v>159</v>
      </c>
      <c r="Q46" s="85" t="s">
        <v>159</v>
      </c>
      <c r="R46" s="85" t="s">
        <v>63</v>
      </c>
      <c r="S46" s="85" t="s">
        <v>65</v>
      </c>
      <c r="T46" s="85" t="s">
        <v>64</v>
      </c>
      <c r="U46" s="85" t="s">
        <v>65</v>
      </c>
      <c r="V46" s="85" t="s">
        <v>64</v>
      </c>
      <c r="W46" s="85" t="s">
        <v>65</v>
      </c>
      <c r="X46" s="85" t="s">
        <v>65</v>
      </c>
      <c r="Y46" s="85" t="s">
        <v>64</v>
      </c>
      <c r="Z46" s="85" t="s">
        <v>65</v>
      </c>
      <c r="AA46" s="85" t="s">
        <v>65</v>
      </c>
      <c r="AB46" s="85" t="s">
        <v>66</v>
      </c>
      <c r="AC46" s="85" t="s">
        <v>67</v>
      </c>
      <c r="AD46" s="85" t="s">
        <v>68</v>
      </c>
      <c r="AE46" s="85" t="s">
        <v>64</v>
      </c>
      <c r="AF46" s="85" t="s">
        <v>65</v>
      </c>
      <c r="AG46" s="85" t="s">
        <v>64</v>
      </c>
      <c r="AH46" s="85" t="s">
        <v>65</v>
      </c>
      <c r="AI46" s="85" t="s">
        <v>69</v>
      </c>
      <c r="AJ46" s="85" t="s">
        <v>65</v>
      </c>
      <c r="AK46" s="85" t="s">
        <v>65</v>
      </c>
      <c r="AL46" s="85" t="s">
        <v>65</v>
      </c>
      <c r="AM46" s="85" t="s">
        <v>64</v>
      </c>
      <c r="AN46" s="85" t="s">
        <v>65</v>
      </c>
      <c r="AO46" s="85" t="s">
        <v>585</v>
      </c>
      <c r="AP46" s="85" t="s">
        <v>586</v>
      </c>
      <c r="AQ46" s="85" t="s">
        <v>587</v>
      </c>
      <c r="AR46" s="85" t="s">
        <v>588</v>
      </c>
      <c r="AS46" s="85" t="s">
        <v>65</v>
      </c>
      <c r="AT46" s="85"/>
      <c r="AU46" s="85" t="s">
        <v>65</v>
      </c>
      <c r="AV46" s="88">
        <v>0.05</v>
      </c>
      <c r="AW46" s="85" t="s">
        <v>65</v>
      </c>
      <c r="AX46" s="85"/>
      <c r="AY46" s="86" t="s">
        <v>589</v>
      </c>
      <c r="AZ46" s="87" t="s">
        <v>590</v>
      </c>
    </row>
    <row r="47" spans="1:52" s="39" customFormat="1" ht="105" customHeight="1">
      <c r="A47" s="84">
        <v>46</v>
      </c>
      <c r="B47" s="85" t="s">
        <v>591</v>
      </c>
      <c r="C47" s="85" t="s">
        <v>592</v>
      </c>
      <c r="D47" s="85" t="s">
        <v>593</v>
      </c>
      <c r="E47" s="85">
        <v>2023</v>
      </c>
      <c r="F47" s="85" t="s">
        <v>236</v>
      </c>
      <c r="G47" s="85" t="s">
        <v>594</v>
      </c>
      <c r="H47" s="85" t="s">
        <v>222</v>
      </c>
      <c r="I47" s="85" t="str">
        <f t="array" ref="I47">_xlfn.TEXTJOIN(",", TRUE, IF(Table4[study_id]=Table3[[#This Row],[study_id]], Table4[iso_code], ""))</f>
        <v>NG</v>
      </c>
      <c r="J47" s="85">
        <f>COUNTIF(study_countries!A:A,A47)</f>
        <v>1</v>
      </c>
      <c r="K47" s="85" t="s">
        <v>248</v>
      </c>
      <c r="L47" s="85" t="s">
        <v>595</v>
      </c>
      <c r="M47" s="85" t="s">
        <v>596</v>
      </c>
      <c r="N47" s="85">
        <v>2018</v>
      </c>
      <c r="O47" s="85">
        <v>2030</v>
      </c>
      <c r="P47" s="85"/>
      <c r="Q47" s="85"/>
      <c r="R47" s="85"/>
      <c r="S47" s="85"/>
      <c r="T47" s="85"/>
      <c r="U47" s="85"/>
      <c r="V47" s="85"/>
      <c r="W47" s="85"/>
      <c r="X47" s="85"/>
      <c r="Y47" s="85"/>
      <c r="Z47" s="85"/>
      <c r="AA47" s="85"/>
      <c r="AB47" s="85" t="s">
        <v>66</v>
      </c>
      <c r="AC47" s="85" t="s">
        <v>104</v>
      </c>
      <c r="AD47" s="85" t="s">
        <v>68</v>
      </c>
      <c r="AE47" s="85" t="s">
        <v>64</v>
      </c>
      <c r="AF47" s="85" t="s">
        <v>64</v>
      </c>
      <c r="AG47" s="85" t="s">
        <v>65</v>
      </c>
      <c r="AH47" s="85"/>
      <c r="AI47" s="85" t="s">
        <v>69</v>
      </c>
      <c r="AJ47" s="85" t="s">
        <v>65</v>
      </c>
      <c r="AK47" s="85" t="s">
        <v>65</v>
      </c>
      <c r="AL47" s="85" t="s">
        <v>65</v>
      </c>
      <c r="AM47" s="85" t="s">
        <v>65</v>
      </c>
      <c r="AN47" s="85" t="s">
        <v>64</v>
      </c>
      <c r="AO47" s="85"/>
      <c r="AP47" s="85"/>
      <c r="AQ47" s="85" t="s">
        <v>597</v>
      </c>
      <c r="AR47" s="85" t="s">
        <v>598</v>
      </c>
      <c r="AS47" s="85" t="s">
        <v>136</v>
      </c>
      <c r="AT47" s="85"/>
      <c r="AU47" s="85" t="s">
        <v>65</v>
      </c>
      <c r="AV47" s="88"/>
      <c r="AW47" s="85"/>
      <c r="AX47" s="85"/>
      <c r="AY47" s="86" t="s">
        <v>599</v>
      </c>
      <c r="AZ47" s="87" t="s">
        <v>600</v>
      </c>
    </row>
    <row r="48" spans="1:52" s="39" customFormat="1" ht="171.75" customHeight="1">
      <c r="A48" s="84">
        <v>47</v>
      </c>
      <c r="B48" s="85" t="s">
        <v>601</v>
      </c>
      <c r="C48" s="85" t="s">
        <v>602</v>
      </c>
      <c r="D48" s="85" t="s">
        <v>603</v>
      </c>
      <c r="E48" s="85">
        <v>2020</v>
      </c>
      <c r="F48" s="85" t="s">
        <v>236</v>
      </c>
      <c r="G48" s="85" t="s">
        <v>594</v>
      </c>
      <c r="H48" s="85" t="s">
        <v>238</v>
      </c>
      <c r="I48" s="85" t="str">
        <f t="array" ref="I48">_xlfn.TEXTJOIN(",", TRUE, IF(Table4[study_id]=Table3[[#This Row],[study_id]], Table4[iso_code], ""))</f>
        <v>RW</v>
      </c>
      <c r="J48" s="85">
        <f>COUNTIF(study_countries!A:A,A48)</f>
        <v>1</v>
      </c>
      <c r="K48" s="85" t="s">
        <v>321</v>
      </c>
      <c r="L48" s="85" t="s">
        <v>604</v>
      </c>
      <c r="M48" s="85" t="s">
        <v>605</v>
      </c>
      <c r="N48" s="85"/>
      <c r="O48" s="85"/>
      <c r="P48" s="85"/>
      <c r="Q48" s="85"/>
      <c r="R48" s="85"/>
      <c r="S48" s="85"/>
      <c r="T48" s="85"/>
      <c r="U48" s="85"/>
      <c r="V48" s="85"/>
      <c r="W48" s="85"/>
      <c r="X48" s="85"/>
      <c r="Y48" s="85"/>
      <c r="Z48" s="85"/>
      <c r="AA48" s="85"/>
      <c r="AB48" s="85" t="s">
        <v>66</v>
      </c>
      <c r="AC48" s="85" t="s">
        <v>67</v>
      </c>
      <c r="AD48" s="85" t="s">
        <v>88</v>
      </c>
      <c r="AE48" s="85" t="s">
        <v>64</v>
      </c>
      <c r="AF48" s="85" t="s">
        <v>64</v>
      </c>
      <c r="AG48" s="85" t="s">
        <v>65</v>
      </c>
      <c r="AH48" s="85"/>
      <c r="AI48" s="85" t="s">
        <v>89</v>
      </c>
      <c r="AJ48" s="85" t="s">
        <v>65</v>
      </c>
      <c r="AK48" s="85" t="s">
        <v>65</v>
      </c>
      <c r="AL48" s="85" t="s">
        <v>65</v>
      </c>
      <c r="AM48" s="85" t="s">
        <v>64</v>
      </c>
      <c r="AN48" s="85" t="s">
        <v>64</v>
      </c>
      <c r="AO48" s="85"/>
      <c r="AP48" s="85"/>
      <c r="AQ48" s="85" t="s">
        <v>606</v>
      </c>
      <c r="AR48" s="85" t="s">
        <v>607</v>
      </c>
      <c r="AS48" s="85" t="s">
        <v>136</v>
      </c>
      <c r="AT48" s="85"/>
      <c r="AU48" s="85" t="s">
        <v>65</v>
      </c>
      <c r="AV48" s="88"/>
      <c r="AW48" s="85"/>
      <c r="AX48" s="85"/>
      <c r="AY48" s="86" t="s">
        <v>608</v>
      </c>
      <c r="AZ48" s="87" t="s">
        <v>609</v>
      </c>
    </row>
    <row r="49" spans="1:52" s="39" customFormat="1" ht="157.5" customHeight="1">
      <c r="A49" s="84">
        <v>48</v>
      </c>
      <c r="B49" s="85" t="s">
        <v>610</v>
      </c>
      <c r="C49" s="85" t="s">
        <v>611</v>
      </c>
      <c r="D49" s="85" t="s">
        <v>612</v>
      </c>
      <c r="E49" s="85">
        <v>2024</v>
      </c>
      <c r="F49" s="85" t="s">
        <v>55</v>
      </c>
      <c r="G49" s="85" t="s">
        <v>129</v>
      </c>
      <c r="H49" s="85" t="s">
        <v>238</v>
      </c>
      <c r="I49" s="85" t="str">
        <f t="array" ref="I49">_xlfn.TEXTJOIN(",", TRUE, IF(Table4[study_id]=Table3[[#This Row],[study_id]], Table4[iso_code], ""))</f>
        <v>ZA</v>
      </c>
      <c r="J49" s="85">
        <f>COUNTIF(study_countries!A:A,A49)</f>
        <v>1</v>
      </c>
      <c r="K49" s="85" t="s">
        <v>271</v>
      </c>
      <c r="L49" s="85" t="s">
        <v>613</v>
      </c>
      <c r="M49" s="85" t="s">
        <v>614</v>
      </c>
      <c r="N49" s="85">
        <v>2017</v>
      </c>
      <c r="O49" s="85">
        <v>2050</v>
      </c>
      <c r="P49" s="85" t="s">
        <v>61</v>
      </c>
      <c r="Q49" s="85" t="s">
        <v>84</v>
      </c>
      <c r="R49" s="85" t="s">
        <v>63</v>
      </c>
      <c r="S49" s="85" t="s">
        <v>64</v>
      </c>
      <c r="T49" s="85" t="s">
        <v>64</v>
      </c>
      <c r="U49" s="85" t="s">
        <v>64</v>
      </c>
      <c r="V49" s="85" t="s">
        <v>64</v>
      </c>
      <c r="W49" s="85" t="s">
        <v>64</v>
      </c>
      <c r="X49" s="85" t="s">
        <v>65</v>
      </c>
      <c r="Y49" s="85" t="s">
        <v>64</v>
      </c>
      <c r="Z49" s="85" t="s">
        <v>64</v>
      </c>
      <c r="AA49" s="85" t="s">
        <v>64</v>
      </c>
      <c r="AB49" s="85" t="s">
        <v>146</v>
      </c>
      <c r="AC49" s="85" t="s">
        <v>67</v>
      </c>
      <c r="AD49" s="85" t="s">
        <v>160</v>
      </c>
      <c r="AE49" s="85" t="s">
        <v>64</v>
      </c>
      <c r="AF49" s="85" t="s">
        <v>64</v>
      </c>
      <c r="AG49" s="85" t="s">
        <v>64</v>
      </c>
      <c r="AH49" s="85" t="s">
        <v>65</v>
      </c>
      <c r="AI49" s="85" t="s">
        <v>89</v>
      </c>
      <c r="AJ49" s="85" t="s">
        <v>64</v>
      </c>
      <c r="AK49" s="85" t="s">
        <v>64</v>
      </c>
      <c r="AL49" s="85" t="s">
        <v>64</v>
      </c>
      <c r="AM49" s="85" t="s">
        <v>64</v>
      </c>
      <c r="AN49" s="85" t="s">
        <v>64</v>
      </c>
      <c r="AO49" s="85" t="s">
        <v>615</v>
      </c>
      <c r="AP49" s="85" t="s">
        <v>616</v>
      </c>
      <c r="AQ49" s="85" t="s">
        <v>617</v>
      </c>
      <c r="AR49" s="85" t="s">
        <v>618</v>
      </c>
      <c r="AS49" s="85" t="s">
        <v>64</v>
      </c>
      <c r="AT49" s="85" t="s">
        <v>619</v>
      </c>
      <c r="AU49" s="85" t="s">
        <v>65</v>
      </c>
      <c r="AV49" s="88" t="s">
        <v>75</v>
      </c>
      <c r="AW49" s="85" t="s">
        <v>65</v>
      </c>
      <c r="AX49" s="85"/>
      <c r="AY49" s="86" t="s">
        <v>620</v>
      </c>
      <c r="AZ49" s="87" t="s">
        <v>621</v>
      </c>
    </row>
    <row r="50" spans="1:52" s="39" customFormat="1" ht="157.5" customHeight="1">
      <c r="A50" s="84">
        <v>49</v>
      </c>
      <c r="B50" s="85" t="s">
        <v>622</v>
      </c>
      <c r="C50" s="85" t="s">
        <v>623</v>
      </c>
      <c r="D50" s="85" t="s">
        <v>624</v>
      </c>
      <c r="E50" s="85">
        <v>2018</v>
      </c>
      <c r="F50" s="85" t="s">
        <v>236</v>
      </c>
      <c r="G50" s="85" t="s">
        <v>129</v>
      </c>
      <c r="H50" s="85" t="s">
        <v>238</v>
      </c>
      <c r="I50" s="85" t="str">
        <f t="array" ref="I50">_xlfn.TEXTJOIN(",", TRUE, IF(Table4[study_id]=Table3[[#This Row],[study_id]], Table4[iso_code], ""))</f>
        <v>ZA</v>
      </c>
      <c r="J50" s="85">
        <f>COUNTIF(study_countries!A:A,A50)</f>
        <v>1</v>
      </c>
      <c r="K50" s="85" t="s">
        <v>271</v>
      </c>
      <c r="L50" s="85" t="s">
        <v>625</v>
      </c>
      <c r="M50" s="85" t="s">
        <v>626</v>
      </c>
      <c r="N50" s="85">
        <v>2017</v>
      </c>
      <c r="O50" s="85">
        <v>2030</v>
      </c>
      <c r="P50" s="85"/>
      <c r="Q50" s="85"/>
      <c r="R50" s="85"/>
      <c r="S50" s="85"/>
      <c r="T50" s="85"/>
      <c r="U50" s="85"/>
      <c r="V50" s="85"/>
      <c r="W50" s="85"/>
      <c r="X50" s="85"/>
      <c r="Y50" s="85"/>
      <c r="Z50" s="85"/>
      <c r="AA50" s="85"/>
      <c r="AB50" s="85" t="s">
        <v>146</v>
      </c>
      <c r="AC50" s="85" t="s">
        <v>104</v>
      </c>
      <c r="AD50" s="85" t="s">
        <v>68</v>
      </c>
      <c r="AE50" s="85" t="s">
        <v>65</v>
      </c>
      <c r="AF50" s="85" t="s">
        <v>64</v>
      </c>
      <c r="AG50" s="85" t="s">
        <v>64</v>
      </c>
      <c r="AH50" s="85"/>
      <c r="AI50" s="85" t="s">
        <v>89</v>
      </c>
      <c r="AJ50" s="85" t="s">
        <v>65</v>
      </c>
      <c r="AK50" s="85" t="s">
        <v>65</v>
      </c>
      <c r="AL50" s="85" t="s">
        <v>65</v>
      </c>
      <c r="AM50" s="85" t="s">
        <v>65</v>
      </c>
      <c r="AN50" s="85" t="s">
        <v>65</v>
      </c>
      <c r="AO50" s="85"/>
      <c r="AP50" s="85"/>
      <c r="AQ50" s="85" t="s">
        <v>627</v>
      </c>
      <c r="AR50" s="85" t="s">
        <v>618</v>
      </c>
      <c r="AS50" s="85" t="s">
        <v>64</v>
      </c>
      <c r="AT50" s="85"/>
      <c r="AU50" s="85" t="s">
        <v>65</v>
      </c>
      <c r="AV50" s="88"/>
      <c r="AW50" s="85"/>
      <c r="AX50" s="85"/>
      <c r="AY50" s="86" t="s">
        <v>628</v>
      </c>
      <c r="AZ50" s="87" t="s">
        <v>629</v>
      </c>
    </row>
    <row r="51" spans="1:52" s="39" customFormat="1" ht="157.5" customHeight="1">
      <c r="A51" s="84">
        <v>50</v>
      </c>
      <c r="B51" s="85" t="s">
        <v>630</v>
      </c>
      <c r="C51" s="85" t="s">
        <v>387</v>
      </c>
      <c r="D51" s="85" t="s">
        <v>631</v>
      </c>
      <c r="E51" s="85">
        <v>2024</v>
      </c>
      <c r="F51" s="85" t="s">
        <v>55</v>
      </c>
      <c r="G51" s="85" t="s">
        <v>129</v>
      </c>
      <c r="H51" s="85" t="s">
        <v>238</v>
      </c>
      <c r="I51" s="85" t="str">
        <f t="array" ref="I51">_xlfn.TEXTJOIN(",", TRUE, IF(Table4[study_id]=Table3[[#This Row],[study_id]], Table4[iso_code], ""))</f>
        <v>ZA</v>
      </c>
      <c r="J51" s="85">
        <f>COUNTIF(study_countries!A:A,A51)</f>
        <v>1</v>
      </c>
      <c r="K51" s="85" t="s">
        <v>271</v>
      </c>
      <c r="L51" s="85" t="s">
        <v>632</v>
      </c>
      <c r="M51" s="85" t="s">
        <v>633</v>
      </c>
      <c r="N51" s="85">
        <v>2020</v>
      </c>
      <c r="O51" s="85">
        <v>2050</v>
      </c>
      <c r="P51" s="85" t="s">
        <v>61</v>
      </c>
      <c r="Q51" s="85" t="s">
        <v>193</v>
      </c>
      <c r="R51" s="85" t="s">
        <v>194</v>
      </c>
      <c r="S51" s="85" t="s">
        <v>65</v>
      </c>
      <c r="T51" s="85" t="s">
        <v>65</v>
      </c>
      <c r="U51" s="85" t="s">
        <v>65</v>
      </c>
      <c r="V51" s="85" t="s">
        <v>65</v>
      </c>
      <c r="W51" s="85" t="s">
        <v>65</v>
      </c>
      <c r="X51" s="85" t="s">
        <v>65</v>
      </c>
      <c r="Y51" s="85" t="s">
        <v>64</v>
      </c>
      <c r="Z51" s="85" t="s">
        <v>65</v>
      </c>
      <c r="AA51" s="85" t="s">
        <v>65</v>
      </c>
      <c r="AB51" s="85" t="s">
        <v>194</v>
      </c>
      <c r="AC51" s="85" t="s">
        <v>67</v>
      </c>
      <c r="AD51" s="85" t="s">
        <v>68</v>
      </c>
      <c r="AE51" s="85" t="s">
        <v>65</v>
      </c>
      <c r="AF51" s="85" t="s">
        <v>64</v>
      </c>
      <c r="AG51" s="85" t="s">
        <v>65</v>
      </c>
      <c r="AH51" s="85" t="s">
        <v>65</v>
      </c>
      <c r="AI51" s="85" t="s">
        <v>89</v>
      </c>
      <c r="AJ51" s="85" t="s">
        <v>65</v>
      </c>
      <c r="AK51" s="85" t="s">
        <v>65</v>
      </c>
      <c r="AL51" s="85" t="s">
        <v>65</v>
      </c>
      <c r="AM51" s="85" t="s">
        <v>65</v>
      </c>
      <c r="AN51" s="85" t="s">
        <v>65</v>
      </c>
      <c r="AO51" s="85" t="s">
        <v>634</v>
      </c>
      <c r="AP51" s="85" t="s">
        <v>635</v>
      </c>
      <c r="AQ51" s="85" t="s">
        <v>636</v>
      </c>
      <c r="AR51" s="85" t="s">
        <v>637</v>
      </c>
      <c r="AS51" s="85" t="s">
        <v>136</v>
      </c>
      <c r="AT51" s="85"/>
      <c r="AU51" s="85" t="s">
        <v>65</v>
      </c>
      <c r="AV51" s="88" t="s">
        <v>75</v>
      </c>
      <c r="AW51" s="85" t="s">
        <v>65</v>
      </c>
      <c r="AX51" s="85"/>
      <c r="AY51" s="86" t="s">
        <v>638</v>
      </c>
      <c r="AZ51" s="87" t="s">
        <v>639</v>
      </c>
    </row>
    <row r="52" spans="1:52" s="39" customFormat="1" ht="157.5" customHeight="1">
      <c r="A52" s="84">
        <v>51</v>
      </c>
      <c r="B52" s="85" t="s">
        <v>640</v>
      </c>
      <c r="C52" s="85" t="s">
        <v>641</v>
      </c>
      <c r="D52" s="85" t="s">
        <v>642</v>
      </c>
      <c r="E52" s="85">
        <v>2019</v>
      </c>
      <c r="F52" s="85" t="s">
        <v>55</v>
      </c>
      <c r="G52" s="85" t="s">
        <v>129</v>
      </c>
      <c r="H52" s="85" t="s">
        <v>238</v>
      </c>
      <c r="I52" s="85" t="str">
        <f t="array" ref="I52">_xlfn.TEXTJOIN(",", TRUE, IF(Table4[study_id]=Table3[[#This Row],[study_id]], Table4[iso_code], ""))</f>
        <v>SS</v>
      </c>
      <c r="J52" s="85">
        <f>COUNTIF(study_countries!A:A,A52)</f>
        <v>1</v>
      </c>
      <c r="K52" s="85" t="s">
        <v>321</v>
      </c>
      <c r="L52" s="85" t="s">
        <v>643</v>
      </c>
      <c r="M52" s="85" t="s">
        <v>644</v>
      </c>
      <c r="N52" s="85">
        <v>2017</v>
      </c>
      <c r="O52" s="85">
        <v>2037</v>
      </c>
      <c r="P52" s="85" t="s">
        <v>61</v>
      </c>
      <c r="Q52" s="85" t="s">
        <v>84</v>
      </c>
      <c r="R52" s="85" t="s">
        <v>645</v>
      </c>
      <c r="S52" s="85" t="s">
        <v>64</v>
      </c>
      <c r="T52" s="85" t="s">
        <v>64</v>
      </c>
      <c r="U52" s="85" t="s">
        <v>65</v>
      </c>
      <c r="V52" s="85" t="s">
        <v>65</v>
      </c>
      <c r="W52" s="85" t="s">
        <v>65</v>
      </c>
      <c r="X52" s="85" t="s">
        <v>65</v>
      </c>
      <c r="Y52" s="85" t="s">
        <v>64</v>
      </c>
      <c r="Z52" s="85" t="s">
        <v>65</v>
      </c>
      <c r="AA52" s="85" t="s">
        <v>65</v>
      </c>
      <c r="AB52" s="85" t="s">
        <v>66</v>
      </c>
      <c r="AC52" s="85" t="s">
        <v>104</v>
      </c>
      <c r="AD52" s="85" t="s">
        <v>68</v>
      </c>
      <c r="AE52" s="85" t="s">
        <v>64</v>
      </c>
      <c r="AF52" s="85" t="s">
        <v>64</v>
      </c>
      <c r="AG52" s="85" t="s">
        <v>65</v>
      </c>
      <c r="AH52" s="85" t="s">
        <v>65</v>
      </c>
      <c r="AI52" s="85" t="s">
        <v>89</v>
      </c>
      <c r="AJ52" s="85" t="s">
        <v>65</v>
      </c>
      <c r="AK52" s="85" t="s">
        <v>65</v>
      </c>
      <c r="AL52" s="85" t="s">
        <v>65</v>
      </c>
      <c r="AM52" s="85" t="s">
        <v>136</v>
      </c>
      <c r="AN52" s="85" t="s">
        <v>65</v>
      </c>
      <c r="AO52" s="85" t="s">
        <v>646</v>
      </c>
      <c r="AP52" s="85" t="s">
        <v>647</v>
      </c>
      <c r="AQ52" s="85" t="s">
        <v>648</v>
      </c>
      <c r="AR52" s="85" t="s">
        <v>372</v>
      </c>
      <c r="AS52" s="85" t="s">
        <v>65</v>
      </c>
      <c r="AT52" s="85" t="s">
        <v>649</v>
      </c>
      <c r="AU52" s="85" t="s">
        <v>65</v>
      </c>
      <c r="AV52" s="88">
        <v>0.03</v>
      </c>
      <c r="AW52" s="85" t="s">
        <v>65</v>
      </c>
      <c r="AX52" s="85"/>
      <c r="AY52" s="86" t="s">
        <v>650</v>
      </c>
      <c r="AZ52" s="90" t="s">
        <v>651</v>
      </c>
    </row>
    <row r="53" spans="1:52" s="39" customFormat="1" ht="197.25" customHeight="1">
      <c r="A53" s="84">
        <v>52</v>
      </c>
      <c r="B53" s="85" t="s">
        <v>652</v>
      </c>
      <c r="C53" s="85" t="s">
        <v>295</v>
      </c>
      <c r="D53" s="85" t="s">
        <v>653</v>
      </c>
      <c r="E53" s="85">
        <v>2017</v>
      </c>
      <c r="F53" s="85" t="s">
        <v>236</v>
      </c>
      <c r="G53" s="85" t="s">
        <v>594</v>
      </c>
      <c r="H53" s="85" t="s">
        <v>101</v>
      </c>
      <c r="I53" s="85" t="str">
        <f t="array" ref="I53">_xlfn.TEXTJOIN(",", TRUE, IF(Table4[study_id]=Table3[[#This Row],[study_id]], Table4[iso_code], ""))</f>
        <v>AO,BF,BI,BJ,BW,CD,CF,CG,CI,CM,DJ,ER,ET,GA,GH,GM,GN,GQ,GW,KE,LR,LS,MG,ML,MR,MW,MZ,NA,NE,NG,RW,SD,SL,SN,SO,SS,SZ,TD,TG,TZ,UG,ZA,ZM,ZW</v>
      </c>
      <c r="J53" s="85">
        <f>COUNTIF(study_countries!A:A,A53)</f>
        <v>44</v>
      </c>
      <c r="K53" s="85" t="s">
        <v>654</v>
      </c>
      <c r="L53" s="85" t="s">
        <v>655</v>
      </c>
      <c r="M53" s="85" t="s">
        <v>656</v>
      </c>
      <c r="N53" s="85">
        <v>2015</v>
      </c>
      <c r="O53" s="85">
        <v>2030</v>
      </c>
      <c r="P53" s="85"/>
      <c r="Q53" s="85"/>
      <c r="R53" s="85"/>
      <c r="S53" s="85"/>
      <c r="T53" s="85"/>
      <c r="U53" s="85"/>
      <c r="V53" s="85"/>
      <c r="W53" s="85"/>
      <c r="X53" s="85"/>
      <c r="Y53" s="85"/>
      <c r="Z53" s="85"/>
      <c r="AA53" s="85"/>
      <c r="AB53" s="85" t="s">
        <v>66</v>
      </c>
      <c r="AC53" s="85" t="s">
        <v>104</v>
      </c>
      <c r="AD53" s="85" t="s">
        <v>68</v>
      </c>
      <c r="AE53" s="85" t="s">
        <v>64</v>
      </c>
      <c r="AF53" s="85" t="s">
        <v>65</v>
      </c>
      <c r="AG53" s="85" t="s">
        <v>65</v>
      </c>
      <c r="AH53" s="85"/>
      <c r="AI53" s="85" t="s">
        <v>69</v>
      </c>
      <c r="AJ53" s="85" t="s">
        <v>65</v>
      </c>
      <c r="AK53" s="85" t="s">
        <v>65</v>
      </c>
      <c r="AL53" s="85" t="s">
        <v>65</v>
      </c>
      <c r="AM53" s="85" t="s">
        <v>65</v>
      </c>
      <c r="AN53" s="85" t="s">
        <v>64</v>
      </c>
      <c r="AO53" s="85"/>
      <c r="AP53" s="85"/>
      <c r="AQ53" s="85" t="s">
        <v>657</v>
      </c>
      <c r="AR53" s="85" t="s">
        <v>658</v>
      </c>
      <c r="AS53" s="85" t="s">
        <v>65</v>
      </c>
      <c r="AT53" s="85"/>
      <c r="AU53" s="85" t="s">
        <v>65</v>
      </c>
      <c r="AV53" s="88"/>
      <c r="AW53" s="85"/>
      <c r="AX53" s="85"/>
      <c r="AY53" s="86" t="s">
        <v>659</v>
      </c>
      <c r="AZ53" s="87" t="s">
        <v>660</v>
      </c>
    </row>
    <row r="54" spans="1:52" s="39" customFormat="1" ht="146.44999999999999" customHeight="1">
      <c r="A54" s="84">
        <v>53</v>
      </c>
      <c r="B54" s="85" t="s">
        <v>661</v>
      </c>
      <c r="C54" s="85" t="s">
        <v>662</v>
      </c>
      <c r="D54" s="85" t="s">
        <v>663</v>
      </c>
      <c r="E54" s="85">
        <v>2021</v>
      </c>
      <c r="F54" s="85" t="s">
        <v>55</v>
      </c>
      <c r="G54" s="85" t="s">
        <v>129</v>
      </c>
      <c r="H54" s="85" t="s">
        <v>238</v>
      </c>
      <c r="I54" s="85" t="str">
        <f t="array" ref="I54">_xlfn.TEXTJOIN(",", TRUE, IF(Table4[study_id]=Table3[[#This Row],[study_id]], Table4[iso_code], ""))</f>
        <v>TZ</v>
      </c>
      <c r="J54" s="85">
        <f>COUNTIF(study_countries!A:A,A54)</f>
        <v>1</v>
      </c>
      <c r="K54" s="85" t="s">
        <v>321</v>
      </c>
      <c r="L54" s="85" t="s">
        <v>664</v>
      </c>
      <c r="M54" s="85" t="s">
        <v>665</v>
      </c>
      <c r="N54" s="85">
        <v>2015</v>
      </c>
      <c r="O54" s="85">
        <v>2040</v>
      </c>
      <c r="P54" s="85" t="s">
        <v>61</v>
      </c>
      <c r="Q54" s="85" t="s">
        <v>84</v>
      </c>
      <c r="R54" s="85" t="s">
        <v>63</v>
      </c>
      <c r="S54" s="85" t="s">
        <v>64</v>
      </c>
      <c r="T54" s="85" t="s">
        <v>64</v>
      </c>
      <c r="U54" s="85" t="s">
        <v>64</v>
      </c>
      <c r="V54" s="85" t="s">
        <v>64</v>
      </c>
      <c r="W54" s="85" t="s">
        <v>65</v>
      </c>
      <c r="X54" s="85" t="s">
        <v>64</v>
      </c>
      <c r="Y54" s="85" t="s">
        <v>64</v>
      </c>
      <c r="Z54" s="85" t="s">
        <v>65</v>
      </c>
      <c r="AA54" s="85" t="s">
        <v>64</v>
      </c>
      <c r="AB54" s="85" t="s">
        <v>66</v>
      </c>
      <c r="AC54" s="85" t="s">
        <v>104</v>
      </c>
      <c r="AD54" s="85" t="s">
        <v>68</v>
      </c>
      <c r="AE54" s="85" t="s">
        <v>64</v>
      </c>
      <c r="AF54" s="85" t="s">
        <v>64</v>
      </c>
      <c r="AG54" s="85" t="s">
        <v>64</v>
      </c>
      <c r="AH54" s="85" t="s">
        <v>65</v>
      </c>
      <c r="AI54" s="85" t="s">
        <v>69</v>
      </c>
      <c r="AJ54" s="85" t="s">
        <v>65</v>
      </c>
      <c r="AK54" s="85" t="s">
        <v>136</v>
      </c>
      <c r="AL54" s="85" t="s">
        <v>65</v>
      </c>
      <c r="AM54" s="85" t="s">
        <v>64</v>
      </c>
      <c r="AN54" s="85" t="s">
        <v>64</v>
      </c>
      <c r="AO54" s="85" t="s">
        <v>666</v>
      </c>
      <c r="AP54" s="85" t="s">
        <v>667</v>
      </c>
      <c r="AQ54" s="85" t="s">
        <v>668</v>
      </c>
      <c r="AR54" s="85" t="s">
        <v>73</v>
      </c>
      <c r="AS54" s="85" t="s">
        <v>65</v>
      </c>
      <c r="AT54" s="85"/>
      <c r="AU54" s="85" t="s">
        <v>65</v>
      </c>
      <c r="AV54" s="88">
        <v>0.1</v>
      </c>
      <c r="AW54" s="85" t="s">
        <v>65</v>
      </c>
      <c r="AX54" s="85"/>
      <c r="AY54" s="86" t="s">
        <v>669</v>
      </c>
      <c r="AZ54" s="87" t="s">
        <v>670</v>
      </c>
    </row>
    <row r="55" spans="1:52" s="39" customFormat="1" ht="192.75" customHeight="1">
      <c r="A55" s="84">
        <v>54</v>
      </c>
      <c r="B55" s="85" t="s">
        <v>671</v>
      </c>
      <c r="C55" s="85" t="s">
        <v>269</v>
      </c>
      <c r="D55" s="85" t="s">
        <v>672</v>
      </c>
      <c r="E55" s="85">
        <v>2022</v>
      </c>
      <c r="F55" s="85" t="s">
        <v>55</v>
      </c>
      <c r="G55" s="85" t="s">
        <v>129</v>
      </c>
      <c r="H55" s="85" t="s">
        <v>238</v>
      </c>
      <c r="I55" s="85" t="str">
        <f t="array" ref="I55">_xlfn.TEXTJOIN(",", TRUE, IF(Table4[study_id]=Table3[[#This Row],[study_id]], Table4[iso_code], ""))</f>
        <v>TG</v>
      </c>
      <c r="J55" s="85">
        <f>COUNTIF(study_countries!A:A,A55)</f>
        <v>1</v>
      </c>
      <c r="K55" s="85" t="s">
        <v>248</v>
      </c>
      <c r="L55" s="85" t="s">
        <v>673</v>
      </c>
      <c r="M55" s="85" t="s">
        <v>674</v>
      </c>
      <c r="N55" s="85">
        <v>2022</v>
      </c>
      <c r="O55" s="85">
        <v>2050</v>
      </c>
      <c r="P55" s="85" t="s">
        <v>61</v>
      </c>
      <c r="Q55" s="85" t="s">
        <v>84</v>
      </c>
      <c r="R55" s="85" t="s">
        <v>63</v>
      </c>
      <c r="S55" s="85" t="s">
        <v>64</v>
      </c>
      <c r="T55" s="85" t="s">
        <v>64</v>
      </c>
      <c r="U55" s="85" t="s">
        <v>64</v>
      </c>
      <c r="V55" s="85" t="s">
        <v>65</v>
      </c>
      <c r="W55" s="85" t="s">
        <v>65</v>
      </c>
      <c r="X55" s="85" t="s">
        <v>65</v>
      </c>
      <c r="Y55" s="85" t="s">
        <v>64</v>
      </c>
      <c r="Z55" s="85" t="s">
        <v>65</v>
      </c>
      <c r="AA55" s="85" t="s">
        <v>65</v>
      </c>
      <c r="AB55" s="85" t="s">
        <v>66</v>
      </c>
      <c r="AC55" s="85" t="s">
        <v>104</v>
      </c>
      <c r="AD55" s="85" t="s">
        <v>68</v>
      </c>
      <c r="AE55" s="85" t="s">
        <v>64</v>
      </c>
      <c r="AF55" s="85" t="s">
        <v>65</v>
      </c>
      <c r="AG55" s="85" t="s">
        <v>65</v>
      </c>
      <c r="AH55" s="85" t="s">
        <v>65</v>
      </c>
      <c r="AI55" s="85" t="s">
        <v>89</v>
      </c>
      <c r="AJ55" s="85" t="s">
        <v>65</v>
      </c>
      <c r="AK55" s="85" t="s">
        <v>65</v>
      </c>
      <c r="AL55" s="85" t="s">
        <v>65</v>
      </c>
      <c r="AM55" s="85" t="s">
        <v>65</v>
      </c>
      <c r="AN55" s="85" t="s">
        <v>65</v>
      </c>
      <c r="AO55" s="85" t="s">
        <v>675</v>
      </c>
      <c r="AP55" s="85" t="s">
        <v>676</v>
      </c>
      <c r="AQ55" s="85" t="s">
        <v>677</v>
      </c>
      <c r="AR55" s="85" t="s">
        <v>678</v>
      </c>
      <c r="AS55" s="85" t="s">
        <v>64</v>
      </c>
      <c r="AT55" s="85"/>
      <c r="AU55" s="85" t="s">
        <v>65</v>
      </c>
      <c r="AV55" s="88" t="s">
        <v>75</v>
      </c>
      <c r="AW55" s="85" t="s">
        <v>64</v>
      </c>
      <c r="AX55" s="85" t="s">
        <v>679</v>
      </c>
      <c r="AY55" s="86" t="s">
        <v>680</v>
      </c>
      <c r="AZ55" s="87" t="s">
        <v>681</v>
      </c>
    </row>
    <row r="56" spans="1:52" s="39" customFormat="1" ht="192.75" customHeight="1">
      <c r="A56" s="84">
        <v>55</v>
      </c>
      <c r="B56" s="85" t="s">
        <v>682</v>
      </c>
      <c r="C56" s="85" t="s">
        <v>683</v>
      </c>
      <c r="D56" s="85" t="s">
        <v>684</v>
      </c>
      <c r="E56" s="85">
        <v>2024</v>
      </c>
      <c r="F56" s="85" t="s">
        <v>236</v>
      </c>
      <c r="G56" s="85" t="s">
        <v>594</v>
      </c>
      <c r="H56" s="85" t="s">
        <v>222</v>
      </c>
      <c r="I56" s="85" t="str">
        <f t="array" ref="I56">_xlfn.TEXTJOIN(",", TRUE, IF(Table4[study_id]=Table3[[#This Row],[study_id]], Table4[iso_code], ""))</f>
        <v>TN</v>
      </c>
      <c r="J56" s="85">
        <f>COUNTIF(study_countries!A:A,A56)</f>
        <v>1</v>
      </c>
      <c r="K56" s="85" t="s">
        <v>223</v>
      </c>
      <c r="L56" s="85" t="s">
        <v>685</v>
      </c>
      <c r="M56" s="85" t="s">
        <v>686</v>
      </c>
      <c r="N56" s="85"/>
      <c r="O56" s="85"/>
      <c r="P56" s="85"/>
      <c r="Q56" s="85"/>
      <c r="R56" s="85"/>
      <c r="S56" s="85"/>
      <c r="T56" s="85"/>
      <c r="U56" s="85"/>
      <c r="V56" s="85"/>
      <c r="W56" s="85"/>
      <c r="X56" s="85"/>
      <c r="Y56" s="85"/>
      <c r="Z56" s="85"/>
      <c r="AA56" s="85"/>
      <c r="AB56" s="85" t="s">
        <v>66</v>
      </c>
      <c r="AC56" s="85" t="s">
        <v>67</v>
      </c>
      <c r="AD56" s="85" t="s">
        <v>68</v>
      </c>
      <c r="AE56" s="85" t="s">
        <v>64</v>
      </c>
      <c r="AF56" s="85" t="s">
        <v>65</v>
      </c>
      <c r="AG56" s="85" t="s">
        <v>64</v>
      </c>
      <c r="AH56" s="85"/>
      <c r="AI56" s="85" t="s">
        <v>69</v>
      </c>
      <c r="AJ56" s="85" t="s">
        <v>65</v>
      </c>
      <c r="AK56" s="85" t="s">
        <v>65</v>
      </c>
      <c r="AL56" s="85" t="s">
        <v>65</v>
      </c>
      <c r="AM56" s="85" t="s">
        <v>64</v>
      </c>
      <c r="AN56" s="85" t="s">
        <v>65</v>
      </c>
      <c r="AO56" s="85"/>
      <c r="AP56" s="85"/>
      <c r="AQ56" s="85" t="s">
        <v>687</v>
      </c>
      <c r="AR56" s="85" t="s">
        <v>688</v>
      </c>
      <c r="AS56" s="85" t="s">
        <v>65</v>
      </c>
      <c r="AT56" s="85"/>
      <c r="AU56" s="85" t="s">
        <v>65</v>
      </c>
      <c r="AV56" s="88"/>
      <c r="AW56" s="85"/>
      <c r="AX56" s="85"/>
      <c r="AY56" s="86" t="s">
        <v>689</v>
      </c>
      <c r="AZ56" s="87" t="s">
        <v>690</v>
      </c>
    </row>
    <row r="57" spans="1:52" s="39" customFormat="1" ht="192.75" customHeight="1">
      <c r="A57" s="84">
        <v>56</v>
      </c>
      <c r="B57" s="85" t="s">
        <v>691</v>
      </c>
      <c r="C57" s="85" t="s">
        <v>269</v>
      </c>
      <c r="D57" s="85" t="s">
        <v>692</v>
      </c>
      <c r="E57" s="85">
        <v>2017</v>
      </c>
      <c r="F57" s="85" t="s">
        <v>55</v>
      </c>
      <c r="G57" s="85" t="s">
        <v>129</v>
      </c>
      <c r="H57" s="85" t="s">
        <v>238</v>
      </c>
      <c r="I57" s="85" t="str">
        <f t="array" ref="I57">_xlfn.TEXTJOIN(",", TRUE, IF(Table4[study_id]=Table3[[#This Row],[study_id]], Table4[iso_code], ""))</f>
        <v>TN</v>
      </c>
      <c r="J57" s="85">
        <f>COUNTIF(study_countries!A:A,A57)</f>
        <v>1</v>
      </c>
      <c r="K57" s="85" t="s">
        <v>223</v>
      </c>
      <c r="L57" s="85" t="s">
        <v>693</v>
      </c>
      <c r="M57" s="85" t="s">
        <v>694</v>
      </c>
      <c r="N57" s="85">
        <v>2010</v>
      </c>
      <c r="O57" s="85">
        <v>2030</v>
      </c>
      <c r="P57" s="85" t="s">
        <v>61</v>
      </c>
      <c r="Q57" s="85" t="s">
        <v>84</v>
      </c>
      <c r="R57" s="85" t="s">
        <v>63</v>
      </c>
      <c r="S57" s="85" t="s">
        <v>64</v>
      </c>
      <c r="T57" s="85" t="s">
        <v>64</v>
      </c>
      <c r="U57" s="85" t="s">
        <v>64</v>
      </c>
      <c r="V57" s="85" t="s">
        <v>65</v>
      </c>
      <c r="W57" s="85" t="s">
        <v>65</v>
      </c>
      <c r="X57" s="85" t="s">
        <v>65</v>
      </c>
      <c r="Y57" s="85" t="s">
        <v>64</v>
      </c>
      <c r="Z57" s="85" t="s">
        <v>65</v>
      </c>
      <c r="AA57" s="85" t="s">
        <v>65</v>
      </c>
      <c r="AB57" s="85" t="s">
        <v>66</v>
      </c>
      <c r="AC57" s="85" t="s">
        <v>104</v>
      </c>
      <c r="AD57" s="85" t="s">
        <v>88</v>
      </c>
      <c r="AE57" s="85" t="s">
        <v>64</v>
      </c>
      <c r="AF57" s="85" t="s">
        <v>65</v>
      </c>
      <c r="AG57" s="85" t="s">
        <v>65</v>
      </c>
      <c r="AH57" s="85" t="s">
        <v>65</v>
      </c>
      <c r="AI57" s="85" t="s">
        <v>89</v>
      </c>
      <c r="AJ57" s="85" t="s">
        <v>65</v>
      </c>
      <c r="AK57" s="85" t="s">
        <v>65</v>
      </c>
      <c r="AL57" s="85" t="s">
        <v>65</v>
      </c>
      <c r="AM57" s="85" t="s">
        <v>64</v>
      </c>
      <c r="AN57" s="85" t="s">
        <v>65</v>
      </c>
      <c r="AO57" s="85" t="s">
        <v>695</v>
      </c>
      <c r="AP57" s="85" t="s">
        <v>696</v>
      </c>
      <c r="AQ57" s="85" t="s">
        <v>697</v>
      </c>
      <c r="AR57" s="85" t="s">
        <v>698</v>
      </c>
      <c r="AS57" s="85" t="s">
        <v>136</v>
      </c>
      <c r="AT57" s="85"/>
      <c r="AU57" s="85" t="s">
        <v>65</v>
      </c>
      <c r="AV57" s="88">
        <v>0.05</v>
      </c>
      <c r="AW57" s="85" t="s">
        <v>65</v>
      </c>
      <c r="AX57" s="85"/>
      <c r="AY57" s="86" t="s">
        <v>699</v>
      </c>
      <c r="AZ57" s="87" t="s">
        <v>700</v>
      </c>
    </row>
    <row r="58" spans="1:52" s="39" customFormat="1" ht="219" customHeight="1">
      <c r="A58" s="84">
        <v>57</v>
      </c>
      <c r="B58" s="85" t="s">
        <v>701</v>
      </c>
      <c r="C58" s="85" t="s">
        <v>702</v>
      </c>
      <c r="D58" s="85" t="s">
        <v>703</v>
      </c>
      <c r="E58" s="85">
        <v>2021</v>
      </c>
      <c r="F58" s="85" t="s">
        <v>55</v>
      </c>
      <c r="G58" s="85" t="s">
        <v>129</v>
      </c>
      <c r="H58" s="85" t="s">
        <v>238</v>
      </c>
      <c r="I58" s="85" t="str">
        <f t="array" ref="I58">_xlfn.TEXTJOIN(",", TRUE, IF(Table4[study_id]=Table3[[#This Row],[study_id]], Table4[iso_code], ""))</f>
        <v>TN</v>
      </c>
      <c r="J58" s="85">
        <f>COUNTIF(study_countries!A:A,A58)</f>
        <v>1</v>
      </c>
      <c r="K58" s="85" t="s">
        <v>223</v>
      </c>
      <c r="L58" s="85" t="s">
        <v>704</v>
      </c>
      <c r="M58" s="85" t="s">
        <v>705</v>
      </c>
      <c r="N58" s="85">
        <v>2015</v>
      </c>
      <c r="O58" s="85">
        <v>2040</v>
      </c>
      <c r="P58" s="85" t="s">
        <v>159</v>
      </c>
      <c r="Q58" s="85" t="s">
        <v>159</v>
      </c>
      <c r="R58" s="85" t="s">
        <v>63</v>
      </c>
      <c r="S58" s="85" t="s">
        <v>64</v>
      </c>
      <c r="T58" s="85" t="s">
        <v>64</v>
      </c>
      <c r="U58" s="85" t="s">
        <v>64</v>
      </c>
      <c r="V58" s="85" t="s">
        <v>64</v>
      </c>
      <c r="W58" s="85" t="s">
        <v>65</v>
      </c>
      <c r="X58" s="85" t="s">
        <v>65</v>
      </c>
      <c r="Y58" s="85" t="s">
        <v>64</v>
      </c>
      <c r="Z58" s="85" t="s">
        <v>65</v>
      </c>
      <c r="AA58" s="85" t="s">
        <v>65</v>
      </c>
      <c r="AB58" s="85" t="s">
        <v>66</v>
      </c>
      <c r="AC58" s="85" t="s">
        <v>104</v>
      </c>
      <c r="AD58" s="85" t="s">
        <v>68</v>
      </c>
      <c r="AE58" s="85" t="s">
        <v>64</v>
      </c>
      <c r="AF58" s="85" t="s">
        <v>64</v>
      </c>
      <c r="AG58" s="85" t="s">
        <v>64</v>
      </c>
      <c r="AH58" s="85" t="s">
        <v>65</v>
      </c>
      <c r="AI58" s="85" t="s">
        <v>89</v>
      </c>
      <c r="AJ58" s="85" t="s">
        <v>65</v>
      </c>
      <c r="AK58" s="85" t="s">
        <v>65</v>
      </c>
      <c r="AL58" s="85" t="s">
        <v>65</v>
      </c>
      <c r="AM58" s="85" t="s">
        <v>136</v>
      </c>
      <c r="AN58" s="85" t="s">
        <v>65</v>
      </c>
      <c r="AO58" s="85" t="s">
        <v>706</v>
      </c>
      <c r="AP58" s="85" t="s">
        <v>707</v>
      </c>
      <c r="AQ58" s="85" t="s">
        <v>708</v>
      </c>
      <c r="AR58" s="85" t="s">
        <v>709</v>
      </c>
      <c r="AS58" s="85" t="s">
        <v>136</v>
      </c>
      <c r="AT58" s="85"/>
      <c r="AU58" s="85" t="s">
        <v>65</v>
      </c>
      <c r="AV58" s="88" t="s">
        <v>75</v>
      </c>
      <c r="AW58" s="85" t="s">
        <v>65</v>
      </c>
      <c r="AX58" s="85"/>
      <c r="AY58" s="86" t="s">
        <v>710</v>
      </c>
      <c r="AZ58" s="113" t="s">
        <v>711</v>
      </c>
    </row>
    <row r="59" spans="1:52" s="39" customFormat="1" ht="141" customHeight="1">
      <c r="A59" s="84">
        <v>58</v>
      </c>
      <c r="B59" s="85" t="s">
        <v>712</v>
      </c>
      <c r="C59" s="85" t="s">
        <v>532</v>
      </c>
      <c r="D59" s="85" t="s">
        <v>713</v>
      </c>
      <c r="E59" s="85">
        <v>2019</v>
      </c>
      <c r="F59" s="85" t="s">
        <v>55</v>
      </c>
      <c r="G59" s="85" t="s">
        <v>129</v>
      </c>
      <c r="H59" s="85" t="s">
        <v>101</v>
      </c>
      <c r="I59" s="85" t="str">
        <f t="array" ref="I59">_xlfn.TEXTJOIN(",", TRUE, IF(Table4[study_id]=Table3[[#This Row],[study_id]], Table4[iso_code], ""))</f>
        <v>BJ,BF,CI,GM,GH,GN,GW,LR,ML,NE,NG,SN,SL,TG</v>
      </c>
      <c r="J59" s="85">
        <f>COUNTIF(study_countries!A:A,A59)</f>
        <v>14</v>
      </c>
      <c r="K59" s="85" t="s">
        <v>248</v>
      </c>
      <c r="L59" s="85" t="s">
        <v>714</v>
      </c>
      <c r="M59" s="85" t="s">
        <v>715</v>
      </c>
      <c r="N59" s="85">
        <v>2016</v>
      </c>
      <c r="O59" s="85">
        <v>2030</v>
      </c>
      <c r="P59" s="85" t="s">
        <v>61</v>
      </c>
      <c r="Q59" s="85" t="s">
        <v>84</v>
      </c>
      <c r="R59" s="85" t="s">
        <v>63</v>
      </c>
      <c r="S59" s="85" t="s">
        <v>64</v>
      </c>
      <c r="T59" s="85" t="s">
        <v>64</v>
      </c>
      <c r="U59" s="85" t="s">
        <v>64</v>
      </c>
      <c r="V59" s="85" t="s">
        <v>64</v>
      </c>
      <c r="W59" s="85" t="s">
        <v>65</v>
      </c>
      <c r="X59" s="85" t="s">
        <v>65</v>
      </c>
      <c r="Y59" s="85" t="s">
        <v>64</v>
      </c>
      <c r="Z59" s="85" t="s">
        <v>65</v>
      </c>
      <c r="AA59" s="85" t="s">
        <v>64</v>
      </c>
      <c r="AB59" s="85" t="s">
        <v>66</v>
      </c>
      <c r="AC59" s="85" t="s">
        <v>67</v>
      </c>
      <c r="AD59" s="85" t="s">
        <v>68</v>
      </c>
      <c r="AE59" s="85" t="s">
        <v>64</v>
      </c>
      <c r="AF59" s="85" t="s">
        <v>65</v>
      </c>
      <c r="AG59" s="85" t="s">
        <v>65</v>
      </c>
      <c r="AH59" s="85" t="s">
        <v>65</v>
      </c>
      <c r="AI59" s="85" t="s">
        <v>89</v>
      </c>
      <c r="AJ59" s="85" t="s">
        <v>65</v>
      </c>
      <c r="AK59" s="85" t="s">
        <v>65</v>
      </c>
      <c r="AL59" s="85" t="s">
        <v>65</v>
      </c>
      <c r="AM59" s="85" t="s">
        <v>64</v>
      </c>
      <c r="AN59" s="85" t="s">
        <v>65</v>
      </c>
      <c r="AO59" s="85" t="s">
        <v>716</v>
      </c>
      <c r="AP59" s="85" t="s">
        <v>717</v>
      </c>
      <c r="AQ59" s="85" t="s">
        <v>718</v>
      </c>
      <c r="AR59" s="85" t="s">
        <v>277</v>
      </c>
      <c r="AS59" s="85" t="s">
        <v>65</v>
      </c>
      <c r="AT59" s="85"/>
      <c r="AU59" s="85" t="s">
        <v>65</v>
      </c>
      <c r="AV59" s="88" t="s">
        <v>75</v>
      </c>
      <c r="AW59" s="85" t="s">
        <v>65</v>
      </c>
      <c r="AX59" s="85"/>
      <c r="AY59" s="86" t="s">
        <v>719</v>
      </c>
      <c r="AZ59" s="87" t="s">
        <v>720</v>
      </c>
    </row>
    <row r="60" spans="1:52" s="39" customFormat="1" ht="168" customHeight="1">
      <c r="A60" s="84">
        <v>59</v>
      </c>
      <c r="B60" s="85" t="s">
        <v>721</v>
      </c>
      <c r="C60" s="85" t="s">
        <v>722</v>
      </c>
      <c r="D60" s="85" t="s">
        <v>723</v>
      </c>
      <c r="E60" s="85">
        <v>2022</v>
      </c>
      <c r="F60" s="85" t="s">
        <v>55</v>
      </c>
      <c r="G60" s="85" t="s">
        <v>129</v>
      </c>
      <c r="H60" s="85" t="s">
        <v>101</v>
      </c>
      <c r="I60" s="85" t="str">
        <f t="array" ref="I60">_xlfn.TEXTJOIN(",", TRUE, IF(Table4[study_id]=Table3[[#This Row],[study_id]], Table4[iso_code], ""))</f>
        <v>BJ,BF,CI,GM,GH,GN,GW,LR,ML,NE,NG,SN,SL,TG</v>
      </c>
      <c r="J60" s="85">
        <f>COUNTIF(study_countries!A:A,A60)</f>
        <v>14</v>
      </c>
      <c r="K60" s="85" t="s">
        <v>248</v>
      </c>
      <c r="L60" s="85" t="s">
        <v>724</v>
      </c>
      <c r="M60" s="85" t="s">
        <v>725</v>
      </c>
      <c r="N60" s="85">
        <v>2016</v>
      </c>
      <c r="O60" s="85">
        <v>2030</v>
      </c>
      <c r="P60" s="85" t="s">
        <v>61</v>
      </c>
      <c r="Q60" s="85" t="s">
        <v>441</v>
      </c>
      <c r="R60" s="85" t="s">
        <v>194</v>
      </c>
      <c r="S60" s="85" t="s">
        <v>64</v>
      </c>
      <c r="T60" s="85" t="s">
        <v>64</v>
      </c>
      <c r="U60" s="85" t="s">
        <v>64</v>
      </c>
      <c r="V60" s="85" t="s">
        <v>65</v>
      </c>
      <c r="W60" s="85" t="s">
        <v>65</v>
      </c>
      <c r="X60" s="85" t="s">
        <v>65</v>
      </c>
      <c r="Y60" s="85" t="s">
        <v>64</v>
      </c>
      <c r="Z60" s="85" t="s">
        <v>65</v>
      </c>
      <c r="AA60" s="85" t="s">
        <v>65</v>
      </c>
      <c r="AB60" s="85" t="s">
        <v>66</v>
      </c>
      <c r="AC60" s="85" t="s">
        <v>67</v>
      </c>
      <c r="AD60" s="85" t="s">
        <v>88</v>
      </c>
      <c r="AE60" s="85" t="s">
        <v>64</v>
      </c>
      <c r="AF60" s="85" t="s">
        <v>64</v>
      </c>
      <c r="AG60" s="85" t="s">
        <v>65</v>
      </c>
      <c r="AH60" s="85" t="s">
        <v>65</v>
      </c>
      <c r="AI60" s="85" t="s">
        <v>89</v>
      </c>
      <c r="AJ60" s="85" t="s">
        <v>65</v>
      </c>
      <c r="AK60" s="85" t="s">
        <v>65</v>
      </c>
      <c r="AL60" s="85" t="s">
        <v>65</v>
      </c>
      <c r="AM60" s="85" t="s">
        <v>64</v>
      </c>
      <c r="AN60" s="85" t="s">
        <v>136</v>
      </c>
      <c r="AO60" s="85"/>
      <c r="AP60" s="85"/>
      <c r="AQ60" s="85" t="s">
        <v>726</v>
      </c>
      <c r="AR60" s="85" t="s">
        <v>727</v>
      </c>
      <c r="AS60" s="85" t="s">
        <v>65</v>
      </c>
      <c r="AT60" s="85"/>
      <c r="AU60" s="85" t="s">
        <v>65</v>
      </c>
      <c r="AV60" s="88" t="s">
        <v>75</v>
      </c>
      <c r="AW60" s="85" t="s">
        <v>65</v>
      </c>
      <c r="AX60" s="85"/>
      <c r="AY60" s="86" t="s">
        <v>728</v>
      </c>
      <c r="AZ60" s="87" t="s">
        <v>729</v>
      </c>
    </row>
    <row r="61" spans="1:52" s="39" customFormat="1" ht="168" customHeight="1">
      <c r="A61" s="84">
        <v>60</v>
      </c>
      <c r="B61" s="85" t="s">
        <v>730</v>
      </c>
      <c r="C61" s="85" t="s">
        <v>731</v>
      </c>
      <c r="D61" s="85" t="s">
        <v>732</v>
      </c>
      <c r="E61" s="85">
        <v>2025</v>
      </c>
      <c r="F61" s="85" t="s">
        <v>55</v>
      </c>
      <c r="G61" s="85" t="s">
        <v>129</v>
      </c>
      <c r="H61" s="85" t="s">
        <v>238</v>
      </c>
      <c r="I61" s="85" t="str">
        <f t="array" ref="I61">_xlfn.TEXTJOIN(",", TRUE, IF(Table4[study_id]=Table3[[#This Row],[study_id]], Table4[iso_code], ""))</f>
        <v>ZM</v>
      </c>
      <c r="J61" s="85">
        <f>COUNTIF(study_countries!A:A,A61)</f>
        <v>1</v>
      </c>
      <c r="K61" s="85" t="s">
        <v>271</v>
      </c>
      <c r="L61" s="85" t="s">
        <v>733</v>
      </c>
      <c r="M61" s="85" t="s">
        <v>734</v>
      </c>
      <c r="N61" s="85">
        <v>2023</v>
      </c>
      <c r="O61" s="85">
        <v>2030</v>
      </c>
      <c r="P61" s="85" t="s">
        <v>61</v>
      </c>
      <c r="Q61" s="85" t="s">
        <v>84</v>
      </c>
      <c r="R61" s="85" t="s">
        <v>63</v>
      </c>
      <c r="S61" s="85" t="s">
        <v>64</v>
      </c>
      <c r="T61" s="85" t="s">
        <v>64</v>
      </c>
      <c r="U61" s="85" t="s">
        <v>64</v>
      </c>
      <c r="V61" s="85" t="s">
        <v>64</v>
      </c>
      <c r="W61" s="85" t="s">
        <v>65</v>
      </c>
      <c r="X61" s="85" t="s">
        <v>65</v>
      </c>
      <c r="Y61" s="85" t="s">
        <v>64</v>
      </c>
      <c r="Z61" s="85" t="s">
        <v>65</v>
      </c>
      <c r="AA61" s="85" t="s">
        <v>64</v>
      </c>
      <c r="AB61" s="85" t="s">
        <v>66</v>
      </c>
      <c r="AC61" s="85" t="s">
        <v>104</v>
      </c>
      <c r="AD61" s="85" t="s">
        <v>88</v>
      </c>
      <c r="AE61" s="85" t="s">
        <v>64</v>
      </c>
      <c r="AF61" s="85" t="s">
        <v>64</v>
      </c>
      <c r="AG61" s="85" t="s">
        <v>65</v>
      </c>
      <c r="AH61" s="85" t="s">
        <v>65</v>
      </c>
      <c r="AI61" s="85" t="s">
        <v>69</v>
      </c>
      <c r="AJ61" s="85" t="s">
        <v>65</v>
      </c>
      <c r="AK61" s="85" t="s">
        <v>65</v>
      </c>
      <c r="AL61" s="85" t="s">
        <v>65</v>
      </c>
      <c r="AM61" s="85" t="s">
        <v>64</v>
      </c>
      <c r="AN61" s="85" t="s">
        <v>65</v>
      </c>
      <c r="AO61" s="85" t="s">
        <v>735</v>
      </c>
      <c r="AP61" s="85" t="s">
        <v>736</v>
      </c>
      <c r="AQ61" s="85" t="s">
        <v>737</v>
      </c>
      <c r="AR61" s="85" t="s">
        <v>738</v>
      </c>
      <c r="AS61" s="85" t="s">
        <v>136</v>
      </c>
      <c r="AT61" s="85"/>
      <c r="AU61" s="85" t="s">
        <v>65</v>
      </c>
      <c r="AV61" s="88">
        <v>7.0000000000000007E-2</v>
      </c>
      <c r="AW61" s="85" t="s">
        <v>64</v>
      </c>
      <c r="AX61" s="85" t="s">
        <v>739</v>
      </c>
      <c r="AY61" s="86" t="s">
        <v>740</v>
      </c>
      <c r="AZ61" s="87" t="s">
        <v>741</v>
      </c>
    </row>
    <row r="62" spans="1:52" s="39" customFormat="1" ht="149.25" customHeight="1">
      <c r="A62" s="84">
        <v>61</v>
      </c>
      <c r="B62" s="95" t="s">
        <v>742</v>
      </c>
      <c r="C62" s="95" t="s">
        <v>743</v>
      </c>
      <c r="D62" s="95" t="s">
        <v>744</v>
      </c>
      <c r="E62" s="95">
        <v>2022</v>
      </c>
      <c r="F62" s="95" t="s">
        <v>55</v>
      </c>
      <c r="G62" s="85" t="s">
        <v>129</v>
      </c>
      <c r="H62" s="95" t="s">
        <v>238</v>
      </c>
      <c r="I62" s="85" t="str">
        <f t="array" ref="I62">_xlfn.TEXTJOIN(",", TRUE, IF(Table4[study_id]=Table3[[#This Row],[study_id]], Table4[iso_code], ""))</f>
        <v>ZM</v>
      </c>
      <c r="J62" s="85">
        <f>COUNTIF(study_countries!A:A,A62)</f>
        <v>1</v>
      </c>
      <c r="K62" s="95" t="s">
        <v>271</v>
      </c>
      <c r="L62" s="95" t="s">
        <v>745</v>
      </c>
      <c r="M62" s="95" t="s">
        <v>746</v>
      </c>
      <c r="N62" s="95">
        <v>2022</v>
      </c>
      <c r="O62" s="95">
        <v>2063</v>
      </c>
      <c r="P62" s="95" t="s">
        <v>61</v>
      </c>
      <c r="Q62" s="95" t="s">
        <v>84</v>
      </c>
      <c r="R62" s="85" t="s">
        <v>63</v>
      </c>
      <c r="S62" s="95" t="s">
        <v>64</v>
      </c>
      <c r="T62" s="95" t="s">
        <v>64</v>
      </c>
      <c r="U62" s="95" t="s">
        <v>64</v>
      </c>
      <c r="V62" s="95" t="s">
        <v>64</v>
      </c>
      <c r="W62" s="95" t="s">
        <v>65</v>
      </c>
      <c r="X62" s="95" t="s">
        <v>64</v>
      </c>
      <c r="Y62" s="95" t="s">
        <v>64</v>
      </c>
      <c r="Z62" s="95" t="s">
        <v>65</v>
      </c>
      <c r="AA62" s="95" t="s">
        <v>64</v>
      </c>
      <c r="AB62" s="85" t="s">
        <v>66</v>
      </c>
      <c r="AC62" s="95" t="s">
        <v>104</v>
      </c>
      <c r="AD62" s="85" t="s">
        <v>68</v>
      </c>
      <c r="AE62" s="95" t="s">
        <v>64</v>
      </c>
      <c r="AF62" s="95" t="s">
        <v>64</v>
      </c>
      <c r="AG62" s="95" t="s">
        <v>64</v>
      </c>
      <c r="AH62" s="85" t="s">
        <v>64</v>
      </c>
      <c r="AI62" s="85" t="s">
        <v>89</v>
      </c>
      <c r="AJ62" s="95" t="s">
        <v>65</v>
      </c>
      <c r="AK62" s="95" t="s">
        <v>65</v>
      </c>
      <c r="AL62" s="95" t="s">
        <v>65</v>
      </c>
      <c r="AM62" s="95" t="s">
        <v>64</v>
      </c>
      <c r="AN62" s="95" t="s">
        <v>65</v>
      </c>
      <c r="AO62" s="85"/>
      <c r="AP62" s="85" t="s">
        <v>747</v>
      </c>
      <c r="AQ62" s="95" t="s">
        <v>748</v>
      </c>
      <c r="AR62" s="95" t="s">
        <v>277</v>
      </c>
      <c r="AS62" s="95" t="s">
        <v>136</v>
      </c>
      <c r="AT62" s="95"/>
      <c r="AU62" s="85" t="s">
        <v>65</v>
      </c>
      <c r="AV62" s="88" t="s">
        <v>75</v>
      </c>
      <c r="AW62" s="85" t="s">
        <v>65</v>
      </c>
      <c r="AX62" s="85"/>
      <c r="AY62" s="96" t="s">
        <v>749</v>
      </c>
      <c r="AZ62" s="89" t="s">
        <v>750</v>
      </c>
    </row>
    <row r="63" spans="1:52" ht="73.5" customHeight="1">
      <c r="A63" s="84">
        <v>62</v>
      </c>
      <c r="B63" s="95" t="s">
        <v>751</v>
      </c>
      <c r="C63" s="95" t="s">
        <v>752</v>
      </c>
      <c r="D63" s="95" t="s">
        <v>753</v>
      </c>
      <c r="E63" s="95">
        <v>2024</v>
      </c>
      <c r="F63" s="95" t="s">
        <v>236</v>
      </c>
      <c r="G63" s="95" t="s">
        <v>754</v>
      </c>
      <c r="H63" s="95" t="s">
        <v>222</v>
      </c>
      <c r="I63" s="85" t="str">
        <f t="array" ref="I63">_xlfn.TEXTJOIN(",", TRUE, IF(Table4[study_id]=Table3[[#This Row],[study_id]], Table4[iso_code], ""))</f>
        <v>ZM</v>
      </c>
      <c r="J63" s="95">
        <f>COUNTIF(study_countries!A:A,A63)</f>
        <v>1</v>
      </c>
      <c r="K63" s="95" t="s">
        <v>271</v>
      </c>
      <c r="L63" s="95" t="s">
        <v>755</v>
      </c>
      <c r="M63" s="95" t="s">
        <v>756</v>
      </c>
      <c r="N63" s="95"/>
      <c r="O63" s="95"/>
      <c r="P63" s="95"/>
      <c r="Q63" s="95"/>
      <c r="R63" s="85"/>
      <c r="S63" s="95"/>
      <c r="T63" s="95"/>
      <c r="U63" s="95"/>
      <c r="V63" s="95"/>
      <c r="W63" s="95"/>
      <c r="X63" s="95"/>
      <c r="Y63" s="95"/>
      <c r="Z63" s="95"/>
      <c r="AA63" s="95"/>
      <c r="AB63" s="85" t="s">
        <v>66</v>
      </c>
      <c r="AC63" s="95" t="s">
        <v>67</v>
      </c>
      <c r="AD63" s="95" t="s">
        <v>68</v>
      </c>
      <c r="AE63" s="95" t="s">
        <v>65</v>
      </c>
      <c r="AF63" s="95" t="s">
        <v>65</v>
      </c>
      <c r="AG63" s="95" t="s">
        <v>65</v>
      </c>
      <c r="AH63" s="95"/>
      <c r="AI63" s="95" t="s">
        <v>69</v>
      </c>
      <c r="AJ63" s="95" t="s">
        <v>65</v>
      </c>
      <c r="AK63" s="95" t="s">
        <v>65</v>
      </c>
      <c r="AL63" s="95" t="s">
        <v>65</v>
      </c>
      <c r="AM63" s="95" t="s">
        <v>64</v>
      </c>
      <c r="AN63" s="95" t="s">
        <v>65</v>
      </c>
      <c r="AO63" s="95"/>
      <c r="AP63" s="95"/>
      <c r="AQ63" s="95" t="s">
        <v>757</v>
      </c>
      <c r="AR63" s="95" t="s">
        <v>758</v>
      </c>
      <c r="AS63" s="95" t="s">
        <v>64</v>
      </c>
      <c r="AT63" s="95"/>
      <c r="AU63" s="95" t="s">
        <v>65</v>
      </c>
      <c r="AV63" s="95"/>
      <c r="AW63" s="95"/>
      <c r="AX63" s="95"/>
      <c r="AY63" s="96" t="s">
        <v>759</v>
      </c>
      <c r="AZ63" s="89"/>
    </row>
    <row r="64" spans="1:52" ht="72" customHeight="1">
      <c r="A64" s="84">
        <v>63</v>
      </c>
      <c r="B64" s="95" t="s">
        <v>760</v>
      </c>
      <c r="C64" s="95" t="s">
        <v>761</v>
      </c>
      <c r="D64" s="95" t="s">
        <v>762</v>
      </c>
      <c r="E64" s="95">
        <v>2024</v>
      </c>
      <c r="F64" s="95" t="s">
        <v>236</v>
      </c>
      <c r="G64" s="95" t="s">
        <v>129</v>
      </c>
      <c r="H64" s="95" t="s">
        <v>222</v>
      </c>
      <c r="I64" s="85" t="str">
        <f t="array" ref="I64">_xlfn.TEXTJOIN(",", TRUE, IF(Table4[study_id]=Table3[[#This Row],[study_id]], Table4[iso_code], ""))</f>
        <v>MA</v>
      </c>
      <c r="J64" s="95">
        <f>COUNTIF(study_countries!A:A,A64)</f>
        <v>1</v>
      </c>
      <c r="K64" s="95" t="s">
        <v>223</v>
      </c>
      <c r="L64" s="95" t="s">
        <v>763</v>
      </c>
      <c r="M64" s="95" t="s">
        <v>764</v>
      </c>
      <c r="N64" s="95"/>
      <c r="O64" s="95"/>
      <c r="P64" s="95"/>
      <c r="Q64" s="95"/>
      <c r="R64" s="85"/>
      <c r="S64" s="95"/>
      <c r="T64" s="95"/>
      <c r="U64" s="95"/>
      <c r="V64" s="95"/>
      <c r="W64" s="95"/>
      <c r="X64" s="95"/>
      <c r="Y64" s="95"/>
      <c r="Z64" s="95"/>
      <c r="AA64" s="95"/>
      <c r="AB64" s="85" t="s">
        <v>66</v>
      </c>
      <c r="AC64" s="95" t="s">
        <v>87</v>
      </c>
      <c r="AD64" s="95" t="s">
        <v>88</v>
      </c>
      <c r="AE64" s="95" t="s">
        <v>64</v>
      </c>
      <c r="AF64" s="95" t="s">
        <v>65</v>
      </c>
      <c r="AG64" s="95" t="s">
        <v>65</v>
      </c>
      <c r="AH64" s="95"/>
      <c r="AI64" s="95" t="s">
        <v>89</v>
      </c>
      <c r="AJ64" s="95" t="s">
        <v>65</v>
      </c>
      <c r="AK64" s="95" t="s">
        <v>65</v>
      </c>
      <c r="AL64" s="95" t="s">
        <v>65</v>
      </c>
      <c r="AM64" s="95" t="s">
        <v>64</v>
      </c>
      <c r="AN64" s="95" t="s">
        <v>65</v>
      </c>
      <c r="AO64" s="95"/>
      <c r="AP64" s="95"/>
      <c r="AQ64" s="95" t="s">
        <v>765</v>
      </c>
      <c r="AR64" s="95" t="s">
        <v>519</v>
      </c>
      <c r="AS64" s="95" t="s">
        <v>64</v>
      </c>
      <c r="AT64" s="95"/>
      <c r="AU64" s="95" t="s">
        <v>65</v>
      </c>
      <c r="AV64" s="95"/>
      <c r="AW64" s="95"/>
      <c r="AX64" s="95"/>
      <c r="AY64" s="96" t="s">
        <v>766</v>
      </c>
      <c r="AZ64" s="97" t="s">
        <v>767</v>
      </c>
    </row>
    <row r="65" spans="1:52" ht="96" customHeight="1">
      <c r="A65" s="84">
        <v>64</v>
      </c>
      <c r="B65" s="85" t="s">
        <v>768</v>
      </c>
      <c r="C65" s="85" t="s">
        <v>769</v>
      </c>
      <c r="D65" s="85" t="s">
        <v>770</v>
      </c>
      <c r="E65" s="95">
        <v>2019</v>
      </c>
      <c r="F65" s="85" t="s">
        <v>55</v>
      </c>
      <c r="G65" s="95" t="s">
        <v>129</v>
      </c>
      <c r="H65" s="85" t="s">
        <v>238</v>
      </c>
      <c r="I65" s="85" t="str">
        <f t="array" ref="I65">_xlfn.TEXTJOIN(",", TRUE, IF(Table4[study_id]=Table3[[#This Row],[study_id]], Table4[iso_code], ""))</f>
        <v>SL</v>
      </c>
      <c r="J65" s="95">
        <f>COUNTIF(study_countries!A:A,A65)</f>
        <v>1</v>
      </c>
      <c r="K65" s="85" t="s">
        <v>248</v>
      </c>
      <c r="L65" s="85" t="s">
        <v>771</v>
      </c>
      <c r="M65" s="85" t="s">
        <v>772</v>
      </c>
      <c r="N65" s="85">
        <v>2015</v>
      </c>
      <c r="O65" s="85">
        <v>2065</v>
      </c>
      <c r="P65" s="85" t="s">
        <v>61</v>
      </c>
      <c r="Q65" s="95" t="s">
        <v>84</v>
      </c>
      <c r="R65" s="85" t="s">
        <v>63</v>
      </c>
      <c r="S65" s="85" t="s">
        <v>64</v>
      </c>
      <c r="T65" s="85" t="s">
        <v>64</v>
      </c>
      <c r="U65" s="85" t="s">
        <v>64</v>
      </c>
      <c r="V65" s="85" t="s">
        <v>64</v>
      </c>
      <c r="W65" s="85" t="s">
        <v>65</v>
      </c>
      <c r="X65" s="85" t="s">
        <v>65</v>
      </c>
      <c r="Y65" s="85" t="s">
        <v>64</v>
      </c>
      <c r="Z65" s="85" t="s">
        <v>65</v>
      </c>
      <c r="AA65" s="85" t="s">
        <v>65</v>
      </c>
      <c r="AB65" s="85" t="s">
        <v>66</v>
      </c>
      <c r="AC65" s="85" t="s">
        <v>104</v>
      </c>
      <c r="AD65" s="85" t="s">
        <v>88</v>
      </c>
      <c r="AE65" s="85" t="s">
        <v>64</v>
      </c>
      <c r="AF65" s="95" t="s">
        <v>65</v>
      </c>
      <c r="AG65" s="85" t="s">
        <v>65</v>
      </c>
      <c r="AH65" s="85" t="s">
        <v>65</v>
      </c>
      <c r="AI65" s="85" t="s">
        <v>89</v>
      </c>
      <c r="AJ65" s="85" t="s">
        <v>65</v>
      </c>
      <c r="AK65" s="85" t="s">
        <v>65</v>
      </c>
      <c r="AL65" s="85" t="s">
        <v>65</v>
      </c>
      <c r="AM65" s="85" t="s">
        <v>65</v>
      </c>
      <c r="AN65" s="85" t="s">
        <v>136</v>
      </c>
      <c r="AO65" s="85" t="s">
        <v>773</v>
      </c>
      <c r="AP65" s="85" t="s">
        <v>774</v>
      </c>
      <c r="AQ65" s="85" t="s">
        <v>474</v>
      </c>
      <c r="AR65" s="85" t="s">
        <v>475</v>
      </c>
      <c r="AS65" s="85" t="s">
        <v>65</v>
      </c>
      <c r="AT65" s="85"/>
      <c r="AU65" s="85" t="s">
        <v>64</v>
      </c>
      <c r="AV65" s="88">
        <v>0.05</v>
      </c>
      <c r="AW65" s="85" t="s">
        <v>65</v>
      </c>
      <c r="AX65" s="85"/>
      <c r="AY65" s="86" t="s">
        <v>775</v>
      </c>
      <c r="AZ65" s="90" t="s">
        <v>776</v>
      </c>
    </row>
    <row r="66" spans="1:52" ht="89.25" customHeight="1">
      <c r="A66" s="84">
        <v>65</v>
      </c>
      <c r="B66" s="85" t="s">
        <v>777</v>
      </c>
      <c r="C66" s="85" t="s">
        <v>778</v>
      </c>
      <c r="D66" s="85" t="s">
        <v>779</v>
      </c>
      <c r="E66" s="95">
        <v>2023</v>
      </c>
      <c r="F66" s="85" t="s">
        <v>236</v>
      </c>
      <c r="G66" s="95" t="s">
        <v>594</v>
      </c>
      <c r="H66" s="85" t="s">
        <v>238</v>
      </c>
      <c r="I66" s="85" t="str">
        <f t="array" ref="I66">_xlfn.TEXTJOIN(",", TRUE, IF(Table4[study_id]=Table3[[#This Row],[study_id]], Table4[iso_code], ""))</f>
        <v>UG</v>
      </c>
      <c r="J66" s="95">
        <f>COUNTIF(study_countries!A:A,A66)</f>
        <v>1</v>
      </c>
      <c r="K66" s="85" t="s">
        <v>321</v>
      </c>
      <c r="L66" s="85" t="s">
        <v>780</v>
      </c>
      <c r="M66" s="85" t="s">
        <v>781</v>
      </c>
      <c r="N66" s="85"/>
      <c r="O66" s="85"/>
      <c r="P66" s="85"/>
      <c r="Q66" s="95"/>
      <c r="R66" s="85"/>
      <c r="S66" s="85"/>
      <c r="T66" s="85"/>
      <c r="U66" s="85"/>
      <c r="V66" s="85"/>
      <c r="W66" s="85"/>
      <c r="X66" s="85"/>
      <c r="Y66" s="85"/>
      <c r="Z66" s="85"/>
      <c r="AA66" s="85"/>
      <c r="AB66" s="85" t="s">
        <v>66</v>
      </c>
      <c r="AC66" s="85" t="s">
        <v>104</v>
      </c>
      <c r="AD66" s="85" t="s">
        <v>68</v>
      </c>
      <c r="AE66" s="85" t="s">
        <v>64</v>
      </c>
      <c r="AF66" s="95" t="s">
        <v>65</v>
      </c>
      <c r="AG66" s="85" t="s">
        <v>65</v>
      </c>
      <c r="AH66" s="85"/>
      <c r="AI66" s="85" t="s">
        <v>69</v>
      </c>
      <c r="AJ66" s="85" t="s">
        <v>65</v>
      </c>
      <c r="AK66" s="85" t="s">
        <v>65</v>
      </c>
      <c r="AL66" s="85" t="s">
        <v>65</v>
      </c>
      <c r="AM66" s="85" t="s">
        <v>64</v>
      </c>
      <c r="AN66" s="85" t="s">
        <v>65</v>
      </c>
      <c r="AO66" s="85"/>
      <c r="AP66" s="85"/>
      <c r="AQ66" s="85"/>
      <c r="AR66" s="85" t="s">
        <v>782</v>
      </c>
      <c r="AS66" s="85" t="s">
        <v>136</v>
      </c>
      <c r="AT66" s="85"/>
      <c r="AU66" s="85" t="s">
        <v>64</v>
      </c>
      <c r="AV66" s="85"/>
      <c r="AW66" s="85"/>
      <c r="AX66" s="85"/>
      <c r="AY66" s="86" t="s">
        <v>783</v>
      </c>
      <c r="AZ66" s="90" t="s">
        <v>784</v>
      </c>
    </row>
    <row r="67" spans="1:52" ht="80.25" customHeight="1">
      <c r="A67" s="84">
        <v>66</v>
      </c>
      <c r="B67" s="85" t="s">
        <v>785</v>
      </c>
      <c r="C67" s="85" t="s">
        <v>269</v>
      </c>
      <c r="D67" s="85" t="s">
        <v>786</v>
      </c>
      <c r="E67" s="95">
        <v>2025</v>
      </c>
      <c r="F67" s="85" t="s">
        <v>55</v>
      </c>
      <c r="G67" s="95" t="s">
        <v>129</v>
      </c>
      <c r="H67" s="85" t="s">
        <v>101</v>
      </c>
      <c r="I67" s="85" t="str">
        <f t="array" ref="I67">_xlfn.TEXTJOIN(",", TRUE, IF(Table4[study_id]=Table3[[#This Row],[study_id]], Table4[iso_code], ""))</f>
        <v>AO,BW,LS,MZ,NA,ZA,ZM,ZW</v>
      </c>
      <c r="J67" s="95">
        <f>COUNTIF(study_countries!A:A,A67)</f>
        <v>8</v>
      </c>
      <c r="K67" s="85" t="s">
        <v>271</v>
      </c>
      <c r="L67" s="85" t="s">
        <v>787</v>
      </c>
      <c r="M67" s="85" t="s">
        <v>788</v>
      </c>
      <c r="N67" s="85">
        <v>2024</v>
      </c>
      <c r="O67" s="85">
        <v>2040</v>
      </c>
      <c r="P67" s="85" t="s">
        <v>61</v>
      </c>
      <c r="Q67" s="95" t="s">
        <v>84</v>
      </c>
      <c r="R67" s="85" t="s">
        <v>63</v>
      </c>
      <c r="S67" s="85" t="s">
        <v>64</v>
      </c>
      <c r="T67" s="85" t="s">
        <v>64</v>
      </c>
      <c r="U67" s="85" t="s">
        <v>64</v>
      </c>
      <c r="V67" s="85" t="s">
        <v>65</v>
      </c>
      <c r="W67" s="85" t="s">
        <v>65</v>
      </c>
      <c r="X67" s="85" t="s">
        <v>65</v>
      </c>
      <c r="Y67" s="85" t="s">
        <v>64</v>
      </c>
      <c r="Z67" s="85" t="s">
        <v>65</v>
      </c>
      <c r="AA67" s="85" t="s">
        <v>64</v>
      </c>
      <c r="AB67" s="85" t="s">
        <v>66</v>
      </c>
      <c r="AC67" s="85" t="s">
        <v>87</v>
      </c>
      <c r="AD67" s="85" t="s">
        <v>88</v>
      </c>
      <c r="AE67" s="85" t="s">
        <v>64</v>
      </c>
      <c r="AF67" s="95" t="s">
        <v>64</v>
      </c>
      <c r="AG67" s="85" t="s">
        <v>65</v>
      </c>
      <c r="AH67" s="85" t="s">
        <v>65</v>
      </c>
      <c r="AI67" s="85" t="s">
        <v>89</v>
      </c>
      <c r="AJ67" s="85" t="s">
        <v>65</v>
      </c>
      <c r="AK67" s="85" t="s">
        <v>65</v>
      </c>
      <c r="AL67" s="85" t="s">
        <v>65</v>
      </c>
      <c r="AM67" s="85" t="s">
        <v>64</v>
      </c>
      <c r="AN67" s="85" t="s">
        <v>65</v>
      </c>
      <c r="AO67" s="85" t="s">
        <v>789</v>
      </c>
      <c r="AP67" s="85" t="s">
        <v>790</v>
      </c>
      <c r="AQ67" s="85" t="s">
        <v>791</v>
      </c>
      <c r="AR67" s="85" t="s">
        <v>618</v>
      </c>
      <c r="AS67" s="85" t="s">
        <v>64</v>
      </c>
      <c r="AT67" s="85"/>
      <c r="AU67" s="85" t="s">
        <v>65</v>
      </c>
      <c r="AV67" s="85" t="s">
        <v>75</v>
      </c>
      <c r="AW67" s="85" t="s">
        <v>65</v>
      </c>
      <c r="AX67" s="85"/>
      <c r="AY67" s="86" t="s">
        <v>792</v>
      </c>
      <c r="AZ67" s="90" t="s">
        <v>793</v>
      </c>
    </row>
    <row r="68" spans="1:52" ht="82.5" customHeight="1">
      <c r="A68" s="84">
        <v>67</v>
      </c>
      <c r="B68" s="85" t="s">
        <v>794</v>
      </c>
      <c r="C68" s="85" t="s">
        <v>795</v>
      </c>
      <c r="D68" s="85" t="s">
        <v>796</v>
      </c>
      <c r="E68" s="95">
        <v>2005</v>
      </c>
      <c r="F68" s="85" t="s">
        <v>55</v>
      </c>
      <c r="G68" s="95" t="s">
        <v>129</v>
      </c>
      <c r="H68" s="85" t="s">
        <v>222</v>
      </c>
      <c r="I68" s="85" t="str">
        <f t="array" ref="I68">_xlfn.TEXTJOIN(",", TRUE, IF(Table4[study_id]=Table3[[#This Row],[study_id]], Table4[iso_code], ""))</f>
        <v>ZA</v>
      </c>
      <c r="J68" s="95">
        <f>COUNTIF(study_countries!A:A,A68)</f>
        <v>1</v>
      </c>
      <c r="K68" s="85" t="s">
        <v>271</v>
      </c>
      <c r="L68" s="85" t="s">
        <v>797</v>
      </c>
      <c r="M68" s="85" t="s">
        <v>798</v>
      </c>
      <c r="N68" s="85">
        <v>2003</v>
      </c>
      <c r="O68" s="85">
        <v>2018</v>
      </c>
      <c r="P68" s="85" t="s">
        <v>61</v>
      </c>
      <c r="Q68" s="95" t="s">
        <v>84</v>
      </c>
      <c r="R68" s="85" t="s">
        <v>63</v>
      </c>
      <c r="S68" s="85" t="s">
        <v>65</v>
      </c>
      <c r="T68" s="85" t="s">
        <v>64</v>
      </c>
      <c r="U68" s="85" t="s">
        <v>64</v>
      </c>
      <c r="V68" s="85" t="s">
        <v>64</v>
      </c>
      <c r="W68" s="85" t="s">
        <v>65</v>
      </c>
      <c r="X68" s="85" t="s">
        <v>65</v>
      </c>
      <c r="Y68" s="85" t="s">
        <v>64</v>
      </c>
      <c r="Z68" s="85" t="s">
        <v>65</v>
      </c>
      <c r="AA68" s="85" t="s">
        <v>64</v>
      </c>
      <c r="AB68" s="85" t="s">
        <v>146</v>
      </c>
      <c r="AC68" s="85" t="s">
        <v>67</v>
      </c>
      <c r="AD68" s="85" t="s">
        <v>88</v>
      </c>
      <c r="AE68" s="85" t="s">
        <v>64</v>
      </c>
      <c r="AF68" s="95" t="s">
        <v>64</v>
      </c>
      <c r="AG68" s="85" t="s">
        <v>65</v>
      </c>
      <c r="AH68" s="85" t="s">
        <v>65</v>
      </c>
      <c r="AI68" s="85" t="s">
        <v>69</v>
      </c>
      <c r="AJ68" s="85" t="s">
        <v>64</v>
      </c>
      <c r="AK68" s="85" t="s">
        <v>65</v>
      </c>
      <c r="AL68" s="85" t="s">
        <v>136</v>
      </c>
      <c r="AM68" s="85" t="s">
        <v>65</v>
      </c>
      <c r="AN68" s="85" t="s">
        <v>65</v>
      </c>
      <c r="AO68" s="85" t="s">
        <v>799</v>
      </c>
      <c r="AP68" s="85" t="s">
        <v>800</v>
      </c>
      <c r="AQ68" s="85" t="s">
        <v>801</v>
      </c>
      <c r="AR68" s="85" t="s">
        <v>802</v>
      </c>
      <c r="AS68" s="85" t="s">
        <v>136</v>
      </c>
      <c r="AT68" s="85"/>
      <c r="AU68" s="85" t="s">
        <v>64</v>
      </c>
      <c r="AV68" s="85" t="s">
        <v>75</v>
      </c>
      <c r="AW68" s="85" t="s">
        <v>65</v>
      </c>
      <c r="AX68" s="85"/>
      <c r="AY68" s="86" t="s">
        <v>803</v>
      </c>
      <c r="AZ68" s="90" t="s">
        <v>804</v>
      </c>
    </row>
    <row r="69" spans="1:52" ht="72.75" customHeight="1">
      <c r="A69" s="84">
        <v>68</v>
      </c>
      <c r="B69" s="85" t="s">
        <v>805</v>
      </c>
      <c r="C69" s="85" t="s">
        <v>806</v>
      </c>
      <c r="D69" s="85" t="s">
        <v>807</v>
      </c>
      <c r="E69" s="95">
        <v>2024</v>
      </c>
      <c r="F69" s="85" t="s">
        <v>236</v>
      </c>
      <c r="G69" s="95" t="s">
        <v>808</v>
      </c>
      <c r="H69" s="85" t="s">
        <v>222</v>
      </c>
      <c r="I69" s="85" t="str">
        <f t="array" ref="I69">_xlfn.TEXTJOIN(",", TRUE, IF(Table4[study_id]=Table3[[#This Row],[study_id]], Table4[iso_code], ""))</f>
        <v>DZ</v>
      </c>
      <c r="J69" s="95">
        <f>COUNTIF(study_countries!A:A,A69)</f>
        <v>1</v>
      </c>
      <c r="K69" s="85" t="s">
        <v>223</v>
      </c>
      <c r="L69" s="85" t="s">
        <v>809</v>
      </c>
      <c r="M69" s="85" t="s">
        <v>810</v>
      </c>
      <c r="N69" s="85"/>
      <c r="O69" s="85"/>
      <c r="P69" s="85"/>
      <c r="Q69" s="95"/>
      <c r="R69" s="85"/>
      <c r="S69" s="85"/>
      <c r="T69" s="85"/>
      <c r="U69" s="85"/>
      <c r="V69" s="85"/>
      <c r="W69" s="85"/>
      <c r="X69" s="85"/>
      <c r="Y69" s="85"/>
      <c r="Z69" s="85"/>
      <c r="AA69" s="85"/>
      <c r="AB69" s="85"/>
      <c r="AC69" s="85" t="s">
        <v>104</v>
      </c>
      <c r="AD69" s="85" t="s">
        <v>88</v>
      </c>
      <c r="AE69" s="85" t="s">
        <v>64</v>
      </c>
      <c r="AF69" s="95" t="s">
        <v>64</v>
      </c>
      <c r="AG69" s="85" t="s">
        <v>65</v>
      </c>
      <c r="AH69" s="85"/>
      <c r="AI69" s="85" t="s">
        <v>89</v>
      </c>
      <c r="AJ69" s="85" t="s">
        <v>65</v>
      </c>
      <c r="AK69" s="85" t="s">
        <v>65</v>
      </c>
      <c r="AL69" s="85" t="s">
        <v>65</v>
      </c>
      <c r="AM69" s="85" t="s">
        <v>65</v>
      </c>
      <c r="AN69" s="85" t="s">
        <v>64</v>
      </c>
      <c r="AO69" s="85"/>
      <c r="AP69" s="85"/>
      <c r="AQ69" s="85" t="s">
        <v>811</v>
      </c>
      <c r="AR69" s="85" t="s">
        <v>812</v>
      </c>
      <c r="AS69" s="85" t="s">
        <v>64</v>
      </c>
      <c r="AT69" s="85"/>
      <c r="AU69" s="85" t="s">
        <v>65</v>
      </c>
      <c r="AV69" s="85"/>
      <c r="AW69" s="85"/>
      <c r="AX69" s="85"/>
      <c r="AY69" s="86" t="s">
        <v>813</v>
      </c>
      <c r="AZ69" s="90" t="s">
        <v>814</v>
      </c>
    </row>
    <row r="70" spans="1:52" ht="122.25" customHeight="1">
      <c r="A70" s="84">
        <v>69</v>
      </c>
      <c r="B70" s="85" t="s">
        <v>815</v>
      </c>
      <c r="C70" s="85" t="s">
        <v>269</v>
      </c>
      <c r="D70" s="85" t="s">
        <v>816</v>
      </c>
      <c r="E70" s="95">
        <v>2017</v>
      </c>
      <c r="F70" s="85" t="s">
        <v>55</v>
      </c>
      <c r="G70" s="95" t="s">
        <v>129</v>
      </c>
      <c r="H70" s="85" t="s">
        <v>238</v>
      </c>
      <c r="I70" s="85" t="str">
        <f t="array" ref="I70">_xlfn.TEXTJOIN(",", TRUE, IF(Table4[study_id]=Table3[[#This Row],[study_id]], Table4[iso_code], ""))</f>
        <v>GH</v>
      </c>
      <c r="J70" s="95">
        <f>COUNTIF(study_countries!A:A,A70)</f>
        <v>1</v>
      </c>
      <c r="K70" s="85" t="s">
        <v>248</v>
      </c>
      <c r="L70" s="85" t="s">
        <v>817</v>
      </c>
      <c r="M70" s="85" t="s">
        <v>818</v>
      </c>
      <c r="N70" s="85">
        <v>2015</v>
      </c>
      <c r="O70" s="85">
        <v>2050</v>
      </c>
      <c r="P70" s="85" t="s">
        <v>61</v>
      </c>
      <c r="Q70" s="95" t="s">
        <v>84</v>
      </c>
      <c r="R70" s="85" t="s">
        <v>63</v>
      </c>
      <c r="S70" s="85" t="s">
        <v>64</v>
      </c>
      <c r="T70" s="85" t="s">
        <v>64</v>
      </c>
      <c r="U70" s="85" t="s">
        <v>64</v>
      </c>
      <c r="V70" s="85" t="s">
        <v>65</v>
      </c>
      <c r="W70" s="85" t="s">
        <v>65</v>
      </c>
      <c r="X70" s="85" t="s">
        <v>65</v>
      </c>
      <c r="Y70" s="85" t="s">
        <v>64</v>
      </c>
      <c r="Z70" s="85" t="s">
        <v>65</v>
      </c>
      <c r="AA70" s="85" t="s">
        <v>64</v>
      </c>
      <c r="AB70" s="85" t="s">
        <v>66</v>
      </c>
      <c r="AC70" s="85" t="s">
        <v>104</v>
      </c>
      <c r="AD70" s="85" t="s">
        <v>88</v>
      </c>
      <c r="AE70" s="85" t="s">
        <v>64</v>
      </c>
      <c r="AF70" s="95" t="s">
        <v>64</v>
      </c>
      <c r="AG70" s="85" t="s">
        <v>65</v>
      </c>
      <c r="AH70" s="85" t="s">
        <v>65</v>
      </c>
      <c r="AI70" s="85" t="s">
        <v>89</v>
      </c>
      <c r="AJ70" s="85" t="s">
        <v>65</v>
      </c>
      <c r="AK70" s="85" t="s">
        <v>65</v>
      </c>
      <c r="AL70" s="85" t="s">
        <v>65</v>
      </c>
      <c r="AM70" s="85" t="s">
        <v>136</v>
      </c>
      <c r="AN70" s="85" t="s">
        <v>65</v>
      </c>
      <c r="AO70" s="85" t="s">
        <v>819</v>
      </c>
      <c r="AP70" s="85" t="s">
        <v>820</v>
      </c>
      <c r="AQ70" s="85" t="s">
        <v>474</v>
      </c>
      <c r="AR70" s="85" t="s">
        <v>475</v>
      </c>
      <c r="AS70" s="85" t="s">
        <v>65</v>
      </c>
      <c r="AT70" s="85"/>
      <c r="AU70" s="85" t="s">
        <v>64</v>
      </c>
      <c r="AV70" s="85" t="s">
        <v>75</v>
      </c>
      <c r="AW70" s="85" t="s">
        <v>65</v>
      </c>
      <c r="AX70" s="85"/>
      <c r="AY70" s="86" t="s">
        <v>821</v>
      </c>
      <c r="AZ70" s="87"/>
    </row>
    <row r="71" spans="1:52" ht="117" customHeight="1">
      <c r="A71" s="84">
        <v>70</v>
      </c>
      <c r="B71" s="85" t="s">
        <v>822</v>
      </c>
      <c r="C71" s="85" t="s">
        <v>823</v>
      </c>
      <c r="D71" s="85" t="s">
        <v>824</v>
      </c>
      <c r="E71" s="95">
        <v>2023</v>
      </c>
      <c r="F71" s="85" t="s">
        <v>236</v>
      </c>
      <c r="G71" s="95" t="s">
        <v>754</v>
      </c>
      <c r="H71" s="85" t="s">
        <v>222</v>
      </c>
      <c r="I71" s="85" t="str">
        <f t="array" ref="I71">_xlfn.TEXTJOIN(",", TRUE, IF(Table4[study_id]=Table3[[#This Row],[study_id]], Table4[iso_code], ""))</f>
        <v>DZ</v>
      </c>
      <c r="J71" s="95">
        <f>COUNTIF(study_countries!A:A,A71)</f>
        <v>1</v>
      </c>
      <c r="K71" s="85" t="s">
        <v>223</v>
      </c>
      <c r="L71" s="85" t="s">
        <v>825</v>
      </c>
      <c r="M71" s="85" t="s">
        <v>826</v>
      </c>
      <c r="N71" s="85"/>
      <c r="O71" s="85"/>
      <c r="P71" s="85"/>
      <c r="Q71" s="95"/>
      <c r="R71" s="85"/>
      <c r="S71" s="85"/>
      <c r="T71" s="85"/>
      <c r="U71" s="85"/>
      <c r="V71" s="85"/>
      <c r="W71" s="85"/>
      <c r="X71" s="85"/>
      <c r="Y71" s="85"/>
      <c r="Z71" s="85"/>
      <c r="AA71" s="85"/>
      <c r="AB71" s="85" t="s">
        <v>66</v>
      </c>
      <c r="AC71" s="85" t="s">
        <v>67</v>
      </c>
      <c r="AD71" s="85" t="s">
        <v>88</v>
      </c>
      <c r="AE71" s="85" t="s">
        <v>64</v>
      </c>
      <c r="AF71" s="95" t="s">
        <v>64</v>
      </c>
      <c r="AG71" s="85" t="s">
        <v>65</v>
      </c>
      <c r="AH71" s="85"/>
      <c r="AI71" s="85" t="s">
        <v>69</v>
      </c>
      <c r="AJ71" s="85" t="s">
        <v>65</v>
      </c>
      <c r="AK71" s="85" t="s">
        <v>65</v>
      </c>
      <c r="AL71" s="85" t="s">
        <v>65</v>
      </c>
      <c r="AM71" s="85" t="s">
        <v>64</v>
      </c>
      <c r="AN71" s="85" t="s">
        <v>65</v>
      </c>
      <c r="AO71" s="85"/>
      <c r="AP71" s="85"/>
      <c r="AQ71" s="85" t="s">
        <v>827</v>
      </c>
      <c r="AR71" s="85" t="s">
        <v>812</v>
      </c>
      <c r="AS71" s="85" t="s">
        <v>64</v>
      </c>
      <c r="AT71" s="85"/>
      <c r="AU71" s="85" t="s">
        <v>65</v>
      </c>
      <c r="AV71" s="85"/>
      <c r="AW71" s="85"/>
      <c r="AX71" s="85"/>
      <c r="AY71" s="86" t="s">
        <v>828</v>
      </c>
      <c r="AZ71" s="90" t="s">
        <v>829</v>
      </c>
    </row>
    <row r="72" spans="1:52" ht="102" customHeight="1">
      <c r="A72" s="84">
        <v>71</v>
      </c>
      <c r="B72" s="85" t="s">
        <v>830</v>
      </c>
      <c r="C72" s="85" t="s">
        <v>831</v>
      </c>
      <c r="D72" s="85" t="s">
        <v>832</v>
      </c>
      <c r="E72" s="95">
        <v>2018</v>
      </c>
      <c r="F72" s="85" t="s">
        <v>236</v>
      </c>
      <c r="G72" s="95" t="s">
        <v>754</v>
      </c>
      <c r="H72" s="85" t="s">
        <v>222</v>
      </c>
      <c r="I72" s="85" t="str">
        <f t="array" ref="I72">_xlfn.TEXTJOIN(",", TRUE, IF(Table4[study_id]=Table3[[#This Row],[study_id]], Table4[iso_code], ""))</f>
        <v>KE</v>
      </c>
      <c r="J72" s="95">
        <f>COUNTIF(study_countries!A:A,A72)</f>
        <v>1</v>
      </c>
      <c r="K72" s="85" t="s">
        <v>321</v>
      </c>
      <c r="L72" s="85" t="s">
        <v>833</v>
      </c>
      <c r="M72" s="85" t="s">
        <v>834</v>
      </c>
      <c r="N72" s="85"/>
      <c r="O72" s="85"/>
      <c r="P72" s="85"/>
      <c r="Q72" s="95"/>
      <c r="R72" s="85"/>
      <c r="S72" s="85"/>
      <c r="T72" s="85"/>
      <c r="U72" s="85"/>
      <c r="V72" s="85"/>
      <c r="W72" s="85"/>
      <c r="X72" s="85"/>
      <c r="Y72" s="85"/>
      <c r="Z72" s="85"/>
      <c r="AA72" s="85"/>
      <c r="AB72" s="85" t="s">
        <v>66</v>
      </c>
      <c r="AC72" s="85" t="s">
        <v>67</v>
      </c>
      <c r="AD72" s="85" t="s">
        <v>88</v>
      </c>
      <c r="AE72" s="85" t="s">
        <v>65</v>
      </c>
      <c r="AF72" s="95" t="s">
        <v>64</v>
      </c>
      <c r="AG72" s="85" t="s">
        <v>65</v>
      </c>
      <c r="AH72" s="85"/>
      <c r="AI72" s="85" t="s">
        <v>89</v>
      </c>
      <c r="AJ72" s="85" t="s">
        <v>65</v>
      </c>
      <c r="AK72" s="85" t="s">
        <v>65</v>
      </c>
      <c r="AL72" s="85" t="s">
        <v>65</v>
      </c>
      <c r="AM72" s="85" t="s">
        <v>64</v>
      </c>
      <c r="AN72" s="85" t="s">
        <v>65</v>
      </c>
      <c r="AO72" s="85"/>
      <c r="AP72" s="85"/>
      <c r="AQ72" s="85" t="s">
        <v>835</v>
      </c>
      <c r="AR72" s="85" t="s">
        <v>475</v>
      </c>
      <c r="AS72" s="85" t="s">
        <v>65</v>
      </c>
      <c r="AT72" s="85"/>
      <c r="AU72" s="85" t="s">
        <v>64</v>
      </c>
      <c r="AV72" s="85"/>
      <c r="AW72" s="85"/>
      <c r="AX72" s="85"/>
      <c r="AY72" s="86" t="s">
        <v>836</v>
      </c>
      <c r="AZ72" s="87"/>
    </row>
    <row r="73" spans="1:52" ht="79.5" customHeight="1">
      <c r="A73" s="84">
        <v>72</v>
      </c>
      <c r="B73" s="85" t="s">
        <v>837</v>
      </c>
      <c r="C73" s="85" t="s">
        <v>752</v>
      </c>
      <c r="D73" s="85" t="s">
        <v>838</v>
      </c>
      <c r="E73" s="95">
        <v>2012</v>
      </c>
      <c r="F73" s="85" t="s">
        <v>236</v>
      </c>
      <c r="G73" s="95" t="s">
        <v>808</v>
      </c>
      <c r="H73" s="85" t="s">
        <v>222</v>
      </c>
      <c r="I73" s="85" t="str">
        <f t="array" ref="I73">_xlfn.TEXTJOIN(",", TRUE, IF(Table4[study_id]=Table3[[#This Row],[study_id]], Table4[iso_code], ""))</f>
        <v>DZ</v>
      </c>
      <c r="J73" s="95">
        <f>COUNTIF(study_countries!A:A,A73)</f>
        <v>1</v>
      </c>
      <c r="K73" s="85" t="s">
        <v>223</v>
      </c>
      <c r="L73" s="85" t="s">
        <v>839</v>
      </c>
      <c r="M73" s="85" t="s">
        <v>840</v>
      </c>
      <c r="N73" s="85"/>
      <c r="O73" s="85"/>
      <c r="P73" s="85"/>
      <c r="Q73" s="95"/>
      <c r="R73" s="85"/>
      <c r="S73" s="85"/>
      <c r="T73" s="85"/>
      <c r="U73" s="85"/>
      <c r="V73" s="85"/>
      <c r="W73" s="85"/>
      <c r="X73" s="85"/>
      <c r="Y73" s="85"/>
      <c r="Z73" s="85"/>
      <c r="AA73" s="85"/>
      <c r="AB73" s="85" t="s">
        <v>66</v>
      </c>
      <c r="AC73" s="85" t="s">
        <v>67</v>
      </c>
      <c r="AD73" s="85" t="s">
        <v>88</v>
      </c>
      <c r="AE73" s="85" t="s">
        <v>64</v>
      </c>
      <c r="AF73" s="95" t="s">
        <v>64</v>
      </c>
      <c r="AG73" s="85" t="s">
        <v>65</v>
      </c>
      <c r="AH73" s="85"/>
      <c r="AI73" s="85" t="s">
        <v>89</v>
      </c>
      <c r="AJ73" s="85" t="s">
        <v>65</v>
      </c>
      <c r="AK73" s="85" t="s">
        <v>65</v>
      </c>
      <c r="AL73" s="85" t="s">
        <v>65</v>
      </c>
      <c r="AM73" s="85" t="s">
        <v>136</v>
      </c>
      <c r="AN73" s="85" t="s">
        <v>65</v>
      </c>
      <c r="AO73" s="85"/>
      <c r="AP73" s="85"/>
      <c r="AQ73" s="85" t="s">
        <v>841</v>
      </c>
      <c r="AR73" s="85" t="s">
        <v>812</v>
      </c>
      <c r="AS73" s="85" t="s">
        <v>64</v>
      </c>
      <c r="AT73" s="85"/>
      <c r="AU73" s="85" t="s">
        <v>65</v>
      </c>
      <c r="AV73" s="85"/>
      <c r="AW73" s="85"/>
      <c r="AX73" s="85"/>
      <c r="AY73" s="86" t="s">
        <v>842</v>
      </c>
      <c r="AZ73" s="90" t="s">
        <v>843</v>
      </c>
    </row>
    <row r="74" spans="1:52" ht="97.5" customHeight="1">
      <c r="A74" s="84">
        <v>73</v>
      </c>
      <c r="B74" s="85" t="s">
        <v>844</v>
      </c>
      <c r="C74" s="85" t="s">
        <v>845</v>
      </c>
      <c r="D74" s="85" t="s">
        <v>846</v>
      </c>
      <c r="E74" s="95">
        <v>2018</v>
      </c>
      <c r="F74" s="85" t="s">
        <v>236</v>
      </c>
      <c r="G74" s="95" t="s">
        <v>129</v>
      </c>
      <c r="H74" s="85" t="s">
        <v>238</v>
      </c>
      <c r="I74" s="85" t="str">
        <f t="array" ref="I74">_xlfn.TEXTJOIN(",", TRUE, IF(Table4[study_id]=Table3[[#This Row],[study_id]], Table4[iso_code], ""))</f>
        <v>NG</v>
      </c>
      <c r="J74" s="95">
        <f>COUNTIF(study_countries!A:A,A74)</f>
        <v>1</v>
      </c>
      <c r="K74" s="85" t="s">
        <v>248</v>
      </c>
      <c r="L74" s="85" t="s">
        <v>847</v>
      </c>
      <c r="M74" s="85" t="s">
        <v>848</v>
      </c>
      <c r="N74" s="85">
        <v>2010</v>
      </c>
      <c r="O74" s="85">
        <v>2050</v>
      </c>
      <c r="P74" s="85"/>
      <c r="Q74" s="95"/>
      <c r="R74" s="85"/>
      <c r="S74" s="85"/>
      <c r="T74" s="85"/>
      <c r="U74" s="85"/>
      <c r="V74" s="85"/>
      <c r="W74" s="85"/>
      <c r="X74" s="85"/>
      <c r="Y74" s="85"/>
      <c r="Z74" s="85"/>
      <c r="AA74" s="85"/>
      <c r="AB74" s="85" t="s">
        <v>66</v>
      </c>
      <c r="AC74" s="85" t="s">
        <v>67</v>
      </c>
      <c r="AD74" s="85" t="s">
        <v>88</v>
      </c>
      <c r="AE74" s="85" t="s">
        <v>64</v>
      </c>
      <c r="AF74" s="95" t="s">
        <v>65</v>
      </c>
      <c r="AG74" s="85" t="s">
        <v>65</v>
      </c>
      <c r="AH74" s="85"/>
      <c r="AI74" s="85" t="s">
        <v>89</v>
      </c>
      <c r="AJ74" s="85" t="s">
        <v>65</v>
      </c>
      <c r="AK74" s="85" t="s">
        <v>65</v>
      </c>
      <c r="AL74" s="85" t="s">
        <v>65</v>
      </c>
      <c r="AM74" s="85" t="s">
        <v>64</v>
      </c>
      <c r="AN74" s="85" t="s">
        <v>65</v>
      </c>
      <c r="AO74" s="85"/>
      <c r="AP74" s="85"/>
      <c r="AQ74" s="85" t="s">
        <v>849</v>
      </c>
      <c r="AR74" s="85" t="s">
        <v>850</v>
      </c>
      <c r="AS74" s="85" t="s">
        <v>136</v>
      </c>
      <c r="AT74" s="85"/>
      <c r="AU74" s="85" t="s">
        <v>65</v>
      </c>
      <c r="AV74" s="85"/>
      <c r="AW74" s="85"/>
      <c r="AX74" s="85"/>
      <c r="AY74" s="86" t="s">
        <v>851</v>
      </c>
      <c r="AZ74" s="90" t="s">
        <v>852</v>
      </c>
    </row>
    <row r="75" spans="1:52" ht="92.25" customHeight="1">
      <c r="A75" s="84">
        <v>74</v>
      </c>
      <c r="B75" s="85" t="s">
        <v>853</v>
      </c>
      <c r="C75" s="85" t="s">
        <v>752</v>
      </c>
      <c r="D75" s="85" t="s">
        <v>854</v>
      </c>
      <c r="E75" s="95">
        <v>2019</v>
      </c>
      <c r="F75" s="85" t="s">
        <v>236</v>
      </c>
      <c r="G75" s="95" t="s">
        <v>594</v>
      </c>
      <c r="H75" s="85" t="s">
        <v>222</v>
      </c>
      <c r="I75" s="85" t="str">
        <f t="array" ref="I75">_xlfn.TEXTJOIN(",", TRUE, IF(Table4[study_id]=Table3[[#This Row],[study_id]], Table4[iso_code], ""))</f>
        <v>ET</v>
      </c>
      <c r="J75" s="95">
        <f>COUNTIF(study_countries!A:A,A75)</f>
        <v>1</v>
      </c>
      <c r="K75" s="85" t="s">
        <v>321</v>
      </c>
      <c r="L75" s="85" t="s">
        <v>855</v>
      </c>
      <c r="M75" s="85" t="s">
        <v>856</v>
      </c>
      <c r="N75" s="85"/>
      <c r="O75" s="85"/>
      <c r="P75" s="85"/>
      <c r="Q75" s="95"/>
      <c r="R75" s="85"/>
      <c r="S75" s="85"/>
      <c r="T75" s="85"/>
      <c r="U75" s="85"/>
      <c r="V75" s="85"/>
      <c r="W75" s="85"/>
      <c r="X75" s="85"/>
      <c r="Y75" s="85"/>
      <c r="Z75" s="85"/>
      <c r="AA75" s="85"/>
      <c r="AB75" s="85" t="s">
        <v>66</v>
      </c>
      <c r="AC75" s="85" t="s">
        <v>67</v>
      </c>
      <c r="AD75" s="85" t="s">
        <v>88</v>
      </c>
      <c r="AE75" s="85" t="s">
        <v>64</v>
      </c>
      <c r="AF75" s="95" t="s">
        <v>65</v>
      </c>
      <c r="AG75" s="85" t="s">
        <v>65</v>
      </c>
      <c r="AH75" s="85"/>
      <c r="AI75" s="85" t="s">
        <v>69</v>
      </c>
      <c r="AJ75" s="85" t="s">
        <v>65</v>
      </c>
      <c r="AK75" s="85" t="s">
        <v>65</v>
      </c>
      <c r="AL75" s="85" t="s">
        <v>65</v>
      </c>
      <c r="AM75" s="85" t="s">
        <v>64</v>
      </c>
      <c r="AN75" s="85" t="s">
        <v>65</v>
      </c>
      <c r="AO75" s="85"/>
      <c r="AP75" s="85"/>
      <c r="AQ75" s="85" t="s">
        <v>857</v>
      </c>
      <c r="AR75" s="85" t="s">
        <v>199</v>
      </c>
      <c r="AS75" s="85" t="s">
        <v>64</v>
      </c>
      <c r="AT75" s="85"/>
      <c r="AU75" s="85" t="s">
        <v>65</v>
      </c>
      <c r="AV75" s="85"/>
      <c r="AW75" s="85"/>
      <c r="AX75" s="85"/>
      <c r="AY75" s="86" t="s">
        <v>858</v>
      </c>
      <c r="AZ75" s="90" t="s">
        <v>859</v>
      </c>
    </row>
    <row r="76" spans="1:52" ht="82.5" customHeight="1">
      <c r="A76" s="84">
        <v>75</v>
      </c>
      <c r="B76" s="85" t="s">
        <v>860</v>
      </c>
      <c r="C76" s="85" t="s">
        <v>861</v>
      </c>
      <c r="D76" s="85" t="s">
        <v>862</v>
      </c>
      <c r="E76" s="95">
        <v>2026</v>
      </c>
      <c r="F76" s="85" t="s">
        <v>863</v>
      </c>
      <c r="G76" s="95" t="s">
        <v>129</v>
      </c>
      <c r="H76" s="85" t="s">
        <v>238</v>
      </c>
      <c r="I76" s="85" t="str">
        <f t="array" ref="I76">_xlfn.TEXTJOIN(",", TRUE, IF(Table4[study_id]=Table3[[#This Row],[study_id]], Table4[iso_code], ""))</f>
        <v>KE</v>
      </c>
      <c r="J76" s="95">
        <f>COUNTIF(study_countries!A:A,A76)</f>
        <v>1</v>
      </c>
      <c r="K76" s="85" t="s">
        <v>321</v>
      </c>
      <c r="L76" s="85" t="s">
        <v>864</v>
      </c>
      <c r="M76" s="85" t="s">
        <v>865</v>
      </c>
      <c r="N76" s="85"/>
      <c r="O76" s="85"/>
      <c r="P76" s="85"/>
      <c r="Q76" s="95"/>
      <c r="R76" s="85"/>
      <c r="S76" s="85"/>
      <c r="T76" s="85"/>
      <c r="U76" s="85"/>
      <c r="V76" s="85"/>
      <c r="W76" s="85"/>
      <c r="X76" s="85"/>
      <c r="Y76" s="85"/>
      <c r="Z76" s="85"/>
      <c r="AA76" s="85"/>
      <c r="AB76" s="85"/>
      <c r="AC76" s="85" t="s">
        <v>104</v>
      </c>
      <c r="AD76" s="85" t="s">
        <v>88</v>
      </c>
      <c r="AE76" s="85"/>
      <c r="AF76" s="95"/>
      <c r="AG76" s="85"/>
      <c r="AH76" s="85"/>
      <c r="AI76" s="85"/>
      <c r="AJ76" s="85"/>
      <c r="AK76" s="85"/>
      <c r="AL76" s="85"/>
      <c r="AM76" s="85"/>
      <c r="AN76" s="85"/>
      <c r="AO76" s="85"/>
      <c r="AP76" s="85"/>
      <c r="AQ76" s="85" t="s">
        <v>866</v>
      </c>
      <c r="AR76" s="85" t="s">
        <v>867</v>
      </c>
      <c r="AS76" s="85" t="s">
        <v>65</v>
      </c>
      <c r="AT76" s="85"/>
      <c r="AU76" s="85" t="s">
        <v>64</v>
      </c>
      <c r="AV76" s="85"/>
      <c r="AW76" s="85"/>
      <c r="AX76" s="85"/>
      <c r="AY76" s="86" t="s">
        <v>868</v>
      </c>
      <c r="AZ76" s="90" t="s">
        <v>869</v>
      </c>
    </row>
    <row r="77" spans="1:52" ht="82.5" customHeight="1">
      <c r="A77" s="84">
        <v>76</v>
      </c>
      <c r="B77" s="85" t="s">
        <v>870</v>
      </c>
      <c r="C77" s="85" t="s">
        <v>752</v>
      </c>
      <c r="D77" s="85" t="s">
        <v>871</v>
      </c>
      <c r="E77" s="95">
        <v>2019</v>
      </c>
      <c r="F77" s="85" t="s">
        <v>236</v>
      </c>
      <c r="G77" s="95" t="s">
        <v>754</v>
      </c>
      <c r="H77" s="85" t="s">
        <v>222</v>
      </c>
      <c r="I77" s="85" t="str">
        <f t="array" ref="I77">_xlfn.TEXTJOIN(",", TRUE, IF(Table4[study_id]=Table3[[#This Row],[study_id]], Table4[iso_code], ""))</f>
        <v>EG</v>
      </c>
      <c r="J77" s="95">
        <f>COUNTIF(study_countries!A:A,A77)</f>
        <v>1</v>
      </c>
      <c r="K77" s="85" t="s">
        <v>321</v>
      </c>
      <c r="L77" s="85" t="s">
        <v>872</v>
      </c>
      <c r="M77" s="85" t="s">
        <v>873</v>
      </c>
      <c r="N77" s="85"/>
      <c r="O77" s="85"/>
      <c r="P77" s="85"/>
      <c r="Q77" s="95"/>
      <c r="R77" s="85"/>
      <c r="S77" s="85"/>
      <c r="T77" s="85"/>
      <c r="U77" s="85"/>
      <c r="V77" s="85"/>
      <c r="W77" s="85"/>
      <c r="X77" s="85"/>
      <c r="Y77" s="85"/>
      <c r="Z77" s="85"/>
      <c r="AA77" s="85"/>
      <c r="AB77" s="85" t="s">
        <v>66</v>
      </c>
      <c r="AC77" s="85" t="s">
        <v>67</v>
      </c>
      <c r="AD77" s="85" t="s">
        <v>88</v>
      </c>
      <c r="AE77" s="85" t="s">
        <v>64</v>
      </c>
      <c r="AF77" s="95" t="s">
        <v>65</v>
      </c>
      <c r="AG77" s="95" t="s">
        <v>65</v>
      </c>
      <c r="AH77" s="85"/>
      <c r="AI77" s="85" t="s">
        <v>69</v>
      </c>
      <c r="AJ77" s="85" t="s">
        <v>65</v>
      </c>
      <c r="AK77" s="85" t="s">
        <v>65</v>
      </c>
      <c r="AL77" s="85" t="s">
        <v>65</v>
      </c>
      <c r="AM77" s="85" t="s">
        <v>65</v>
      </c>
      <c r="AN77" s="85" t="s">
        <v>65</v>
      </c>
      <c r="AO77" s="85"/>
      <c r="AP77" s="85"/>
      <c r="AQ77" s="85" t="s">
        <v>874</v>
      </c>
      <c r="AR77" s="85" t="s">
        <v>875</v>
      </c>
      <c r="AS77" s="85" t="s">
        <v>64</v>
      </c>
      <c r="AT77" s="85"/>
      <c r="AU77" s="85" t="s">
        <v>65</v>
      </c>
      <c r="AV77" s="85"/>
      <c r="AW77" s="85"/>
      <c r="AX77" s="85"/>
      <c r="AY77" s="86" t="s">
        <v>876</v>
      </c>
      <c r="AZ77" s="90" t="s">
        <v>877</v>
      </c>
    </row>
    <row r="78" spans="1:52" ht="109.5" customHeight="1">
      <c r="A78" s="84">
        <v>77</v>
      </c>
      <c r="B78" s="85" t="s">
        <v>878</v>
      </c>
      <c r="C78" s="85" t="s">
        <v>879</v>
      </c>
      <c r="D78" s="85" t="s">
        <v>880</v>
      </c>
      <c r="E78" s="95">
        <v>2025</v>
      </c>
      <c r="F78" s="85" t="s">
        <v>236</v>
      </c>
      <c r="G78" s="95" t="s">
        <v>808</v>
      </c>
      <c r="H78" s="85" t="s">
        <v>222</v>
      </c>
      <c r="I78" s="85" t="str">
        <f t="array" ref="I78">_xlfn.TEXTJOIN(",", TRUE, IF(Table4[study_id]=Table3[[#This Row],[study_id]], Table4[iso_code], ""))</f>
        <v>TZ</v>
      </c>
      <c r="J78" s="95">
        <f>COUNTIF(study_countries!A:A,A78)</f>
        <v>1</v>
      </c>
      <c r="K78" s="85" t="s">
        <v>321</v>
      </c>
      <c r="L78" s="85" t="s">
        <v>881</v>
      </c>
      <c r="M78" s="85" t="s">
        <v>882</v>
      </c>
      <c r="N78" s="85"/>
      <c r="O78" s="85"/>
      <c r="P78" s="85"/>
      <c r="Q78" s="95"/>
      <c r="R78" s="85"/>
      <c r="S78" s="85"/>
      <c r="T78" s="85"/>
      <c r="U78" s="85"/>
      <c r="V78" s="85"/>
      <c r="W78" s="85"/>
      <c r="X78" s="85"/>
      <c r="Y78" s="85"/>
      <c r="Z78" s="85"/>
      <c r="AA78" s="85"/>
      <c r="AB78" s="85" t="s">
        <v>66</v>
      </c>
      <c r="AC78" s="85" t="s">
        <v>67</v>
      </c>
      <c r="AD78" s="85" t="s">
        <v>88</v>
      </c>
      <c r="AE78" s="85" t="s">
        <v>64</v>
      </c>
      <c r="AF78" s="95" t="s">
        <v>64</v>
      </c>
      <c r="AG78" s="85" t="s">
        <v>65</v>
      </c>
      <c r="AH78" s="85"/>
      <c r="AI78" s="85" t="s">
        <v>883</v>
      </c>
      <c r="AJ78" s="85" t="s">
        <v>65</v>
      </c>
      <c r="AK78" s="85" t="s">
        <v>65</v>
      </c>
      <c r="AL78" s="85" t="s">
        <v>65</v>
      </c>
      <c r="AM78" s="85" t="s">
        <v>136</v>
      </c>
      <c r="AN78" s="85" t="s">
        <v>65</v>
      </c>
      <c r="AO78" s="85"/>
      <c r="AP78" s="85"/>
      <c r="AQ78" s="85" t="s">
        <v>884</v>
      </c>
      <c r="AR78" s="85" t="s">
        <v>885</v>
      </c>
      <c r="AS78" s="85" t="s">
        <v>64</v>
      </c>
      <c r="AT78" s="85"/>
      <c r="AU78" s="85" t="s">
        <v>65</v>
      </c>
      <c r="AV78" s="85"/>
      <c r="AW78" s="85"/>
      <c r="AX78" s="85"/>
      <c r="AY78" s="86" t="s">
        <v>886</v>
      </c>
      <c r="AZ78" s="90" t="s">
        <v>887</v>
      </c>
    </row>
    <row r="79" spans="1:52" ht="150" customHeight="1">
      <c r="A79" s="84">
        <v>78</v>
      </c>
      <c r="B79" s="85" t="s">
        <v>888</v>
      </c>
      <c r="C79" s="85" t="s">
        <v>752</v>
      </c>
      <c r="D79" s="85" t="s">
        <v>889</v>
      </c>
      <c r="E79" s="95">
        <v>2019</v>
      </c>
      <c r="F79" s="85" t="s">
        <v>236</v>
      </c>
      <c r="G79" s="95" t="s">
        <v>594</v>
      </c>
      <c r="H79" s="85" t="s">
        <v>222</v>
      </c>
      <c r="I79" s="85" t="str">
        <f t="array" ref="I79">_xlfn.TEXTJOIN(",", TRUE, IF(Table4[study_id]=Table3[[#This Row],[study_id]], Table4[iso_code], ""))</f>
        <v>UG</v>
      </c>
      <c r="J79" s="95">
        <f>COUNTIF(study_countries!A:A,A79)</f>
        <v>1</v>
      </c>
      <c r="K79" s="85" t="s">
        <v>321</v>
      </c>
      <c r="L79" s="85" t="s">
        <v>890</v>
      </c>
      <c r="M79" s="85" t="s">
        <v>891</v>
      </c>
      <c r="N79" s="85">
        <v>2019</v>
      </c>
      <c r="O79" s="85">
        <v>2039</v>
      </c>
      <c r="P79" s="85"/>
      <c r="Q79" s="95"/>
      <c r="R79" s="85"/>
      <c r="S79" s="85"/>
      <c r="T79" s="85"/>
      <c r="U79" s="85"/>
      <c r="V79" s="85"/>
      <c r="W79" s="85"/>
      <c r="X79" s="85"/>
      <c r="Y79" s="85"/>
      <c r="Z79" s="85"/>
      <c r="AA79" s="85"/>
      <c r="AB79" s="85" t="s">
        <v>66</v>
      </c>
      <c r="AC79" s="85" t="s">
        <v>67</v>
      </c>
      <c r="AD79" s="85" t="s">
        <v>88</v>
      </c>
      <c r="AE79" s="85" t="s">
        <v>64</v>
      </c>
      <c r="AF79" s="85" t="s">
        <v>65</v>
      </c>
      <c r="AG79" s="95" t="s">
        <v>65</v>
      </c>
      <c r="AH79" s="85"/>
      <c r="AI79" s="85" t="s">
        <v>69</v>
      </c>
      <c r="AJ79" s="85" t="s">
        <v>65</v>
      </c>
      <c r="AK79" s="85" t="s">
        <v>65</v>
      </c>
      <c r="AL79" s="85" t="s">
        <v>65</v>
      </c>
      <c r="AM79" s="85" t="s">
        <v>136</v>
      </c>
      <c r="AN79" s="85" t="s">
        <v>65</v>
      </c>
      <c r="AO79" s="85"/>
      <c r="AP79" s="85"/>
      <c r="AQ79" s="85" t="s">
        <v>474</v>
      </c>
      <c r="AR79" s="85" t="s">
        <v>475</v>
      </c>
      <c r="AS79" s="85" t="s">
        <v>65</v>
      </c>
      <c r="AT79" s="85"/>
      <c r="AU79" s="85" t="s">
        <v>64</v>
      </c>
      <c r="AV79" s="85"/>
      <c r="AW79" s="85"/>
      <c r="AX79" s="85"/>
      <c r="AY79" s="86" t="s">
        <v>892</v>
      </c>
      <c r="AZ79" s="87"/>
    </row>
    <row r="80" spans="1:52" ht="109.5" customHeight="1">
      <c r="A80" s="84">
        <v>79</v>
      </c>
      <c r="B80" s="85" t="s">
        <v>893</v>
      </c>
      <c r="C80" s="85" t="s">
        <v>894</v>
      </c>
      <c r="D80" s="85" t="s">
        <v>895</v>
      </c>
      <c r="E80" s="95">
        <v>2017</v>
      </c>
      <c r="F80" s="85" t="s">
        <v>55</v>
      </c>
      <c r="G80" s="95" t="s">
        <v>129</v>
      </c>
      <c r="H80" s="85" t="s">
        <v>238</v>
      </c>
      <c r="I80" s="85" t="str">
        <f t="array" ref="I80">_xlfn.TEXTJOIN(",", TRUE, IF(Table4[study_id]=Table3[[#This Row],[study_id]], Table4[iso_code], ""))</f>
        <v>RW</v>
      </c>
      <c r="J80" s="95">
        <f>COUNTIF(study_countries!A:A,A80)</f>
        <v>1</v>
      </c>
      <c r="K80" s="85" t="s">
        <v>321</v>
      </c>
      <c r="L80" s="85" t="s">
        <v>896</v>
      </c>
      <c r="M80" s="85" t="s">
        <v>897</v>
      </c>
      <c r="N80" s="85">
        <v>2017</v>
      </c>
      <c r="O80" s="85">
        <v>2040</v>
      </c>
      <c r="P80" s="85" t="s">
        <v>61</v>
      </c>
      <c r="Q80" s="95" t="s">
        <v>84</v>
      </c>
      <c r="R80" s="85" t="s">
        <v>63</v>
      </c>
      <c r="S80" s="85" t="s">
        <v>64</v>
      </c>
      <c r="T80" s="85" t="s">
        <v>64</v>
      </c>
      <c r="U80" s="85" t="s">
        <v>65</v>
      </c>
      <c r="V80" s="85" t="s">
        <v>64</v>
      </c>
      <c r="W80" s="85" t="s">
        <v>65</v>
      </c>
      <c r="X80" s="85" t="s">
        <v>64</v>
      </c>
      <c r="Y80" s="85" t="s">
        <v>64</v>
      </c>
      <c r="Z80" s="85" t="s">
        <v>65</v>
      </c>
      <c r="AA80" s="85" t="s">
        <v>64</v>
      </c>
      <c r="AB80" s="85" t="s">
        <v>66</v>
      </c>
      <c r="AC80" s="85" t="s">
        <v>104</v>
      </c>
      <c r="AD80" s="85" t="s">
        <v>88</v>
      </c>
      <c r="AE80" s="85" t="s">
        <v>64</v>
      </c>
      <c r="AF80" s="95" t="s">
        <v>64</v>
      </c>
      <c r="AG80" s="85" t="s">
        <v>65</v>
      </c>
      <c r="AH80" s="85" t="s">
        <v>65</v>
      </c>
      <c r="AI80" s="85" t="s">
        <v>89</v>
      </c>
      <c r="AJ80" s="85" t="s">
        <v>65</v>
      </c>
      <c r="AK80" s="85" t="s">
        <v>136</v>
      </c>
      <c r="AL80" s="85" t="s">
        <v>65</v>
      </c>
      <c r="AM80" s="85" t="s">
        <v>65</v>
      </c>
      <c r="AN80" s="85" t="s">
        <v>136</v>
      </c>
      <c r="AO80" s="85"/>
      <c r="AP80" s="85"/>
      <c r="AQ80" s="85" t="s">
        <v>474</v>
      </c>
      <c r="AR80" s="85" t="s">
        <v>475</v>
      </c>
      <c r="AS80" s="85" t="s">
        <v>65</v>
      </c>
      <c r="AT80" s="85"/>
      <c r="AU80" s="85" t="s">
        <v>64</v>
      </c>
      <c r="AV80" s="88">
        <v>0.08</v>
      </c>
      <c r="AW80" s="85" t="s">
        <v>65</v>
      </c>
      <c r="AX80" s="85"/>
      <c r="AY80" s="86" t="s">
        <v>898</v>
      </c>
      <c r="AZ80" s="87"/>
    </row>
    <row r="81" spans="1:52" ht="126" customHeight="1">
      <c r="A81" s="84">
        <v>80</v>
      </c>
      <c r="B81" s="91" t="s">
        <v>899</v>
      </c>
      <c r="C81" s="91" t="s">
        <v>752</v>
      </c>
      <c r="D81" s="91" t="s">
        <v>900</v>
      </c>
      <c r="E81" s="98">
        <v>2017</v>
      </c>
      <c r="F81" s="91" t="s">
        <v>236</v>
      </c>
      <c r="G81" s="98" t="s">
        <v>754</v>
      </c>
      <c r="H81" s="91" t="s">
        <v>222</v>
      </c>
      <c r="I81" s="85" t="str">
        <f t="array" ref="I81">_xlfn.TEXTJOIN(",", TRUE, IF(Table4[study_id]=Table3[[#This Row],[study_id]], Table4[iso_code], ""))</f>
        <v>ZA</v>
      </c>
      <c r="J81" s="98">
        <f>COUNTIF(study_countries!A:A,A81)</f>
        <v>1</v>
      </c>
      <c r="K81" s="91" t="s">
        <v>271</v>
      </c>
      <c r="L81" s="91" t="s">
        <v>901</v>
      </c>
      <c r="M81" s="91" t="s">
        <v>902</v>
      </c>
      <c r="N81" s="91"/>
      <c r="O81" s="91"/>
      <c r="P81" s="91"/>
      <c r="Q81" s="98"/>
      <c r="R81" s="85"/>
      <c r="S81" s="91"/>
      <c r="T81" s="91"/>
      <c r="U81" s="91"/>
      <c r="V81" s="91"/>
      <c r="W81" s="91"/>
      <c r="X81" s="91"/>
      <c r="Y81" s="91"/>
      <c r="Z81" s="91"/>
      <c r="AA81" s="91"/>
      <c r="AB81" s="91" t="s">
        <v>66</v>
      </c>
      <c r="AC81" s="91" t="s">
        <v>67</v>
      </c>
      <c r="AD81" s="91" t="s">
        <v>88</v>
      </c>
      <c r="AE81" s="91" t="s">
        <v>64</v>
      </c>
      <c r="AF81" s="98" t="s">
        <v>64</v>
      </c>
      <c r="AG81" s="91" t="s">
        <v>65</v>
      </c>
      <c r="AH81" s="91"/>
      <c r="AI81" s="91" t="s">
        <v>69</v>
      </c>
      <c r="AJ81" s="91" t="s">
        <v>65</v>
      </c>
      <c r="AK81" s="91" t="s">
        <v>65</v>
      </c>
      <c r="AL81" s="91" t="s">
        <v>65</v>
      </c>
      <c r="AM81" s="91" t="s">
        <v>136</v>
      </c>
      <c r="AN81" s="91" t="s">
        <v>65</v>
      </c>
      <c r="AO81" s="91"/>
      <c r="AP81" s="91"/>
      <c r="AQ81" s="91" t="s">
        <v>903</v>
      </c>
      <c r="AR81" s="91" t="s">
        <v>904</v>
      </c>
      <c r="AS81" s="91" t="s">
        <v>136</v>
      </c>
      <c r="AT81" s="91"/>
      <c r="AU81" s="91" t="s">
        <v>65</v>
      </c>
      <c r="AV81" s="99"/>
      <c r="AW81" s="91"/>
      <c r="AX81" s="91"/>
      <c r="AY81" s="100" t="s">
        <v>905</v>
      </c>
      <c r="AZ81" s="101" t="s">
        <v>906</v>
      </c>
    </row>
    <row r="82" spans="1:52" ht="144.75" customHeight="1">
      <c r="A82" s="84">
        <v>81</v>
      </c>
      <c r="B82" s="91" t="s">
        <v>907</v>
      </c>
      <c r="C82" s="91" t="s">
        <v>752</v>
      </c>
      <c r="D82" s="91" t="s">
        <v>908</v>
      </c>
      <c r="E82" s="98">
        <v>2024</v>
      </c>
      <c r="F82" s="91" t="s">
        <v>236</v>
      </c>
      <c r="G82" s="98" t="s">
        <v>754</v>
      </c>
      <c r="H82" s="91" t="s">
        <v>222</v>
      </c>
      <c r="I82" s="85" t="str">
        <f t="array" ref="I82">_xlfn.TEXTJOIN(",", TRUE, IF(Table4[study_id]=Table3[[#This Row],[study_id]], Table4[iso_code], ""))</f>
        <v>MA</v>
      </c>
      <c r="J82" s="98">
        <f>COUNTIF(study_countries!A:A,A82)</f>
        <v>1</v>
      </c>
      <c r="K82" s="91" t="s">
        <v>223</v>
      </c>
      <c r="L82" s="91" t="s">
        <v>909</v>
      </c>
      <c r="M82" s="91" t="s">
        <v>910</v>
      </c>
      <c r="N82" s="91"/>
      <c r="O82" s="91"/>
      <c r="P82" s="91"/>
      <c r="Q82" s="98"/>
      <c r="R82" s="85"/>
      <c r="S82" s="91"/>
      <c r="T82" s="91"/>
      <c r="U82" s="91"/>
      <c r="V82" s="91"/>
      <c r="W82" s="91"/>
      <c r="X82" s="91"/>
      <c r="Y82" s="91"/>
      <c r="Z82" s="91"/>
      <c r="AA82" s="91"/>
      <c r="AB82" s="91" t="s">
        <v>66</v>
      </c>
      <c r="AC82" s="91" t="s">
        <v>67</v>
      </c>
      <c r="AD82" s="91" t="s">
        <v>88</v>
      </c>
      <c r="AE82" s="91" t="s">
        <v>64</v>
      </c>
      <c r="AF82" s="98" t="s">
        <v>64</v>
      </c>
      <c r="AG82" s="91" t="s">
        <v>65</v>
      </c>
      <c r="AH82" s="91"/>
      <c r="AI82" s="91" t="s">
        <v>69</v>
      </c>
      <c r="AJ82" s="91" t="s">
        <v>65</v>
      </c>
      <c r="AK82" s="91" t="s">
        <v>65</v>
      </c>
      <c r="AL82" s="91" t="s">
        <v>65</v>
      </c>
      <c r="AM82" s="91" t="s">
        <v>64</v>
      </c>
      <c r="AN82" s="91" t="s">
        <v>65</v>
      </c>
      <c r="AO82" s="91"/>
      <c r="AP82" s="91"/>
      <c r="AQ82" s="91" t="s">
        <v>911</v>
      </c>
      <c r="AR82" s="91" t="s">
        <v>519</v>
      </c>
      <c r="AS82" s="91" t="s">
        <v>64</v>
      </c>
      <c r="AT82" s="91"/>
      <c r="AU82" s="91" t="s">
        <v>65</v>
      </c>
      <c r="AV82" s="99"/>
      <c r="AW82" s="91"/>
      <c r="AX82" s="91"/>
      <c r="AY82" s="102" t="s">
        <v>912</v>
      </c>
      <c r="AZ82" s="101" t="s">
        <v>913</v>
      </c>
    </row>
    <row r="83" spans="1:52" ht="162.75" customHeight="1">
      <c r="A83" s="84">
        <v>82</v>
      </c>
      <c r="B83" s="91" t="s">
        <v>914</v>
      </c>
      <c r="C83" s="91" t="s">
        <v>752</v>
      </c>
      <c r="D83" s="91" t="s">
        <v>915</v>
      </c>
      <c r="E83" s="98">
        <v>2021</v>
      </c>
      <c r="F83" s="91" t="s">
        <v>236</v>
      </c>
      <c r="G83" s="98" t="s">
        <v>754</v>
      </c>
      <c r="H83" s="91" t="s">
        <v>222</v>
      </c>
      <c r="I83" s="85" t="str">
        <f t="array" ref="I83">_xlfn.TEXTJOIN(",", TRUE, IF(Table4[study_id]=Table3[[#This Row],[study_id]], Table4[iso_code], ""))</f>
        <v>EG</v>
      </c>
      <c r="J83" s="98">
        <f>COUNTIF(study_countries!A:A,A83)</f>
        <v>1</v>
      </c>
      <c r="K83" s="91" t="s">
        <v>321</v>
      </c>
      <c r="L83" s="91" t="s">
        <v>916</v>
      </c>
      <c r="M83" s="91" t="s">
        <v>917</v>
      </c>
      <c r="N83" s="91"/>
      <c r="O83" s="91"/>
      <c r="P83" s="91"/>
      <c r="Q83" s="98"/>
      <c r="R83" s="85"/>
      <c r="S83" s="91"/>
      <c r="T83" s="91"/>
      <c r="U83" s="91"/>
      <c r="V83" s="91"/>
      <c r="W83" s="91"/>
      <c r="X83" s="91"/>
      <c r="Y83" s="91"/>
      <c r="Z83" s="91"/>
      <c r="AA83" s="91"/>
      <c r="AB83" s="91" t="s">
        <v>66</v>
      </c>
      <c r="AC83" s="91" t="s">
        <v>67</v>
      </c>
      <c r="AD83" s="91" t="s">
        <v>88</v>
      </c>
      <c r="AE83" s="91" t="s">
        <v>64</v>
      </c>
      <c r="AF83" s="98" t="s">
        <v>64</v>
      </c>
      <c r="AG83" s="91" t="s">
        <v>65</v>
      </c>
      <c r="AH83" s="91"/>
      <c r="AI83" s="91" t="s">
        <v>883</v>
      </c>
      <c r="AJ83" s="91" t="s">
        <v>65</v>
      </c>
      <c r="AK83" s="91" t="s">
        <v>65</v>
      </c>
      <c r="AL83" s="91" t="s">
        <v>65</v>
      </c>
      <c r="AM83" s="91" t="s">
        <v>64</v>
      </c>
      <c r="AN83" s="91" t="s">
        <v>65</v>
      </c>
      <c r="AO83" s="91"/>
      <c r="AP83" s="91"/>
      <c r="AQ83" s="91" t="s">
        <v>918</v>
      </c>
      <c r="AR83" s="91" t="s">
        <v>919</v>
      </c>
      <c r="AS83" s="91" t="s">
        <v>136</v>
      </c>
      <c r="AT83" s="91"/>
      <c r="AU83" s="91" t="s">
        <v>65</v>
      </c>
      <c r="AV83" s="99"/>
      <c r="AW83" s="91"/>
      <c r="AX83" s="91"/>
      <c r="AY83" s="100" t="s">
        <v>920</v>
      </c>
      <c r="AZ83" s="101" t="s">
        <v>921</v>
      </c>
    </row>
    <row r="84" spans="1:52" ht="88.5" customHeight="1">
      <c r="A84" s="84">
        <v>83</v>
      </c>
      <c r="B84" s="91" t="s">
        <v>922</v>
      </c>
      <c r="C84" s="91" t="s">
        <v>923</v>
      </c>
      <c r="D84" s="91" t="s">
        <v>924</v>
      </c>
      <c r="E84" s="98">
        <v>2019</v>
      </c>
      <c r="F84" s="91" t="s">
        <v>236</v>
      </c>
      <c r="G84" s="98" t="s">
        <v>237</v>
      </c>
      <c r="H84" s="91" t="s">
        <v>222</v>
      </c>
      <c r="I84" s="85" t="str">
        <f t="array" ref="I84">_xlfn.TEXTJOIN(",", TRUE, IF(Table4[study_id]=Table3[[#This Row],[study_id]], Table4[iso_code], ""))</f>
        <v>MA</v>
      </c>
      <c r="J84" s="98">
        <f>COUNTIF(study_countries!A:A,A84)</f>
        <v>1</v>
      </c>
      <c r="K84" s="91" t="s">
        <v>223</v>
      </c>
      <c r="L84" s="91" t="s">
        <v>925</v>
      </c>
      <c r="M84" s="91" t="s">
        <v>926</v>
      </c>
      <c r="N84" s="91"/>
      <c r="O84" s="91"/>
      <c r="P84" s="91"/>
      <c r="Q84" s="98"/>
      <c r="R84" s="85"/>
      <c r="S84" s="91"/>
      <c r="T84" s="91"/>
      <c r="U84" s="91"/>
      <c r="V84" s="91"/>
      <c r="W84" s="91"/>
      <c r="X84" s="91"/>
      <c r="Y84" s="91"/>
      <c r="Z84" s="91"/>
      <c r="AA84" s="91"/>
      <c r="AB84" s="91" t="s">
        <v>66</v>
      </c>
      <c r="AC84" s="91" t="s">
        <v>67</v>
      </c>
      <c r="AD84" s="91" t="s">
        <v>88</v>
      </c>
      <c r="AE84" s="91" t="s">
        <v>65</v>
      </c>
      <c r="AF84" s="98" t="s">
        <v>64</v>
      </c>
      <c r="AG84" s="91" t="s">
        <v>64</v>
      </c>
      <c r="AH84" s="91"/>
      <c r="AI84" s="91" t="s">
        <v>89</v>
      </c>
      <c r="AJ84" s="91" t="s">
        <v>65</v>
      </c>
      <c r="AK84" s="91" t="s">
        <v>65</v>
      </c>
      <c r="AL84" s="91" t="s">
        <v>65</v>
      </c>
      <c r="AM84" s="91" t="s">
        <v>65</v>
      </c>
      <c r="AN84" s="91" t="s">
        <v>65</v>
      </c>
      <c r="AO84" s="91"/>
      <c r="AP84" s="91"/>
      <c r="AQ84" s="91" t="s">
        <v>927</v>
      </c>
      <c r="AR84" s="91" t="s">
        <v>519</v>
      </c>
      <c r="AS84" s="91" t="s">
        <v>64</v>
      </c>
      <c r="AT84" s="91"/>
      <c r="AU84" s="91" t="s">
        <v>65</v>
      </c>
      <c r="AV84" s="99"/>
      <c r="AW84" s="91"/>
      <c r="AX84" s="91"/>
      <c r="AY84" s="100" t="s">
        <v>928</v>
      </c>
      <c r="AZ84" s="101" t="s">
        <v>929</v>
      </c>
    </row>
    <row r="85" spans="1:52" ht="131.25" customHeight="1">
      <c r="A85" s="84">
        <v>84</v>
      </c>
      <c r="B85" s="91" t="s">
        <v>930</v>
      </c>
      <c r="C85" s="91" t="s">
        <v>752</v>
      </c>
      <c r="D85" s="91" t="s">
        <v>931</v>
      </c>
      <c r="E85" s="98">
        <v>2023</v>
      </c>
      <c r="F85" s="91" t="s">
        <v>236</v>
      </c>
      <c r="G85" s="98" t="s">
        <v>594</v>
      </c>
      <c r="H85" s="91" t="s">
        <v>222</v>
      </c>
      <c r="I85" s="85" t="str">
        <f t="array" ref="I85">_xlfn.TEXTJOIN(",", TRUE, IF(Table4[study_id]=Table3[[#This Row],[study_id]], Table4[iso_code], ""))</f>
        <v>ET</v>
      </c>
      <c r="J85" s="98">
        <f>COUNTIF(study_countries!A:A,A85)</f>
        <v>1</v>
      </c>
      <c r="K85" s="91" t="s">
        <v>321</v>
      </c>
      <c r="L85" s="91" t="s">
        <v>932</v>
      </c>
      <c r="M85" s="91" t="s">
        <v>933</v>
      </c>
      <c r="N85" s="91"/>
      <c r="O85" s="91"/>
      <c r="P85" s="91"/>
      <c r="Q85" s="98"/>
      <c r="R85" s="85"/>
      <c r="S85" s="91"/>
      <c r="T85" s="91"/>
      <c r="U85" s="91"/>
      <c r="V85" s="91"/>
      <c r="W85" s="91"/>
      <c r="X85" s="91"/>
      <c r="Y85" s="91"/>
      <c r="Z85" s="91"/>
      <c r="AA85" s="91"/>
      <c r="AB85" s="91" t="s">
        <v>66</v>
      </c>
      <c r="AC85" s="91" t="s">
        <v>67</v>
      </c>
      <c r="AD85" s="91" t="s">
        <v>88</v>
      </c>
      <c r="AE85" s="91" t="s">
        <v>64</v>
      </c>
      <c r="AF85" s="98" t="s">
        <v>65</v>
      </c>
      <c r="AG85" s="91" t="s">
        <v>65</v>
      </c>
      <c r="AH85" s="91"/>
      <c r="AI85" s="91" t="s">
        <v>69</v>
      </c>
      <c r="AJ85" s="91" t="s">
        <v>65</v>
      </c>
      <c r="AK85" s="91" t="s">
        <v>136</v>
      </c>
      <c r="AL85" s="91" t="s">
        <v>136</v>
      </c>
      <c r="AM85" s="91" t="s">
        <v>64</v>
      </c>
      <c r="AN85" s="91" t="s">
        <v>65</v>
      </c>
      <c r="AO85" s="91"/>
      <c r="AP85" s="91"/>
      <c r="AQ85" s="91" t="s">
        <v>934</v>
      </c>
      <c r="AR85" s="91" t="s">
        <v>199</v>
      </c>
      <c r="AS85" s="91" t="s">
        <v>64</v>
      </c>
      <c r="AT85" s="91"/>
      <c r="AU85" s="91" t="s">
        <v>65</v>
      </c>
      <c r="AV85" s="99"/>
      <c r="AW85" s="91"/>
      <c r="AX85" s="91"/>
      <c r="AY85" s="100" t="s">
        <v>935</v>
      </c>
      <c r="AZ85" s="101" t="s">
        <v>936</v>
      </c>
    </row>
    <row r="86" spans="1:52" ht="123.75" customHeight="1">
      <c r="A86" s="84">
        <v>85</v>
      </c>
      <c r="B86" s="91" t="s">
        <v>937</v>
      </c>
      <c r="C86" s="91" t="s">
        <v>752</v>
      </c>
      <c r="D86" s="91" t="s">
        <v>938</v>
      </c>
      <c r="E86" s="98">
        <v>2015</v>
      </c>
      <c r="F86" s="91" t="s">
        <v>236</v>
      </c>
      <c r="G86" s="98" t="s">
        <v>594</v>
      </c>
      <c r="H86" s="91" t="s">
        <v>222</v>
      </c>
      <c r="I86" s="85" t="str">
        <f t="array" ref="I86">_xlfn.TEXTJOIN(",", TRUE, IF(Table4[study_id]=Table3[[#This Row],[study_id]], Table4[iso_code], ""))</f>
        <v>DZ</v>
      </c>
      <c r="J86" s="98">
        <f>COUNTIF(study_countries!A:A,A86)</f>
        <v>1</v>
      </c>
      <c r="K86" s="91" t="s">
        <v>223</v>
      </c>
      <c r="L86" s="91" t="s">
        <v>939</v>
      </c>
      <c r="M86" s="91" t="s">
        <v>940</v>
      </c>
      <c r="N86" s="91"/>
      <c r="O86" s="91"/>
      <c r="P86" s="91"/>
      <c r="Q86" s="98"/>
      <c r="R86" s="85"/>
      <c r="S86" s="91"/>
      <c r="T86" s="91"/>
      <c r="U86" s="91"/>
      <c r="V86" s="91"/>
      <c r="W86" s="91"/>
      <c r="X86" s="91"/>
      <c r="Y86" s="91"/>
      <c r="Z86" s="91"/>
      <c r="AA86" s="91"/>
      <c r="AB86" s="91" t="s">
        <v>66</v>
      </c>
      <c r="AC86" s="91" t="s">
        <v>67</v>
      </c>
      <c r="AD86" s="91" t="s">
        <v>88</v>
      </c>
      <c r="AE86" s="91" t="s">
        <v>64</v>
      </c>
      <c r="AF86" s="98" t="s">
        <v>64</v>
      </c>
      <c r="AG86" s="91" t="s">
        <v>65</v>
      </c>
      <c r="AH86" s="91"/>
      <c r="AI86" s="91" t="s">
        <v>69</v>
      </c>
      <c r="AJ86" s="91" t="s">
        <v>65</v>
      </c>
      <c r="AK86" s="91" t="s">
        <v>65</v>
      </c>
      <c r="AL86" s="91" t="s">
        <v>65</v>
      </c>
      <c r="AM86" s="91" t="s">
        <v>64</v>
      </c>
      <c r="AN86" s="91" t="s">
        <v>65</v>
      </c>
      <c r="AO86" s="91"/>
      <c r="AP86" s="91"/>
      <c r="AQ86" s="91" t="s">
        <v>941</v>
      </c>
      <c r="AR86" s="91" t="s">
        <v>812</v>
      </c>
      <c r="AS86" s="91" t="s">
        <v>64</v>
      </c>
      <c r="AT86" s="91"/>
      <c r="AU86" s="91" t="s">
        <v>65</v>
      </c>
      <c r="AV86" s="99"/>
      <c r="AW86" s="91"/>
      <c r="AX86" s="91"/>
      <c r="AY86" s="100" t="s">
        <v>942</v>
      </c>
      <c r="AZ86" s="101" t="s">
        <v>943</v>
      </c>
    </row>
    <row r="87" spans="1:52" ht="138" customHeight="1">
      <c r="A87" s="84">
        <v>86</v>
      </c>
      <c r="B87" s="91" t="s">
        <v>944</v>
      </c>
      <c r="C87" s="91" t="s">
        <v>269</v>
      </c>
      <c r="D87" s="91" t="s">
        <v>945</v>
      </c>
      <c r="E87" s="98">
        <v>2024</v>
      </c>
      <c r="F87" s="91" t="s">
        <v>55</v>
      </c>
      <c r="G87" s="98" t="s">
        <v>129</v>
      </c>
      <c r="H87" s="91" t="s">
        <v>238</v>
      </c>
      <c r="I87" s="85" t="str">
        <f t="array" ref="I87">_xlfn.TEXTJOIN(",", TRUE, IF(Table4[study_id]=Table3[[#This Row],[study_id]], Table4[iso_code], ""))</f>
        <v>MU</v>
      </c>
      <c r="J87" s="98">
        <f>COUNTIF(study_countries!A:A,A87)</f>
        <v>1</v>
      </c>
      <c r="K87" s="91" t="s">
        <v>321</v>
      </c>
      <c r="L87" s="91" t="s">
        <v>946</v>
      </c>
      <c r="M87" s="91" t="s">
        <v>947</v>
      </c>
      <c r="N87" s="91">
        <v>2015</v>
      </c>
      <c r="O87" s="91">
        <v>2040</v>
      </c>
      <c r="P87" s="91" t="s">
        <v>61</v>
      </c>
      <c r="Q87" s="98" t="s">
        <v>84</v>
      </c>
      <c r="R87" s="85" t="s">
        <v>63</v>
      </c>
      <c r="S87" s="91" t="s">
        <v>64</v>
      </c>
      <c r="T87" s="91" t="s">
        <v>64</v>
      </c>
      <c r="U87" s="91" t="s">
        <v>64</v>
      </c>
      <c r="V87" s="91" t="s">
        <v>64</v>
      </c>
      <c r="W87" s="91" t="s">
        <v>65</v>
      </c>
      <c r="X87" s="91" t="s">
        <v>65</v>
      </c>
      <c r="Y87" s="91" t="s">
        <v>64</v>
      </c>
      <c r="Z87" s="91" t="s">
        <v>65</v>
      </c>
      <c r="AA87" s="91" t="s">
        <v>64</v>
      </c>
      <c r="AB87" s="91" t="s">
        <v>66</v>
      </c>
      <c r="AC87" s="91" t="s">
        <v>104</v>
      </c>
      <c r="AD87" s="91" t="s">
        <v>88</v>
      </c>
      <c r="AE87" s="91" t="s">
        <v>64</v>
      </c>
      <c r="AF87" s="98" t="s">
        <v>64</v>
      </c>
      <c r="AG87" s="91" t="s">
        <v>64</v>
      </c>
      <c r="AH87" s="91" t="s">
        <v>65</v>
      </c>
      <c r="AI87" s="91" t="s">
        <v>89</v>
      </c>
      <c r="AJ87" s="91" t="s">
        <v>65</v>
      </c>
      <c r="AK87" s="91" t="s">
        <v>65</v>
      </c>
      <c r="AL87" s="91" t="s">
        <v>65</v>
      </c>
      <c r="AM87" s="91" t="s">
        <v>136</v>
      </c>
      <c r="AN87" s="91" t="s">
        <v>65</v>
      </c>
      <c r="AO87" s="91" t="s">
        <v>948</v>
      </c>
      <c r="AP87" s="91" t="s">
        <v>949</v>
      </c>
      <c r="AQ87" s="91" t="s">
        <v>950</v>
      </c>
      <c r="AR87" s="91" t="s">
        <v>951</v>
      </c>
      <c r="AS87" s="91" t="s">
        <v>65</v>
      </c>
      <c r="AT87" s="91"/>
      <c r="AU87" s="91" t="s">
        <v>65</v>
      </c>
      <c r="AV87" s="99">
        <v>0.05</v>
      </c>
      <c r="AW87" s="91" t="s">
        <v>64</v>
      </c>
      <c r="AX87" s="91" t="s">
        <v>952</v>
      </c>
      <c r="AY87" s="100" t="s">
        <v>953</v>
      </c>
      <c r="AZ87" s="103" t="s">
        <v>954</v>
      </c>
    </row>
    <row r="88" spans="1:52" ht="110.25" customHeight="1">
      <c r="A88" s="84">
        <v>87</v>
      </c>
      <c r="B88" s="91" t="s">
        <v>955</v>
      </c>
      <c r="C88" s="91" t="s">
        <v>923</v>
      </c>
      <c r="D88" s="91" t="s">
        <v>956</v>
      </c>
      <c r="E88" s="98">
        <v>2023</v>
      </c>
      <c r="F88" s="91" t="s">
        <v>236</v>
      </c>
      <c r="G88" s="98" t="s">
        <v>237</v>
      </c>
      <c r="H88" s="91" t="s">
        <v>222</v>
      </c>
      <c r="I88" s="85" t="str">
        <f t="array" ref="I88">_xlfn.TEXTJOIN(",", TRUE, IF(Table4[study_id]=Table3[[#This Row],[study_id]], Table4[iso_code], ""))</f>
        <v>MA</v>
      </c>
      <c r="J88" s="98">
        <f>COUNTIF(study_countries!A:A,A88)</f>
        <v>1</v>
      </c>
      <c r="K88" s="91" t="s">
        <v>223</v>
      </c>
      <c r="L88" s="91" t="s">
        <v>957</v>
      </c>
      <c r="M88" s="91" t="s">
        <v>958</v>
      </c>
      <c r="N88" s="91"/>
      <c r="O88" s="91"/>
      <c r="P88" s="91"/>
      <c r="Q88" s="98"/>
      <c r="R88" s="85"/>
      <c r="S88" s="91"/>
      <c r="T88" s="91"/>
      <c r="U88" s="91"/>
      <c r="V88" s="91"/>
      <c r="W88" s="91"/>
      <c r="X88" s="91"/>
      <c r="Y88" s="91"/>
      <c r="Z88" s="91"/>
      <c r="AA88" s="91"/>
      <c r="AB88" s="91" t="s">
        <v>194</v>
      </c>
      <c r="AC88" s="91" t="s">
        <v>67</v>
      </c>
      <c r="AD88" s="91" t="s">
        <v>88</v>
      </c>
      <c r="AE88" s="91" t="s">
        <v>64</v>
      </c>
      <c r="AF88" s="98" t="s">
        <v>64</v>
      </c>
      <c r="AG88" s="91" t="s">
        <v>65</v>
      </c>
      <c r="AH88" s="91"/>
      <c r="AI88" s="91" t="s">
        <v>959</v>
      </c>
      <c r="AJ88" s="91" t="s">
        <v>65</v>
      </c>
      <c r="AK88" s="91" t="s">
        <v>65</v>
      </c>
      <c r="AL88" s="91" t="s">
        <v>65</v>
      </c>
      <c r="AM88" s="91" t="s">
        <v>65</v>
      </c>
      <c r="AN88" s="91" t="s">
        <v>65</v>
      </c>
      <c r="AO88" s="91"/>
      <c r="AP88" s="91"/>
      <c r="AQ88" s="91" t="s">
        <v>960</v>
      </c>
      <c r="AR88" s="91" t="s">
        <v>519</v>
      </c>
      <c r="AS88" s="91" t="s">
        <v>64</v>
      </c>
      <c r="AT88" s="91"/>
      <c r="AU88" s="91" t="s">
        <v>65</v>
      </c>
      <c r="AV88" s="99"/>
      <c r="AW88" s="91"/>
      <c r="AX88" s="91"/>
      <c r="AY88" s="100" t="s">
        <v>961</v>
      </c>
      <c r="AZ88" s="101" t="s">
        <v>962</v>
      </c>
    </row>
    <row r="89" spans="1:52" ht="121.5" customHeight="1">
      <c r="A89" s="84">
        <v>88</v>
      </c>
      <c r="B89" s="91" t="s">
        <v>963</v>
      </c>
      <c r="C89" s="91" t="s">
        <v>964</v>
      </c>
      <c r="D89" s="91" t="s">
        <v>965</v>
      </c>
      <c r="E89" s="98">
        <v>2025</v>
      </c>
      <c r="F89" s="91" t="s">
        <v>55</v>
      </c>
      <c r="G89" s="98" t="s">
        <v>129</v>
      </c>
      <c r="H89" s="91" t="s">
        <v>238</v>
      </c>
      <c r="I89" s="85" t="str">
        <f t="array" ref="I89">_xlfn.TEXTJOIN(",", TRUE, IF(Table4[study_id]=Table3[[#This Row],[study_id]], Table4[iso_code], ""))</f>
        <v>NG</v>
      </c>
      <c r="J89" s="98">
        <f>COUNTIF(study_countries!A:A,A89)</f>
        <v>1</v>
      </c>
      <c r="K89" s="91" t="s">
        <v>248</v>
      </c>
      <c r="L89" s="91" t="s">
        <v>966</v>
      </c>
      <c r="M89" s="91" t="s">
        <v>967</v>
      </c>
      <c r="N89" s="91"/>
      <c r="O89" s="91">
        <v>2050</v>
      </c>
      <c r="P89" s="91" t="s">
        <v>61</v>
      </c>
      <c r="Q89" s="98" t="s">
        <v>159</v>
      </c>
      <c r="R89" s="85" t="s">
        <v>194</v>
      </c>
      <c r="S89" s="91" t="s">
        <v>64</v>
      </c>
      <c r="T89" s="91" t="s">
        <v>64</v>
      </c>
      <c r="U89" s="91" t="s">
        <v>64</v>
      </c>
      <c r="V89" s="91" t="s">
        <v>65</v>
      </c>
      <c r="W89" s="91" t="s">
        <v>64</v>
      </c>
      <c r="X89" s="91" t="s">
        <v>65</v>
      </c>
      <c r="Y89" s="91" t="s">
        <v>64</v>
      </c>
      <c r="Z89" s="91" t="s">
        <v>65</v>
      </c>
      <c r="AA89" s="91" t="s">
        <v>65</v>
      </c>
      <c r="AB89" s="91" t="s">
        <v>66</v>
      </c>
      <c r="AC89" s="91" t="s">
        <v>87</v>
      </c>
      <c r="AD89" s="91" t="s">
        <v>68</v>
      </c>
      <c r="AE89" s="91" t="s">
        <v>64</v>
      </c>
      <c r="AF89" s="98" t="s">
        <v>64</v>
      </c>
      <c r="AG89" s="91" t="s">
        <v>65</v>
      </c>
      <c r="AH89" s="91" t="s">
        <v>65</v>
      </c>
      <c r="AI89" s="91" t="s">
        <v>89</v>
      </c>
      <c r="AJ89" s="91" t="s">
        <v>65</v>
      </c>
      <c r="AK89" s="91" t="s">
        <v>65</v>
      </c>
      <c r="AL89" s="91" t="s">
        <v>65</v>
      </c>
      <c r="AM89" s="91" t="s">
        <v>65</v>
      </c>
      <c r="AN89" s="91" t="s">
        <v>65</v>
      </c>
      <c r="AO89" s="91" t="s">
        <v>968</v>
      </c>
      <c r="AP89" s="91" t="s">
        <v>969</v>
      </c>
      <c r="AQ89" s="91" t="s">
        <v>970</v>
      </c>
      <c r="AR89" s="91" t="s">
        <v>971</v>
      </c>
      <c r="AS89" s="91" t="s">
        <v>136</v>
      </c>
      <c r="AT89" s="91"/>
      <c r="AU89" s="91" t="s">
        <v>65</v>
      </c>
      <c r="AV89" s="99" t="s">
        <v>75</v>
      </c>
      <c r="AW89" s="91" t="s">
        <v>65</v>
      </c>
      <c r="AX89" s="91"/>
      <c r="AY89" s="100" t="s">
        <v>972</v>
      </c>
      <c r="AZ89" s="101" t="s">
        <v>973</v>
      </c>
    </row>
    <row r="90" spans="1:52" ht="138.75" customHeight="1">
      <c r="A90" s="84">
        <v>89</v>
      </c>
      <c r="B90" s="91" t="s">
        <v>974</v>
      </c>
      <c r="C90" s="91" t="s">
        <v>923</v>
      </c>
      <c r="D90" s="91" t="s">
        <v>975</v>
      </c>
      <c r="E90" s="98">
        <v>2024</v>
      </c>
      <c r="F90" s="91" t="s">
        <v>236</v>
      </c>
      <c r="G90" s="98" t="s">
        <v>237</v>
      </c>
      <c r="H90" s="91" t="s">
        <v>238</v>
      </c>
      <c r="I90" s="85" t="str">
        <f t="array" ref="I90">_xlfn.TEXTJOIN(",", TRUE, IF(Table4[study_id]=Table3[[#This Row],[study_id]], Table4[iso_code], ""))</f>
        <v>TN</v>
      </c>
      <c r="J90" s="98">
        <f>COUNTIF(study_countries!A:A,A90)</f>
        <v>1</v>
      </c>
      <c r="K90" s="91" t="s">
        <v>223</v>
      </c>
      <c r="L90" s="91" t="s">
        <v>976</v>
      </c>
      <c r="M90" s="91" t="s">
        <v>977</v>
      </c>
      <c r="N90" s="91"/>
      <c r="O90" s="91"/>
      <c r="P90" s="91"/>
      <c r="Q90" s="98"/>
      <c r="R90" s="85"/>
      <c r="S90" s="91"/>
      <c r="T90" s="91"/>
      <c r="U90" s="91"/>
      <c r="V90" s="91"/>
      <c r="W90" s="91"/>
      <c r="X90" s="91"/>
      <c r="Y90" s="91"/>
      <c r="Z90" s="91"/>
      <c r="AA90" s="91"/>
      <c r="AB90" s="91" t="s">
        <v>66</v>
      </c>
      <c r="AC90" s="91" t="s">
        <v>67</v>
      </c>
      <c r="AD90" s="91" t="s">
        <v>88</v>
      </c>
      <c r="AE90" s="91" t="s">
        <v>64</v>
      </c>
      <c r="AF90" s="98" t="s">
        <v>64</v>
      </c>
      <c r="AG90" s="91" t="s">
        <v>65</v>
      </c>
      <c r="AH90" s="91"/>
      <c r="AI90" s="91" t="s">
        <v>89</v>
      </c>
      <c r="AJ90" s="91" t="s">
        <v>65</v>
      </c>
      <c r="AK90" s="91" t="s">
        <v>65</v>
      </c>
      <c r="AL90" s="91" t="s">
        <v>65</v>
      </c>
      <c r="AM90" s="91" t="s">
        <v>64</v>
      </c>
      <c r="AN90" s="91" t="s">
        <v>64</v>
      </c>
      <c r="AO90" s="91"/>
      <c r="AP90" s="91"/>
      <c r="AQ90" s="91" t="s">
        <v>978</v>
      </c>
      <c r="AR90" s="91" t="s">
        <v>979</v>
      </c>
      <c r="AS90" s="91" t="s">
        <v>64</v>
      </c>
      <c r="AT90" s="91"/>
      <c r="AU90" s="91" t="s">
        <v>65</v>
      </c>
      <c r="AV90" s="99"/>
      <c r="AW90" s="91"/>
      <c r="AX90" s="91"/>
      <c r="AY90" s="100" t="s">
        <v>980</v>
      </c>
      <c r="AZ90" s="101" t="s">
        <v>981</v>
      </c>
    </row>
    <row r="91" spans="1:52" ht="153.75" customHeight="1">
      <c r="A91" s="84">
        <v>90</v>
      </c>
      <c r="B91" s="91" t="s">
        <v>982</v>
      </c>
      <c r="C91" s="91" t="s">
        <v>983</v>
      </c>
      <c r="D91" s="91" t="s">
        <v>984</v>
      </c>
      <c r="E91" s="98">
        <v>2023</v>
      </c>
      <c r="F91" s="91" t="s">
        <v>236</v>
      </c>
      <c r="G91" s="98" t="s">
        <v>237</v>
      </c>
      <c r="H91" s="91" t="s">
        <v>222</v>
      </c>
      <c r="I91" s="85" t="str">
        <f t="array" ref="I91">_xlfn.TEXTJOIN(",", TRUE, IF(Table4[study_id]=Table3[[#This Row],[study_id]], Table4[iso_code], ""))</f>
        <v>ZW</v>
      </c>
      <c r="J91" s="98">
        <f>COUNTIF(study_countries!A:A,A91)</f>
        <v>1</v>
      </c>
      <c r="K91" s="91" t="s">
        <v>271</v>
      </c>
      <c r="L91" s="91" t="s">
        <v>985</v>
      </c>
      <c r="M91" s="91" t="s">
        <v>986</v>
      </c>
      <c r="N91" s="91"/>
      <c r="O91" s="91"/>
      <c r="P91" s="91"/>
      <c r="Q91" s="98"/>
      <c r="R91" s="85"/>
      <c r="S91" s="91"/>
      <c r="T91" s="91"/>
      <c r="U91" s="91"/>
      <c r="V91" s="91"/>
      <c r="W91" s="91"/>
      <c r="X91" s="91"/>
      <c r="Y91" s="91"/>
      <c r="Z91" s="91"/>
      <c r="AA91" s="91"/>
      <c r="AB91" s="91" t="s">
        <v>66</v>
      </c>
      <c r="AC91" s="91" t="s">
        <v>67</v>
      </c>
      <c r="AD91" s="91" t="s">
        <v>88</v>
      </c>
      <c r="AE91" s="91" t="s">
        <v>64</v>
      </c>
      <c r="AF91" s="98" t="s">
        <v>64</v>
      </c>
      <c r="AG91" s="91" t="s">
        <v>64</v>
      </c>
      <c r="AH91" s="91"/>
      <c r="AI91" s="91" t="s">
        <v>89</v>
      </c>
      <c r="AJ91" s="91" t="s">
        <v>65</v>
      </c>
      <c r="AK91" s="91" t="s">
        <v>65</v>
      </c>
      <c r="AL91" s="91" t="s">
        <v>65</v>
      </c>
      <c r="AM91" s="91" t="s">
        <v>65</v>
      </c>
      <c r="AN91" s="91" t="s">
        <v>65</v>
      </c>
      <c r="AO91" s="91"/>
      <c r="AP91" s="91"/>
      <c r="AQ91" s="91" t="s">
        <v>987</v>
      </c>
      <c r="AR91" s="91" t="s">
        <v>727</v>
      </c>
      <c r="AS91" s="91" t="s">
        <v>65</v>
      </c>
      <c r="AT91" s="91"/>
      <c r="AU91" s="91" t="s">
        <v>65</v>
      </c>
      <c r="AV91" s="99"/>
      <c r="AW91" s="91"/>
      <c r="AX91" s="91"/>
      <c r="AY91" s="100" t="s">
        <v>988</v>
      </c>
      <c r="AZ91" s="101" t="s">
        <v>989</v>
      </c>
    </row>
    <row r="92" spans="1:52" ht="132.75" customHeight="1">
      <c r="A92" s="84">
        <v>91</v>
      </c>
      <c r="B92" s="91" t="s">
        <v>990</v>
      </c>
      <c r="C92" s="91" t="s">
        <v>722</v>
      </c>
      <c r="D92" s="91" t="s">
        <v>991</v>
      </c>
      <c r="E92" s="98">
        <v>2025</v>
      </c>
      <c r="F92" s="91" t="s">
        <v>55</v>
      </c>
      <c r="G92" s="98" t="s">
        <v>129</v>
      </c>
      <c r="H92" s="91" t="s">
        <v>238</v>
      </c>
      <c r="I92" s="85" t="str">
        <f t="array" ref="I92">_xlfn.TEXTJOIN(",", TRUE, IF(Table4[study_id]=Table3[[#This Row],[study_id]], Table4[iso_code], ""))</f>
        <v>MU</v>
      </c>
      <c r="J92" s="98">
        <f>COUNTIF(study_countries!A:A,A92)</f>
        <v>1</v>
      </c>
      <c r="K92" s="91" t="s">
        <v>321</v>
      </c>
      <c r="L92" s="91" t="s">
        <v>992</v>
      </c>
      <c r="M92" s="91" t="s">
        <v>993</v>
      </c>
      <c r="N92" s="91">
        <v>2016</v>
      </c>
      <c r="O92" s="91">
        <v>2050</v>
      </c>
      <c r="P92" s="91" t="s">
        <v>61</v>
      </c>
      <c r="Q92" s="98" t="s">
        <v>441</v>
      </c>
      <c r="R92" s="85" t="s">
        <v>194</v>
      </c>
      <c r="S92" s="91" t="s">
        <v>64</v>
      </c>
      <c r="T92" s="91" t="s">
        <v>64</v>
      </c>
      <c r="U92" s="91" t="s">
        <v>64</v>
      </c>
      <c r="V92" s="91" t="s">
        <v>64</v>
      </c>
      <c r="W92" s="91" t="s">
        <v>65</v>
      </c>
      <c r="X92" s="91" t="s">
        <v>65</v>
      </c>
      <c r="Y92" s="91" t="s">
        <v>64</v>
      </c>
      <c r="Z92" s="91" t="s">
        <v>65</v>
      </c>
      <c r="AA92" s="91" t="s">
        <v>64</v>
      </c>
      <c r="AB92" s="91" t="s">
        <v>146</v>
      </c>
      <c r="AC92" s="91" t="s">
        <v>87</v>
      </c>
      <c r="AD92" s="91" t="s">
        <v>68</v>
      </c>
      <c r="AE92" s="91" t="s">
        <v>64</v>
      </c>
      <c r="AF92" s="98" t="s">
        <v>64</v>
      </c>
      <c r="AG92" s="91" t="s">
        <v>65</v>
      </c>
      <c r="AH92" s="91" t="s">
        <v>65</v>
      </c>
      <c r="AI92" s="91" t="s">
        <v>89</v>
      </c>
      <c r="AJ92" s="91" t="s">
        <v>65</v>
      </c>
      <c r="AK92" s="91" t="s">
        <v>65</v>
      </c>
      <c r="AL92" s="91" t="s">
        <v>64</v>
      </c>
      <c r="AM92" s="91" t="s">
        <v>65</v>
      </c>
      <c r="AN92" s="91" t="s">
        <v>65</v>
      </c>
      <c r="AO92" s="91" t="s">
        <v>994</v>
      </c>
      <c r="AP92" s="91" t="s">
        <v>995</v>
      </c>
      <c r="AQ92" s="91" t="s">
        <v>996</v>
      </c>
      <c r="AR92" s="91" t="s">
        <v>997</v>
      </c>
      <c r="AS92" s="91" t="s">
        <v>64</v>
      </c>
      <c r="AT92" s="91"/>
      <c r="AU92" s="91" t="s">
        <v>65</v>
      </c>
      <c r="AV92" s="99" t="s">
        <v>75</v>
      </c>
      <c r="AW92" s="91" t="s">
        <v>65</v>
      </c>
      <c r="AX92" s="91"/>
      <c r="AY92" s="100" t="s">
        <v>998</v>
      </c>
      <c r="AZ92" s="101" t="s">
        <v>999</v>
      </c>
    </row>
    <row r="93" spans="1:52" ht="102.75" customHeight="1">
      <c r="A93" s="84">
        <v>92</v>
      </c>
      <c r="B93" s="91" t="s">
        <v>1000</v>
      </c>
      <c r="C93" s="91" t="s">
        <v>1001</v>
      </c>
      <c r="D93" s="91" t="s">
        <v>1002</v>
      </c>
      <c r="E93" s="98">
        <v>2024</v>
      </c>
      <c r="F93" s="91" t="s">
        <v>236</v>
      </c>
      <c r="G93" s="98" t="s">
        <v>237</v>
      </c>
      <c r="H93" s="91" t="s">
        <v>222</v>
      </c>
      <c r="I93" s="85" t="str">
        <f t="array" ref="I93">_xlfn.TEXTJOIN(",", TRUE, IF(Table4[study_id]=Table3[[#This Row],[study_id]], Table4[iso_code], ""))</f>
        <v>NG</v>
      </c>
      <c r="J93" s="98">
        <f>COUNTIF(study_countries!A:A,A93)</f>
        <v>1</v>
      </c>
      <c r="K93" s="91" t="s">
        <v>248</v>
      </c>
      <c r="L93" s="91" t="s">
        <v>1003</v>
      </c>
      <c r="M93" s="91" t="s">
        <v>1004</v>
      </c>
      <c r="N93" s="91"/>
      <c r="O93" s="91"/>
      <c r="P93" s="91"/>
      <c r="Q93" s="98"/>
      <c r="R93" s="91"/>
      <c r="S93" s="91"/>
      <c r="T93" s="91"/>
      <c r="U93" s="91"/>
      <c r="V93" s="91"/>
      <c r="W93" s="91"/>
      <c r="X93" s="91"/>
      <c r="Y93" s="91"/>
      <c r="Z93" s="91"/>
      <c r="AA93" s="91"/>
      <c r="AB93" s="91" t="s">
        <v>66</v>
      </c>
      <c r="AC93" s="91" t="s">
        <v>67</v>
      </c>
      <c r="AD93" s="91" t="s">
        <v>88</v>
      </c>
      <c r="AE93" s="91" t="s">
        <v>64</v>
      </c>
      <c r="AF93" s="98" t="s">
        <v>64</v>
      </c>
      <c r="AG93" s="91" t="s">
        <v>65</v>
      </c>
      <c r="AH93" s="91"/>
      <c r="AI93" s="91" t="s">
        <v>69</v>
      </c>
      <c r="AJ93" s="91" t="s">
        <v>65</v>
      </c>
      <c r="AK93" s="91" t="s">
        <v>65</v>
      </c>
      <c r="AL93" s="91" t="s">
        <v>65</v>
      </c>
      <c r="AM93" s="91" t="s">
        <v>65</v>
      </c>
      <c r="AN93" s="91" t="s">
        <v>65</v>
      </c>
      <c r="AO93" s="91"/>
      <c r="AP93" s="91"/>
      <c r="AQ93" s="91" t="s">
        <v>1005</v>
      </c>
      <c r="AR93" s="91" t="s">
        <v>1006</v>
      </c>
      <c r="AS93" s="91" t="s">
        <v>136</v>
      </c>
      <c r="AT93" s="91"/>
      <c r="AU93" s="91" t="s">
        <v>65</v>
      </c>
      <c r="AV93" s="99"/>
      <c r="AW93" s="91"/>
      <c r="AX93" s="91"/>
      <c r="AY93" s="100" t="s">
        <v>1007</v>
      </c>
      <c r="AZ93" s="101" t="s">
        <v>1008</v>
      </c>
    </row>
    <row r="94" spans="1:52" ht="173.25" customHeight="1">
      <c r="A94" s="84">
        <v>93</v>
      </c>
      <c r="B94" s="91" t="s">
        <v>1009</v>
      </c>
      <c r="C94" s="91" t="s">
        <v>53</v>
      </c>
      <c r="D94" s="91" t="s">
        <v>1010</v>
      </c>
      <c r="E94" s="98">
        <v>2020</v>
      </c>
      <c r="F94" s="91" t="s">
        <v>55</v>
      </c>
      <c r="G94" s="98" t="s">
        <v>129</v>
      </c>
      <c r="H94" s="91" t="s">
        <v>238</v>
      </c>
      <c r="I94" s="85" t="str">
        <f t="array" ref="I94">_xlfn.TEXTJOIN(",", TRUE, IF(Table4[study_id]=Table3[[#This Row],[study_id]], Table4[iso_code], ""))</f>
        <v>MG</v>
      </c>
      <c r="J94" s="98">
        <f>COUNTIF(study_countries!A:A,A94)</f>
        <v>1</v>
      </c>
      <c r="K94" s="91" t="s">
        <v>321</v>
      </c>
      <c r="L94" s="91" t="s">
        <v>1011</v>
      </c>
      <c r="M94" s="91" t="s">
        <v>1012</v>
      </c>
      <c r="N94" s="91">
        <v>2010</v>
      </c>
      <c r="O94" s="91">
        <v>2050</v>
      </c>
      <c r="P94" s="91" t="s">
        <v>61</v>
      </c>
      <c r="Q94" s="98" t="s">
        <v>84</v>
      </c>
      <c r="R94" s="85" t="s">
        <v>63</v>
      </c>
      <c r="S94" s="91" t="s">
        <v>64</v>
      </c>
      <c r="T94" s="91" t="s">
        <v>64</v>
      </c>
      <c r="U94" s="91" t="s">
        <v>64</v>
      </c>
      <c r="V94" s="91" t="s">
        <v>64</v>
      </c>
      <c r="W94" s="91" t="s">
        <v>65</v>
      </c>
      <c r="X94" s="91" t="s">
        <v>65</v>
      </c>
      <c r="Y94" s="91" t="s">
        <v>64</v>
      </c>
      <c r="Z94" s="91" t="s">
        <v>65</v>
      </c>
      <c r="AA94" s="91" t="s">
        <v>64</v>
      </c>
      <c r="AB94" s="91" t="s">
        <v>146</v>
      </c>
      <c r="AC94" s="91" t="s">
        <v>67</v>
      </c>
      <c r="AD94" s="91" t="s">
        <v>68</v>
      </c>
      <c r="AE94" s="91" t="s">
        <v>64</v>
      </c>
      <c r="AF94" s="98" t="s">
        <v>64</v>
      </c>
      <c r="AG94" s="91" t="s">
        <v>64</v>
      </c>
      <c r="AH94" s="91" t="s">
        <v>65</v>
      </c>
      <c r="AI94" s="91" t="s">
        <v>89</v>
      </c>
      <c r="AJ94" s="91" t="s">
        <v>65</v>
      </c>
      <c r="AK94" s="91" t="s">
        <v>64</v>
      </c>
      <c r="AL94" s="91" t="s">
        <v>64</v>
      </c>
      <c r="AM94" s="91" t="s">
        <v>65</v>
      </c>
      <c r="AN94" s="91" t="s">
        <v>65</v>
      </c>
      <c r="AO94" s="91" t="s">
        <v>1013</v>
      </c>
      <c r="AP94" s="91" t="s">
        <v>1014</v>
      </c>
      <c r="AQ94" s="91" t="s">
        <v>1015</v>
      </c>
      <c r="AR94" s="91" t="s">
        <v>73</v>
      </c>
      <c r="AS94" s="91" t="s">
        <v>65</v>
      </c>
      <c r="AT94" s="91"/>
      <c r="AU94" s="91" t="s">
        <v>65</v>
      </c>
      <c r="AV94" s="99" t="s">
        <v>75</v>
      </c>
      <c r="AW94" s="91" t="s">
        <v>65</v>
      </c>
      <c r="AX94" s="91"/>
      <c r="AY94" s="100" t="s">
        <v>1016</v>
      </c>
      <c r="AZ94" s="101" t="s">
        <v>1017</v>
      </c>
    </row>
    <row r="95" spans="1:52" ht="93.75" customHeight="1">
      <c r="A95" s="84">
        <v>94</v>
      </c>
      <c r="B95" s="91" t="s">
        <v>1018</v>
      </c>
      <c r="C95" s="91" t="s">
        <v>752</v>
      </c>
      <c r="D95" s="91" t="s">
        <v>1019</v>
      </c>
      <c r="E95" s="98">
        <v>2023</v>
      </c>
      <c r="F95" s="91" t="s">
        <v>236</v>
      </c>
      <c r="G95" s="98" t="s">
        <v>754</v>
      </c>
      <c r="H95" s="91" t="s">
        <v>222</v>
      </c>
      <c r="I95" s="85" t="str">
        <f t="array" ref="I95">_xlfn.TEXTJOIN(",", TRUE, IF(Table4[study_id]=Table3[[#This Row],[study_id]], Table4[iso_code], ""))</f>
        <v>NG</v>
      </c>
      <c r="J95" s="98">
        <f>COUNTIF(study_countries!A:A,A95)</f>
        <v>1</v>
      </c>
      <c r="K95" s="91" t="s">
        <v>248</v>
      </c>
      <c r="L95" s="91" t="s">
        <v>1020</v>
      </c>
      <c r="M95" s="91" t="s">
        <v>1021</v>
      </c>
      <c r="N95" s="91"/>
      <c r="O95" s="91"/>
      <c r="P95" s="91"/>
      <c r="Q95" s="98"/>
      <c r="R95" s="85"/>
      <c r="S95" s="91"/>
      <c r="T95" s="91"/>
      <c r="U95" s="91"/>
      <c r="V95" s="91"/>
      <c r="W95" s="91"/>
      <c r="X95" s="91"/>
      <c r="Y95" s="91"/>
      <c r="Z95" s="91"/>
      <c r="AA95" s="91"/>
      <c r="AB95" s="91" t="s">
        <v>66</v>
      </c>
      <c r="AC95" s="91" t="s">
        <v>67</v>
      </c>
      <c r="AD95" s="91" t="s">
        <v>88</v>
      </c>
      <c r="AE95" s="91" t="s">
        <v>64</v>
      </c>
      <c r="AF95" s="98" t="s">
        <v>64</v>
      </c>
      <c r="AG95" s="91" t="s">
        <v>65</v>
      </c>
      <c r="AH95" s="91"/>
      <c r="AI95" s="91" t="s">
        <v>69</v>
      </c>
      <c r="AJ95" s="91" t="s">
        <v>65</v>
      </c>
      <c r="AK95" s="91" t="s">
        <v>65</v>
      </c>
      <c r="AL95" s="91" t="s">
        <v>65</v>
      </c>
      <c r="AM95" s="91" t="s">
        <v>65</v>
      </c>
      <c r="AN95" s="91" t="s">
        <v>64</v>
      </c>
      <c r="AO95" s="91"/>
      <c r="AP95" s="91"/>
      <c r="AQ95" s="91" t="s">
        <v>1022</v>
      </c>
      <c r="AR95" s="91" t="s">
        <v>1023</v>
      </c>
      <c r="AS95" s="91" t="s">
        <v>65</v>
      </c>
      <c r="AT95" s="91"/>
      <c r="AU95" s="91" t="s">
        <v>65</v>
      </c>
      <c r="AV95" s="99"/>
      <c r="AW95" s="91"/>
      <c r="AX95" s="91"/>
      <c r="AY95" s="100" t="s">
        <v>1024</v>
      </c>
      <c r="AZ95" s="101" t="s">
        <v>1025</v>
      </c>
    </row>
    <row r="96" spans="1:52" ht="128.25" customHeight="1">
      <c r="A96" s="84">
        <v>95</v>
      </c>
      <c r="B96" s="91" t="s">
        <v>1026</v>
      </c>
      <c r="C96" s="91" t="s">
        <v>1027</v>
      </c>
      <c r="D96" s="91" t="s">
        <v>1028</v>
      </c>
      <c r="E96" s="98">
        <v>2024</v>
      </c>
      <c r="F96" s="91" t="s">
        <v>236</v>
      </c>
      <c r="G96" s="98" t="s">
        <v>808</v>
      </c>
      <c r="H96" s="91" t="s">
        <v>222</v>
      </c>
      <c r="I96" s="85" t="str">
        <f t="array" ref="I96">_xlfn.TEXTJOIN(",", TRUE, IF(Table4[study_id]=Table3[[#This Row],[study_id]], Table4[iso_code], ""))</f>
        <v>NE</v>
      </c>
      <c r="J96" s="98">
        <f>COUNTIF(study_countries!A:A,A96)</f>
        <v>1</v>
      </c>
      <c r="K96" s="91" t="s">
        <v>248</v>
      </c>
      <c r="L96" s="91" t="s">
        <v>1029</v>
      </c>
      <c r="M96" s="91" t="s">
        <v>1030</v>
      </c>
      <c r="N96" s="91"/>
      <c r="O96" s="91"/>
      <c r="P96" s="91"/>
      <c r="Q96" s="98"/>
      <c r="R96" s="85"/>
      <c r="S96" s="91"/>
      <c r="T96" s="91"/>
      <c r="U96" s="91"/>
      <c r="V96" s="91"/>
      <c r="W96" s="91"/>
      <c r="X96" s="91"/>
      <c r="Y96" s="91"/>
      <c r="Z96" s="91"/>
      <c r="AA96" s="91"/>
      <c r="AB96" s="91" t="s">
        <v>66</v>
      </c>
      <c r="AC96" s="91" t="s">
        <v>67</v>
      </c>
      <c r="AD96" s="91" t="s">
        <v>88</v>
      </c>
      <c r="AE96" s="91" t="s">
        <v>64</v>
      </c>
      <c r="AF96" s="98" t="s">
        <v>64</v>
      </c>
      <c r="AG96" s="91" t="s">
        <v>65</v>
      </c>
      <c r="AH96" s="91"/>
      <c r="AI96" s="91" t="s">
        <v>89</v>
      </c>
      <c r="AJ96" s="91" t="s">
        <v>65</v>
      </c>
      <c r="AK96" s="91" t="s">
        <v>65</v>
      </c>
      <c r="AL96" s="91" t="s">
        <v>65</v>
      </c>
      <c r="AM96" s="91" t="s">
        <v>65</v>
      </c>
      <c r="AN96" s="91" t="s">
        <v>65</v>
      </c>
      <c r="AO96" s="91"/>
      <c r="AP96" s="91"/>
      <c r="AQ96" s="91" t="s">
        <v>1031</v>
      </c>
      <c r="AR96" s="91" t="s">
        <v>1032</v>
      </c>
      <c r="AS96" s="91" t="s">
        <v>64</v>
      </c>
      <c r="AT96" s="91"/>
      <c r="AU96" s="91" t="s">
        <v>65</v>
      </c>
      <c r="AV96" s="99"/>
      <c r="AW96" s="91"/>
      <c r="AX96" s="91"/>
      <c r="AY96" s="100" t="s">
        <v>1033</v>
      </c>
      <c r="AZ96" s="101" t="s">
        <v>1034</v>
      </c>
    </row>
    <row r="97" spans="1:52" ht="110.25" customHeight="1">
      <c r="A97" s="84">
        <v>96</v>
      </c>
      <c r="B97" s="91" t="s">
        <v>1035</v>
      </c>
      <c r="C97" s="91" t="s">
        <v>752</v>
      </c>
      <c r="D97" s="91" t="s">
        <v>1036</v>
      </c>
      <c r="E97" s="98">
        <v>2023</v>
      </c>
      <c r="F97" s="91" t="s">
        <v>236</v>
      </c>
      <c r="G97" s="98" t="s">
        <v>594</v>
      </c>
      <c r="H97" s="91" t="s">
        <v>222</v>
      </c>
      <c r="I97" s="85" t="str">
        <f t="array" ref="I97">_xlfn.TEXTJOIN(",", TRUE, IF(Table4[study_id]=Table3[[#This Row],[study_id]], Table4[iso_code], ""))</f>
        <v>DZ</v>
      </c>
      <c r="J97" s="98">
        <f>COUNTIF(study_countries!A:A,A97)</f>
        <v>1</v>
      </c>
      <c r="K97" s="91" t="s">
        <v>223</v>
      </c>
      <c r="L97" s="91" t="s">
        <v>1037</v>
      </c>
      <c r="M97" s="91" t="s">
        <v>1038</v>
      </c>
      <c r="N97" s="91"/>
      <c r="O97" s="91"/>
      <c r="P97" s="91"/>
      <c r="Q97" s="98"/>
      <c r="R97" s="85"/>
      <c r="S97" s="91"/>
      <c r="T97" s="91"/>
      <c r="U97" s="91"/>
      <c r="V97" s="91"/>
      <c r="W97" s="91"/>
      <c r="X97" s="91"/>
      <c r="Y97" s="91"/>
      <c r="Z97" s="91"/>
      <c r="AA97" s="91"/>
      <c r="AB97" s="91" t="s">
        <v>66</v>
      </c>
      <c r="AC97" s="91" t="s">
        <v>67</v>
      </c>
      <c r="AD97" s="91" t="s">
        <v>88</v>
      </c>
      <c r="AE97" s="91" t="s">
        <v>64</v>
      </c>
      <c r="AF97" s="98" t="s">
        <v>64</v>
      </c>
      <c r="AG97" s="91" t="s">
        <v>65</v>
      </c>
      <c r="AH97" s="91"/>
      <c r="AI97" s="91" t="s">
        <v>69</v>
      </c>
      <c r="AJ97" s="91" t="s">
        <v>65</v>
      </c>
      <c r="AK97" s="91" t="s">
        <v>65</v>
      </c>
      <c r="AL97" s="91" t="s">
        <v>65</v>
      </c>
      <c r="AM97" s="91" t="s">
        <v>65</v>
      </c>
      <c r="AN97" s="91" t="s">
        <v>65</v>
      </c>
      <c r="AO97" s="91"/>
      <c r="AP97" s="91"/>
      <c r="AQ97" s="91" t="s">
        <v>1039</v>
      </c>
      <c r="AR97" s="91" t="s">
        <v>812</v>
      </c>
      <c r="AS97" s="91" t="s">
        <v>64</v>
      </c>
      <c r="AT97" s="91"/>
      <c r="AU97" s="91" t="s">
        <v>65</v>
      </c>
      <c r="AV97" s="99"/>
      <c r="AW97" s="91"/>
      <c r="AX97" s="91"/>
      <c r="AY97" s="100" t="s">
        <v>1040</v>
      </c>
      <c r="AZ97" s="101" t="s">
        <v>1041</v>
      </c>
    </row>
    <row r="98" spans="1:52" ht="135.75" customHeight="1">
      <c r="A98" s="84">
        <v>97</v>
      </c>
      <c r="B98" s="91" t="s">
        <v>1042</v>
      </c>
      <c r="C98" s="91" t="s">
        <v>1043</v>
      </c>
      <c r="D98" s="91" t="s">
        <v>1044</v>
      </c>
      <c r="E98" s="98">
        <v>2022</v>
      </c>
      <c r="F98" s="91" t="s">
        <v>236</v>
      </c>
      <c r="G98" s="98" t="s">
        <v>237</v>
      </c>
      <c r="H98" s="91" t="s">
        <v>222</v>
      </c>
      <c r="I98" s="85" t="str">
        <f t="array" ref="I98">_xlfn.TEXTJOIN(",", TRUE, IF(Table4[study_id]=Table3[[#This Row],[study_id]], Table4[iso_code], ""))</f>
        <v>NG</v>
      </c>
      <c r="J98" s="98">
        <f>COUNTIF(study_countries!A:A,A98)</f>
        <v>1</v>
      </c>
      <c r="K98" s="91" t="s">
        <v>248</v>
      </c>
      <c r="L98" s="91" t="s">
        <v>1045</v>
      </c>
      <c r="M98" s="91" t="s">
        <v>1046</v>
      </c>
      <c r="N98" s="91"/>
      <c r="O98" s="91"/>
      <c r="P98" s="91"/>
      <c r="Q98" s="98"/>
      <c r="R98" s="85"/>
      <c r="S98" s="91"/>
      <c r="T98" s="91"/>
      <c r="U98" s="91"/>
      <c r="V98" s="91"/>
      <c r="W98" s="91"/>
      <c r="X98" s="91"/>
      <c r="Y98" s="91"/>
      <c r="Z98" s="91"/>
      <c r="AA98" s="91"/>
      <c r="AB98" s="91" t="s">
        <v>66</v>
      </c>
      <c r="AC98" s="91" t="s">
        <v>67</v>
      </c>
      <c r="AD98" s="91" t="s">
        <v>88</v>
      </c>
      <c r="AE98" s="91" t="s">
        <v>64</v>
      </c>
      <c r="AF98" s="98" t="s">
        <v>64</v>
      </c>
      <c r="AG98" s="91" t="s">
        <v>65</v>
      </c>
      <c r="AH98" s="91"/>
      <c r="AI98" s="91" t="s">
        <v>89</v>
      </c>
      <c r="AJ98" s="91" t="s">
        <v>65</v>
      </c>
      <c r="AK98" s="91" t="s">
        <v>65</v>
      </c>
      <c r="AL98" s="91" t="s">
        <v>65</v>
      </c>
      <c r="AM98" s="91" t="s">
        <v>65</v>
      </c>
      <c r="AN98" s="91" t="s">
        <v>65</v>
      </c>
      <c r="AO98" s="91"/>
      <c r="AP98" s="91"/>
      <c r="AQ98" s="91" t="s">
        <v>1047</v>
      </c>
      <c r="AR98" s="91" t="s">
        <v>1048</v>
      </c>
      <c r="AS98" s="91" t="s">
        <v>136</v>
      </c>
      <c r="AT98" s="91"/>
      <c r="AU98" s="91" t="s">
        <v>65</v>
      </c>
      <c r="AV98" s="99"/>
      <c r="AW98" s="91"/>
      <c r="AX98" s="91"/>
      <c r="AY98" s="100" t="s">
        <v>1049</v>
      </c>
      <c r="AZ98" s="103" t="s">
        <v>1050</v>
      </c>
    </row>
    <row r="99" spans="1:52" ht="146.25" customHeight="1">
      <c r="A99" s="84">
        <v>98</v>
      </c>
      <c r="B99" s="91" t="s">
        <v>1051</v>
      </c>
      <c r="C99" s="91" t="s">
        <v>269</v>
      </c>
      <c r="D99" s="91" t="s">
        <v>1052</v>
      </c>
      <c r="E99" s="98">
        <v>2024</v>
      </c>
      <c r="F99" s="91" t="s">
        <v>55</v>
      </c>
      <c r="G99" s="98" t="s">
        <v>129</v>
      </c>
      <c r="H99" s="91" t="s">
        <v>238</v>
      </c>
      <c r="I99" s="85" t="str">
        <f t="array" ref="I99">_xlfn.TEXTJOIN(",", TRUE, IF(Table4[study_id]=Table3[[#This Row],[study_id]], Table4[iso_code], ""))</f>
        <v>MA</v>
      </c>
      <c r="J99" s="98">
        <f>COUNTIF(study_countries!A:A,A99)</f>
        <v>1</v>
      </c>
      <c r="K99" s="91" t="s">
        <v>223</v>
      </c>
      <c r="L99" s="91" t="s">
        <v>1053</v>
      </c>
      <c r="M99" s="91" t="s">
        <v>1054</v>
      </c>
      <c r="N99" s="91">
        <v>2015</v>
      </c>
      <c r="O99" s="91">
        <v>2050</v>
      </c>
      <c r="P99" s="91" t="s">
        <v>61</v>
      </c>
      <c r="Q99" s="98" t="s">
        <v>84</v>
      </c>
      <c r="R99" s="85" t="s">
        <v>63</v>
      </c>
      <c r="S99" s="91" t="s">
        <v>64</v>
      </c>
      <c r="T99" s="91" t="s">
        <v>64</v>
      </c>
      <c r="U99" s="91" t="s">
        <v>64</v>
      </c>
      <c r="V99" s="91" t="s">
        <v>64</v>
      </c>
      <c r="W99" s="91" t="s">
        <v>64</v>
      </c>
      <c r="X99" s="91" t="s">
        <v>65</v>
      </c>
      <c r="Y99" s="91" t="s">
        <v>64</v>
      </c>
      <c r="Z99" s="91" t="s">
        <v>64</v>
      </c>
      <c r="AA99" s="91" t="s">
        <v>64</v>
      </c>
      <c r="AB99" s="91" t="s">
        <v>66</v>
      </c>
      <c r="AC99" s="91" t="s">
        <v>104</v>
      </c>
      <c r="AD99" s="91" t="s">
        <v>68</v>
      </c>
      <c r="AE99" s="91" t="s">
        <v>65</v>
      </c>
      <c r="AF99" s="98" t="s">
        <v>64</v>
      </c>
      <c r="AG99" s="91" t="s">
        <v>64</v>
      </c>
      <c r="AH99" s="91" t="s">
        <v>65</v>
      </c>
      <c r="AI99" s="91" t="s">
        <v>89</v>
      </c>
      <c r="AJ99" s="91" t="s">
        <v>65</v>
      </c>
      <c r="AK99" s="91" t="s">
        <v>136</v>
      </c>
      <c r="AL99" s="91" t="s">
        <v>65</v>
      </c>
      <c r="AM99" s="91" t="s">
        <v>64</v>
      </c>
      <c r="AN99" s="91" t="s">
        <v>65</v>
      </c>
      <c r="AO99" s="91" t="s">
        <v>1055</v>
      </c>
      <c r="AP99" s="91" t="s">
        <v>1056</v>
      </c>
      <c r="AQ99" s="91" t="s">
        <v>1057</v>
      </c>
      <c r="AR99" s="91" t="s">
        <v>277</v>
      </c>
      <c r="AS99" s="91" t="s">
        <v>65</v>
      </c>
      <c r="AT99" s="91"/>
      <c r="AU99" s="91" t="s">
        <v>65</v>
      </c>
      <c r="AV99" s="99">
        <v>0.1</v>
      </c>
      <c r="AW99" s="91" t="s">
        <v>64</v>
      </c>
      <c r="AX99" s="91" t="s">
        <v>1058</v>
      </c>
      <c r="AY99" s="100" t="s">
        <v>1059</v>
      </c>
      <c r="AZ99" s="101" t="s">
        <v>1060</v>
      </c>
    </row>
    <row r="100" spans="1:52" ht="125.25" customHeight="1">
      <c r="A100" s="84">
        <v>99</v>
      </c>
      <c r="B100" s="91" t="s">
        <v>1061</v>
      </c>
      <c r="C100" s="91" t="s">
        <v>1043</v>
      </c>
      <c r="D100" s="91" t="s">
        <v>1062</v>
      </c>
      <c r="E100" s="98">
        <v>2021</v>
      </c>
      <c r="F100" s="91" t="s">
        <v>236</v>
      </c>
      <c r="G100" s="98" t="s">
        <v>237</v>
      </c>
      <c r="H100" s="91" t="s">
        <v>238</v>
      </c>
      <c r="I100" s="85" t="str">
        <f t="array" ref="I100">_xlfn.TEXTJOIN(",", TRUE, IF(Table4[study_id]=Table3[[#This Row],[study_id]], Table4[iso_code], ""))</f>
        <v>DZ</v>
      </c>
      <c r="J100" s="98">
        <f>COUNTIF(study_countries!A:A,A100)</f>
        <v>1</v>
      </c>
      <c r="K100" s="91" t="s">
        <v>223</v>
      </c>
      <c r="L100" s="91" t="s">
        <v>1063</v>
      </c>
      <c r="M100" s="91" t="s">
        <v>1064</v>
      </c>
      <c r="N100" s="91"/>
      <c r="O100" s="91"/>
      <c r="P100" s="91"/>
      <c r="Q100" s="98"/>
      <c r="R100" s="85"/>
      <c r="S100" s="91"/>
      <c r="T100" s="91"/>
      <c r="U100" s="91"/>
      <c r="V100" s="91"/>
      <c r="W100" s="91"/>
      <c r="X100" s="91"/>
      <c r="Y100" s="91"/>
      <c r="Z100" s="91"/>
      <c r="AA100" s="91"/>
      <c r="AB100" s="91" t="s">
        <v>66</v>
      </c>
      <c r="AC100" s="91" t="s">
        <v>67</v>
      </c>
      <c r="AD100" s="91" t="s">
        <v>88</v>
      </c>
      <c r="AE100" s="91" t="s">
        <v>64</v>
      </c>
      <c r="AF100" s="98" t="s">
        <v>64</v>
      </c>
      <c r="AG100" s="91" t="s">
        <v>65</v>
      </c>
      <c r="AH100" s="91"/>
      <c r="AI100" s="91" t="s">
        <v>89</v>
      </c>
      <c r="AJ100" s="91" t="s">
        <v>65</v>
      </c>
      <c r="AK100" s="91" t="s">
        <v>65</v>
      </c>
      <c r="AL100" s="91" t="s">
        <v>65</v>
      </c>
      <c r="AM100" s="91" t="s">
        <v>65</v>
      </c>
      <c r="AN100" s="91" t="s">
        <v>136</v>
      </c>
      <c r="AO100" s="91"/>
      <c r="AP100" s="91"/>
      <c r="AQ100" s="91" t="s">
        <v>1065</v>
      </c>
      <c r="AR100" s="91" t="s">
        <v>812</v>
      </c>
      <c r="AS100" s="91" t="s">
        <v>64</v>
      </c>
      <c r="AT100" s="91"/>
      <c r="AU100" s="91" t="s">
        <v>65</v>
      </c>
      <c r="AV100" s="99"/>
      <c r="AW100" s="91"/>
      <c r="AX100" s="91"/>
      <c r="AY100" s="100" t="s">
        <v>1066</v>
      </c>
      <c r="AZ100" s="101" t="s">
        <v>1067</v>
      </c>
    </row>
    <row r="101" spans="1:52" ht="125.25" customHeight="1">
      <c r="A101" s="84">
        <v>100</v>
      </c>
      <c r="B101" s="91" t="s">
        <v>1068</v>
      </c>
      <c r="C101" s="91" t="s">
        <v>752</v>
      </c>
      <c r="D101" s="91" t="s">
        <v>1069</v>
      </c>
      <c r="E101" s="98">
        <v>2022</v>
      </c>
      <c r="F101" s="91" t="s">
        <v>236</v>
      </c>
      <c r="G101" s="98" t="s">
        <v>808</v>
      </c>
      <c r="H101" s="91" t="s">
        <v>222</v>
      </c>
      <c r="I101" s="85" t="str">
        <f t="array" ref="I101">_xlfn.TEXTJOIN(",", TRUE, IF(Table4[study_id]=Table3[[#This Row],[study_id]], Table4[iso_code], ""))</f>
        <v>ET</v>
      </c>
      <c r="J101" s="98">
        <f>COUNTIF(study_countries!A:A,A101)</f>
        <v>1</v>
      </c>
      <c r="K101" s="91" t="s">
        <v>321</v>
      </c>
      <c r="L101" s="91" t="s">
        <v>1070</v>
      </c>
      <c r="M101" s="91" t="s">
        <v>1071</v>
      </c>
      <c r="N101" s="91">
        <v>2020</v>
      </c>
      <c r="O101" s="91">
        <v>2035</v>
      </c>
      <c r="P101" s="91"/>
      <c r="Q101" s="98"/>
      <c r="R101" s="85"/>
      <c r="S101" s="91"/>
      <c r="T101" s="91"/>
      <c r="U101" s="91"/>
      <c r="V101" s="91"/>
      <c r="W101" s="91"/>
      <c r="X101" s="91"/>
      <c r="Y101" s="91"/>
      <c r="Z101" s="91"/>
      <c r="AA101" s="91"/>
      <c r="AB101" s="91" t="s">
        <v>66</v>
      </c>
      <c r="AC101" s="91" t="s">
        <v>67</v>
      </c>
      <c r="AD101" s="91" t="s">
        <v>88</v>
      </c>
      <c r="AE101" s="91" t="s">
        <v>64</v>
      </c>
      <c r="AF101" s="98" t="s">
        <v>64</v>
      </c>
      <c r="AG101" s="91" t="s">
        <v>65</v>
      </c>
      <c r="AH101" s="91"/>
      <c r="AI101" s="91" t="s">
        <v>69</v>
      </c>
      <c r="AJ101" s="91" t="s">
        <v>65</v>
      </c>
      <c r="AK101" s="91" t="s">
        <v>65</v>
      </c>
      <c r="AL101" s="91" t="s">
        <v>65</v>
      </c>
      <c r="AM101" s="91" t="s">
        <v>64</v>
      </c>
      <c r="AN101" s="91" t="s">
        <v>65</v>
      </c>
      <c r="AO101" s="91"/>
      <c r="AP101" s="91"/>
      <c r="AQ101" s="91" t="s">
        <v>1072</v>
      </c>
      <c r="AR101" s="91" t="s">
        <v>199</v>
      </c>
      <c r="AS101" s="91" t="s">
        <v>64</v>
      </c>
      <c r="AT101" s="91"/>
      <c r="AU101" s="91" t="s">
        <v>65</v>
      </c>
      <c r="AV101" s="99"/>
      <c r="AW101" s="91"/>
      <c r="AX101" s="91"/>
      <c r="AY101" s="100" t="s">
        <v>1073</v>
      </c>
      <c r="AZ101" s="101" t="s">
        <v>1074</v>
      </c>
    </row>
    <row r="102" spans="1:52" ht="104.25" customHeight="1">
      <c r="A102" s="84">
        <v>101</v>
      </c>
      <c r="B102" s="91" t="s">
        <v>1075</v>
      </c>
      <c r="C102" s="91" t="s">
        <v>752</v>
      </c>
      <c r="D102" s="91" t="s">
        <v>1076</v>
      </c>
      <c r="E102" s="98">
        <v>2025</v>
      </c>
      <c r="F102" s="91" t="s">
        <v>236</v>
      </c>
      <c r="G102" s="98" t="s">
        <v>754</v>
      </c>
      <c r="H102" s="91" t="s">
        <v>222</v>
      </c>
      <c r="I102" s="85" t="str">
        <f t="array" ref="I102">_xlfn.TEXTJOIN(",", TRUE, IF(Table4[study_id]=Table3[[#This Row],[study_id]], Table4[iso_code], ""))</f>
        <v>EG</v>
      </c>
      <c r="J102" s="98">
        <f>COUNTIF(study_countries!A:A,A102)</f>
        <v>1</v>
      </c>
      <c r="K102" s="91" t="s">
        <v>321</v>
      </c>
      <c r="L102" s="91" t="s">
        <v>1077</v>
      </c>
      <c r="M102" s="91" t="s">
        <v>1078</v>
      </c>
      <c r="N102" s="91"/>
      <c r="O102" s="91"/>
      <c r="P102" s="91"/>
      <c r="Q102" s="98"/>
      <c r="R102" s="85"/>
      <c r="S102" s="91"/>
      <c r="T102" s="91"/>
      <c r="U102" s="91"/>
      <c r="V102" s="91"/>
      <c r="W102" s="91"/>
      <c r="X102" s="91"/>
      <c r="Y102" s="91"/>
      <c r="Z102" s="91"/>
      <c r="AA102" s="91"/>
      <c r="AB102" s="91" t="s">
        <v>66</v>
      </c>
      <c r="AC102" s="91" t="s">
        <v>67</v>
      </c>
      <c r="AD102" s="91" t="s">
        <v>88</v>
      </c>
      <c r="AE102" s="91" t="s">
        <v>64</v>
      </c>
      <c r="AF102" s="98" t="s">
        <v>64</v>
      </c>
      <c r="AG102" s="91" t="s">
        <v>65</v>
      </c>
      <c r="AH102" s="91"/>
      <c r="AI102" s="91" t="s">
        <v>69</v>
      </c>
      <c r="AJ102" s="91" t="s">
        <v>65</v>
      </c>
      <c r="AK102" s="91" t="s">
        <v>65</v>
      </c>
      <c r="AL102" s="91" t="s">
        <v>65</v>
      </c>
      <c r="AM102" s="91" t="s">
        <v>64</v>
      </c>
      <c r="AN102" s="91" t="s">
        <v>65</v>
      </c>
      <c r="AO102" s="91"/>
      <c r="AP102" s="91"/>
      <c r="AQ102" s="91" t="s">
        <v>1079</v>
      </c>
      <c r="AR102" s="91" t="s">
        <v>875</v>
      </c>
      <c r="AS102" s="91" t="s">
        <v>64</v>
      </c>
      <c r="AT102" s="91"/>
      <c r="AU102" s="91" t="s">
        <v>65</v>
      </c>
      <c r="AV102" s="99"/>
      <c r="AW102" s="91"/>
      <c r="AX102" s="91"/>
      <c r="AY102" s="100" t="s">
        <v>1080</v>
      </c>
      <c r="AZ102" s="101" t="s">
        <v>1081</v>
      </c>
    </row>
    <row r="103" spans="1:52" ht="111.75" customHeight="1">
      <c r="A103" s="84">
        <v>102</v>
      </c>
      <c r="B103" s="91" t="s">
        <v>1082</v>
      </c>
      <c r="C103" s="91" t="s">
        <v>1083</v>
      </c>
      <c r="D103" s="91" t="s">
        <v>1084</v>
      </c>
      <c r="E103" s="98">
        <v>2022</v>
      </c>
      <c r="F103" s="91" t="s">
        <v>236</v>
      </c>
      <c r="G103" s="98" t="s">
        <v>237</v>
      </c>
      <c r="H103" s="91" t="s">
        <v>238</v>
      </c>
      <c r="I103" s="85" t="str">
        <f t="array" ref="I103">_xlfn.TEXTJOIN(",", TRUE, IF(Table4[study_id]=Table3[[#This Row],[study_id]], Table4[iso_code], ""))</f>
        <v>SD</v>
      </c>
      <c r="J103" s="98">
        <f>COUNTIF(study_countries!A:A,A103)</f>
        <v>1</v>
      </c>
      <c r="K103" s="91" t="s">
        <v>321</v>
      </c>
      <c r="L103" s="91" t="s">
        <v>1085</v>
      </c>
      <c r="M103" s="91" t="s">
        <v>1086</v>
      </c>
      <c r="N103" s="91"/>
      <c r="O103" s="91"/>
      <c r="P103" s="91"/>
      <c r="Q103" s="98"/>
      <c r="R103" s="85"/>
      <c r="S103" s="91"/>
      <c r="T103" s="91"/>
      <c r="U103" s="91"/>
      <c r="V103" s="91"/>
      <c r="W103" s="91"/>
      <c r="X103" s="91"/>
      <c r="Y103" s="91"/>
      <c r="Z103" s="91"/>
      <c r="AA103" s="91"/>
      <c r="AB103" s="91" t="s">
        <v>66</v>
      </c>
      <c r="AC103" s="91" t="s">
        <v>67</v>
      </c>
      <c r="AD103" s="91" t="s">
        <v>88</v>
      </c>
      <c r="AE103" s="91" t="s">
        <v>64</v>
      </c>
      <c r="AF103" s="98" t="s">
        <v>65</v>
      </c>
      <c r="AG103" s="91" t="s">
        <v>65</v>
      </c>
      <c r="AH103" s="91"/>
      <c r="AI103" s="91" t="s">
        <v>89</v>
      </c>
      <c r="AJ103" s="91" t="s">
        <v>65</v>
      </c>
      <c r="AK103" s="91" t="s">
        <v>65</v>
      </c>
      <c r="AL103" s="91" t="s">
        <v>65</v>
      </c>
      <c r="AM103" s="91" t="s">
        <v>65</v>
      </c>
      <c r="AN103" s="91" t="s">
        <v>65</v>
      </c>
      <c r="AO103" s="91"/>
      <c r="AP103" s="91"/>
      <c r="AQ103" s="91" t="s">
        <v>1087</v>
      </c>
      <c r="AR103" s="91" t="s">
        <v>1088</v>
      </c>
      <c r="AS103" s="91" t="s">
        <v>65</v>
      </c>
      <c r="AT103" s="91"/>
      <c r="AU103" s="91" t="s">
        <v>65</v>
      </c>
      <c r="AV103" s="99"/>
      <c r="AW103" s="91"/>
      <c r="AX103" s="91"/>
      <c r="AY103" s="100" t="s">
        <v>1089</v>
      </c>
      <c r="AZ103" s="101" t="s">
        <v>1090</v>
      </c>
    </row>
    <row r="104" spans="1:52" ht="131.25" customHeight="1">
      <c r="A104" s="84">
        <v>103</v>
      </c>
      <c r="B104" s="91" t="s">
        <v>1091</v>
      </c>
      <c r="C104" s="91" t="s">
        <v>823</v>
      </c>
      <c r="D104" s="91" t="s">
        <v>1092</v>
      </c>
      <c r="E104" s="98">
        <v>2023</v>
      </c>
      <c r="F104" s="91" t="s">
        <v>236</v>
      </c>
      <c r="G104" s="98" t="s">
        <v>754</v>
      </c>
      <c r="H104" s="91" t="s">
        <v>222</v>
      </c>
      <c r="I104" s="85" t="str">
        <f t="array" ref="I104">_xlfn.TEXTJOIN(",", TRUE, IF(Table4[study_id]=Table3[[#This Row],[study_id]], Table4[iso_code], ""))</f>
        <v>CD</v>
      </c>
      <c r="J104" s="98">
        <f>COUNTIF(study_countries!A:A,A104)</f>
        <v>1</v>
      </c>
      <c r="K104" s="91" t="s">
        <v>271</v>
      </c>
      <c r="L104" s="91" t="s">
        <v>1093</v>
      </c>
      <c r="M104" s="91" t="s">
        <v>1094</v>
      </c>
      <c r="N104" s="91"/>
      <c r="O104" s="91"/>
      <c r="P104" s="91"/>
      <c r="Q104" s="98"/>
      <c r="R104" s="85"/>
      <c r="S104" s="91"/>
      <c r="T104" s="91"/>
      <c r="U104" s="91"/>
      <c r="V104" s="91"/>
      <c r="W104" s="91"/>
      <c r="X104" s="91"/>
      <c r="Y104" s="91"/>
      <c r="Z104" s="91"/>
      <c r="AA104" s="91"/>
      <c r="AB104" s="91" t="s">
        <v>66</v>
      </c>
      <c r="AC104" s="91" t="s">
        <v>67</v>
      </c>
      <c r="AD104" s="91" t="s">
        <v>88</v>
      </c>
      <c r="AE104" s="91" t="s">
        <v>64</v>
      </c>
      <c r="AF104" s="98" t="s">
        <v>64</v>
      </c>
      <c r="AG104" s="91" t="s">
        <v>65</v>
      </c>
      <c r="AH104" s="91"/>
      <c r="AI104" s="91" t="s">
        <v>69</v>
      </c>
      <c r="AJ104" s="91" t="s">
        <v>65</v>
      </c>
      <c r="AK104" s="91" t="s">
        <v>65</v>
      </c>
      <c r="AL104" s="91" t="s">
        <v>65</v>
      </c>
      <c r="AM104" s="91" t="s">
        <v>65</v>
      </c>
      <c r="AN104" s="91" t="s">
        <v>65</v>
      </c>
      <c r="AO104" s="91"/>
      <c r="AP104" s="91"/>
      <c r="AQ104" s="91" t="s">
        <v>1095</v>
      </c>
      <c r="AR104" s="91" t="s">
        <v>1096</v>
      </c>
      <c r="AS104" s="91" t="s">
        <v>65</v>
      </c>
      <c r="AT104" s="91"/>
      <c r="AU104" s="91" t="s">
        <v>65</v>
      </c>
      <c r="AV104" s="99"/>
      <c r="AW104" s="91"/>
      <c r="AX104" s="91"/>
      <c r="AY104" s="100" t="s">
        <v>1097</v>
      </c>
      <c r="AZ104" s="101" t="s">
        <v>1098</v>
      </c>
    </row>
    <row r="105" spans="1:52" ht="132" customHeight="1">
      <c r="A105" s="84">
        <v>104</v>
      </c>
      <c r="B105" s="95" t="s">
        <v>1099</v>
      </c>
      <c r="C105" s="95" t="s">
        <v>1100</v>
      </c>
      <c r="D105" s="95" t="s">
        <v>1101</v>
      </c>
      <c r="E105" s="98">
        <v>2021</v>
      </c>
      <c r="F105" s="95" t="s">
        <v>236</v>
      </c>
      <c r="G105" s="98" t="s">
        <v>237</v>
      </c>
      <c r="H105" s="95" t="s">
        <v>238</v>
      </c>
      <c r="I105" s="85" t="str">
        <f t="array" ref="I105">_xlfn.TEXTJOIN(",", TRUE, IF(Table4[study_id]=Table3[[#This Row],[study_id]], Table4[iso_code], ""))</f>
        <v>UG</v>
      </c>
      <c r="J105" s="95">
        <f>COUNTIF(study_countries!A:A,A105)</f>
        <v>1</v>
      </c>
      <c r="K105" s="95" t="s">
        <v>321</v>
      </c>
      <c r="L105" s="95" t="s">
        <v>1102</v>
      </c>
      <c r="M105" s="95" t="s">
        <v>1103</v>
      </c>
      <c r="N105" s="95"/>
      <c r="O105" s="95"/>
      <c r="P105" s="95"/>
      <c r="Q105" s="98"/>
      <c r="R105" s="85"/>
      <c r="S105" s="95"/>
      <c r="T105" s="95"/>
      <c r="U105" s="95"/>
      <c r="V105" s="95"/>
      <c r="W105" s="95"/>
      <c r="X105" s="95"/>
      <c r="Y105" s="95"/>
      <c r="Z105" s="95"/>
      <c r="AA105" s="95"/>
      <c r="AB105" s="91" t="s">
        <v>66</v>
      </c>
      <c r="AC105" s="95" t="s">
        <v>104</v>
      </c>
      <c r="AD105" s="95" t="s">
        <v>68</v>
      </c>
      <c r="AE105" s="95" t="s">
        <v>64</v>
      </c>
      <c r="AF105" s="95" t="s">
        <v>64</v>
      </c>
      <c r="AG105" s="95" t="s">
        <v>65</v>
      </c>
      <c r="AH105" s="95"/>
      <c r="AI105" s="91" t="s">
        <v>69</v>
      </c>
      <c r="AJ105" s="95" t="s">
        <v>65</v>
      </c>
      <c r="AK105" s="95" t="s">
        <v>65</v>
      </c>
      <c r="AL105" s="95" t="s">
        <v>65</v>
      </c>
      <c r="AM105" s="95" t="s">
        <v>64</v>
      </c>
      <c r="AN105" s="95" t="s">
        <v>65</v>
      </c>
      <c r="AO105" s="95"/>
      <c r="AP105" s="95"/>
      <c r="AQ105" s="95" t="s">
        <v>1104</v>
      </c>
      <c r="AR105" s="95" t="s">
        <v>1105</v>
      </c>
      <c r="AS105" s="95" t="s">
        <v>136</v>
      </c>
      <c r="AT105" s="95"/>
      <c r="AU105" s="95" t="s">
        <v>65</v>
      </c>
      <c r="AV105" s="95"/>
      <c r="AW105" s="95"/>
      <c r="AX105" s="95"/>
      <c r="AY105" s="95" t="s">
        <v>1106</v>
      </c>
      <c r="AZ105" s="97" t="s">
        <v>1107</v>
      </c>
    </row>
    <row r="106" spans="1:52" ht="102.75" customHeight="1">
      <c r="A106" s="84">
        <v>105</v>
      </c>
      <c r="B106" s="95" t="s">
        <v>1108</v>
      </c>
      <c r="C106" s="95" t="s">
        <v>752</v>
      </c>
      <c r="D106" s="95" t="s">
        <v>1109</v>
      </c>
      <c r="E106" s="98">
        <v>2023</v>
      </c>
      <c r="F106" s="95" t="s">
        <v>236</v>
      </c>
      <c r="G106" s="98" t="s">
        <v>754</v>
      </c>
      <c r="H106" s="95" t="s">
        <v>222</v>
      </c>
      <c r="I106" s="85" t="str">
        <f t="array" ref="I106">_xlfn.TEXTJOIN(",", TRUE, IF(Table4[study_id]=Table3[[#This Row],[study_id]], Table4[iso_code], ""))</f>
        <v>CM</v>
      </c>
      <c r="J106" s="95">
        <f>COUNTIF(study_countries!A:A,A106)</f>
        <v>1</v>
      </c>
      <c r="K106" s="95" t="s">
        <v>284</v>
      </c>
      <c r="L106" s="95" t="s">
        <v>1110</v>
      </c>
      <c r="M106" s="95" t="s">
        <v>1111</v>
      </c>
      <c r="N106" s="95"/>
      <c r="O106" s="95"/>
      <c r="P106" s="95"/>
      <c r="Q106" s="98"/>
      <c r="R106" s="85"/>
      <c r="S106" s="95"/>
      <c r="T106" s="95"/>
      <c r="U106" s="95"/>
      <c r="V106" s="95"/>
      <c r="W106" s="95"/>
      <c r="X106" s="95"/>
      <c r="Y106" s="95"/>
      <c r="Z106" s="95"/>
      <c r="AA106" s="95"/>
      <c r="AB106" s="91" t="s">
        <v>66</v>
      </c>
      <c r="AC106" s="95" t="s">
        <v>67</v>
      </c>
      <c r="AD106" s="95" t="s">
        <v>68</v>
      </c>
      <c r="AE106" s="95" t="s">
        <v>64</v>
      </c>
      <c r="AF106" s="95" t="s">
        <v>65</v>
      </c>
      <c r="AG106" s="95" t="s">
        <v>65</v>
      </c>
      <c r="AH106" s="95"/>
      <c r="AI106" s="91" t="s">
        <v>69</v>
      </c>
      <c r="AJ106" s="95" t="s">
        <v>65</v>
      </c>
      <c r="AK106" s="95" t="s">
        <v>65</v>
      </c>
      <c r="AL106" s="95" t="s">
        <v>65</v>
      </c>
      <c r="AM106" s="95" t="s">
        <v>64</v>
      </c>
      <c r="AN106" s="95" t="s">
        <v>65</v>
      </c>
      <c r="AO106" s="95"/>
      <c r="AP106" s="95"/>
      <c r="AQ106" s="95" t="s">
        <v>1112</v>
      </c>
      <c r="AR106" s="95" t="s">
        <v>1113</v>
      </c>
      <c r="AS106" s="95" t="s">
        <v>64</v>
      </c>
      <c r="AT106" s="95"/>
      <c r="AU106" s="95" t="s">
        <v>65</v>
      </c>
      <c r="AV106" s="95"/>
      <c r="AW106" s="95"/>
      <c r="AX106" s="95"/>
      <c r="AY106" s="96" t="s">
        <v>1114</v>
      </c>
      <c r="AZ106" s="97" t="s">
        <v>1115</v>
      </c>
    </row>
    <row r="107" spans="1:52" ht="122.25" customHeight="1">
      <c r="A107" s="84">
        <v>106</v>
      </c>
      <c r="B107" s="85" t="s">
        <v>1116</v>
      </c>
      <c r="C107" s="85" t="s">
        <v>295</v>
      </c>
      <c r="D107" s="85" t="s">
        <v>1117</v>
      </c>
      <c r="E107" s="85">
        <v>2026</v>
      </c>
      <c r="F107" s="85" t="s">
        <v>236</v>
      </c>
      <c r="G107" s="98" t="s">
        <v>237</v>
      </c>
      <c r="H107" s="95" t="s">
        <v>222</v>
      </c>
      <c r="I107" s="85" t="str">
        <f t="array" ref="I107">_xlfn.TEXTJOIN(",", TRUE, IF(Table4[study_id]=Table3[[#This Row],[study_id]], Table4[iso_code], ""))</f>
        <v>CD</v>
      </c>
      <c r="J107" s="95">
        <f>COUNTIF(study_countries!A:A,A107)</f>
        <v>1</v>
      </c>
      <c r="K107" s="85" t="s">
        <v>271</v>
      </c>
      <c r="L107" s="85" t="s">
        <v>1118</v>
      </c>
      <c r="M107" s="85" t="s">
        <v>1119</v>
      </c>
      <c r="N107" s="85">
        <v>2020</v>
      </c>
      <c r="O107" s="85">
        <v>2030</v>
      </c>
      <c r="P107" s="85"/>
      <c r="Q107" s="98"/>
      <c r="R107" s="85"/>
      <c r="S107" s="85"/>
      <c r="T107" s="85"/>
      <c r="U107" s="85"/>
      <c r="V107" s="85"/>
      <c r="W107" s="85"/>
      <c r="X107" s="85"/>
      <c r="Y107" s="85"/>
      <c r="Z107" s="85"/>
      <c r="AA107" s="85"/>
      <c r="AB107" s="91" t="s">
        <v>66</v>
      </c>
      <c r="AC107" s="85" t="s">
        <v>104</v>
      </c>
      <c r="AD107" s="85" t="s">
        <v>88</v>
      </c>
      <c r="AE107" s="85" t="s">
        <v>64</v>
      </c>
      <c r="AF107" s="85" t="s">
        <v>65</v>
      </c>
      <c r="AG107" s="85" t="s">
        <v>65</v>
      </c>
      <c r="AH107" s="85"/>
      <c r="AI107" s="85" t="s">
        <v>89</v>
      </c>
      <c r="AJ107" s="85" t="s">
        <v>65</v>
      </c>
      <c r="AK107" s="85" t="s">
        <v>65</v>
      </c>
      <c r="AL107" s="85" t="s">
        <v>65</v>
      </c>
      <c r="AM107" s="85" t="s">
        <v>136</v>
      </c>
      <c r="AN107" s="85" t="s">
        <v>65</v>
      </c>
      <c r="AO107" s="85"/>
      <c r="AP107" s="85"/>
      <c r="AQ107" s="85" t="s">
        <v>1120</v>
      </c>
      <c r="AR107" s="85" t="s">
        <v>1121</v>
      </c>
      <c r="AS107" s="85" t="s">
        <v>65</v>
      </c>
      <c r="AT107" s="85"/>
      <c r="AU107" s="85" t="s">
        <v>65</v>
      </c>
      <c r="AV107" s="85"/>
      <c r="AW107" s="85"/>
      <c r="AX107" s="85"/>
      <c r="AY107" s="86" t="s">
        <v>1122</v>
      </c>
      <c r="AZ107" s="90" t="s">
        <v>1123</v>
      </c>
    </row>
    <row r="108" spans="1:52" ht="84.75" customHeight="1">
      <c r="A108" s="84">
        <v>107</v>
      </c>
      <c r="B108" s="85" t="s">
        <v>1124</v>
      </c>
      <c r="C108" s="85" t="s">
        <v>752</v>
      </c>
      <c r="D108" s="85" t="s">
        <v>1125</v>
      </c>
      <c r="E108" s="85">
        <v>2016</v>
      </c>
      <c r="F108" s="85" t="s">
        <v>236</v>
      </c>
      <c r="G108" s="98" t="s">
        <v>754</v>
      </c>
      <c r="H108" s="85" t="s">
        <v>222</v>
      </c>
      <c r="I108" s="85" t="str" cm="1">
        <f t="array" ref="I108">_xlfn.TEXTJOIN(",", TRUE, IF(Table4[study_id]=Table3[[#This Row],[study_id]], Table4[iso_code], ""))</f>
        <v>TN</v>
      </c>
      <c r="J108" s="95">
        <f>COUNTIF(study_countries!A:A,A108)</f>
        <v>1</v>
      </c>
      <c r="K108" s="85" t="s">
        <v>223</v>
      </c>
      <c r="L108" s="85" t="s">
        <v>1126</v>
      </c>
      <c r="M108" s="85" t="s">
        <v>1127</v>
      </c>
      <c r="N108" s="85"/>
      <c r="O108" s="85"/>
      <c r="P108" s="85"/>
      <c r="Q108" s="98"/>
      <c r="R108" s="85"/>
      <c r="S108" s="85"/>
      <c r="T108" s="85"/>
      <c r="U108" s="85"/>
      <c r="V108" s="85"/>
      <c r="W108" s="85"/>
      <c r="X108" s="85"/>
      <c r="Y108" s="85"/>
      <c r="Z108" s="85"/>
      <c r="AA108" s="85"/>
      <c r="AB108" s="91" t="s">
        <v>66</v>
      </c>
      <c r="AC108" s="85" t="s">
        <v>67</v>
      </c>
      <c r="AD108" s="85" t="s">
        <v>88</v>
      </c>
      <c r="AE108" s="85" t="s">
        <v>64</v>
      </c>
      <c r="AF108" s="85" t="s">
        <v>64</v>
      </c>
      <c r="AG108" s="85" t="s">
        <v>65</v>
      </c>
      <c r="AH108" s="85"/>
      <c r="AI108" s="85" t="s">
        <v>69</v>
      </c>
      <c r="AJ108" s="85" t="s">
        <v>65</v>
      </c>
      <c r="AK108" s="85" t="s">
        <v>65</v>
      </c>
      <c r="AL108" s="85" t="s">
        <v>65</v>
      </c>
      <c r="AM108" s="85" t="s">
        <v>64</v>
      </c>
      <c r="AN108" s="85" t="s">
        <v>65</v>
      </c>
      <c r="AO108" s="85"/>
      <c r="AP108" s="85"/>
      <c r="AQ108" s="85" t="s">
        <v>1128</v>
      </c>
      <c r="AR108" s="85" t="s">
        <v>979</v>
      </c>
      <c r="AS108" s="85" t="s">
        <v>64</v>
      </c>
      <c r="AT108" s="85"/>
      <c r="AU108" s="85" t="s">
        <v>65</v>
      </c>
      <c r="AV108" s="85"/>
      <c r="AW108" s="85"/>
      <c r="AX108" s="85"/>
      <c r="AY108" s="86" t="s">
        <v>1129</v>
      </c>
      <c r="AZ108" s="90" t="s">
        <v>1130</v>
      </c>
    </row>
    <row r="109" spans="1:52" ht="78" customHeight="1">
      <c r="A109" s="84">
        <v>108</v>
      </c>
      <c r="B109" s="85" t="s">
        <v>1131</v>
      </c>
      <c r="C109" s="85" t="s">
        <v>823</v>
      </c>
      <c r="D109" s="85" t="s">
        <v>1132</v>
      </c>
      <c r="E109" s="85">
        <v>2022</v>
      </c>
      <c r="F109" s="85" t="s">
        <v>236</v>
      </c>
      <c r="G109" s="98" t="s">
        <v>754</v>
      </c>
      <c r="H109" s="85" t="s">
        <v>222</v>
      </c>
      <c r="I109" s="85" t="str" cm="1">
        <f t="array" ref="I109">_xlfn.TEXTJOIN(",", TRUE, IF(Table4[study_id]=Table3[[#This Row],[study_id]], Table4[iso_code], ""))</f>
        <v>SD</v>
      </c>
      <c r="J109" s="95">
        <f>COUNTIF(study_countries!A:A,A109)</f>
        <v>1</v>
      </c>
      <c r="K109" s="85" t="s">
        <v>321</v>
      </c>
      <c r="L109" s="85" t="s">
        <v>1133</v>
      </c>
      <c r="M109" s="85" t="s">
        <v>1134</v>
      </c>
      <c r="N109" s="85"/>
      <c r="O109" s="85"/>
      <c r="P109" s="85"/>
      <c r="Q109" s="98"/>
      <c r="R109" s="85"/>
      <c r="S109" s="85"/>
      <c r="T109" s="85"/>
      <c r="U109" s="85"/>
      <c r="V109" s="85"/>
      <c r="W109" s="85"/>
      <c r="X109" s="85"/>
      <c r="Y109" s="85"/>
      <c r="Z109" s="85"/>
      <c r="AA109" s="85"/>
      <c r="AB109" s="91" t="s">
        <v>66</v>
      </c>
      <c r="AC109" s="85" t="s">
        <v>67</v>
      </c>
      <c r="AD109" s="85" t="s">
        <v>88</v>
      </c>
      <c r="AE109" s="85" t="s">
        <v>64</v>
      </c>
      <c r="AF109" s="85" t="s">
        <v>64</v>
      </c>
      <c r="AG109" s="85" t="s">
        <v>65</v>
      </c>
      <c r="AH109" s="85"/>
      <c r="AI109" s="85" t="s">
        <v>69</v>
      </c>
      <c r="AJ109" s="85" t="s">
        <v>65</v>
      </c>
      <c r="AK109" s="85" t="s">
        <v>65</v>
      </c>
      <c r="AL109" s="85" t="s">
        <v>65</v>
      </c>
      <c r="AM109" s="85" t="s">
        <v>64</v>
      </c>
      <c r="AN109" s="85" t="s">
        <v>65</v>
      </c>
      <c r="AO109" s="85"/>
      <c r="AP109" s="85"/>
      <c r="AQ109" s="85" t="s">
        <v>1135</v>
      </c>
      <c r="AR109" s="85" t="s">
        <v>1136</v>
      </c>
      <c r="AS109" s="85" t="s">
        <v>136</v>
      </c>
      <c r="AT109" s="85"/>
      <c r="AU109" s="85" t="s">
        <v>65</v>
      </c>
      <c r="AV109" s="85"/>
      <c r="AW109" s="85"/>
      <c r="AX109" s="85"/>
      <c r="AY109" s="86" t="s">
        <v>1137</v>
      </c>
      <c r="AZ109" s="90" t="s">
        <v>1138</v>
      </c>
    </row>
    <row r="110" spans="1:52" ht="84.75" customHeight="1">
      <c r="A110" s="84">
        <v>109</v>
      </c>
      <c r="B110" s="85" t="s">
        <v>1139</v>
      </c>
      <c r="C110" s="85" t="s">
        <v>1140</v>
      </c>
      <c r="D110" s="85" t="s">
        <v>1141</v>
      </c>
      <c r="E110" s="85">
        <v>2023</v>
      </c>
      <c r="F110" s="85" t="s">
        <v>236</v>
      </c>
      <c r="G110" s="98" t="s">
        <v>808</v>
      </c>
      <c r="H110" s="85" t="s">
        <v>222</v>
      </c>
      <c r="I110" s="95" t="str">
        <f t="array" ref="I110">_xlfn.TEXTJOIN(",", TRUE, IF(Table4[study_id]=Table3[[#This Row],[study_id]], Table4[iso_code], ""))</f>
        <v>DZ</v>
      </c>
      <c r="J110" s="95">
        <f>COUNTIF(study_countries!A:A,A110)</f>
        <v>1</v>
      </c>
      <c r="K110" s="85" t="s">
        <v>223</v>
      </c>
      <c r="L110" s="85" t="s">
        <v>1142</v>
      </c>
      <c r="M110" s="85" t="s">
        <v>1143</v>
      </c>
      <c r="N110" s="85"/>
      <c r="O110" s="85"/>
      <c r="P110" s="85"/>
      <c r="Q110" s="98"/>
      <c r="R110" s="85"/>
      <c r="S110" s="85"/>
      <c r="T110" s="85"/>
      <c r="U110" s="85"/>
      <c r="V110" s="85"/>
      <c r="W110" s="85"/>
      <c r="X110" s="85"/>
      <c r="Y110" s="85"/>
      <c r="Z110" s="85"/>
      <c r="AA110" s="85"/>
      <c r="AB110" s="91" t="s">
        <v>66</v>
      </c>
      <c r="AC110" s="85" t="s">
        <v>104</v>
      </c>
      <c r="AD110" s="85" t="s">
        <v>88</v>
      </c>
      <c r="AE110" s="85" t="s">
        <v>64</v>
      </c>
      <c r="AF110" s="85" t="s">
        <v>64</v>
      </c>
      <c r="AG110" s="85" t="s">
        <v>65</v>
      </c>
      <c r="AH110" s="85"/>
      <c r="AI110" s="85" t="s">
        <v>89</v>
      </c>
      <c r="AJ110" s="85" t="s">
        <v>65</v>
      </c>
      <c r="AK110" s="85" t="s">
        <v>65</v>
      </c>
      <c r="AL110" s="85" t="s">
        <v>65</v>
      </c>
      <c r="AM110" s="85" t="s">
        <v>65</v>
      </c>
      <c r="AN110" s="85" t="s">
        <v>65</v>
      </c>
      <c r="AO110" s="85"/>
      <c r="AP110" s="85"/>
      <c r="AQ110" s="85" t="s">
        <v>1144</v>
      </c>
      <c r="AR110" s="85" t="s">
        <v>812</v>
      </c>
      <c r="AS110" s="85" t="s">
        <v>64</v>
      </c>
      <c r="AT110" s="85"/>
      <c r="AU110" s="85" t="s">
        <v>65</v>
      </c>
      <c r="AV110" s="85"/>
      <c r="AW110" s="85"/>
      <c r="AX110" s="85"/>
      <c r="AY110" s="86" t="s">
        <v>1145</v>
      </c>
      <c r="AZ110" s="90" t="s">
        <v>1146</v>
      </c>
    </row>
    <row r="111" spans="1:52" ht="109.5" customHeight="1">
      <c r="A111" s="84">
        <v>110</v>
      </c>
      <c r="B111" s="85" t="s">
        <v>1147</v>
      </c>
      <c r="C111" s="85" t="s">
        <v>387</v>
      </c>
      <c r="D111" s="85" t="s">
        <v>1148</v>
      </c>
      <c r="E111" s="85">
        <v>2024</v>
      </c>
      <c r="F111" s="85" t="s">
        <v>55</v>
      </c>
      <c r="G111" s="98" t="s">
        <v>129</v>
      </c>
      <c r="H111" s="85" t="s">
        <v>238</v>
      </c>
      <c r="I111" s="95" t="str">
        <f t="array" ref="I111">_xlfn.TEXTJOIN(",", TRUE, IF(Table4[study_id]=Table3[[#This Row],[study_id]], Table4[iso_code], ""))</f>
        <v>ZA</v>
      </c>
      <c r="J111" s="95">
        <f>COUNTIF(study_countries!A:A,A111)</f>
        <v>1</v>
      </c>
      <c r="K111" s="85" t="s">
        <v>271</v>
      </c>
      <c r="L111" s="85" t="s">
        <v>1149</v>
      </c>
      <c r="M111" s="85" t="s">
        <v>1150</v>
      </c>
      <c r="N111" s="85">
        <v>2015</v>
      </c>
      <c r="O111" s="85">
        <v>2040</v>
      </c>
      <c r="P111" s="85" t="s">
        <v>61</v>
      </c>
      <c r="Q111" s="98" t="s">
        <v>441</v>
      </c>
      <c r="R111" s="85" t="s">
        <v>194</v>
      </c>
      <c r="S111" s="91" t="s">
        <v>65</v>
      </c>
      <c r="T111" s="91" t="s">
        <v>65</v>
      </c>
      <c r="U111" s="91" t="s">
        <v>65</v>
      </c>
      <c r="V111" s="91" t="s">
        <v>65</v>
      </c>
      <c r="W111" s="91" t="s">
        <v>65</v>
      </c>
      <c r="X111" s="91" t="s">
        <v>65</v>
      </c>
      <c r="Y111" s="91" t="s">
        <v>65</v>
      </c>
      <c r="Z111" s="91" t="s">
        <v>65</v>
      </c>
      <c r="AA111" s="91" t="s">
        <v>65</v>
      </c>
      <c r="AB111" s="85" t="s">
        <v>66</v>
      </c>
      <c r="AC111" s="85" t="s">
        <v>67</v>
      </c>
      <c r="AD111" s="85" t="s">
        <v>88</v>
      </c>
      <c r="AE111" s="85" t="s">
        <v>64</v>
      </c>
      <c r="AF111" s="85" t="s">
        <v>65</v>
      </c>
      <c r="AG111" s="85" t="s">
        <v>65</v>
      </c>
      <c r="AH111" s="85" t="s">
        <v>65</v>
      </c>
      <c r="AI111" s="85" t="s">
        <v>89</v>
      </c>
      <c r="AJ111" s="85" t="s">
        <v>65</v>
      </c>
      <c r="AK111" s="85" t="s">
        <v>65</v>
      </c>
      <c r="AL111" s="85" t="s">
        <v>65</v>
      </c>
      <c r="AM111" s="85" t="s">
        <v>65</v>
      </c>
      <c r="AN111" s="85" t="s">
        <v>65</v>
      </c>
      <c r="AO111" s="85" t="s">
        <v>1151</v>
      </c>
      <c r="AP111" s="85" t="s">
        <v>1152</v>
      </c>
      <c r="AQ111" s="85" t="s">
        <v>791</v>
      </c>
      <c r="AR111" s="85" t="s">
        <v>618</v>
      </c>
      <c r="AS111" s="85" t="s">
        <v>64</v>
      </c>
      <c r="AT111" s="85"/>
      <c r="AU111" s="85" t="s">
        <v>65</v>
      </c>
      <c r="AV111" s="85" t="s">
        <v>75</v>
      </c>
      <c r="AW111" s="85" t="s">
        <v>65</v>
      </c>
      <c r="AX111" s="85"/>
      <c r="AY111" s="86" t="s">
        <v>1153</v>
      </c>
      <c r="AZ111" s="90" t="s">
        <v>621</v>
      </c>
    </row>
    <row r="112" spans="1:52" ht="111.75" customHeight="1">
      <c r="A112" s="84">
        <v>111</v>
      </c>
      <c r="B112" s="85" t="s">
        <v>1154</v>
      </c>
      <c r="C112" s="85" t="s">
        <v>1155</v>
      </c>
      <c r="D112" s="85" t="s">
        <v>1156</v>
      </c>
      <c r="E112" s="85">
        <v>2024</v>
      </c>
      <c r="F112" s="85" t="s">
        <v>236</v>
      </c>
      <c r="G112" s="85" t="s">
        <v>237</v>
      </c>
      <c r="H112" s="85" t="s">
        <v>238</v>
      </c>
      <c r="I112" s="85" t="str">
        <f t="array" ref="I112">_xlfn.TEXTJOIN(",", TRUE, IF(Table4[study_id]=Table3[[#This Row],[study_id]], Table4[iso_code], ""))</f>
        <v>ZA</v>
      </c>
      <c r="J112" s="85">
        <f>COUNTIF(study_countries!A:A,A112)</f>
        <v>1</v>
      </c>
      <c r="K112" s="85" t="s">
        <v>271</v>
      </c>
      <c r="L112" s="85" t="s">
        <v>1157</v>
      </c>
      <c r="M112" s="85" t="s">
        <v>1158</v>
      </c>
      <c r="N112" s="85"/>
      <c r="O112" s="85"/>
      <c r="P112" s="85"/>
      <c r="Q112" s="85"/>
      <c r="R112" s="85"/>
      <c r="S112" s="85"/>
      <c r="T112" s="85"/>
      <c r="U112" s="85"/>
      <c r="V112" s="85"/>
      <c r="W112" s="85"/>
      <c r="X112" s="85"/>
      <c r="Y112" s="85"/>
      <c r="Z112" s="85"/>
      <c r="AA112" s="85"/>
      <c r="AB112" s="85" t="s">
        <v>66</v>
      </c>
      <c r="AC112" s="85" t="s">
        <v>67</v>
      </c>
      <c r="AD112" s="85" t="s">
        <v>88</v>
      </c>
      <c r="AE112" s="85" t="s">
        <v>64</v>
      </c>
      <c r="AF112" s="85" t="s">
        <v>64</v>
      </c>
      <c r="AG112" s="85" t="s">
        <v>65</v>
      </c>
      <c r="AH112" s="85"/>
      <c r="AI112" s="85" t="s">
        <v>89</v>
      </c>
      <c r="AJ112" s="85" t="s">
        <v>65</v>
      </c>
      <c r="AK112" s="85" t="s">
        <v>65</v>
      </c>
      <c r="AL112" s="85" t="s">
        <v>65</v>
      </c>
      <c r="AM112" s="85" t="s">
        <v>65</v>
      </c>
      <c r="AN112" s="85" t="s">
        <v>65</v>
      </c>
      <c r="AO112" s="85"/>
      <c r="AP112" s="85"/>
      <c r="AQ112" s="85" t="s">
        <v>1159</v>
      </c>
      <c r="AR112" s="85" t="s">
        <v>1160</v>
      </c>
      <c r="AS112" s="85" t="s">
        <v>65</v>
      </c>
      <c r="AT112" s="85"/>
      <c r="AU112" s="85" t="s">
        <v>65</v>
      </c>
      <c r="AV112" s="85"/>
      <c r="AW112" s="85"/>
      <c r="AX112" s="85"/>
      <c r="AY112" s="86" t="s">
        <v>1161</v>
      </c>
      <c r="AZ112" s="90" t="s">
        <v>1162</v>
      </c>
    </row>
    <row r="113" spans="1:52" ht="92.25" customHeight="1">
      <c r="A113" s="104">
        <v>112</v>
      </c>
      <c r="B113" s="95" t="s">
        <v>1163</v>
      </c>
      <c r="C113" s="95" t="s">
        <v>894</v>
      </c>
      <c r="D113" s="95" t="s">
        <v>1164</v>
      </c>
      <c r="E113" s="85">
        <v>2017</v>
      </c>
      <c r="F113" s="95" t="s">
        <v>55</v>
      </c>
      <c r="G113" s="85" t="s">
        <v>129</v>
      </c>
      <c r="H113" s="85" t="s">
        <v>238</v>
      </c>
      <c r="I113" s="85" t="str">
        <f t="array" ref="I113">_xlfn.TEXTJOIN(",", TRUE, IF(Table4[study_id]=Table3[[#This Row],[study_id]], Table4[iso_code], ""))</f>
        <v>GH</v>
      </c>
      <c r="J113" s="95">
        <f>COUNTIF(study_countries!A:A,A113)</f>
        <v>1</v>
      </c>
      <c r="K113" s="95" t="s">
        <v>248</v>
      </c>
      <c r="L113" s="95" t="s">
        <v>1165</v>
      </c>
      <c r="M113" s="95" t="s">
        <v>1166</v>
      </c>
      <c r="N113" s="95">
        <v>2010</v>
      </c>
      <c r="O113" s="95">
        <v>2050</v>
      </c>
      <c r="P113" s="85" t="s">
        <v>61</v>
      </c>
      <c r="Q113" s="98" t="s">
        <v>84</v>
      </c>
      <c r="R113" s="85" t="s">
        <v>63</v>
      </c>
      <c r="S113" s="85" t="s">
        <v>64</v>
      </c>
      <c r="T113" s="85" t="s">
        <v>64</v>
      </c>
      <c r="U113" s="85" t="s">
        <v>64</v>
      </c>
      <c r="V113" s="85" t="s">
        <v>64</v>
      </c>
      <c r="W113" s="85" t="s">
        <v>65</v>
      </c>
      <c r="X113" s="85" t="s">
        <v>65</v>
      </c>
      <c r="Y113" s="85" t="s">
        <v>64</v>
      </c>
      <c r="Z113" s="85" t="s">
        <v>65</v>
      </c>
      <c r="AA113" s="85" t="s">
        <v>64</v>
      </c>
      <c r="AB113" s="85" t="s">
        <v>66</v>
      </c>
      <c r="AC113" s="85" t="s">
        <v>104</v>
      </c>
      <c r="AD113" s="85" t="s">
        <v>88</v>
      </c>
      <c r="AE113" s="85" t="s">
        <v>64</v>
      </c>
      <c r="AF113" s="85" t="s">
        <v>64</v>
      </c>
      <c r="AG113" s="85" t="s">
        <v>65</v>
      </c>
      <c r="AH113" s="85" t="s">
        <v>65</v>
      </c>
      <c r="AI113" s="85" t="s">
        <v>89</v>
      </c>
      <c r="AJ113" s="85" t="s">
        <v>65</v>
      </c>
      <c r="AK113" s="85" t="s">
        <v>65</v>
      </c>
      <c r="AL113" s="85" t="s">
        <v>65</v>
      </c>
      <c r="AM113" s="85" t="s">
        <v>64</v>
      </c>
      <c r="AN113" s="85" t="s">
        <v>64</v>
      </c>
      <c r="AO113" s="95" t="s">
        <v>1167</v>
      </c>
      <c r="AP113" s="95" t="s">
        <v>1168</v>
      </c>
      <c r="AQ113" s="95" t="s">
        <v>474</v>
      </c>
      <c r="AR113" s="95" t="s">
        <v>475</v>
      </c>
      <c r="AS113" s="91" t="s">
        <v>65</v>
      </c>
      <c r="AT113" s="95"/>
      <c r="AU113" s="95" t="s">
        <v>64</v>
      </c>
      <c r="AV113" s="95" t="s">
        <v>75</v>
      </c>
      <c r="AW113" s="95" t="s">
        <v>65</v>
      </c>
      <c r="AX113" s="95"/>
      <c r="AY113" s="106" t="s">
        <v>1169</v>
      </c>
      <c r="AZ113" s="107" t="s">
        <v>1170</v>
      </c>
    </row>
    <row r="114" spans="1:52" ht="102.75" customHeight="1">
      <c r="A114" s="84">
        <v>113</v>
      </c>
      <c r="B114" s="85" t="s">
        <v>1171</v>
      </c>
      <c r="C114" s="85" t="s">
        <v>752</v>
      </c>
      <c r="D114" s="85" t="s">
        <v>1172</v>
      </c>
      <c r="E114" s="85">
        <v>2024</v>
      </c>
      <c r="F114" s="85" t="s">
        <v>236</v>
      </c>
      <c r="G114" s="85" t="s">
        <v>594</v>
      </c>
      <c r="H114" s="85" t="s">
        <v>222</v>
      </c>
      <c r="I114" s="85" t="str">
        <f t="array" ref="I114">_xlfn.TEXTJOIN(",", TRUE, IF(Table4[study_id]=Table3[[#This Row],[study_id]], Table4[iso_code], ""))</f>
        <v>ET</v>
      </c>
      <c r="J114" s="85">
        <f>COUNTIF(study_countries!A:A,A114)</f>
        <v>1</v>
      </c>
      <c r="K114" s="85" t="s">
        <v>321</v>
      </c>
      <c r="L114" s="85" t="s">
        <v>1173</v>
      </c>
      <c r="M114" s="85" t="s">
        <v>1174</v>
      </c>
      <c r="N114" s="85"/>
      <c r="O114" s="85"/>
      <c r="P114" s="85"/>
      <c r="Q114" s="98"/>
      <c r="R114" s="85"/>
      <c r="S114" s="85"/>
      <c r="T114" s="85"/>
      <c r="U114" s="85"/>
      <c r="V114" s="85"/>
      <c r="W114" s="85"/>
      <c r="X114" s="85"/>
      <c r="Y114" s="85"/>
      <c r="Z114" s="85"/>
      <c r="AA114" s="85"/>
      <c r="AB114" s="85" t="s">
        <v>66</v>
      </c>
      <c r="AC114" s="85" t="s">
        <v>67</v>
      </c>
      <c r="AD114" s="85" t="s">
        <v>88</v>
      </c>
      <c r="AE114" s="85" t="s">
        <v>64</v>
      </c>
      <c r="AF114" s="85" t="s">
        <v>64</v>
      </c>
      <c r="AG114" s="85" t="s">
        <v>65</v>
      </c>
      <c r="AH114" s="85"/>
      <c r="AI114" s="85" t="s">
        <v>69</v>
      </c>
      <c r="AJ114" s="85" t="s">
        <v>65</v>
      </c>
      <c r="AK114" s="85" t="s">
        <v>65</v>
      </c>
      <c r="AL114" s="85" t="s">
        <v>65</v>
      </c>
      <c r="AM114" s="85" t="s">
        <v>64</v>
      </c>
      <c r="AN114" s="85" t="s">
        <v>65</v>
      </c>
      <c r="AO114" s="85"/>
      <c r="AP114" s="85"/>
      <c r="AQ114" s="85" t="s">
        <v>1175</v>
      </c>
      <c r="AR114" s="85" t="s">
        <v>199</v>
      </c>
      <c r="AS114" s="91" t="s">
        <v>64</v>
      </c>
      <c r="AT114" s="85"/>
      <c r="AU114" s="85" t="s">
        <v>65</v>
      </c>
      <c r="AV114" s="85"/>
      <c r="AW114" s="85"/>
      <c r="AX114" s="85"/>
      <c r="AY114" s="22" t="s">
        <v>1176</v>
      </c>
      <c r="AZ114" s="108" t="s">
        <v>1177</v>
      </c>
    </row>
    <row r="115" spans="1:52" ht="87.75" customHeight="1">
      <c r="A115" s="84">
        <v>114</v>
      </c>
      <c r="B115" s="85" t="s">
        <v>1178</v>
      </c>
      <c r="C115" s="85" t="s">
        <v>752</v>
      </c>
      <c r="D115" s="85" t="s">
        <v>1179</v>
      </c>
      <c r="E115" s="85">
        <v>2019</v>
      </c>
      <c r="F115" s="85" t="s">
        <v>236</v>
      </c>
      <c r="G115" s="85" t="s">
        <v>594</v>
      </c>
      <c r="H115" s="85" t="s">
        <v>222</v>
      </c>
      <c r="I115" s="85" t="str">
        <f t="array" ref="I115">_xlfn.TEXTJOIN(",", TRUE, IF(Table4[study_id]=Table3[[#This Row],[study_id]], Table4[iso_code], ""))</f>
        <v>NG</v>
      </c>
      <c r="J115" s="85">
        <f>COUNTIF(study_countries!A:A,A115)</f>
        <v>1</v>
      </c>
      <c r="K115" s="85" t="s">
        <v>248</v>
      </c>
      <c r="L115" s="85" t="s">
        <v>1180</v>
      </c>
      <c r="M115" s="85" t="s">
        <v>1181</v>
      </c>
      <c r="N115" s="85"/>
      <c r="O115" s="85"/>
      <c r="P115" s="85"/>
      <c r="Q115" s="98"/>
      <c r="R115" s="85"/>
      <c r="S115" s="85"/>
      <c r="T115" s="85"/>
      <c r="U115" s="85"/>
      <c r="V115" s="85"/>
      <c r="W115" s="85"/>
      <c r="X115" s="85"/>
      <c r="Y115" s="85"/>
      <c r="Z115" s="85"/>
      <c r="AA115" s="85"/>
      <c r="AB115" s="85" t="s">
        <v>66</v>
      </c>
      <c r="AC115" s="85" t="s">
        <v>67</v>
      </c>
      <c r="AD115" s="85" t="s">
        <v>88</v>
      </c>
      <c r="AE115" s="85" t="s">
        <v>64</v>
      </c>
      <c r="AF115" s="85" t="s">
        <v>64</v>
      </c>
      <c r="AG115" s="85" t="s">
        <v>65</v>
      </c>
      <c r="AH115" s="85"/>
      <c r="AI115" s="85" t="s">
        <v>69</v>
      </c>
      <c r="AJ115" s="85" t="s">
        <v>65</v>
      </c>
      <c r="AK115" s="85" t="s">
        <v>65</v>
      </c>
      <c r="AL115" s="85" t="s">
        <v>65</v>
      </c>
      <c r="AM115" s="85" t="s">
        <v>64</v>
      </c>
      <c r="AN115" s="85" t="s">
        <v>65</v>
      </c>
      <c r="AO115" s="85"/>
      <c r="AP115" s="85"/>
      <c r="AQ115" s="85" t="s">
        <v>1182</v>
      </c>
      <c r="AR115" s="85" t="s">
        <v>1183</v>
      </c>
      <c r="AS115" s="91" t="s">
        <v>136</v>
      </c>
      <c r="AT115" s="85"/>
      <c r="AU115" s="85" t="s">
        <v>65</v>
      </c>
      <c r="AV115" s="85"/>
      <c r="AW115" s="85"/>
      <c r="AX115" s="85"/>
      <c r="AY115" s="22" t="s">
        <v>1184</v>
      </c>
      <c r="AZ115" s="108" t="s">
        <v>1185</v>
      </c>
    </row>
    <row r="116" spans="1:52" ht="93" customHeight="1">
      <c r="A116" s="84">
        <v>115</v>
      </c>
      <c r="B116" s="85" t="s">
        <v>1186</v>
      </c>
      <c r="C116" s="85" t="s">
        <v>1187</v>
      </c>
      <c r="D116" s="85" t="s">
        <v>1188</v>
      </c>
      <c r="E116" s="85">
        <v>2020</v>
      </c>
      <c r="F116" s="85" t="s">
        <v>236</v>
      </c>
      <c r="G116" s="85" t="s">
        <v>808</v>
      </c>
      <c r="H116" s="85" t="s">
        <v>222</v>
      </c>
      <c r="I116" s="85" t="str" cm="1">
        <f t="array" ref="I116">_xlfn.TEXTJOIN(",", TRUE, IF(Table4[study_id]=Table3[[#This Row],[study_id]], Table4[iso_code], ""))</f>
        <v>MW</v>
      </c>
      <c r="J116" s="85">
        <f>COUNTIF(study_countries!A:A,A116)</f>
        <v>1</v>
      </c>
      <c r="K116" s="85" t="s">
        <v>271</v>
      </c>
      <c r="L116" s="85" t="s">
        <v>1189</v>
      </c>
      <c r="M116" s="85" t="s">
        <v>1190</v>
      </c>
      <c r="N116" s="85"/>
      <c r="O116" s="85"/>
      <c r="P116" s="85"/>
      <c r="Q116" s="98"/>
      <c r="R116" s="85"/>
      <c r="S116" s="85"/>
      <c r="T116" s="85"/>
      <c r="U116" s="85"/>
      <c r="V116" s="85"/>
      <c r="W116" s="85"/>
      <c r="X116" s="85"/>
      <c r="Y116" s="85"/>
      <c r="Z116" s="85"/>
      <c r="AA116" s="85"/>
      <c r="AB116" s="85" t="s">
        <v>66</v>
      </c>
      <c r="AC116" s="85" t="s">
        <v>67</v>
      </c>
      <c r="AD116" s="85" t="s">
        <v>88</v>
      </c>
      <c r="AE116" s="85" t="s">
        <v>64</v>
      </c>
      <c r="AF116" s="85" t="s">
        <v>65</v>
      </c>
      <c r="AG116" s="85" t="s">
        <v>65</v>
      </c>
      <c r="AH116" s="85"/>
      <c r="AI116" s="85" t="s">
        <v>89</v>
      </c>
      <c r="AJ116" s="85" t="s">
        <v>65</v>
      </c>
      <c r="AK116" s="85" t="s">
        <v>65</v>
      </c>
      <c r="AL116" s="85" t="s">
        <v>65</v>
      </c>
      <c r="AM116" s="85" t="s">
        <v>64</v>
      </c>
      <c r="AN116" s="85" t="s">
        <v>65</v>
      </c>
      <c r="AO116" s="85"/>
      <c r="AP116" s="85"/>
      <c r="AQ116" s="85" t="s">
        <v>1191</v>
      </c>
      <c r="AR116" s="85" t="s">
        <v>1192</v>
      </c>
      <c r="AS116" s="91" t="s">
        <v>64</v>
      </c>
      <c r="AT116" s="85"/>
      <c r="AU116" s="85" t="s">
        <v>65</v>
      </c>
      <c r="AV116" s="85"/>
      <c r="AW116" s="85"/>
      <c r="AX116" s="85"/>
      <c r="AY116" s="22" t="s">
        <v>1193</v>
      </c>
      <c r="AZ116" s="108" t="s">
        <v>1194</v>
      </c>
    </row>
    <row r="117" spans="1:52" ht="75.75" customHeight="1">
      <c r="A117" s="84">
        <v>116</v>
      </c>
      <c r="B117" s="85" t="s">
        <v>1195</v>
      </c>
      <c r="C117" s="85" t="s">
        <v>1196</v>
      </c>
      <c r="D117" s="85" t="s">
        <v>1197</v>
      </c>
      <c r="E117" s="85">
        <v>2020</v>
      </c>
      <c r="F117" s="85" t="s">
        <v>236</v>
      </c>
      <c r="G117" s="85" t="s">
        <v>129</v>
      </c>
      <c r="H117" s="85" t="s">
        <v>238</v>
      </c>
      <c r="I117" s="85" t="str" cm="1">
        <f t="array" ref="I117">_xlfn.TEXTJOIN(",", TRUE, IF(Table4[study_id]=Table3[[#This Row],[study_id]], Table4[iso_code], ""))</f>
        <v>MA</v>
      </c>
      <c r="J117" s="85">
        <f>COUNTIF(study_countries!A:A,A117)</f>
        <v>1</v>
      </c>
      <c r="K117" s="85" t="s">
        <v>223</v>
      </c>
      <c r="L117" s="85" t="s">
        <v>1198</v>
      </c>
      <c r="M117" s="85" t="s">
        <v>1199</v>
      </c>
      <c r="N117" s="85">
        <v>2009</v>
      </c>
      <c r="O117" s="85">
        <v>2030</v>
      </c>
      <c r="P117" s="85"/>
      <c r="Q117" s="98"/>
      <c r="R117" s="85"/>
      <c r="S117" s="85"/>
      <c r="T117" s="85"/>
      <c r="U117" s="85"/>
      <c r="V117" s="85"/>
      <c r="W117" s="85"/>
      <c r="X117" s="85"/>
      <c r="Y117" s="85"/>
      <c r="Z117" s="85"/>
      <c r="AA117" s="85"/>
      <c r="AB117" s="85" t="s">
        <v>66</v>
      </c>
      <c r="AC117" s="85" t="s">
        <v>67</v>
      </c>
      <c r="AD117" s="85" t="s">
        <v>88</v>
      </c>
      <c r="AE117" s="85" t="s">
        <v>64</v>
      </c>
      <c r="AF117" s="85" t="s">
        <v>64</v>
      </c>
      <c r="AG117" s="85" t="s">
        <v>65</v>
      </c>
      <c r="AH117" s="85"/>
      <c r="AI117" s="85" t="s">
        <v>89</v>
      </c>
      <c r="AJ117" s="85" t="s">
        <v>65</v>
      </c>
      <c r="AK117" s="85" t="s">
        <v>65</v>
      </c>
      <c r="AL117" s="85" t="s">
        <v>65</v>
      </c>
      <c r="AM117" s="85" t="s">
        <v>65</v>
      </c>
      <c r="AN117" s="85" t="s">
        <v>65</v>
      </c>
      <c r="AO117" s="85"/>
      <c r="AP117" s="85"/>
      <c r="AQ117" s="85" t="s">
        <v>1200</v>
      </c>
      <c r="AR117" s="85" t="s">
        <v>519</v>
      </c>
      <c r="AS117" s="91" t="s">
        <v>64</v>
      </c>
      <c r="AT117" s="85"/>
      <c r="AU117" s="85" t="s">
        <v>65</v>
      </c>
      <c r="AV117" s="85"/>
      <c r="AW117" s="85"/>
      <c r="AX117" s="85"/>
      <c r="AY117" s="22" t="s">
        <v>1201</v>
      </c>
      <c r="AZ117" s="108" t="s">
        <v>1202</v>
      </c>
    </row>
    <row r="118" spans="1:52" ht="84.75" customHeight="1">
      <c r="A118" s="84">
        <v>117</v>
      </c>
      <c r="B118" s="85" t="s">
        <v>1203</v>
      </c>
      <c r="C118" s="85" t="s">
        <v>752</v>
      </c>
      <c r="D118" s="85" t="s">
        <v>1204</v>
      </c>
      <c r="E118" s="85">
        <v>2021</v>
      </c>
      <c r="F118" s="85" t="s">
        <v>236</v>
      </c>
      <c r="G118" s="85" t="s">
        <v>754</v>
      </c>
      <c r="H118" s="85" t="s">
        <v>222</v>
      </c>
      <c r="I118" s="85" t="str" cm="1">
        <f t="array" ref="I118">_xlfn.TEXTJOIN(",", TRUE, IF(Table4[study_id]=Table3[[#This Row],[study_id]], Table4[iso_code], ""))</f>
        <v>SO</v>
      </c>
      <c r="J118" s="85">
        <f>COUNTIF(study_countries!A:A,A118)</f>
        <v>1</v>
      </c>
      <c r="K118" s="85" t="s">
        <v>321</v>
      </c>
      <c r="L118" s="85" t="s">
        <v>1205</v>
      </c>
      <c r="M118" s="85" t="s">
        <v>1206</v>
      </c>
      <c r="N118" s="85"/>
      <c r="O118" s="85"/>
      <c r="P118" s="85"/>
      <c r="Q118" s="85"/>
      <c r="R118" s="85"/>
      <c r="S118" s="85"/>
      <c r="T118" s="85"/>
      <c r="U118" s="85"/>
      <c r="V118" s="85"/>
      <c r="W118" s="85"/>
      <c r="X118" s="85"/>
      <c r="Y118" s="85"/>
      <c r="Z118" s="85"/>
      <c r="AA118" s="85"/>
      <c r="AB118" s="85" t="s">
        <v>66</v>
      </c>
      <c r="AC118" s="85" t="s">
        <v>67</v>
      </c>
      <c r="AD118" s="85" t="s">
        <v>88</v>
      </c>
      <c r="AE118" s="85" t="s">
        <v>64</v>
      </c>
      <c r="AF118" s="85" t="s">
        <v>64</v>
      </c>
      <c r="AG118" s="85" t="s">
        <v>65</v>
      </c>
      <c r="AH118" s="85"/>
      <c r="AI118" s="85" t="s">
        <v>69</v>
      </c>
      <c r="AJ118" s="85" t="s">
        <v>65</v>
      </c>
      <c r="AK118" s="85" t="s">
        <v>65</v>
      </c>
      <c r="AL118" s="85" t="s">
        <v>65</v>
      </c>
      <c r="AM118" s="85" t="s">
        <v>64</v>
      </c>
      <c r="AN118" s="85" t="s">
        <v>65</v>
      </c>
      <c r="AO118" s="85"/>
      <c r="AP118" s="85"/>
      <c r="AQ118" s="85" t="s">
        <v>1207</v>
      </c>
      <c r="AR118" s="85" t="s">
        <v>727</v>
      </c>
      <c r="AS118" s="91" t="s">
        <v>65</v>
      </c>
      <c r="AT118" s="85"/>
      <c r="AU118" s="85" t="s">
        <v>65</v>
      </c>
      <c r="AV118" s="85"/>
      <c r="AW118" s="85"/>
      <c r="AX118" s="85"/>
      <c r="AY118" s="22" t="s">
        <v>1208</v>
      </c>
      <c r="AZ118" s="108" t="s">
        <v>1209</v>
      </c>
    </row>
    <row r="119" spans="1:52" ht="95.25" customHeight="1">
      <c r="A119" s="84">
        <v>118</v>
      </c>
      <c r="B119" s="85" t="s">
        <v>1210</v>
      </c>
      <c r="C119" s="85" t="s">
        <v>387</v>
      </c>
      <c r="D119" s="85" t="s">
        <v>1211</v>
      </c>
      <c r="E119" s="85">
        <v>2023</v>
      </c>
      <c r="F119" s="85" t="s">
        <v>55</v>
      </c>
      <c r="G119" s="85" t="s">
        <v>129</v>
      </c>
      <c r="H119" s="85" t="s">
        <v>238</v>
      </c>
      <c r="I119" s="85" t="str" cm="1">
        <f t="array" ref="I119">_xlfn.TEXTJOIN(",", TRUE, IF(Table4[study_id]=Table3[[#This Row],[study_id]], Table4[iso_code], ""))</f>
        <v>CM</v>
      </c>
      <c r="J119" s="85">
        <f>COUNTIF(study_countries!A:A,A119)</f>
        <v>1</v>
      </c>
      <c r="K119" s="85" t="s">
        <v>321</v>
      </c>
      <c r="L119" s="85" t="s">
        <v>1212</v>
      </c>
      <c r="M119" s="85" t="s">
        <v>1213</v>
      </c>
      <c r="N119" s="85">
        <v>2016</v>
      </c>
      <c r="O119" s="85">
        <v>2045</v>
      </c>
      <c r="P119" s="85" t="s">
        <v>61</v>
      </c>
      <c r="Q119" s="85" t="s">
        <v>441</v>
      </c>
      <c r="R119" s="85" t="s">
        <v>194</v>
      </c>
      <c r="S119" s="85" t="s">
        <v>65</v>
      </c>
      <c r="T119" s="85" t="s">
        <v>65</v>
      </c>
      <c r="U119" s="85" t="s">
        <v>65</v>
      </c>
      <c r="V119" s="85" t="s">
        <v>64</v>
      </c>
      <c r="W119" s="85" t="s">
        <v>65</v>
      </c>
      <c r="X119" s="85" t="s">
        <v>65</v>
      </c>
      <c r="Y119" s="85" t="s">
        <v>64</v>
      </c>
      <c r="Z119" s="85" t="s">
        <v>65</v>
      </c>
      <c r="AA119" s="85" t="s">
        <v>65</v>
      </c>
      <c r="AB119" s="85" t="s">
        <v>146</v>
      </c>
      <c r="AC119" s="85" t="s">
        <v>67</v>
      </c>
      <c r="AD119" s="85" t="s">
        <v>88</v>
      </c>
      <c r="AE119" s="85" t="s">
        <v>64</v>
      </c>
      <c r="AF119" s="85" t="s">
        <v>64</v>
      </c>
      <c r="AG119" s="85" t="s">
        <v>64</v>
      </c>
      <c r="AH119" s="85" t="s">
        <v>65</v>
      </c>
      <c r="AI119" s="85" t="s">
        <v>89</v>
      </c>
      <c r="AJ119" s="85" t="s">
        <v>65</v>
      </c>
      <c r="AK119" s="85" t="s">
        <v>64</v>
      </c>
      <c r="AL119" s="85" t="s">
        <v>64</v>
      </c>
      <c r="AM119" s="85" t="s">
        <v>65</v>
      </c>
      <c r="AN119" s="85" t="s">
        <v>64</v>
      </c>
      <c r="AO119" s="85" t="s">
        <v>1214</v>
      </c>
      <c r="AP119" s="85" t="s">
        <v>1215</v>
      </c>
      <c r="AQ119" s="85" t="s">
        <v>1216</v>
      </c>
      <c r="AR119" s="85" t="s">
        <v>1217</v>
      </c>
      <c r="AS119" s="91" t="s">
        <v>65</v>
      </c>
      <c r="AT119" s="85"/>
      <c r="AU119" s="85" t="s">
        <v>65</v>
      </c>
      <c r="AV119" s="85" t="s">
        <v>75</v>
      </c>
      <c r="AW119" s="85" t="s">
        <v>65</v>
      </c>
      <c r="AX119" s="85"/>
      <c r="AY119" s="22" t="s">
        <v>1218</v>
      </c>
      <c r="AZ119" s="108" t="s">
        <v>1219</v>
      </c>
    </row>
    <row r="120" spans="1:52" ht="99" customHeight="1">
      <c r="A120" s="84">
        <v>119</v>
      </c>
      <c r="B120" s="85" t="s">
        <v>1220</v>
      </c>
      <c r="C120" s="85" t="s">
        <v>269</v>
      </c>
      <c r="D120" s="85" t="s">
        <v>1221</v>
      </c>
      <c r="E120" s="85">
        <v>2022</v>
      </c>
      <c r="F120" s="85" t="s">
        <v>55</v>
      </c>
      <c r="G120" s="85" t="s">
        <v>129</v>
      </c>
      <c r="H120" s="85" t="s">
        <v>238</v>
      </c>
      <c r="I120" s="85" t="str" cm="1">
        <f t="array" ref="I120">_xlfn.TEXTJOIN(",", TRUE, IF(Table4[study_id]=Table3[[#This Row],[study_id]], Table4[iso_code], ""))</f>
        <v>ET</v>
      </c>
      <c r="J120" s="85">
        <f>COUNTIF(study_countries!A:A,A120)</f>
        <v>1</v>
      </c>
      <c r="K120" s="85" t="s">
        <v>321</v>
      </c>
      <c r="L120" s="85" t="s">
        <v>1222</v>
      </c>
      <c r="M120" s="85" t="s">
        <v>1223</v>
      </c>
      <c r="N120" s="85">
        <v>2015</v>
      </c>
      <c r="O120" s="85">
        <v>2065</v>
      </c>
      <c r="P120" s="85" t="s">
        <v>61</v>
      </c>
      <c r="Q120" s="85" t="s">
        <v>84</v>
      </c>
      <c r="R120" s="85" t="s">
        <v>63</v>
      </c>
      <c r="S120" s="85" t="s">
        <v>64</v>
      </c>
      <c r="T120" s="85" t="s">
        <v>64</v>
      </c>
      <c r="U120" s="85" t="s">
        <v>64</v>
      </c>
      <c r="V120" s="85" t="s">
        <v>64</v>
      </c>
      <c r="W120" s="85" t="s">
        <v>64</v>
      </c>
      <c r="X120" s="85" t="s">
        <v>64</v>
      </c>
      <c r="Y120" s="85" t="s">
        <v>64</v>
      </c>
      <c r="Z120" s="85" t="s">
        <v>65</v>
      </c>
      <c r="AA120" s="85" t="s">
        <v>64</v>
      </c>
      <c r="AB120" s="85" t="s">
        <v>66</v>
      </c>
      <c r="AC120" s="85" t="s">
        <v>104</v>
      </c>
      <c r="AD120" s="85" t="s">
        <v>88</v>
      </c>
      <c r="AE120" s="85" t="s">
        <v>64</v>
      </c>
      <c r="AF120" s="85" t="s">
        <v>64</v>
      </c>
      <c r="AG120" s="85" t="s">
        <v>64</v>
      </c>
      <c r="AH120" s="85" t="s">
        <v>65</v>
      </c>
      <c r="AI120" s="85" t="s">
        <v>89</v>
      </c>
      <c r="AJ120" s="85" t="s">
        <v>65</v>
      </c>
      <c r="AK120" s="85" t="s">
        <v>65</v>
      </c>
      <c r="AL120" s="85" t="s">
        <v>65</v>
      </c>
      <c r="AM120" s="85" t="s">
        <v>64</v>
      </c>
      <c r="AN120" s="85" t="s">
        <v>65</v>
      </c>
      <c r="AO120" s="85" t="s">
        <v>1224</v>
      </c>
      <c r="AP120" s="85" t="s">
        <v>1225</v>
      </c>
      <c r="AQ120" s="85" t="s">
        <v>1226</v>
      </c>
      <c r="AR120" s="85" t="s">
        <v>1227</v>
      </c>
      <c r="AS120" s="91" t="s">
        <v>136</v>
      </c>
      <c r="AT120" s="85"/>
      <c r="AU120" s="85" t="s">
        <v>65</v>
      </c>
      <c r="AV120" s="85" t="s">
        <v>75</v>
      </c>
      <c r="AW120" s="85" t="s">
        <v>65</v>
      </c>
      <c r="AX120" s="22"/>
      <c r="AY120" s="22" t="s">
        <v>1228</v>
      </c>
      <c r="AZ120" s="108" t="s">
        <v>1229</v>
      </c>
    </row>
    <row r="121" spans="1:52" ht="75.75" customHeight="1">
      <c r="A121" s="84">
        <v>120</v>
      </c>
      <c r="B121" s="85" t="s">
        <v>1230</v>
      </c>
      <c r="C121" s="85" t="s">
        <v>752</v>
      </c>
      <c r="D121" s="85" t="s">
        <v>1231</v>
      </c>
      <c r="E121" s="85">
        <v>2022</v>
      </c>
      <c r="F121" s="85" t="s">
        <v>236</v>
      </c>
      <c r="G121" s="85" t="s">
        <v>754</v>
      </c>
      <c r="H121" s="85" t="s">
        <v>222</v>
      </c>
      <c r="I121" s="85" t="str" cm="1">
        <f t="array" ref="I121">_xlfn.TEXTJOIN(",", TRUE, IF(Table4[study_id]=Table3[[#This Row],[study_id]], Table4[iso_code], ""))</f>
        <v>ET</v>
      </c>
      <c r="J121" s="85">
        <f>COUNTIF(study_countries!A:A,A121)</f>
        <v>1</v>
      </c>
      <c r="K121" s="85" t="s">
        <v>321</v>
      </c>
      <c r="L121" s="85" t="s">
        <v>1232</v>
      </c>
      <c r="M121" s="85" t="s">
        <v>1233</v>
      </c>
      <c r="N121" s="85"/>
      <c r="O121" s="85"/>
      <c r="P121" s="85"/>
      <c r="Q121" s="85"/>
      <c r="R121" s="85"/>
      <c r="S121" s="85"/>
      <c r="T121" s="85"/>
      <c r="U121" s="85"/>
      <c r="V121" s="85"/>
      <c r="W121" s="85"/>
      <c r="X121" s="85"/>
      <c r="Y121" s="85"/>
      <c r="Z121" s="85"/>
      <c r="AA121" s="85"/>
      <c r="AB121" s="85" t="s">
        <v>66</v>
      </c>
      <c r="AC121" s="85" t="s">
        <v>67</v>
      </c>
      <c r="AD121" s="85" t="s">
        <v>88</v>
      </c>
      <c r="AE121" s="85" t="s">
        <v>65</v>
      </c>
      <c r="AF121" s="85" t="s">
        <v>65</v>
      </c>
      <c r="AG121" s="85" t="s">
        <v>65</v>
      </c>
      <c r="AH121" s="85"/>
      <c r="AI121" s="85" t="s">
        <v>69</v>
      </c>
      <c r="AJ121" s="85" t="s">
        <v>65</v>
      </c>
      <c r="AK121" s="85" t="s">
        <v>65</v>
      </c>
      <c r="AL121" s="85" t="s">
        <v>65</v>
      </c>
      <c r="AM121" s="85" t="s">
        <v>64</v>
      </c>
      <c r="AN121" s="85" t="s">
        <v>65</v>
      </c>
      <c r="AO121" s="85"/>
      <c r="AP121" s="85"/>
      <c r="AQ121" s="85" t="s">
        <v>1234</v>
      </c>
      <c r="AR121" s="85" t="s">
        <v>727</v>
      </c>
      <c r="AS121" s="91" t="s">
        <v>65</v>
      </c>
      <c r="AT121" s="85"/>
      <c r="AU121" s="85" t="s">
        <v>65</v>
      </c>
      <c r="AV121" s="85"/>
      <c r="AW121" s="85"/>
      <c r="AX121" s="85"/>
      <c r="AY121" s="22" t="s">
        <v>1235</v>
      </c>
      <c r="AZ121" s="108" t="s">
        <v>1236</v>
      </c>
    </row>
    <row r="122" spans="1:52" ht="94.5" customHeight="1">
      <c r="A122" s="84">
        <v>121</v>
      </c>
      <c r="B122" s="85" t="s">
        <v>1237</v>
      </c>
      <c r="C122" s="85" t="s">
        <v>823</v>
      </c>
      <c r="D122" s="85" t="s">
        <v>1238</v>
      </c>
      <c r="E122" s="85">
        <v>2025</v>
      </c>
      <c r="F122" s="85" t="s">
        <v>236</v>
      </c>
      <c r="G122" s="85" t="s">
        <v>754</v>
      </c>
      <c r="H122" s="85" t="s">
        <v>222</v>
      </c>
      <c r="I122" s="85" t="str" cm="1">
        <f t="array" ref="I122">_xlfn.TEXTJOIN(",", TRUE, IF(Table4[study_id]=Table3[[#This Row],[study_id]], Table4[iso_code], ""))</f>
        <v>TZ</v>
      </c>
      <c r="J122" s="85">
        <f>COUNTIF(study_countries!A:A,A122)</f>
        <v>1</v>
      </c>
      <c r="K122" s="85" t="s">
        <v>321</v>
      </c>
      <c r="L122" s="85" t="s">
        <v>1239</v>
      </c>
      <c r="M122" s="85" t="s">
        <v>1240</v>
      </c>
      <c r="N122" s="85"/>
      <c r="O122" s="85"/>
      <c r="P122" s="85"/>
      <c r="Q122" s="85"/>
      <c r="R122" s="85"/>
      <c r="S122" s="85"/>
      <c r="T122" s="85"/>
      <c r="U122" s="85"/>
      <c r="V122" s="85"/>
      <c r="W122" s="85"/>
      <c r="X122" s="85"/>
      <c r="Y122" s="85"/>
      <c r="Z122" s="85"/>
      <c r="AA122" s="85"/>
      <c r="AB122" s="85" t="s">
        <v>66</v>
      </c>
      <c r="AC122" s="85" t="s">
        <v>67</v>
      </c>
      <c r="AD122" s="85" t="s">
        <v>88</v>
      </c>
      <c r="AE122" s="85" t="s">
        <v>65</v>
      </c>
      <c r="AF122" s="85" t="s">
        <v>65</v>
      </c>
      <c r="AG122" s="85" t="s">
        <v>65</v>
      </c>
      <c r="AH122" s="85"/>
      <c r="AI122" s="85" t="s">
        <v>69</v>
      </c>
      <c r="AJ122" s="85" t="s">
        <v>65</v>
      </c>
      <c r="AK122" s="85" t="s">
        <v>65</v>
      </c>
      <c r="AL122" s="85" t="s">
        <v>65</v>
      </c>
      <c r="AM122" s="85" t="s">
        <v>64</v>
      </c>
      <c r="AN122" s="85" t="s">
        <v>65</v>
      </c>
      <c r="AO122" s="85"/>
      <c r="AP122" s="85"/>
      <c r="AQ122" s="85" t="s">
        <v>1241</v>
      </c>
      <c r="AR122" s="85" t="s">
        <v>885</v>
      </c>
      <c r="AS122" s="91" t="s">
        <v>64</v>
      </c>
      <c r="AT122" s="85"/>
      <c r="AU122" s="85" t="s">
        <v>65</v>
      </c>
      <c r="AV122" s="85"/>
      <c r="AW122" s="85"/>
      <c r="AX122" s="85"/>
      <c r="AY122" s="22" t="s">
        <v>1242</v>
      </c>
      <c r="AZ122" s="108" t="s">
        <v>1243</v>
      </c>
    </row>
    <row r="123" spans="1:52" ht="80.25" customHeight="1">
      <c r="A123" s="84">
        <v>122</v>
      </c>
      <c r="B123" s="85" t="s">
        <v>1244</v>
      </c>
      <c r="C123" s="85" t="s">
        <v>752</v>
      </c>
      <c r="D123" s="85" t="s">
        <v>1245</v>
      </c>
      <c r="E123" s="85">
        <v>2014</v>
      </c>
      <c r="F123" s="85" t="s">
        <v>236</v>
      </c>
      <c r="G123" s="85" t="s">
        <v>594</v>
      </c>
      <c r="H123" s="85" t="s">
        <v>222</v>
      </c>
      <c r="I123" s="85" t="str" cm="1">
        <f t="array" ref="I123">_xlfn.TEXTJOIN(",", TRUE, IF(Table4[study_id]=Table3[[#This Row],[study_id]], Table4[iso_code], ""))</f>
        <v>NG</v>
      </c>
      <c r="J123" s="85">
        <f>COUNTIF(study_countries!A:A,A123)</f>
        <v>1</v>
      </c>
      <c r="K123" s="85" t="s">
        <v>248</v>
      </c>
      <c r="L123" s="85" t="s">
        <v>1246</v>
      </c>
      <c r="M123" s="85" t="s">
        <v>1247</v>
      </c>
      <c r="N123" s="85"/>
      <c r="O123" s="85"/>
      <c r="P123" s="85"/>
      <c r="Q123" s="85"/>
      <c r="R123" s="85"/>
      <c r="S123" s="85"/>
      <c r="T123" s="85"/>
      <c r="U123" s="85"/>
      <c r="V123" s="85"/>
      <c r="W123" s="85"/>
      <c r="X123" s="85"/>
      <c r="Y123" s="85"/>
      <c r="Z123" s="85"/>
      <c r="AA123" s="85"/>
      <c r="AB123" s="85" t="s">
        <v>66</v>
      </c>
      <c r="AC123" s="85" t="s">
        <v>67</v>
      </c>
      <c r="AD123" s="85" t="s">
        <v>88</v>
      </c>
      <c r="AE123" s="85" t="s">
        <v>64</v>
      </c>
      <c r="AF123" s="85" t="s">
        <v>64</v>
      </c>
      <c r="AG123" s="85" t="s">
        <v>65</v>
      </c>
      <c r="AH123" s="85"/>
      <c r="AI123" s="85" t="s">
        <v>69</v>
      </c>
      <c r="AJ123" s="85" t="s">
        <v>65</v>
      </c>
      <c r="AK123" s="85" t="s">
        <v>65</v>
      </c>
      <c r="AL123" s="85" t="s">
        <v>65</v>
      </c>
      <c r="AM123" s="85" t="s">
        <v>64</v>
      </c>
      <c r="AN123" s="85" t="s">
        <v>65</v>
      </c>
      <c r="AO123" s="85"/>
      <c r="AP123" s="85"/>
      <c r="AQ123" s="85" t="s">
        <v>1248</v>
      </c>
      <c r="AR123" s="85" t="s">
        <v>1249</v>
      </c>
      <c r="AS123" s="91" t="s">
        <v>136</v>
      </c>
      <c r="AT123" s="85"/>
      <c r="AU123" s="85" t="s">
        <v>65</v>
      </c>
      <c r="AV123" s="85"/>
      <c r="AW123" s="85"/>
      <c r="AX123" s="85"/>
      <c r="AY123" s="22" t="s">
        <v>1250</v>
      </c>
      <c r="AZ123" s="108" t="s">
        <v>1251</v>
      </c>
    </row>
    <row r="124" spans="1:52" ht="99.75" customHeight="1">
      <c r="A124" s="84">
        <v>123</v>
      </c>
      <c r="B124" s="85" t="s">
        <v>1252</v>
      </c>
      <c r="C124" s="85" t="s">
        <v>752</v>
      </c>
      <c r="D124" s="85" t="s">
        <v>1253</v>
      </c>
      <c r="E124" s="85">
        <v>2019</v>
      </c>
      <c r="F124" s="85" t="s">
        <v>236</v>
      </c>
      <c r="G124" s="85" t="s">
        <v>594</v>
      </c>
      <c r="H124" s="85" t="s">
        <v>238</v>
      </c>
      <c r="I124" s="85" t="str" cm="1">
        <f t="array" ref="I124">_xlfn.TEXTJOIN(",", TRUE, IF(Table4[study_id]=Table3[[#This Row],[study_id]], Table4[iso_code], ""))</f>
        <v>NG</v>
      </c>
      <c r="J124" s="85">
        <f>COUNTIF(study_countries!A:A,A124)</f>
        <v>1</v>
      </c>
      <c r="K124" s="85" t="s">
        <v>248</v>
      </c>
      <c r="L124" s="85" t="s">
        <v>1254</v>
      </c>
      <c r="M124" s="85" t="s">
        <v>1255</v>
      </c>
      <c r="N124" s="85"/>
      <c r="O124" s="85"/>
      <c r="P124" s="85"/>
      <c r="Q124" s="85"/>
      <c r="R124" s="85"/>
      <c r="S124" s="85"/>
      <c r="T124" s="85"/>
      <c r="U124" s="85"/>
      <c r="V124" s="85"/>
      <c r="W124" s="85"/>
      <c r="X124" s="85"/>
      <c r="Y124" s="85"/>
      <c r="Z124" s="85"/>
      <c r="AA124" s="85"/>
      <c r="AB124" s="85" t="s">
        <v>66</v>
      </c>
      <c r="AC124" s="85" t="s">
        <v>67</v>
      </c>
      <c r="AD124" s="85" t="s">
        <v>88</v>
      </c>
      <c r="AE124" s="85" t="s">
        <v>64</v>
      </c>
      <c r="AF124" s="85" t="s">
        <v>64</v>
      </c>
      <c r="AG124" s="85" t="s">
        <v>65</v>
      </c>
      <c r="AH124" s="85"/>
      <c r="AI124" s="85" t="s">
        <v>69</v>
      </c>
      <c r="AJ124" s="85" t="s">
        <v>65</v>
      </c>
      <c r="AK124" s="85" t="s">
        <v>65</v>
      </c>
      <c r="AL124" s="85" t="s">
        <v>65</v>
      </c>
      <c r="AM124" s="85" t="s">
        <v>64</v>
      </c>
      <c r="AN124" s="85" t="s">
        <v>65</v>
      </c>
      <c r="AO124" s="85"/>
      <c r="AP124" s="85"/>
      <c r="AQ124" s="85" t="s">
        <v>1256</v>
      </c>
      <c r="AR124" s="85" t="s">
        <v>1257</v>
      </c>
      <c r="AS124" s="91" t="s">
        <v>64</v>
      </c>
      <c r="AT124" s="85"/>
      <c r="AU124" s="85" t="s">
        <v>65</v>
      </c>
      <c r="AV124" s="85"/>
      <c r="AW124" s="85"/>
      <c r="AX124" s="85"/>
      <c r="AY124" s="22" t="s">
        <v>1258</v>
      </c>
      <c r="AZ124" s="108" t="s">
        <v>1259</v>
      </c>
    </row>
    <row r="125" spans="1:52" ht="96.75" customHeight="1">
      <c r="A125" s="84">
        <v>124</v>
      </c>
      <c r="B125" s="85" t="s">
        <v>1260</v>
      </c>
      <c r="C125" s="85" t="s">
        <v>752</v>
      </c>
      <c r="D125" s="85" t="s">
        <v>1261</v>
      </c>
      <c r="E125" s="85">
        <v>2013</v>
      </c>
      <c r="F125" s="85" t="s">
        <v>236</v>
      </c>
      <c r="G125" s="85" t="s">
        <v>754</v>
      </c>
      <c r="H125" s="85" t="s">
        <v>222</v>
      </c>
      <c r="I125" s="85" t="str" cm="1">
        <f t="array" ref="I125">_xlfn.TEXTJOIN(",", TRUE, IF(Table4[study_id]=Table3[[#This Row],[study_id]], Table4[iso_code], ""))</f>
        <v>NG</v>
      </c>
      <c r="J125" s="85">
        <f>COUNTIF(study_countries!A:A,A125)</f>
        <v>1</v>
      </c>
      <c r="K125" s="85" t="s">
        <v>248</v>
      </c>
      <c r="L125" s="85" t="s">
        <v>1262</v>
      </c>
      <c r="M125" s="85" t="s">
        <v>1263</v>
      </c>
      <c r="N125" s="85"/>
      <c r="O125" s="85"/>
      <c r="P125" s="85"/>
      <c r="Q125" s="85"/>
      <c r="R125" s="85"/>
      <c r="S125" s="85"/>
      <c r="T125" s="85"/>
      <c r="U125" s="85"/>
      <c r="V125" s="85"/>
      <c r="W125" s="85"/>
      <c r="X125" s="85"/>
      <c r="Y125" s="85"/>
      <c r="Z125" s="85"/>
      <c r="AA125" s="85"/>
      <c r="AB125" s="85" t="s">
        <v>66</v>
      </c>
      <c r="AC125" s="85" t="s">
        <v>67</v>
      </c>
      <c r="AD125" s="85" t="s">
        <v>88</v>
      </c>
      <c r="AE125" s="85" t="s">
        <v>64</v>
      </c>
      <c r="AF125" s="85" t="s">
        <v>64</v>
      </c>
      <c r="AG125" s="85" t="s">
        <v>65</v>
      </c>
      <c r="AH125" s="85"/>
      <c r="AI125" s="85" t="s">
        <v>883</v>
      </c>
      <c r="AJ125" s="85" t="s">
        <v>65</v>
      </c>
      <c r="AK125" s="85" t="s">
        <v>65</v>
      </c>
      <c r="AL125" s="85" t="s">
        <v>65</v>
      </c>
      <c r="AM125" s="85" t="s">
        <v>65</v>
      </c>
      <c r="AN125" s="85" t="s">
        <v>65</v>
      </c>
      <c r="AO125" s="85"/>
      <c r="AP125" s="85"/>
      <c r="AQ125" s="85" t="s">
        <v>1264</v>
      </c>
      <c r="AR125" s="85" t="s">
        <v>1265</v>
      </c>
      <c r="AS125" s="91" t="s">
        <v>64</v>
      </c>
      <c r="AT125" s="85"/>
      <c r="AU125" s="85" t="s">
        <v>65</v>
      </c>
      <c r="AV125" s="85"/>
      <c r="AW125" s="85"/>
      <c r="AX125" s="85"/>
      <c r="AY125" s="22" t="s">
        <v>1266</v>
      </c>
      <c r="AZ125" s="108" t="s">
        <v>1267</v>
      </c>
    </row>
    <row r="126" spans="1:52" ht="99.75" customHeight="1">
      <c r="A126" s="84">
        <v>125</v>
      </c>
      <c r="B126" s="85" t="s">
        <v>1268</v>
      </c>
      <c r="C126" s="85" t="s">
        <v>761</v>
      </c>
      <c r="D126" s="85" t="s">
        <v>1269</v>
      </c>
      <c r="E126" s="85">
        <v>2013</v>
      </c>
      <c r="F126" s="85" t="s">
        <v>236</v>
      </c>
      <c r="G126" s="85" t="s">
        <v>808</v>
      </c>
      <c r="H126" s="85" t="s">
        <v>238</v>
      </c>
      <c r="I126" s="85" t="str" cm="1">
        <f t="array" ref="I126">_xlfn.TEXTJOIN(",", TRUE, IF(Table4[study_id]=Table3[[#This Row],[study_id]], Table4[iso_code], ""))</f>
        <v>DZ</v>
      </c>
      <c r="J126" s="85">
        <f>COUNTIF(study_countries!A:A,A126)</f>
        <v>1</v>
      </c>
      <c r="K126" s="85" t="s">
        <v>223</v>
      </c>
      <c r="L126" s="85" t="s">
        <v>1270</v>
      </c>
      <c r="M126" s="85" t="s">
        <v>1271</v>
      </c>
      <c r="N126" s="85"/>
      <c r="O126" s="85"/>
      <c r="P126" s="85"/>
      <c r="Q126" s="85"/>
      <c r="R126" s="85"/>
      <c r="S126" s="85"/>
      <c r="T126" s="85"/>
      <c r="U126" s="85"/>
      <c r="V126" s="85"/>
      <c r="W126" s="85"/>
      <c r="X126" s="85"/>
      <c r="Y126" s="85"/>
      <c r="Z126" s="85"/>
      <c r="AA126" s="85"/>
      <c r="AB126" s="85" t="s">
        <v>66</v>
      </c>
      <c r="AC126" s="85" t="s">
        <v>104</v>
      </c>
      <c r="AD126" s="85" t="s">
        <v>88</v>
      </c>
      <c r="AE126" s="85" t="s">
        <v>65</v>
      </c>
      <c r="AF126" s="85" t="s">
        <v>65</v>
      </c>
      <c r="AG126" s="85" t="s">
        <v>65</v>
      </c>
      <c r="AH126" s="85"/>
      <c r="AI126" s="85" t="s">
        <v>89</v>
      </c>
      <c r="AJ126" s="85" t="s">
        <v>65</v>
      </c>
      <c r="AK126" s="85" t="s">
        <v>65</v>
      </c>
      <c r="AL126" s="85" t="s">
        <v>65</v>
      </c>
      <c r="AM126" s="85" t="s">
        <v>65</v>
      </c>
      <c r="AN126" s="85" t="s">
        <v>65</v>
      </c>
      <c r="AO126" s="85"/>
      <c r="AP126" s="85"/>
      <c r="AQ126" s="85" t="s">
        <v>1272</v>
      </c>
      <c r="AR126" s="85" t="s">
        <v>812</v>
      </c>
      <c r="AS126" s="91" t="s">
        <v>64</v>
      </c>
      <c r="AT126" s="85"/>
      <c r="AU126" s="85" t="s">
        <v>65</v>
      </c>
      <c r="AV126" s="85"/>
      <c r="AW126" s="85"/>
      <c r="AX126" s="85"/>
      <c r="AY126" s="22" t="s">
        <v>1273</v>
      </c>
      <c r="AZ126" s="87"/>
    </row>
    <row r="127" spans="1:52" ht="97.5" customHeight="1">
      <c r="A127" s="84">
        <v>126</v>
      </c>
      <c r="B127" s="85" t="s">
        <v>1274</v>
      </c>
      <c r="C127" s="85" t="s">
        <v>823</v>
      </c>
      <c r="D127" s="85" t="s">
        <v>1275</v>
      </c>
      <c r="E127" s="85">
        <v>2025</v>
      </c>
      <c r="F127" s="85" t="s">
        <v>236</v>
      </c>
      <c r="G127" s="85" t="s">
        <v>754</v>
      </c>
      <c r="H127" s="85" t="s">
        <v>222</v>
      </c>
      <c r="I127" s="85" t="str" cm="1">
        <f t="array" ref="I127">_xlfn.TEXTJOIN(",", TRUE, IF(Table4[study_id]=Table3[[#This Row],[study_id]], Table4[iso_code], ""))</f>
        <v>ET</v>
      </c>
      <c r="J127" s="85">
        <f>COUNTIF(study_countries!A:A,A127)</f>
        <v>1</v>
      </c>
      <c r="K127" s="85" t="s">
        <v>321</v>
      </c>
      <c r="L127" s="85" t="s">
        <v>1276</v>
      </c>
      <c r="M127" s="85" t="s">
        <v>1277</v>
      </c>
      <c r="N127" s="85"/>
      <c r="O127" s="85"/>
      <c r="P127" s="85"/>
      <c r="Q127" s="85"/>
      <c r="R127" s="85"/>
      <c r="S127" s="85"/>
      <c r="T127" s="85"/>
      <c r="U127" s="85"/>
      <c r="V127" s="85"/>
      <c r="W127" s="85"/>
      <c r="X127" s="85"/>
      <c r="Y127" s="85"/>
      <c r="Z127" s="85"/>
      <c r="AA127" s="85"/>
      <c r="AB127" s="85" t="s">
        <v>66</v>
      </c>
      <c r="AC127" s="85" t="s">
        <v>67</v>
      </c>
      <c r="AD127" s="85" t="s">
        <v>88</v>
      </c>
      <c r="AE127" s="85" t="s">
        <v>64</v>
      </c>
      <c r="AF127" s="85" t="s">
        <v>64</v>
      </c>
      <c r="AG127" s="85" t="s">
        <v>65</v>
      </c>
      <c r="AH127" s="85"/>
      <c r="AI127" s="85" t="s">
        <v>69</v>
      </c>
      <c r="AJ127" s="85" t="s">
        <v>65</v>
      </c>
      <c r="AK127" s="85" t="s">
        <v>65</v>
      </c>
      <c r="AL127" s="85" t="s">
        <v>65</v>
      </c>
      <c r="AM127" s="85" t="s">
        <v>64</v>
      </c>
      <c r="AN127" s="85" t="s">
        <v>65</v>
      </c>
      <c r="AO127" s="85"/>
      <c r="AP127" s="85"/>
      <c r="AQ127" s="85" t="s">
        <v>1278</v>
      </c>
      <c r="AR127" s="85" t="s">
        <v>1279</v>
      </c>
      <c r="AS127" s="91" t="s">
        <v>136</v>
      </c>
      <c r="AT127" s="85"/>
      <c r="AU127" s="85" t="s">
        <v>65</v>
      </c>
      <c r="AV127" s="85"/>
      <c r="AW127" s="85"/>
      <c r="AX127" s="85"/>
      <c r="AY127" s="22" t="s">
        <v>1280</v>
      </c>
      <c r="AZ127" s="108" t="s">
        <v>1281</v>
      </c>
    </row>
    <row r="128" spans="1:52" ht="89.25" customHeight="1">
      <c r="A128" s="84">
        <v>127</v>
      </c>
      <c r="B128" s="85" t="s">
        <v>1282</v>
      </c>
      <c r="C128" s="85" t="s">
        <v>752</v>
      </c>
      <c r="D128" s="85" t="s">
        <v>1283</v>
      </c>
      <c r="E128" s="85">
        <v>2020</v>
      </c>
      <c r="F128" s="85" t="s">
        <v>236</v>
      </c>
      <c r="G128" s="85" t="s">
        <v>754</v>
      </c>
      <c r="H128" s="85" t="s">
        <v>222</v>
      </c>
      <c r="I128" s="85" t="str" cm="1">
        <f t="array" ref="I128">_xlfn.TEXTJOIN(",", TRUE, IF(Table4[study_id]=Table3[[#This Row],[study_id]], Table4[iso_code], ""))</f>
        <v>NG</v>
      </c>
      <c r="J128" s="85">
        <f>COUNTIF(study_countries!A:A,A128)</f>
        <v>1</v>
      </c>
      <c r="K128" s="85" t="s">
        <v>248</v>
      </c>
      <c r="L128" s="85" t="s">
        <v>3432</v>
      </c>
      <c r="M128" s="85" t="s">
        <v>3433</v>
      </c>
      <c r="N128" s="85"/>
      <c r="O128" s="85"/>
      <c r="P128" s="85"/>
      <c r="Q128" s="85"/>
      <c r="R128" s="85"/>
      <c r="S128" s="85"/>
      <c r="T128" s="85"/>
      <c r="U128" s="85"/>
      <c r="V128" s="85"/>
      <c r="W128" s="85"/>
      <c r="X128" s="85"/>
      <c r="Y128" s="85"/>
      <c r="Z128" s="85"/>
      <c r="AA128" s="85"/>
      <c r="AB128" s="85" t="s">
        <v>66</v>
      </c>
      <c r="AC128" s="85" t="s">
        <v>67</v>
      </c>
      <c r="AD128" s="85" t="s">
        <v>88</v>
      </c>
      <c r="AE128" s="85" t="s">
        <v>64</v>
      </c>
      <c r="AF128" s="85" t="s">
        <v>64</v>
      </c>
      <c r="AG128" s="85" t="s">
        <v>65</v>
      </c>
      <c r="AH128" s="85"/>
      <c r="AI128" s="85" t="s">
        <v>89</v>
      </c>
      <c r="AJ128" s="85" t="s">
        <v>65</v>
      </c>
      <c r="AK128" s="85" t="s">
        <v>65</v>
      </c>
      <c r="AL128" s="85" t="s">
        <v>64</v>
      </c>
      <c r="AM128" s="85" t="s">
        <v>64</v>
      </c>
      <c r="AN128" s="85" t="s">
        <v>65</v>
      </c>
      <c r="AO128" s="85"/>
      <c r="AP128" s="85"/>
      <c r="AQ128" s="85" t="s">
        <v>3434</v>
      </c>
      <c r="AR128" s="85" t="s">
        <v>3435</v>
      </c>
      <c r="AS128" s="91" t="s">
        <v>136</v>
      </c>
      <c r="AT128" s="85"/>
      <c r="AU128" s="85" t="s">
        <v>65</v>
      </c>
      <c r="AV128" s="85"/>
      <c r="AW128" s="85"/>
      <c r="AX128" s="85"/>
      <c r="AY128" s="112" t="s">
        <v>3436</v>
      </c>
      <c r="AZ128" s="113" t="s">
        <v>3437</v>
      </c>
    </row>
    <row r="129" spans="1:52" ht="95.25" customHeight="1">
      <c r="A129" s="84">
        <v>128</v>
      </c>
      <c r="B129" s="85" t="s">
        <v>3438</v>
      </c>
      <c r="C129" s="85" t="s">
        <v>823</v>
      </c>
      <c r="D129" s="85" t="s">
        <v>3439</v>
      </c>
      <c r="E129" s="85">
        <v>2023</v>
      </c>
      <c r="F129" s="85" t="s">
        <v>236</v>
      </c>
      <c r="G129" s="85" t="s">
        <v>754</v>
      </c>
      <c r="H129" s="85" t="s">
        <v>222</v>
      </c>
      <c r="I129" s="85" t="str" cm="1">
        <f t="array" ref="I129">_xlfn.TEXTJOIN(",", TRUE, IF(Table4[study_id]=Table3[[#This Row],[study_id]], Table4[iso_code], ""))</f>
        <v>MA</v>
      </c>
      <c r="J129" s="85">
        <f>COUNTIF(study_countries!A:A,A129)</f>
        <v>1</v>
      </c>
      <c r="K129" s="85" t="s">
        <v>223</v>
      </c>
      <c r="L129" s="85" t="s">
        <v>3440</v>
      </c>
      <c r="M129" s="85" t="s">
        <v>3441</v>
      </c>
      <c r="N129" s="85"/>
      <c r="O129" s="85"/>
      <c r="P129" s="85"/>
      <c r="Q129" s="85"/>
      <c r="R129" s="85"/>
      <c r="S129" s="85"/>
      <c r="T129" s="85"/>
      <c r="U129" s="85"/>
      <c r="V129" s="85"/>
      <c r="W129" s="85"/>
      <c r="X129" s="85"/>
      <c r="Y129" s="85"/>
      <c r="Z129" s="85"/>
      <c r="AA129" s="85"/>
      <c r="AB129" s="85" t="s">
        <v>66</v>
      </c>
      <c r="AC129" s="85" t="s">
        <v>67</v>
      </c>
      <c r="AD129" s="85" t="s">
        <v>88</v>
      </c>
      <c r="AE129" s="85" t="s">
        <v>65</v>
      </c>
      <c r="AF129" s="85" t="s">
        <v>64</v>
      </c>
      <c r="AG129" s="85" t="s">
        <v>65</v>
      </c>
      <c r="AH129" s="85"/>
      <c r="AI129" s="85" t="s">
        <v>105</v>
      </c>
      <c r="AJ129" s="85" t="s">
        <v>65</v>
      </c>
      <c r="AK129" s="85" t="s">
        <v>65</v>
      </c>
      <c r="AL129" s="85" t="s">
        <v>65</v>
      </c>
      <c r="AM129" s="85" t="s">
        <v>65</v>
      </c>
      <c r="AN129" s="85" t="s">
        <v>65</v>
      </c>
      <c r="AO129" s="85"/>
      <c r="AP129" s="85"/>
      <c r="AQ129" s="85" t="s">
        <v>3442</v>
      </c>
      <c r="AR129" s="85" t="s">
        <v>519</v>
      </c>
      <c r="AS129" s="91" t="s">
        <v>64</v>
      </c>
      <c r="AT129" s="85"/>
      <c r="AU129" s="85" t="s">
        <v>65</v>
      </c>
      <c r="AV129" s="85"/>
      <c r="AW129" s="85"/>
      <c r="AX129" s="85"/>
      <c r="AY129" s="112" t="s">
        <v>3443</v>
      </c>
      <c r="AZ129" s="113" t="s">
        <v>3444</v>
      </c>
    </row>
    <row r="130" spans="1:52" ht="85.5" customHeight="1">
      <c r="A130" s="84">
        <v>129</v>
      </c>
      <c r="B130" s="85" t="s">
        <v>3445</v>
      </c>
      <c r="C130" s="85" t="s">
        <v>269</v>
      </c>
      <c r="D130" s="85" t="s">
        <v>3446</v>
      </c>
      <c r="E130" s="85">
        <v>2025</v>
      </c>
      <c r="F130" s="85" t="s">
        <v>55</v>
      </c>
      <c r="G130" s="85" t="s">
        <v>129</v>
      </c>
      <c r="H130" s="85" t="s">
        <v>238</v>
      </c>
      <c r="I130" s="85" t="str" cm="1">
        <f t="array" ref="I130">_xlfn.TEXTJOIN(",", TRUE, IF(Table4[study_id]=Table3[[#This Row],[study_id]], Table4[iso_code], ""))</f>
        <v>TN</v>
      </c>
      <c r="J130" s="85">
        <f>COUNTIF(study_countries!A:A,A130)</f>
        <v>1</v>
      </c>
      <c r="K130" s="85" t="s">
        <v>223</v>
      </c>
      <c r="L130" s="85" t="s">
        <v>3447</v>
      </c>
      <c r="M130" s="85" t="s">
        <v>3448</v>
      </c>
      <c r="N130" s="85">
        <v>2023</v>
      </c>
      <c r="O130" s="85">
        <v>2050</v>
      </c>
      <c r="P130" s="85" t="s">
        <v>61</v>
      </c>
      <c r="Q130" s="85" t="s">
        <v>84</v>
      </c>
      <c r="R130" s="85" t="s">
        <v>63</v>
      </c>
      <c r="S130" s="85" t="s">
        <v>64</v>
      </c>
      <c r="T130" s="85" t="s">
        <v>64</v>
      </c>
      <c r="U130" s="85" t="s">
        <v>64</v>
      </c>
      <c r="V130" s="85" t="s">
        <v>65</v>
      </c>
      <c r="W130" s="85" t="s">
        <v>65</v>
      </c>
      <c r="X130" s="85" t="s">
        <v>65</v>
      </c>
      <c r="Y130" s="85" t="s">
        <v>64</v>
      </c>
      <c r="Z130" s="85" t="s">
        <v>64</v>
      </c>
      <c r="AA130" s="85" t="s">
        <v>65</v>
      </c>
      <c r="AB130" s="85" t="s">
        <v>66</v>
      </c>
      <c r="AC130" s="85" t="s">
        <v>104</v>
      </c>
      <c r="AD130" s="85" t="s">
        <v>88</v>
      </c>
      <c r="AE130" s="85" t="s">
        <v>64</v>
      </c>
      <c r="AF130" s="85" t="s">
        <v>64</v>
      </c>
      <c r="AG130" s="85" t="s">
        <v>64</v>
      </c>
      <c r="AH130" s="85" t="s">
        <v>65</v>
      </c>
      <c r="AI130" s="85" t="s">
        <v>89</v>
      </c>
      <c r="AJ130" s="85" t="s">
        <v>65</v>
      </c>
      <c r="AK130" s="85" t="s">
        <v>65</v>
      </c>
      <c r="AL130" s="85" t="s">
        <v>65</v>
      </c>
      <c r="AM130" s="85" t="s">
        <v>65</v>
      </c>
      <c r="AN130" s="85" t="s">
        <v>65</v>
      </c>
      <c r="AO130" s="85" t="s">
        <v>3449</v>
      </c>
      <c r="AP130" s="85" t="s">
        <v>3450</v>
      </c>
      <c r="AQ130" s="85" t="s">
        <v>474</v>
      </c>
      <c r="AR130" s="85" t="s">
        <v>475</v>
      </c>
      <c r="AS130" s="91" t="s">
        <v>65</v>
      </c>
      <c r="AT130" s="85"/>
      <c r="AU130" s="85" t="s">
        <v>64</v>
      </c>
      <c r="AV130" s="88">
        <v>0.08</v>
      </c>
      <c r="AW130" s="85" t="s">
        <v>65</v>
      </c>
      <c r="AX130" s="85"/>
      <c r="AY130" s="112" t="s">
        <v>3451</v>
      </c>
      <c r="AZ130" s="113" t="s">
        <v>711</v>
      </c>
    </row>
    <row r="131" spans="1:52" ht="91.5" customHeight="1">
      <c r="A131" s="84">
        <v>130</v>
      </c>
      <c r="B131" s="85" t="s">
        <v>3453</v>
      </c>
      <c r="C131" s="85" t="s">
        <v>3454</v>
      </c>
      <c r="D131" s="85" t="s">
        <v>3452</v>
      </c>
      <c r="E131" s="85">
        <v>2021</v>
      </c>
      <c r="F131" s="85" t="s">
        <v>55</v>
      </c>
      <c r="G131" s="85" t="s">
        <v>129</v>
      </c>
      <c r="H131" s="85" t="s">
        <v>238</v>
      </c>
      <c r="I131" s="85" t="str" cm="1">
        <f t="array" ref="I131">_xlfn.TEXTJOIN(",", TRUE, IF(Table4[study_id]=Table3[[#This Row],[study_id]], Table4[iso_code], ""))</f>
        <v>KE</v>
      </c>
      <c r="J131" s="85">
        <f>COUNTIF(study_countries!A:A,A131)</f>
        <v>1</v>
      </c>
      <c r="K131" s="85" t="s">
        <v>321</v>
      </c>
      <c r="L131" s="85" t="s">
        <v>3455</v>
      </c>
      <c r="M131" s="85" t="s">
        <v>3456</v>
      </c>
      <c r="N131" s="85">
        <v>2010</v>
      </c>
      <c r="O131" s="85">
        <v>2040</v>
      </c>
      <c r="P131" s="85" t="s">
        <v>61</v>
      </c>
      <c r="Q131" s="85" t="s">
        <v>441</v>
      </c>
      <c r="R131" s="85" t="s">
        <v>194</v>
      </c>
      <c r="S131" s="85" t="s">
        <v>64</v>
      </c>
      <c r="T131" s="85" t="s">
        <v>64</v>
      </c>
      <c r="U131" s="85" t="s">
        <v>64</v>
      </c>
      <c r="V131" s="85" t="s">
        <v>64</v>
      </c>
      <c r="W131" s="85" t="s">
        <v>64</v>
      </c>
      <c r="X131" s="85" t="s">
        <v>64</v>
      </c>
      <c r="Y131" s="85" t="s">
        <v>64</v>
      </c>
      <c r="Z131" s="85" t="s">
        <v>65</v>
      </c>
      <c r="AA131" s="85" t="s">
        <v>64</v>
      </c>
      <c r="AB131" s="85" t="s">
        <v>66</v>
      </c>
      <c r="AC131" s="85" t="s">
        <v>67</v>
      </c>
      <c r="AD131" s="85" t="s">
        <v>88</v>
      </c>
      <c r="AE131" s="85" t="s">
        <v>64</v>
      </c>
      <c r="AF131" s="85" t="s">
        <v>64</v>
      </c>
      <c r="AG131" s="85" t="s">
        <v>64</v>
      </c>
      <c r="AH131" s="85" t="s">
        <v>64</v>
      </c>
      <c r="AI131" s="85" t="s">
        <v>89</v>
      </c>
      <c r="AJ131" s="85" t="s">
        <v>65</v>
      </c>
      <c r="AK131" s="85" t="s">
        <v>65</v>
      </c>
      <c r="AL131" s="85" t="s">
        <v>65</v>
      </c>
      <c r="AM131" s="85" t="s">
        <v>65</v>
      </c>
      <c r="AN131" s="85" t="s">
        <v>65</v>
      </c>
      <c r="AO131" s="85"/>
      <c r="AP131" s="85" t="s">
        <v>3457</v>
      </c>
      <c r="AQ131" s="85" t="s">
        <v>3458</v>
      </c>
      <c r="AR131" s="85" t="s">
        <v>3459</v>
      </c>
      <c r="AS131" s="91" t="s">
        <v>136</v>
      </c>
      <c r="AT131" s="85"/>
      <c r="AU131" s="85" t="s">
        <v>65</v>
      </c>
      <c r="AV131" s="88" t="s">
        <v>75</v>
      </c>
      <c r="AW131" s="85" t="s">
        <v>65</v>
      </c>
      <c r="AX131" s="85"/>
      <c r="AY131" s="112" t="s">
        <v>3460</v>
      </c>
      <c r="AZ131" s="113" t="s">
        <v>3461</v>
      </c>
    </row>
    <row r="132" spans="1:52" ht="79.5" customHeight="1">
      <c r="A132" s="84">
        <v>131</v>
      </c>
      <c r="B132" s="85" t="s">
        <v>3462</v>
      </c>
      <c r="C132" s="85" t="s">
        <v>752</v>
      </c>
      <c r="D132" s="85" t="s">
        <v>3463</v>
      </c>
      <c r="E132" s="85">
        <v>2025</v>
      </c>
      <c r="F132" s="85" t="s">
        <v>236</v>
      </c>
      <c r="G132" s="85" t="s">
        <v>594</v>
      </c>
      <c r="H132" s="85" t="s">
        <v>222</v>
      </c>
      <c r="I132" s="85" t="str" cm="1">
        <f t="array" ref="I132">_xlfn.TEXTJOIN(",", TRUE, IF(Table4[study_id]=Table3[[#This Row],[study_id]], Table4[iso_code], ""))</f>
        <v>KE</v>
      </c>
      <c r="J132" s="85">
        <f>COUNTIF(study_countries!A:A,A132)</f>
        <v>1</v>
      </c>
      <c r="K132" s="85" t="s">
        <v>321</v>
      </c>
      <c r="L132" s="85" t="s">
        <v>3463</v>
      </c>
      <c r="M132" s="85" t="s">
        <v>3464</v>
      </c>
      <c r="N132" s="85"/>
      <c r="O132" s="85"/>
      <c r="P132" s="85"/>
      <c r="Q132" s="85"/>
      <c r="R132" s="85"/>
      <c r="S132" s="85"/>
      <c r="T132" s="85"/>
      <c r="U132" s="85"/>
      <c r="V132" s="85"/>
      <c r="W132" s="85"/>
      <c r="X132" s="85"/>
      <c r="Y132" s="85"/>
      <c r="Z132" s="85"/>
      <c r="AA132" s="85"/>
      <c r="AB132" s="85" t="s">
        <v>66</v>
      </c>
      <c r="AC132" s="85" t="s">
        <v>67</v>
      </c>
      <c r="AD132" s="85" t="s">
        <v>88</v>
      </c>
      <c r="AE132" s="85" t="s">
        <v>64</v>
      </c>
      <c r="AF132" s="85" t="s">
        <v>64</v>
      </c>
      <c r="AG132" s="85" t="s">
        <v>65</v>
      </c>
      <c r="AH132" s="85"/>
      <c r="AI132" s="85" t="s">
        <v>69</v>
      </c>
      <c r="AJ132" s="85" t="s">
        <v>65</v>
      </c>
      <c r="AK132" s="85" t="s">
        <v>64</v>
      </c>
      <c r="AL132" s="85" t="s">
        <v>64</v>
      </c>
      <c r="AM132" s="85" t="s">
        <v>65</v>
      </c>
      <c r="AN132" s="85" t="s">
        <v>65</v>
      </c>
      <c r="AO132" s="85"/>
      <c r="AP132" s="85"/>
      <c r="AQ132" s="85" t="s">
        <v>3465</v>
      </c>
      <c r="AR132" s="85" t="s">
        <v>434</v>
      </c>
      <c r="AS132" s="91" t="s">
        <v>64</v>
      </c>
      <c r="AT132" s="85"/>
      <c r="AU132" s="85" t="s">
        <v>65</v>
      </c>
      <c r="AV132" s="85"/>
      <c r="AW132" s="85"/>
      <c r="AX132" s="85"/>
      <c r="AY132" s="112" t="s">
        <v>3466</v>
      </c>
      <c r="AZ132" s="113" t="s">
        <v>3467</v>
      </c>
    </row>
    <row r="133" spans="1:52" ht="67.5" customHeight="1">
      <c r="A133" s="84">
        <v>132</v>
      </c>
      <c r="B133" s="85" t="s">
        <v>3469</v>
      </c>
      <c r="C133" s="85" t="s">
        <v>3470</v>
      </c>
      <c r="D133" s="85" t="s">
        <v>3468</v>
      </c>
      <c r="E133" s="85">
        <v>2023</v>
      </c>
      <c r="F133" s="85" t="s">
        <v>236</v>
      </c>
      <c r="G133" s="85" t="s">
        <v>808</v>
      </c>
      <c r="H133" s="85" t="s">
        <v>222</v>
      </c>
      <c r="I133" s="85" t="str" cm="1">
        <f t="array" ref="I133">_xlfn.TEXTJOIN(",", TRUE, IF(Table4[study_id]=Table3[[#This Row],[study_id]], Table4[iso_code], ""))</f>
        <v>NG</v>
      </c>
      <c r="J133" s="85">
        <f>COUNTIF(study_countries!A:A,A133)</f>
        <v>1</v>
      </c>
      <c r="K133" s="85" t="s">
        <v>248</v>
      </c>
      <c r="L133" s="85" t="s">
        <v>3471</v>
      </c>
      <c r="M133" s="85" t="s">
        <v>3472</v>
      </c>
      <c r="N133" s="85"/>
      <c r="O133" s="85"/>
      <c r="P133" s="85"/>
      <c r="Q133" s="85"/>
      <c r="R133" s="85"/>
      <c r="S133" s="85"/>
      <c r="T133" s="85"/>
      <c r="U133" s="85"/>
      <c r="V133" s="85"/>
      <c r="W133" s="85"/>
      <c r="X133" s="85"/>
      <c r="Y133" s="85"/>
      <c r="Z133" s="85"/>
      <c r="AA133" s="85"/>
      <c r="AB133" s="85" t="s">
        <v>66</v>
      </c>
      <c r="AC133" s="85" t="s">
        <v>67</v>
      </c>
      <c r="AD133" s="85" t="s">
        <v>88</v>
      </c>
      <c r="AE133" s="85" t="s">
        <v>64</v>
      </c>
      <c r="AF133" s="85" t="s">
        <v>64</v>
      </c>
      <c r="AG133" s="85" t="s">
        <v>65</v>
      </c>
      <c r="AH133" s="85"/>
      <c r="AI133" s="85" t="s">
        <v>69</v>
      </c>
      <c r="AJ133" s="85" t="s">
        <v>65</v>
      </c>
      <c r="AK133" s="85" t="s">
        <v>65</v>
      </c>
      <c r="AL133" s="85" t="s">
        <v>65</v>
      </c>
      <c r="AM133" s="85" t="s">
        <v>64</v>
      </c>
      <c r="AN133" s="85" t="s">
        <v>65</v>
      </c>
      <c r="AO133" s="85"/>
      <c r="AP133" s="85"/>
      <c r="AQ133" s="85" t="s">
        <v>3473</v>
      </c>
      <c r="AR133" s="85" t="s">
        <v>3474</v>
      </c>
      <c r="AS133" s="91" t="s">
        <v>136</v>
      </c>
      <c r="AT133" s="85"/>
      <c r="AU133" s="85" t="s">
        <v>65</v>
      </c>
      <c r="AV133" s="85"/>
      <c r="AW133" s="85"/>
      <c r="AX133" s="85"/>
      <c r="AY133" s="112" t="s">
        <v>3475</v>
      </c>
      <c r="AZ133" s="113" t="s">
        <v>3476</v>
      </c>
    </row>
    <row r="134" spans="1:52" ht="83.25" customHeight="1">
      <c r="A134" s="84">
        <v>133</v>
      </c>
      <c r="B134" s="85" t="s">
        <v>3478</v>
      </c>
      <c r="C134" s="85" t="s">
        <v>752</v>
      </c>
      <c r="D134" s="85" t="s">
        <v>3477</v>
      </c>
      <c r="E134" s="85">
        <v>2021</v>
      </c>
      <c r="F134" s="85" t="s">
        <v>236</v>
      </c>
      <c r="G134" s="85" t="s">
        <v>754</v>
      </c>
      <c r="H134" s="85" t="s">
        <v>222</v>
      </c>
      <c r="I134" s="85" t="str">
        <f t="array" ref="I134">_xlfn.TEXTJOIN(",", TRUE, IF(Table4[study_id]=Table3[[#This Row],[study_id]], Table4[iso_code], ""))</f>
        <v>NG</v>
      </c>
      <c r="J134" s="85">
        <f>COUNTIF(study_countries!A:A,A134)</f>
        <v>1</v>
      </c>
      <c r="K134" s="85" t="s">
        <v>248</v>
      </c>
      <c r="L134" s="85" t="s">
        <v>3479</v>
      </c>
      <c r="M134" s="85" t="s">
        <v>3480</v>
      </c>
      <c r="N134" s="85"/>
      <c r="O134" s="85"/>
      <c r="P134" s="85"/>
      <c r="Q134" s="85"/>
      <c r="R134" s="85"/>
      <c r="S134" s="85"/>
      <c r="T134" s="85"/>
      <c r="U134" s="85"/>
      <c r="V134" s="85"/>
      <c r="W134" s="85"/>
      <c r="X134" s="85"/>
      <c r="Y134" s="85"/>
      <c r="Z134" s="85"/>
      <c r="AA134" s="85"/>
      <c r="AB134" s="85" t="s">
        <v>66</v>
      </c>
      <c r="AC134" s="85" t="s">
        <v>67</v>
      </c>
      <c r="AD134" s="85" t="s">
        <v>88</v>
      </c>
      <c r="AE134" s="85" t="s">
        <v>64</v>
      </c>
      <c r="AF134" s="85" t="s">
        <v>64</v>
      </c>
      <c r="AG134" s="85" t="s">
        <v>65</v>
      </c>
      <c r="AH134" s="85"/>
      <c r="AI134" s="85" t="s">
        <v>89</v>
      </c>
      <c r="AJ134" s="85" t="s">
        <v>65</v>
      </c>
      <c r="AK134" s="85" t="s">
        <v>65</v>
      </c>
      <c r="AL134" s="85" t="s">
        <v>65</v>
      </c>
      <c r="AM134" s="85" t="s">
        <v>64</v>
      </c>
      <c r="AN134" s="85" t="s">
        <v>65</v>
      </c>
      <c r="AO134" s="85"/>
      <c r="AP134" s="85"/>
      <c r="AQ134" s="85" t="s">
        <v>3481</v>
      </c>
      <c r="AR134" s="85" t="s">
        <v>3482</v>
      </c>
      <c r="AS134" s="91" t="s">
        <v>64</v>
      </c>
      <c r="AT134" s="85"/>
      <c r="AU134" s="85" t="s">
        <v>65</v>
      </c>
      <c r="AV134" s="85"/>
      <c r="AW134" s="85"/>
      <c r="AX134" s="85"/>
      <c r="AY134" s="112" t="s">
        <v>3483</v>
      </c>
      <c r="AZ134" s="113" t="s">
        <v>3484</v>
      </c>
    </row>
    <row r="135" spans="1:52" ht="79.5" customHeight="1">
      <c r="A135" s="84">
        <v>134</v>
      </c>
      <c r="B135" s="85" t="s">
        <v>3493</v>
      </c>
      <c r="C135" s="85" t="s">
        <v>823</v>
      </c>
      <c r="D135" s="85" t="s">
        <v>3485</v>
      </c>
      <c r="E135" s="85">
        <v>2026</v>
      </c>
      <c r="F135" s="85" t="s">
        <v>236</v>
      </c>
      <c r="G135" s="85" t="s">
        <v>754</v>
      </c>
      <c r="H135" s="85" t="s">
        <v>222</v>
      </c>
      <c r="I135" s="85" t="s">
        <v>1265</v>
      </c>
      <c r="J135" s="85">
        <f>COUNTIF(study_countries!A:A,A135)</f>
        <v>1</v>
      </c>
      <c r="K135" s="85" t="s">
        <v>248</v>
      </c>
      <c r="L135" s="85" t="s">
        <v>3486</v>
      </c>
      <c r="M135" s="85" t="s">
        <v>3487</v>
      </c>
      <c r="N135" s="85"/>
      <c r="O135" s="85"/>
      <c r="P135" s="85"/>
      <c r="Q135" s="85"/>
      <c r="R135" s="85"/>
      <c r="S135" s="85"/>
      <c r="T135" s="85"/>
      <c r="U135" s="85"/>
      <c r="V135" s="85"/>
      <c r="W135" s="85"/>
      <c r="X135" s="85"/>
      <c r="Y135" s="85"/>
      <c r="Z135" s="85"/>
      <c r="AA135" s="85"/>
      <c r="AB135" s="85" t="s">
        <v>194</v>
      </c>
      <c r="AC135" s="85" t="s">
        <v>67</v>
      </c>
      <c r="AD135" s="85" t="s">
        <v>88</v>
      </c>
      <c r="AE135" s="85" t="s">
        <v>64</v>
      </c>
      <c r="AF135" s="85" t="s">
        <v>64</v>
      </c>
      <c r="AG135" s="85" t="s">
        <v>65</v>
      </c>
      <c r="AH135" s="85"/>
      <c r="AI135" s="85" t="s">
        <v>119</v>
      </c>
      <c r="AJ135" s="85" t="s">
        <v>65</v>
      </c>
      <c r="AK135" s="85" t="s">
        <v>65</v>
      </c>
      <c r="AL135" s="85" t="s">
        <v>65</v>
      </c>
      <c r="AM135" s="85" t="s">
        <v>65</v>
      </c>
      <c r="AN135" s="85" t="s">
        <v>65</v>
      </c>
      <c r="AO135" s="85"/>
      <c r="AP135" s="85"/>
      <c r="AQ135" s="85" t="s">
        <v>3488</v>
      </c>
      <c r="AR135" s="85" t="s">
        <v>3489</v>
      </c>
      <c r="AS135" s="91" t="s">
        <v>65</v>
      </c>
      <c r="AT135" s="85"/>
      <c r="AU135" s="85" t="s">
        <v>65</v>
      </c>
      <c r="AV135" s="85"/>
      <c r="AW135" s="85"/>
      <c r="AX135" s="85"/>
      <c r="AY135" s="112" t="s">
        <v>3490</v>
      </c>
      <c r="AZ135" s="113" t="s">
        <v>3491</v>
      </c>
    </row>
    <row r="136" spans="1:52" ht="89.25" customHeight="1">
      <c r="A136" s="84">
        <v>135</v>
      </c>
      <c r="B136" s="85" t="s">
        <v>3494</v>
      </c>
      <c r="C136" s="85" t="s">
        <v>387</v>
      </c>
      <c r="D136" s="85" t="s">
        <v>3492</v>
      </c>
      <c r="E136" s="85">
        <v>2021</v>
      </c>
      <c r="F136" s="85" t="s">
        <v>55</v>
      </c>
      <c r="G136" s="85" t="s">
        <v>129</v>
      </c>
      <c r="H136" s="85" t="s">
        <v>238</v>
      </c>
      <c r="I136" s="85" t="str">
        <f t="array" ref="I136">_xlfn.TEXTJOIN(",", TRUE, IF(Table4[study_id]=Table3[[#This Row],[study_id]], Table4[iso_code], ""))</f>
        <v>ZA</v>
      </c>
      <c r="J136" s="85">
        <f>COUNTIF(study_countries!A:A,A136)</f>
        <v>1</v>
      </c>
      <c r="K136" s="85" t="s">
        <v>271</v>
      </c>
      <c r="L136" s="85" t="s">
        <v>3495</v>
      </c>
      <c r="M136" s="85" t="s">
        <v>3496</v>
      </c>
      <c r="N136" s="85">
        <v>2020</v>
      </c>
      <c r="O136" s="85">
        <v>2050</v>
      </c>
      <c r="P136" s="85" t="s">
        <v>61</v>
      </c>
      <c r="Q136" s="85" t="s">
        <v>441</v>
      </c>
      <c r="R136" s="85" t="s">
        <v>194</v>
      </c>
      <c r="S136" s="85" t="s">
        <v>64</v>
      </c>
      <c r="T136" s="85" t="s">
        <v>65</v>
      </c>
      <c r="U136" s="85" t="s">
        <v>64</v>
      </c>
      <c r="V136" s="85" t="s">
        <v>64</v>
      </c>
      <c r="W136" s="85" t="s">
        <v>64</v>
      </c>
      <c r="X136" s="85" t="s">
        <v>65</v>
      </c>
      <c r="Y136" s="85" t="s">
        <v>64</v>
      </c>
      <c r="Z136" s="85" t="s">
        <v>65</v>
      </c>
      <c r="AA136" s="85" t="s">
        <v>64</v>
      </c>
      <c r="AB136" s="85" t="s">
        <v>146</v>
      </c>
      <c r="AC136" s="85" t="s">
        <v>67</v>
      </c>
      <c r="AD136" s="85" t="s">
        <v>88</v>
      </c>
      <c r="AE136" s="85" t="s">
        <v>64</v>
      </c>
      <c r="AF136" s="85" t="s">
        <v>64</v>
      </c>
      <c r="AG136" s="85" t="s">
        <v>65</v>
      </c>
      <c r="AH136" s="85" t="s">
        <v>65</v>
      </c>
      <c r="AI136" s="85" t="s">
        <v>89</v>
      </c>
      <c r="AJ136" s="85" t="s">
        <v>65</v>
      </c>
      <c r="AK136" s="85" t="s">
        <v>65</v>
      </c>
      <c r="AL136" s="85" t="s">
        <v>64</v>
      </c>
      <c r="AM136" s="85" t="s">
        <v>65</v>
      </c>
      <c r="AN136" s="85" t="s">
        <v>65</v>
      </c>
      <c r="AO136" s="85" t="s">
        <v>3497</v>
      </c>
      <c r="AP136" s="85" t="s">
        <v>3498</v>
      </c>
      <c r="AQ136" s="85" t="s">
        <v>3499</v>
      </c>
      <c r="AR136" s="85" t="s">
        <v>618</v>
      </c>
      <c r="AS136" s="91" t="s">
        <v>64</v>
      </c>
      <c r="AT136" s="85"/>
      <c r="AU136" s="85" t="s">
        <v>65</v>
      </c>
      <c r="AV136" s="115">
        <v>9.7000000000000003E-2</v>
      </c>
      <c r="AW136" s="85" t="s">
        <v>65</v>
      </c>
      <c r="AX136" s="85"/>
      <c r="AY136" s="112" t="s">
        <v>3500</v>
      </c>
      <c r="AZ136" s="113" t="s">
        <v>3501</v>
      </c>
    </row>
    <row r="137" spans="1:52" ht="52.5" customHeight="1">
      <c r="A137" s="84">
        <v>136</v>
      </c>
      <c r="B137" s="85" t="s">
        <v>3503</v>
      </c>
      <c r="C137" s="85" t="s">
        <v>752</v>
      </c>
      <c r="D137" s="85" t="s">
        <v>3502</v>
      </c>
      <c r="E137" s="85">
        <v>2017</v>
      </c>
      <c r="F137" s="85" t="s">
        <v>236</v>
      </c>
      <c r="G137" s="85" t="s">
        <v>754</v>
      </c>
      <c r="H137" s="85" t="s">
        <v>238</v>
      </c>
      <c r="I137" s="85" t="str">
        <f t="array" ref="I137">_xlfn.TEXTJOIN(",", TRUE, IF(Table4[study_id]=Table3[[#This Row],[study_id]], Table4[iso_code], ""))</f>
        <v>MA</v>
      </c>
      <c r="J137" s="85">
        <f>COUNTIF(study_countries!A:A,A137)</f>
        <v>1</v>
      </c>
      <c r="K137" s="85" t="s">
        <v>223</v>
      </c>
      <c r="L137" s="85" t="s">
        <v>3504</v>
      </c>
      <c r="M137" s="85" t="s">
        <v>3505</v>
      </c>
      <c r="N137" s="85"/>
      <c r="O137" s="85"/>
      <c r="P137" s="85"/>
      <c r="Q137" s="85"/>
      <c r="R137" s="85"/>
      <c r="S137" s="85"/>
      <c r="T137" s="85"/>
      <c r="U137" s="85"/>
      <c r="V137" s="85"/>
      <c r="W137" s="85"/>
      <c r="X137" s="85"/>
      <c r="Y137" s="85"/>
      <c r="Z137" s="85"/>
      <c r="AA137" s="85"/>
      <c r="AB137" s="85" t="s">
        <v>66</v>
      </c>
      <c r="AC137" s="85" t="s">
        <v>67</v>
      </c>
      <c r="AD137" s="85" t="s">
        <v>88</v>
      </c>
      <c r="AE137" s="85" t="s">
        <v>64</v>
      </c>
      <c r="AF137" s="85" t="s">
        <v>64</v>
      </c>
      <c r="AG137" s="85" t="s">
        <v>65</v>
      </c>
      <c r="AH137" s="85"/>
      <c r="AI137" s="85" t="s">
        <v>89</v>
      </c>
      <c r="AJ137" s="85" t="s">
        <v>65</v>
      </c>
      <c r="AK137" s="85" t="s">
        <v>65</v>
      </c>
      <c r="AL137" s="85" t="s">
        <v>65</v>
      </c>
      <c r="AM137" s="85" t="s">
        <v>65</v>
      </c>
      <c r="AN137" s="85" t="s">
        <v>65</v>
      </c>
      <c r="AO137" s="85"/>
      <c r="AP137" s="85"/>
      <c r="AQ137" s="85" t="s">
        <v>3506</v>
      </c>
      <c r="AR137" s="85" t="s">
        <v>519</v>
      </c>
      <c r="AS137" s="91" t="s">
        <v>64</v>
      </c>
      <c r="AT137" s="85"/>
      <c r="AU137" s="85" t="s">
        <v>65</v>
      </c>
      <c r="AV137" s="85"/>
      <c r="AW137" s="85"/>
      <c r="AX137" s="85"/>
      <c r="AY137" s="112" t="s">
        <v>3507</v>
      </c>
      <c r="AZ137" s="113" t="s">
        <v>3508</v>
      </c>
    </row>
    <row r="138" spans="1:52" ht="70.5" customHeight="1">
      <c r="A138" s="84">
        <v>137</v>
      </c>
      <c r="B138" s="85" t="s">
        <v>3510</v>
      </c>
      <c r="C138" s="85" t="s">
        <v>823</v>
      </c>
      <c r="D138" s="85" t="s">
        <v>3509</v>
      </c>
      <c r="E138" s="85">
        <v>2025</v>
      </c>
      <c r="F138" s="85" t="s">
        <v>236</v>
      </c>
      <c r="G138" s="85" t="s">
        <v>808</v>
      </c>
      <c r="H138" s="85" t="s">
        <v>222</v>
      </c>
      <c r="I138" s="85" t="str">
        <f t="array" ref="I138">_xlfn.TEXTJOIN(",", TRUE, IF(Table4[study_id]=Table3[[#This Row],[study_id]], Table4[iso_code], ""))</f>
        <v>AO</v>
      </c>
      <c r="J138" s="85">
        <f>COUNTIF(study_countries!A:A,A138)</f>
        <v>1</v>
      </c>
      <c r="K138" s="85" t="s">
        <v>271</v>
      </c>
      <c r="L138" s="85" t="s">
        <v>3512</v>
      </c>
      <c r="M138" s="85" t="s">
        <v>3513</v>
      </c>
      <c r="N138" s="85"/>
      <c r="O138" s="85"/>
      <c r="P138" s="85"/>
      <c r="Q138" s="85"/>
      <c r="R138" s="85"/>
      <c r="S138" s="85"/>
      <c r="T138" s="85"/>
      <c r="U138" s="85"/>
      <c r="V138" s="85"/>
      <c r="W138" s="85"/>
      <c r="X138" s="85"/>
      <c r="Y138" s="85"/>
      <c r="Z138" s="85"/>
      <c r="AA138" s="85"/>
      <c r="AB138" s="85" t="s">
        <v>66</v>
      </c>
      <c r="AC138" s="85" t="s">
        <v>67</v>
      </c>
      <c r="AD138" s="85" t="s">
        <v>88</v>
      </c>
      <c r="AE138" s="85" t="s">
        <v>64</v>
      </c>
      <c r="AF138" s="85" t="s">
        <v>64</v>
      </c>
      <c r="AG138" s="85" t="s">
        <v>65</v>
      </c>
      <c r="AH138" s="85"/>
      <c r="AI138" s="85" t="s">
        <v>69</v>
      </c>
      <c r="AJ138" s="85" t="s">
        <v>65</v>
      </c>
      <c r="AK138" s="85" t="s">
        <v>65</v>
      </c>
      <c r="AL138" s="85" t="s">
        <v>65</v>
      </c>
      <c r="AM138" s="85" t="s">
        <v>64</v>
      </c>
      <c r="AN138" s="85" t="s">
        <v>64</v>
      </c>
      <c r="AO138" s="85"/>
      <c r="AP138" s="85"/>
      <c r="AQ138" s="85" t="s">
        <v>3514</v>
      </c>
      <c r="AR138" s="85" t="s">
        <v>265</v>
      </c>
      <c r="AS138" s="91" t="s">
        <v>65</v>
      </c>
      <c r="AT138" s="85"/>
      <c r="AU138" s="85" t="s">
        <v>65</v>
      </c>
      <c r="AV138" s="85"/>
      <c r="AW138" s="85"/>
      <c r="AX138" s="85"/>
      <c r="AY138" s="112" t="s">
        <v>3515</v>
      </c>
      <c r="AZ138" s="113" t="s">
        <v>3516</v>
      </c>
    </row>
    <row r="139" spans="1:52" ht="102.75" customHeight="1">
      <c r="A139" s="84">
        <v>138</v>
      </c>
      <c r="B139" s="85" t="s">
        <v>3518</v>
      </c>
      <c r="C139" s="85" t="s">
        <v>3519</v>
      </c>
      <c r="D139" s="85" t="s">
        <v>3517</v>
      </c>
      <c r="E139" s="85">
        <v>2024</v>
      </c>
      <c r="F139" s="85" t="s">
        <v>236</v>
      </c>
      <c r="G139" s="85" t="s">
        <v>3520</v>
      </c>
      <c r="H139" s="85" t="s">
        <v>222</v>
      </c>
      <c r="I139" s="85" t="str">
        <f t="array" ref="I139">_xlfn.TEXTJOIN(",", TRUE, IF(Table4[study_id]=Table3[[#This Row],[study_id]], Table4[iso_code], ""))</f>
        <v>GH</v>
      </c>
      <c r="J139" s="85">
        <f>COUNTIF(study_countries!A:A,A139)</f>
        <v>1</v>
      </c>
      <c r="K139" s="85" t="s">
        <v>248</v>
      </c>
      <c r="L139" s="85" t="s">
        <v>3522</v>
      </c>
      <c r="M139" s="85" t="s">
        <v>3523</v>
      </c>
      <c r="N139" s="85"/>
      <c r="O139" s="85"/>
      <c r="P139" s="85"/>
      <c r="Q139" s="85"/>
      <c r="R139" s="85"/>
      <c r="S139" s="85"/>
      <c r="T139" s="85"/>
      <c r="U139" s="85"/>
      <c r="V139" s="85"/>
      <c r="W139" s="85"/>
      <c r="X139" s="85"/>
      <c r="Y139" s="85"/>
      <c r="Z139" s="85"/>
      <c r="AA139" s="85"/>
      <c r="AB139" s="85" t="s">
        <v>66</v>
      </c>
      <c r="AC139" s="85" t="s">
        <v>67</v>
      </c>
      <c r="AD139" s="85" t="s">
        <v>88</v>
      </c>
      <c r="AE139" s="85" t="s">
        <v>64</v>
      </c>
      <c r="AF139" s="85" t="s">
        <v>64</v>
      </c>
      <c r="AG139" s="85" t="s">
        <v>65</v>
      </c>
      <c r="AH139" s="85"/>
      <c r="AI139" s="85" t="s">
        <v>89</v>
      </c>
      <c r="AJ139" s="85" t="s">
        <v>65</v>
      </c>
      <c r="AK139" s="85" t="s">
        <v>65</v>
      </c>
      <c r="AL139" s="85" t="s">
        <v>65</v>
      </c>
      <c r="AM139" s="85" t="s">
        <v>64</v>
      </c>
      <c r="AN139" s="85" t="s">
        <v>65</v>
      </c>
      <c r="AO139" s="85"/>
      <c r="AP139" s="85"/>
      <c r="AQ139" s="85" t="s">
        <v>3524</v>
      </c>
      <c r="AR139" s="85" t="s">
        <v>255</v>
      </c>
      <c r="AS139" s="91" t="s">
        <v>64</v>
      </c>
      <c r="AT139" s="85"/>
      <c r="AU139" s="85" t="s">
        <v>65</v>
      </c>
      <c r="AV139" s="85"/>
      <c r="AW139" s="85"/>
      <c r="AX139" s="85"/>
      <c r="AY139" s="112" t="s">
        <v>3525</v>
      </c>
      <c r="AZ139" s="113" t="s">
        <v>3526</v>
      </c>
    </row>
    <row r="140" spans="1:52" ht="85.5" customHeight="1">
      <c r="A140" s="84">
        <v>139</v>
      </c>
      <c r="B140" s="85" t="s">
        <v>3528</v>
      </c>
      <c r="C140" s="85" t="s">
        <v>3529</v>
      </c>
      <c r="D140" s="85" t="s">
        <v>3527</v>
      </c>
      <c r="E140" s="85">
        <v>2020</v>
      </c>
      <c r="F140" s="85" t="s">
        <v>236</v>
      </c>
      <c r="G140" s="85" t="s">
        <v>594</v>
      </c>
      <c r="H140" s="85" t="s">
        <v>238</v>
      </c>
      <c r="I140" s="85" t="str">
        <f t="array" ref="I140">_xlfn.TEXTJOIN(",", TRUE, IF(Table4[study_id]=Table3[[#This Row],[study_id]], Table4[iso_code], ""))</f>
        <v>MW</v>
      </c>
      <c r="J140" s="85">
        <f>COUNTIF(study_countries!A:A,A140)</f>
        <v>1</v>
      </c>
      <c r="K140" s="85" t="s">
        <v>271</v>
      </c>
      <c r="L140" s="85" t="s">
        <v>3530</v>
      </c>
      <c r="M140" s="85" t="s">
        <v>3531</v>
      </c>
      <c r="N140" s="85"/>
      <c r="O140" s="85"/>
      <c r="P140" s="85"/>
      <c r="Q140" s="85"/>
      <c r="R140" s="85"/>
      <c r="S140" s="85"/>
      <c r="T140" s="85"/>
      <c r="U140" s="85"/>
      <c r="V140" s="85"/>
      <c r="W140" s="85"/>
      <c r="X140" s="85"/>
      <c r="Y140" s="85"/>
      <c r="Z140" s="85"/>
      <c r="AA140" s="85"/>
      <c r="AB140" s="85" t="s">
        <v>66</v>
      </c>
      <c r="AC140" s="85" t="s">
        <v>67</v>
      </c>
      <c r="AD140" s="85" t="s">
        <v>88</v>
      </c>
      <c r="AE140" s="85" t="s">
        <v>64</v>
      </c>
      <c r="AF140" s="85" t="s">
        <v>65</v>
      </c>
      <c r="AG140" s="85" t="s">
        <v>65</v>
      </c>
      <c r="AH140" s="85"/>
      <c r="AI140" s="85" t="s">
        <v>69</v>
      </c>
      <c r="AJ140" s="85" t="s">
        <v>65</v>
      </c>
      <c r="AK140" s="85" t="s">
        <v>65</v>
      </c>
      <c r="AL140" s="85" t="s">
        <v>65</v>
      </c>
      <c r="AM140" s="85" t="s">
        <v>136</v>
      </c>
      <c r="AN140" s="85" t="s">
        <v>65</v>
      </c>
      <c r="AO140" s="85"/>
      <c r="AP140" s="85"/>
      <c r="AQ140" s="85" t="s">
        <v>3532</v>
      </c>
      <c r="AR140" s="85" t="s">
        <v>277</v>
      </c>
      <c r="AS140" s="91" t="s">
        <v>65</v>
      </c>
      <c r="AT140" s="85"/>
      <c r="AU140" s="85" t="s">
        <v>65</v>
      </c>
      <c r="AV140" s="85"/>
      <c r="AW140" s="85"/>
      <c r="AX140" s="85"/>
      <c r="AY140" s="112" t="s">
        <v>3533</v>
      </c>
      <c r="AZ140" s="113" t="s">
        <v>3534</v>
      </c>
    </row>
    <row r="141" spans="1:52" ht="105.75" customHeight="1">
      <c r="A141" s="84">
        <v>140</v>
      </c>
      <c r="B141" s="85" t="s">
        <v>3536</v>
      </c>
      <c r="C141" s="85" t="s">
        <v>3537</v>
      </c>
      <c r="D141" s="85" t="s">
        <v>3535</v>
      </c>
      <c r="E141" s="85">
        <v>2026</v>
      </c>
      <c r="F141" s="85" t="s">
        <v>55</v>
      </c>
      <c r="G141" s="85" t="s">
        <v>129</v>
      </c>
      <c r="H141" s="85" t="s">
        <v>238</v>
      </c>
      <c r="I141" s="85" t="str">
        <f t="array" ref="I141">_xlfn.TEXTJOIN(",", TRUE, IF(Table4[study_id]=Table3[[#This Row],[study_id]], Table4[iso_code], ""))</f>
        <v>KE</v>
      </c>
      <c r="J141" s="85">
        <f>COUNTIF(study_countries!A:A,A141)</f>
        <v>1</v>
      </c>
      <c r="K141" s="85" t="s">
        <v>321</v>
      </c>
      <c r="L141" s="85" t="s">
        <v>3540</v>
      </c>
      <c r="M141" s="85" t="s">
        <v>3541</v>
      </c>
      <c r="N141" s="85">
        <v>2020</v>
      </c>
      <c r="O141" s="85">
        <v>2040</v>
      </c>
      <c r="P141" s="85" t="s">
        <v>61</v>
      </c>
      <c r="Q141" s="85" t="s">
        <v>84</v>
      </c>
      <c r="R141" s="85" t="s">
        <v>63</v>
      </c>
      <c r="S141" s="85" t="s">
        <v>64</v>
      </c>
      <c r="T141" s="85" t="s">
        <v>64</v>
      </c>
      <c r="U141" s="85" t="s">
        <v>64</v>
      </c>
      <c r="V141" s="85" t="s">
        <v>64</v>
      </c>
      <c r="W141" s="85" t="s">
        <v>65</v>
      </c>
      <c r="X141" s="85" t="s">
        <v>64</v>
      </c>
      <c r="Y141" s="85" t="s">
        <v>64</v>
      </c>
      <c r="Z141" s="85" t="s">
        <v>65</v>
      </c>
      <c r="AA141" s="85" t="s">
        <v>64</v>
      </c>
      <c r="AB141" s="85" t="s">
        <v>146</v>
      </c>
      <c r="AC141" s="85" t="s">
        <v>104</v>
      </c>
      <c r="AD141" s="85" t="s">
        <v>172</v>
      </c>
      <c r="AE141" s="85" t="s">
        <v>64</v>
      </c>
      <c r="AF141" s="85" t="s">
        <v>64</v>
      </c>
      <c r="AG141" s="85" t="s">
        <v>64</v>
      </c>
      <c r="AH141" s="85" t="s">
        <v>65</v>
      </c>
      <c r="AI141" s="85" t="s">
        <v>89</v>
      </c>
      <c r="AJ141" s="85" t="s">
        <v>65</v>
      </c>
      <c r="AK141" s="85" t="s">
        <v>65</v>
      </c>
      <c r="AL141" s="85" t="s">
        <v>65</v>
      </c>
      <c r="AM141" s="85" t="s">
        <v>64</v>
      </c>
      <c r="AN141" s="85" t="s">
        <v>65</v>
      </c>
      <c r="AO141" s="85" t="s">
        <v>3542</v>
      </c>
      <c r="AP141" s="85" t="s">
        <v>3543</v>
      </c>
      <c r="AQ141" s="85" t="s">
        <v>3544</v>
      </c>
      <c r="AR141" s="85" t="s">
        <v>3459</v>
      </c>
      <c r="AS141" s="91" t="s">
        <v>136</v>
      </c>
      <c r="AT141" s="85"/>
      <c r="AU141" s="85" t="s">
        <v>65</v>
      </c>
      <c r="AV141" s="85" t="s">
        <v>75</v>
      </c>
      <c r="AW141" s="85" t="s">
        <v>65</v>
      </c>
      <c r="AX141" s="85"/>
      <c r="AY141" s="112" t="s">
        <v>3545</v>
      </c>
      <c r="AZ141" s="113" t="s">
        <v>3546</v>
      </c>
    </row>
    <row r="142" spans="1:52" ht="92.25" customHeight="1">
      <c r="A142" s="84">
        <v>141</v>
      </c>
      <c r="B142" s="85" t="s">
        <v>3548</v>
      </c>
      <c r="C142" s="85" t="s">
        <v>387</v>
      </c>
      <c r="D142" s="85" t="s">
        <v>3547</v>
      </c>
      <c r="E142" s="85">
        <v>2021</v>
      </c>
      <c r="F142" s="85" t="s">
        <v>55</v>
      </c>
      <c r="G142" s="85" t="s">
        <v>129</v>
      </c>
      <c r="H142" s="85" t="s">
        <v>238</v>
      </c>
      <c r="I142" s="85" t="str">
        <f t="array" ref="I142">_xlfn.TEXTJOIN(",", TRUE, IF(Table4[study_id]=Table3[[#This Row],[study_id]], Table4[iso_code], ""))</f>
        <v>MZ</v>
      </c>
      <c r="J142" s="85">
        <f>COUNTIF(study_countries!A:A,A142)</f>
        <v>1</v>
      </c>
      <c r="K142" s="85" t="s">
        <v>271</v>
      </c>
      <c r="L142" s="85" t="s">
        <v>3549</v>
      </c>
      <c r="M142" s="85" t="s">
        <v>3550</v>
      </c>
      <c r="N142" s="85">
        <v>2019</v>
      </c>
      <c r="O142" s="85">
        <v>2030</v>
      </c>
      <c r="P142" s="85" t="s">
        <v>61</v>
      </c>
      <c r="Q142" s="85" t="s">
        <v>441</v>
      </c>
      <c r="R142" s="85" t="s">
        <v>194</v>
      </c>
      <c r="S142" s="85" t="s">
        <v>64</v>
      </c>
      <c r="T142" s="85" t="s">
        <v>64</v>
      </c>
      <c r="U142" s="85" t="s">
        <v>64</v>
      </c>
      <c r="V142" s="85" t="s">
        <v>64</v>
      </c>
      <c r="W142" s="85" t="s">
        <v>65</v>
      </c>
      <c r="X142" s="85" t="s">
        <v>65</v>
      </c>
      <c r="Y142" s="85" t="s">
        <v>64</v>
      </c>
      <c r="Z142" s="85" t="s">
        <v>65</v>
      </c>
      <c r="AA142" s="85" t="s">
        <v>65</v>
      </c>
      <c r="AB142" s="85" t="s">
        <v>66</v>
      </c>
      <c r="AC142" s="85" t="s">
        <v>67</v>
      </c>
      <c r="AD142" s="85" t="s">
        <v>68</v>
      </c>
      <c r="AE142" s="85" t="s">
        <v>64</v>
      </c>
      <c r="AF142" s="85" t="s">
        <v>64</v>
      </c>
      <c r="AG142" s="85" t="s">
        <v>64</v>
      </c>
      <c r="AH142" s="85" t="s">
        <v>65</v>
      </c>
      <c r="AI142" s="85" t="s">
        <v>89</v>
      </c>
      <c r="AJ142" s="85" t="s">
        <v>65</v>
      </c>
      <c r="AK142" s="85" t="s">
        <v>136</v>
      </c>
      <c r="AL142" s="85" t="s">
        <v>65</v>
      </c>
      <c r="AM142" s="85" t="s">
        <v>64</v>
      </c>
      <c r="AN142" s="85" t="s">
        <v>65</v>
      </c>
      <c r="AO142" s="85" t="s">
        <v>3551</v>
      </c>
      <c r="AP142" s="85" t="s">
        <v>3552</v>
      </c>
      <c r="AQ142" s="85" t="s">
        <v>3553</v>
      </c>
      <c r="AR142" s="85" t="s">
        <v>3554</v>
      </c>
      <c r="AS142" s="91" t="s">
        <v>136</v>
      </c>
      <c r="AT142" s="85" t="s">
        <v>3555</v>
      </c>
      <c r="AU142" s="85" t="s">
        <v>65</v>
      </c>
      <c r="AV142" s="85" t="s">
        <v>75</v>
      </c>
      <c r="AW142" s="85" t="s">
        <v>65</v>
      </c>
      <c r="AX142" s="85"/>
      <c r="AY142" s="112" t="s">
        <v>3556</v>
      </c>
      <c r="AZ142" s="113" t="s">
        <v>3557</v>
      </c>
    </row>
    <row r="143" spans="1:52" ht="15" customHeight="1">
      <c r="A143" s="84"/>
      <c r="B143" s="85"/>
      <c r="C143" s="85"/>
      <c r="D143" s="85"/>
      <c r="E143" s="85"/>
      <c r="F143" s="85"/>
      <c r="G143" s="85"/>
      <c r="H143" s="85"/>
      <c r="I143" s="85" t="str">
        <f t="array" ref="I143">_xlfn.TEXTJOIN(",", TRUE, IF(Table4[study_id]=Table3[[#This Row],[study_id]], Table4[iso_code], ""))</f>
        <v/>
      </c>
      <c r="J143" s="85">
        <f>COUNTIF(study_countries!A:A,A143)</f>
        <v>0</v>
      </c>
      <c r="K143" s="85"/>
      <c r="L143" s="85"/>
      <c r="M143" s="85"/>
      <c r="N143" s="85"/>
      <c r="O143" s="85"/>
      <c r="P143" s="85"/>
      <c r="Q143" s="85"/>
      <c r="R143" s="85"/>
      <c r="S143" s="85"/>
      <c r="T143" s="85"/>
      <c r="U143" s="85"/>
      <c r="V143" s="85"/>
      <c r="W143" s="85"/>
      <c r="X143" s="85"/>
      <c r="Y143" s="85"/>
      <c r="Z143" s="85"/>
      <c r="AA143" s="85"/>
      <c r="AB143" s="85"/>
      <c r="AC143" s="85"/>
      <c r="AD143" s="85"/>
      <c r="AE143" s="85"/>
      <c r="AF143" s="85"/>
      <c r="AG143" s="85"/>
      <c r="AH143" s="85"/>
      <c r="AI143" s="85"/>
      <c r="AJ143" s="85" t="s">
        <v>65</v>
      </c>
      <c r="AK143" s="85" t="s">
        <v>65</v>
      </c>
      <c r="AL143" s="85" t="s">
        <v>65</v>
      </c>
      <c r="AM143" s="85"/>
      <c r="AN143" s="85" t="s">
        <v>65</v>
      </c>
      <c r="AO143" s="85"/>
      <c r="AP143" s="85"/>
      <c r="AQ143" s="85"/>
      <c r="AR143" s="85"/>
      <c r="AS143" s="91"/>
      <c r="AT143" s="85"/>
      <c r="AU143" s="85"/>
      <c r="AV143" s="85"/>
      <c r="AW143" s="85"/>
      <c r="AX143" s="85"/>
      <c r="AY143" s="85"/>
      <c r="AZ143" s="87"/>
    </row>
    <row r="144" spans="1:52" ht="15" customHeight="1">
      <c r="A144" s="84"/>
      <c r="B144" s="85"/>
      <c r="C144" s="85"/>
      <c r="D144" s="85"/>
      <c r="E144" s="85"/>
      <c r="F144" s="85"/>
      <c r="G144" s="85"/>
      <c r="H144" s="85"/>
      <c r="I144" s="85" t="str">
        <f t="array" ref="I144">_xlfn.TEXTJOIN(",", TRUE, IF(Table4[study_id]=Table3[[#This Row],[study_id]], Table4[iso_code], ""))</f>
        <v/>
      </c>
      <c r="J144" s="85">
        <f>COUNTIF(study_countries!A:A,A144)</f>
        <v>0</v>
      </c>
      <c r="K144" s="85"/>
      <c r="L144" s="85"/>
      <c r="M144" s="85"/>
      <c r="N144" s="85"/>
      <c r="O144" s="85"/>
      <c r="P144" s="85"/>
      <c r="Q144" s="85"/>
      <c r="R144" s="85"/>
      <c r="S144" s="85"/>
      <c r="T144" s="85"/>
      <c r="U144" s="85"/>
      <c r="V144" s="85"/>
      <c r="W144" s="85"/>
      <c r="X144" s="85"/>
      <c r="Y144" s="85"/>
      <c r="Z144" s="85"/>
      <c r="AA144" s="85"/>
      <c r="AB144" s="85"/>
      <c r="AC144" s="85"/>
      <c r="AD144" s="85"/>
      <c r="AE144" s="85"/>
      <c r="AF144" s="85"/>
      <c r="AG144" s="85"/>
      <c r="AH144" s="85"/>
      <c r="AI144" s="85"/>
      <c r="AJ144" s="85" t="s">
        <v>65</v>
      </c>
      <c r="AK144" s="85" t="s">
        <v>65</v>
      </c>
      <c r="AL144" s="85" t="s">
        <v>65</v>
      </c>
      <c r="AM144" s="85"/>
      <c r="AN144" s="85" t="s">
        <v>65</v>
      </c>
      <c r="AO144" s="85"/>
      <c r="AP144" s="85"/>
      <c r="AQ144" s="85"/>
      <c r="AR144" s="85"/>
      <c r="AS144" s="91"/>
      <c r="AT144" s="85"/>
      <c r="AU144" s="85"/>
      <c r="AV144" s="85"/>
      <c r="AW144" s="85"/>
      <c r="AX144" s="85"/>
      <c r="AY144" s="85"/>
      <c r="AZ144" s="87"/>
    </row>
    <row r="145" spans="1:52" ht="15" customHeight="1">
      <c r="A145" s="84"/>
      <c r="B145" s="85"/>
      <c r="C145" s="85"/>
      <c r="D145" s="85"/>
      <c r="E145" s="85"/>
      <c r="F145" s="85"/>
      <c r="G145" s="85"/>
      <c r="H145" s="85"/>
      <c r="I145" s="114" t="str">
        <f t="array" ref="I145">_xlfn.TEXTJOIN(",", TRUE, IF(Table4[study_id]=Table3[[#This Row],[study_id]], Table4[iso_code], ""))</f>
        <v/>
      </c>
      <c r="J145" s="114">
        <f>COUNTIF(study_countries!A:A,A145)</f>
        <v>0</v>
      </c>
      <c r="K145" s="85"/>
      <c r="L145" s="85"/>
      <c r="M145" s="85"/>
      <c r="N145" s="85"/>
      <c r="O145" s="85"/>
      <c r="P145" s="85"/>
      <c r="Q145" s="85"/>
      <c r="R145" s="85"/>
      <c r="S145" s="85"/>
      <c r="T145" s="85"/>
      <c r="U145" s="85"/>
      <c r="V145" s="85"/>
      <c r="W145" s="85"/>
      <c r="X145" s="85"/>
      <c r="Y145" s="85"/>
      <c r="Z145" s="85"/>
      <c r="AA145" s="85"/>
      <c r="AB145" s="85"/>
      <c r="AC145" s="85"/>
      <c r="AD145" s="85"/>
      <c r="AE145" s="85"/>
      <c r="AF145" s="85"/>
      <c r="AG145" s="85"/>
      <c r="AH145" s="85"/>
      <c r="AI145" s="85"/>
      <c r="AJ145" s="85"/>
      <c r="AK145" s="85"/>
      <c r="AL145" s="85"/>
      <c r="AM145" s="85"/>
      <c r="AN145" s="85"/>
      <c r="AO145" s="85"/>
      <c r="AP145" s="85"/>
      <c r="AQ145" s="85"/>
      <c r="AR145" s="85"/>
      <c r="AS145" s="85"/>
      <c r="AT145" s="85"/>
      <c r="AU145" s="85"/>
      <c r="AV145" s="85"/>
      <c r="AW145" s="85"/>
      <c r="AX145" s="85"/>
      <c r="AY145" s="85"/>
      <c r="AZ145" s="87"/>
    </row>
    <row r="146" spans="1:52" ht="15" customHeight="1">
      <c r="A146" s="84"/>
      <c r="B146" s="85"/>
      <c r="C146" s="85"/>
      <c r="D146" s="85"/>
      <c r="E146" s="85"/>
      <c r="F146" s="85"/>
      <c r="G146" s="85"/>
      <c r="H146" s="85"/>
      <c r="I146" s="114" t="str">
        <f t="array" ref="I146">_xlfn.TEXTJOIN(",", TRUE, IF(Table4[study_id]=Table3[[#This Row],[study_id]], Table4[iso_code], ""))</f>
        <v/>
      </c>
      <c r="J146" s="114">
        <f>COUNTIF(study_countries!A:A,A146)</f>
        <v>0</v>
      </c>
      <c r="K146" s="85"/>
      <c r="L146" s="85"/>
      <c r="M146" s="85"/>
      <c r="N146" s="85"/>
      <c r="O146" s="85"/>
      <c r="P146" s="85"/>
      <c r="Q146" s="85"/>
      <c r="R146" s="85"/>
      <c r="S146" s="85"/>
      <c r="T146" s="85"/>
      <c r="U146" s="85"/>
      <c r="V146" s="85"/>
      <c r="W146" s="85"/>
      <c r="X146" s="85"/>
      <c r="Y146" s="85"/>
      <c r="Z146" s="85"/>
      <c r="AA146" s="85"/>
      <c r="AB146" s="85"/>
      <c r="AC146" s="85"/>
      <c r="AD146" s="85"/>
      <c r="AE146" s="85"/>
      <c r="AF146" s="85"/>
      <c r="AG146" s="85"/>
      <c r="AH146" s="85"/>
      <c r="AI146" s="85"/>
      <c r="AJ146" s="85"/>
      <c r="AK146" s="85"/>
      <c r="AL146" s="85"/>
      <c r="AM146" s="85"/>
      <c r="AN146" s="85"/>
      <c r="AO146" s="85"/>
      <c r="AP146" s="85"/>
      <c r="AQ146" s="85"/>
      <c r="AR146" s="85"/>
      <c r="AS146" s="85"/>
      <c r="AT146" s="85"/>
      <c r="AU146" s="85"/>
      <c r="AV146" s="85"/>
      <c r="AW146" s="85"/>
      <c r="AX146" s="85"/>
      <c r="AY146" s="85"/>
      <c r="AZ146" s="87"/>
    </row>
    <row r="147" spans="1:52" ht="15" customHeight="1">
      <c r="A147" s="84"/>
      <c r="B147" s="85"/>
      <c r="C147" s="85"/>
      <c r="D147" s="85"/>
      <c r="E147" s="85"/>
      <c r="F147" s="85"/>
      <c r="G147" s="85"/>
      <c r="H147" s="85"/>
      <c r="I147" s="114" t="str">
        <f t="array" ref="I147">_xlfn.TEXTJOIN(",", TRUE, IF(Table4[study_id]=Table3[[#This Row],[study_id]], Table4[iso_code], ""))</f>
        <v/>
      </c>
      <c r="J147" s="114">
        <f>COUNTIF(study_countries!A:A,A147)</f>
        <v>0</v>
      </c>
      <c r="K147" s="85"/>
      <c r="L147" s="85"/>
      <c r="M147" s="85"/>
      <c r="N147" s="85"/>
      <c r="O147" s="85"/>
      <c r="P147" s="85"/>
      <c r="Q147" s="85"/>
      <c r="R147" s="85"/>
      <c r="S147" s="85"/>
      <c r="T147" s="85"/>
      <c r="U147" s="85"/>
      <c r="V147" s="85"/>
      <c r="W147" s="85"/>
      <c r="X147" s="85"/>
      <c r="Y147" s="85"/>
      <c r="Z147" s="85"/>
      <c r="AA147" s="85"/>
      <c r="AB147" s="85"/>
      <c r="AC147" s="85"/>
      <c r="AD147" s="85"/>
      <c r="AE147" s="85"/>
      <c r="AF147" s="85"/>
      <c r="AG147" s="85"/>
      <c r="AH147" s="85"/>
      <c r="AI147" s="85"/>
      <c r="AJ147" s="85"/>
      <c r="AK147" s="85"/>
      <c r="AL147" s="85"/>
      <c r="AM147" s="85"/>
      <c r="AN147" s="85"/>
      <c r="AO147" s="85"/>
      <c r="AP147" s="85"/>
      <c r="AQ147" s="85"/>
      <c r="AR147" s="85"/>
      <c r="AS147" s="85"/>
      <c r="AT147" s="85"/>
      <c r="AU147" s="85"/>
      <c r="AV147" s="85"/>
      <c r="AW147" s="85"/>
      <c r="AX147" s="85"/>
      <c r="AY147" s="85"/>
      <c r="AZ147" s="87"/>
    </row>
    <row r="148" spans="1:52" ht="15" customHeight="1">
      <c r="A148" s="84"/>
      <c r="B148" s="85"/>
      <c r="C148" s="85"/>
      <c r="D148" s="85"/>
      <c r="E148" s="85"/>
      <c r="F148" s="85"/>
      <c r="G148" s="85"/>
      <c r="H148" s="85"/>
      <c r="I148" s="114" t="str">
        <f t="array" ref="I148">_xlfn.TEXTJOIN(",", TRUE, IF(Table4[study_id]=Table3[[#This Row],[study_id]], Table4[iso_code], ""))</f>
        <v/>
      </c>
      <c r="J148" s="114">
        <f>COUNTIF(study_countries!A:A,A148)</f>
        <v>0</v>
      </c>
      <c r="K148" s="85"/>
      <c r="L148" s="85"/>
      <c r="M148" s="85"/>
      <c r="N148" s="85"/>
      <c r="O148" s="85"/>
      <c r="P148" s="85"/>
      <c r="Q148" s="85"/>
      <c r="R148" s="85"/>
      <c r="S148" s="85"/>
      <c r="T148" s="85"/>
      <c r="U148" s="85"/>
      <c r="V148" s="85"/>
      <c r="W148" s="85"/>
      <c r="X148" s="85"/>
      <c r="Y148" s="85"/>
      <c r="Z148" s="85"/>
      <c r="AA148" s="85"/>
      <c r="AB148" s="85"/>
      <c r="AC148" s="85"/>
      <c r="AD148" s="85"/>
      <c r="AE148" s="85"/>
      <c r="AF148" s="85"/>
      <c r="AG148" s="85"/>
      <c r="AH148" s="85"/>
      <c r="AI148" s="85"/>
      <c r="AJ148" s="85"/>
      <c r="AK148" s="85"/>
      <c r="AL148" s="85"/>
      <c r="AM148" s="85"/>
      <c r="AN148" s="85"/>
      <c r="AO148" s="85"/>
      <c r="AP148" s="85"/>
      <c r="AQ148" s="85"/>
      <c r="AR148" s="85"/>
      <c r="AS148" s="85"/>
      <c r="AT148" s="85"/>
      <c r="AU148" s="85"/>
      <c r="AV148" s="85"/>
      <c r="AW148" s="85"/>
      <c r="AX148" s="85"/>
      <c r="AY148" s="85"/>
      <c r="AZ148" s="87"/>
    </row>
    <row r="149" spans="1:52" ht="15" customHeight="1">
      <c r="A149" s="84"/>
      <c r="B149" s="85"/>
      <c r="C149" s="85"/>
      <c r="D149" s="85"/>
      <c r="E149" s="85"/>
      <c r="F149" s="85"/>
      <c r="G149" s="85"/>
      <c r="H149" s="85"/>
      <c r="I149" s="114" t="str">
        <f t="array" ref="I149">_xlfn.TEXTJOIN(",", TRUE, IF(Table4[study_id]=Table3[[#This Row],[study_id]], Table4[iso_code], ""))</f>
        <v/>
      </c>
      <c r="J149" s="114">
        <f>COUNTIF(study_countries!A:A,A149)</f>
        <v>0</v>
      </c>
      <c r="K149" s="85"/>
      <c r="L149" s="85"/>
      <c r="M149" s="85"/>
      <c r="N149" s="85"/>
      <c r="O149" s="85"/>
      <c r="P149" s="85"/>
      <c r="Q149" s="85"/>
      <c r="R149" s="85"/>
      <c r="S149" s="85"/>
      <c r="T149" s="85"/>
      <c r="U149" s="85"/>
      <c r="V149" s="85"/>
      <c r="W149" s="85"/>
      <c r="X149" s="85"/>
      <c r="Y149" s="85"/>
      <c r="Z149" s="85"/>
      <c r="AA149" s="85"/>
      <c r="AB149" s="85"/>
      <c r="AC149" s="85"/>
      <c r="AD149" s="85"/>
      <c r="AE149" s="85"/>
      <c r="AF149" s="85"/>
      <c r="AG149" s="85"/>
      <c r="AH149" s="85"/>
      <c r="AI149" s="85"/>
      <c r="AJ149" s="85"/>
      <c r="AK149" s="85"/>
      <c r="AL149" s="85"/>
      <c r="AM149" s="85"/>
      <c r="AN149" s="85"/>
      <c r="AO149" s="85"/>
      <c r="AP149" s="85"/>
      <c r="AQ149" s="85"/>
      <c r="AR149" s="85"/>
      <c r="AS149" s="85"/>
      <c r="AT149" s="85"/>
      <c r="AU149" s="85"/>
      <c r="AV149" s="85"/>
      <c r="AW149" s="85"/>
      <c r="AX149" s="85"/>
      <c r="AY149" s="85"/>
      <c r="AZ149" s="87"/>
    </row>
    <row r="150" spans="1:52" ht="15" customHeight="1">
      <c r="A150" s="84"/>
      <c r="B150" s="85"/>
      <c r="C150" s="85"/>
      <c r="D150" s="85"/>
      <c r="E150" s="85"/>
      <c r="F150" s="85"/>
      <c r="G150" s="85"/>
      <c r="H150" s="85"/>
      <c r="I150" s="114" t="str">
        <f t="array" ref="I150">_xlfn.TEXTJOIN(",", TRUE, IF(Table4[study_id]=Table3[[#This Row],[study_id]], Table4[iso_code], ""))</f>
        <v/>
      </c>
      <c r="J150" s="114">
        <f>COUNTIF(study_countries!A:A,A150)</f>
        <v>0</v>
      </c>
      <c r="K150" s="85"/>
      <c r="L150" s="85"/>
      <c r="M150" s="85"/>
      <c r="N150" s="85"/>
      <c r="O150" s="85"/>
      <c r="P150" s="85"/>
      <c r="Q150" s="85"/>
      <c r="R150" s="85"/>
      <c r="S150" s="85"/>
      <c r="T150" s="85"/>
      <c r="U150" s="85"/>
      <c r="V150" s="85"/>
      <c r="W150" s="85"/>
      <c r="X150" s="85"/>
      <c r="Y150" s="85"/>
      <c r="Z150" s="85"/>
      <c r="AA150" s="85"/>
      <c r="AB150" s="85"/>
      <c r="AC150" s="85"/>
      <c r="AD150" s="85"/>
      <c r="AE150" s="85"/>
      <c r="AF150" s="85"/>
      <c r="AG150" s="85"/>
      <c r="AH150" s="85"/>
      <c r="AI150" s="85"/>
      <c r="AJ150" s="85"/>
      <c r="AK150" s="85"/>
      <c r="AL150" s="85"/>
      <c r="AM150" s="85"/>
      <c r="AN150" s="85"/>
      <c r="AO150" s="85"/>
      <c r="AP150" s="85"/>
      <c r="AQ150" s="85"/>
      <c r="AR150" s="85"/>
      <c r="AS150" s="85"/>
      <c r="AT150" s="85"/>
      <c r="AU150" s="85"/>
      <c r="AV150" s="85"/>
      <c r="AW150" s="85"/>
      <c r="AX150" s="85"/>
      <c r="AY150" s="85"/>
      <c r="AZ150" s="87"/>
    </row>
    <row r="151" spans="1:52" ht="15" customHeight="1">
      <c r="A151" s="84"/>
      <c r="B151" s="85"/>
      <c r="C151" s="85"/>
      <c r="D151" s="85"/>
      <c r="E151" s="85"/>
      <c r="F151" s="85"/>
      <c r="G151" s="85"/>
      <c r="H151" s="85"/>
      <c r="I151" s="114" t="str">
        <f t="array" ref="I151">_xlfn.TEXTJOIN(",", TRUE, IF(Table4[study_id]=Table3[[#This Row],[study_id]], Table4[iso_code], ""))</f>
        <v/>
      </c>
      <c r="J151" s="114">
        <f>COUNTIF(study_countries!A:A,A151)</f>
        <v>0</v>
      </c>
      <c r="K151" s="85"/>
      <c r="L151" s="85"/>
      <c r="M151" s="85"/>
      <c r="N151" s="85"/>
      <c r="O151" s="85"/>
      <c r="P151" s="85"/>
      <c r="Q151" s="85"/>
      <c r="R151" s="85"/>
      <c r="S151" s="85"/>
      <c r="T151" s="85"/>
      <c r="U151" s="85"/>
      <c r="V151" s="85"/>
      <c r="W151" s="85"/>
      <c r="X151" s="85"/>
      <c r="Y151" s="85"/>
      <c r="Z151" s="85"/>
      <c r="AA151" s="85"/>
      <c r="AB151" s="85"/>
      <c r="AC151" s="85"/>
      <c r="AD151" s="85"/>
      <c r="AE151" s="85"/>
      <c r="AF151" s="85"/>
      <c r="AG151" s="85"/>
      <c r="AH151" s="85"/>
      <c r="AI151" s="85"/>
      <c r="AJ151" s="85"/>
      <c r="AK151" s="85"/>
      <c r="AL151" s="85"/>
      <c r="AM151" s="85"/>
      <c r="AN151" s="85"/>
      <c r="AO151" s="85"/>
      <c r="AP151" s="85"/>
      <c r="AQ151" s="85"/>
      <c r="AR151" s="85"/>
      <c r="AS151" s="85"/>
      <c r="AT151" s="85"/>
      <c r="AU151" s="85"/>
      <c r="AV151" s="85"/>
      <c r="AW151" s="85"/>
      <c r="AX151" s="85"/>
      <c r="AY151" s="85"/>
      <c r="AZ151" s="87"/>
    </row>
    <row r="152" spans="1:52" ht="15" customHeight="1">
      <c r="A152" s="84"/>
      <c r="B152" s="85"/>
      <c r="C152" s="85"/>
      <c r="D152" s="85"/>
      <c r="E152" s="85"/>
      <c r="F152" s="85"/>
      <c r="G152" s="85"/>
      <c r="H152" s="85"/>
      <c r="I152" s="114" t="str">
        <f t="array" ref="I152">_xlfn.TEXTJOIN(",", TRUE, IF(Table4[study_id]=Table3[[#This Row],[study_id]], Table4[iso_code], ""))</f>
        <v/>
      </c>
      <c r="J152" s="114">
        <f>COUNTIF(study_countries!A:A,A152)</f>
        <v>0</v>
      </c>
      <c r="K152" s="85"/>
      <c r="L152" s="85"/>
      <c r="M152" s="85"/>
      <c r="N152" s="85"/>
      <c r="O152" s="85"/>
      <c r="P152" s="85"/>
      <c r="Q152" s="85"/>
      <c r="R152" s="85"/>
      <c r="S152" s="85"/>
      <c r="T152" s="85"/>
      <c r="U152" s="85"/>
      <c r="V152" s="85"/>
      <c r="W152" s="85"/>
      <c r="X152" s="85"/>
      <c r="Y152" s="85"/>
      <c r="Z152" s="85"/>
      <c r="AA152" s="85"/>
      <c r="AB152" s="85"/>
      <c r="AC152" s="85"/>
      <c r="AD152" s="85"/>
      <c r="AE152" s="85"/>
      <c r="AF152" s="85"/>
      <c r="AG152" s="85"/>
      <c r="AH152" s="85"/>
      <c r="AI152" s="85"/>
      <c r="AJ152" s="85"/>
      <c r="AK152" s="85"/>
      <c r="AL152" s="85"/>
      <c r="AM152" s="85"/>
      <c r="AN152" s="85"/>
      <c r="AO152" s="85"/>
      <c r="AP152" s="85"/>
      <c r="AQ152" s="85"/>
      <c r="AR152" s="85"/>
      <c r="AS152" s="85"/>
      <c r="AT152" s="85"/>
      <c r="AU152" s="85"/>
      <c r="AV152" s="85"/>
      <c r="AW152" s="85"/>
      <c r="AX152" s="85"/>
      <c r="AY152" s="85"/>
      <c r="AZ152" s="87"/>
    </row>
    <row r="153" spans="1:52" ht="15" customHeight="1">
      <c r="A153" s="84"/>
      <c r="B153" s="85"/>
      <c r="C153" s="85"/>
      <c r="D153" s="85"/>
      <c r="E153" s="85"/>
      <c r="F153" s="85"/>
      <c r="G153" s="85"/>
      <c r="H153" s="85"/>
      <c r="I153" s="114" t="str">
        <f t="array" ref="I153">_xlfn.TEXTJOIN(",", TRUE, IF(Table4[study_id]=Table3[[#This Row],[study_id]], Table4[iso_code], ""))</f>
        <v/>
      </c>
      <c r="J153" s="114">
        <f>COUNTIF(study_countries!A:A,A153)</f>
        <v>0</v>
      </c>
      <c r="K153" s="85"/>
      <c r="L153" s="85"/>
      <c r="M153" s="85"/>
      <c r="N153" s="85"/>
      <c r="O153" s="85"/>
      <c r="P153" s="85"/>
      <c r="Q153" s="85"/>
      <c r="R153" s="85"/>
      <c r="S153" s="85"/>
      <c r="T153" s="85"/>
      <c r="U153" s="85"/>
      <c r="V153" s="85"/>
      <c r="W153" s="85"/>
      <c r="X153" s="85"/>
      <c r="Y153" s="85"/>
      <c r="Z153" s="85"/>
      <c r="AA153" s="85"/>
      <c r="AB153" s="85"/>
      <c r="AC153" s="85"/>
      <c r="AD153" s="85"/>
      <c r="AE153" s="85"/>
      <c r="AF153" s="85"/>
      <c r="AG153" s="85"/>
      <c r="AH153" s="85"/>
      <c r="AI153" s="85"/>
      <c r="AJ153" s="85"/>
      <c r="AK153" s="85"/>
      <c r="AL153" s="85"/>
      <c r="AM153" s="85"/>
      <c r="AN153" s="85"/>
      <c r="AO153" s="85"/>
      <c r="AP153" s="85"/>
      <c r="AQ153" s="85"/>
      <c r="AR153" s="85"/>
      <c r="AS153" s="85"/>
      <c r="AT153" s="85"/>
      <c r="AU153" s="85"/>
      <c r="AV153" s="85"/>
      <c r="AW153" s="85"/>
      <c r="AX153" s="85"/>
      <c r="AY153" s="85"/>
      <c r="AZ153" s="87"/>
    </row>
    <row r="154" spans="1:52" ht="15" customHeight="1">
      <c r="A154" s="84"/>
      <c r="B154" s="85"/>
      <c r="C154" s="85"/>
      <c r="D154" s="85"/>
      <c r="E154" s="85"/>
      <c r="F154" s="85"/>
      <c r="G154" s="85"/>
      <c r="H154" s="85"/>
      <c r="I154" s="114" t="str">
        <f t="array" ref="I154">_xlfn.TEXTJOIN(",", TRUE, IF(Table4[study_id]=Table3[[#This Row],[study_id]], Table4[iso_code], ""))</f>
        <v/>
      </c>
      <c r="J154" s="114">
        <f>COUNTIF(study_countries!A:A,A154)</f>
        <v>0</v>
      </c>
      <c r="K154" s="85"/>
      <c r="L154" s="85"/>
      <c r="M154" s="85"/>
      <c r="N154" s="85"/>
      <c r="O154" s="85"/>
      <c r="P154" s="85"/>
      <c r="Q154" s="85"/>
      <c r="R154" s="85"/>
      <c r="S154" s="85"/>
      <c r="T154" s="85"/>
      <c r="U154" s="85"/>
      <c r="V154" s="85"/>
      <c r="W154" s="85"/>
      <c r="X154" s="85"/>
      <c r="Y154" s="85"/>
      <c r="Z154" s="85"/>
      <c r="AA154" s="85"/>
      <c r="AB154" s="85"/>
      <c r="AC154" s="85"/>
      <c r="AD154" s="85"/>
      <c r="AE154" s="85"/>
      <c r="AF154" s="85"/>
      <c r="AG154" s="85"/>
      <c r="AH154" s="85"/>
      <c r="AI154" s="85"/>
      <c r="AJ154" s="85"/>
      <c r="AK154" s="85"/>
      <c r="AL154" s="85"/>
      <c r="AM154" s="85"/>
      <c r="AN154" s="85"/>
      <c r="AO154" s="85"/>
      <c r="AP154" s="85"/>
      <c r="AQ154" s="85"/>
      <c r="AR154" s="85"/>
      <c r="AS154" s="85"/>
      <c r="AT154" s="85"/>
      <c r="AU154" s="85"/>
      <c r="AV154" s="85"/>
      <c r="AW154" s="85"/>
      <c r="AX154" s="85"/>
      <c r="AY154" s="85"/>
      <c r="AZ154" s="87"/>
    </row>
    <row r="155" spans="1:52" ht="15" customHeight="1">
      <c r="A155" s="84"/>
      <c r="B155" s="85"/>
      <c r="C155" s="85"/>
      <c r="D155" s="85"/>
      <c r="E155" s="85"/>
      <c r="F155" s="85"/>
      <c r="G155" s="85"/>
      <c r="H155" s="85"/>
      <c r="I155" s="114" t="str">
        <f t="array" ref="I155">_xlfn.TEXTJOIN(",", TRUE, IF(Table4[study_id]=Table3[[#This Row],[study_id]], Table4[iso_code], ""))</f>
        <v/>
      </c>
      <c r="J155" s="114">
        <f>COUNTIF(study_countries!A:A,A155)</f>
        <v>0</v>
      </c>
      <c r="K155" s="85"/>
      <c r="L155" s="85"/>
      <c r="M155" s="85"/>
      <c r="N155" s="85"/>
      <c r="O155" s="85"/>
      <c r="P155" s="85"/>
      <c r="Q155" s="85"/>
      <c r="R155" s="85"/>
      <c r="S155" s="85"/>
      <c r="T155" s="85"/>
      <c r="U155" s="85"/>
      <c r="V155" s="85"/>
      <c r="W155" s="85"/>
      <c r="X155" s="85"/>
      <c r="Y155" s="85"/>
      <c r="Z155" s="85"/>
      <c r="AA155" s="85"/>
      <c r="AB155" s="85"/>
      <c r="AC155" s="85"/>
      <c r="AD155" s="85"/>
      <c r="AE155" s="85"/>
      <c r="AF155" s="85"/>
      <c r="AG155" s="85"/>
      <c r="AH155" s="85"/>
      <c r="AI155" s="85"/>
      <c r="AJ155" s="85"/>
      <c r="AK155" s="85"/>
      <c r="AL155" s="85"/>
      <c r="AM155" s="85"/>
      <c r="AN155" s="85"/>
      <c r="AO155" s="85"/>
      <c r="AP155" s="85"/>
      <c r="AQ155" s="85"/>
      <c r="AR155" s="85"/>
      <c r="AS155" s="85"/>
      <c r="AT155" s="85"/>
      <c r="AU155" s="85"/>
      <c r="AV155" s="85"/>
      <c r="AW155" s="85"/>
      <c r="AX155" s="85"/>
      <c r="AY155" s="85"/>
      <c r="AZ155" s="87"/>
    </row>
    <row r="156" spans="1:52" ht="15" customHeight="1">
      <c r="A156" s="84"/>
      <c r="B156" s="85"/>
      <c r="C156" s="85"/>
      <c r="D156" s="85"/>
      <c r="E156" s="85"/>
      <c r="F156" s="85"/>
      <c r="G156" s="85"/>
      <c r="H156" s="85"/>
      <c r="I156" s="114" t="str">
        <f t="array" ref="I156">_xlfn.TEXTJOIN(",", TRUE, IF(Table4[study_id]=Table3[[#This Row],[study_id]], Table4[iso_code], ""))</f>
        <v/>
      </c>
      <c r="J156" s="114">
        <f>COUNTIF(study_countries!A:A,A156)</f>
        <v>0</v>
      </c>
      <c r="K156" s="85"/>
      <c r="L156" s="85"/>
      <c r="M156" s="85"/>
      <c r="N156" s="85"/>
      <c r="O156" s="85"/>
      <c r="P156" s="85"/>
      <c r="Q156" s="85"/>
      <c r="R156" s="85"/>
      <c r="S156" s="85"/>
      <c r="T156" s="85"/>
      <c r="U156" s="85"/>
      <c r="V156" s="85"/>
      <c r="W156" s="85"/>
      <c r="X156" s="85"/>
      <c r="Y156" s="85"/>
      <c r="Z156" s="85"/>
      <c r="AA156" s="85"/>
      <c r="AB156" s="85"/>
      <c r="AC156" s="85"/>
      <c r="AD156" s="85"/>
      <c r="AE156" s="85"/>
      <c r="AF156" s="85"/>
      <c r="AG156" s="85"/>
      <c r="AH156" s="85"/>
      <c r="AI156" s="85"/>
      <c r="AJ156" s="85"/>
      <c r="AK156" s="85"/>
      <c r="AL156" s="85"/>
      <c r="AM156" s="85"/>
      <c r="AN156" s="85"/>
      <c r="AO156" s="85"/>
      <c r="AP156" s="85"/>
      <c r="AQ156" s="85"/>
      <c r="AR156" s="85"/>
      <c r="AS156" s="85"/>
      <c r="AT156" s="85"/>
      <c r="AU156" s="85"/>
      <c r="AV156" s="85"/>
      <c r="AW156" s="85"/>
      <c r="AX156" s="85"/>
      <c r="AY156" s="85"/>
      <c r="AZ156" s="87"/>
    </row>
    <row r="157" spans="1:52" ht="15" customHeight="1">
      <c r="A157" s="84"/>
      <c r="B157" s="85"/>
      <c r="C157" s="85"/>
      <c r="D157" s="85"/>
      <c r="E157" s="85"/>
      <c r="F157" s="85"/>
      <c r="G157" s="85"/>
      <c r="H157" s="85"/>
      <c r="I157" s="114" t="str">
        <f t="array" ref="I157">_xlfn.TEXTJOIN(",", TRUE, IF(Table4[study_id]=Table3[[#This Row],[study_id]], Table4[iso_code], ""))</f>
        <v/>
      </c>
      <c r="J157" s="114">
        <f>COUNTIF(study_countries!A:A,A157)</f>
        <v>0</v>
      </c>
      <c r="K157" s="85"/>
      <c r="L157" s="85"/>
      <c r="M157" s="85"/>
      <c r="N157" s="85"/>
      <c r="O157" s="85"/>
      <c r="P157" s="85"/>
      <c r="Q157" s="85"/>
      <c r="R157" s="85"/>
      <c r="S157" s="85"/>
      <c r="T157" s="85"/>
      <c r="U157" s="85"/>
      <c r="V157" s="85"/>
      <c r="W157" s="85"/>
      <c r="X157" s="85"/>
      <c r="Y157" s="85"/>
      <c r="Z157" s="85"/>
      <c r="AA157" s="85"/>
      <c r="AB157" s="85"/>
      <c r="AC157" s="85"/>
      <c r="AD157" s="85"/>
      <c r="AE157" s="85"/>
      <c r="AF157" s="85"/>
      <c r="AG157" s="85"/>
      <c r="AH157" s="85"/>
      <c r="AI157" s="85"/>
      <c r="AJ157" s="85"/>
      <c r="AK157" s="85"/>
      <c r="AL157" s="85"/>
      <c r="AM157" s="85"/>
      <c r="AN157" s="85"/>
      <c r="AO157" s="85"/>
      <c r="AP157" s="85"/>
      <c r="AQ157" s="85"/>
      <c r="AR157" s="85"/>
      <c r="AS157" s="85"/>
      <c r="AT157" s="85"/>
      <c r="AU157" s="85"/>
      <c r="AV157" s="85"/>
      <c r="AW157" s="85"/>
      <c r="AX157" s="85"/>
      <c r="AY157" s="85"/>
      <c r="AZ157" s="87"/>
    </row>
    <row r="158" spans="1:52" ht="15" customHeight="1">
      <c r="A158" s="84"/>
      <c r="B158" s="85"/>
      <c r="C158" s="85"/>
      <c r="D158" s="85"/>
      <c r="E158" s="85"/>
      <c r="F158" s="85"/>
      <c r="G158" s="85"/>
      <c r="H158" s="85"/>
      <c r="I158" s="114" t="str">
        <f t="array" ref="I158">_xlfn.TEXTJOIN(",", TRUE, IF(Table4[study_id]=Table3[[#This Row],[study_id]], Table4[iso_code], ""))</f>
        <v/>
      </c>
      <c r="J158" s="114">
        <f>COUNTIF(study_countries!A:A,A158)</f>
        <v>0</v>
      </c>
      <c r="K158" s="85"/>
      <c r="L158" s="85"/>
      <c r="M158" s="85"/>
      <c r="N158" s="85"/>
      <c r="O158" s="85"/>
      <c r="P158" s="85"/>
      <c r="Q158" s="85"/>
      <c r="R158" s="85"/>
      <c r="S158" s="85"/>
      <c r="T158" s="85"/>
      <c r="U158" s="85"/>
      <c r="V158" s="85"/>
      <c r="W158" s="85"/>
      <c r="X158" s="85"/>
      <c r="Y158" s="85"/>
      <c r="Z158" s="85"/>
      <c r="AA158" s="85"/>
      <c r="AB158" s="85"/>
      <c r="AC158" s="85"/>
      <c r="AD158" s="85"/>
      <c r="AE158" s="85"/>
      <c r="AF158" s="85"/>
      <c r="AG158" s="85"/>
      <c r="AH158" s="85"/>
      <c r="AI158" s="85"/>
      <c r="AJ158" s="85"/>
      <c r="AK158" s="85"/>
      <c r="AL158" s="85"/>
      <c r="AM158" s="85"/>
      <c r="AN158" s="85"/>
      <c r="AO158" s="85"/>
      <c r="AP158" s="85"/>
      <c r="AQ158" s="85"/>
      <c r="AR158" s="85"/>
      <c r="AS158" s="85"/>
      <c r="AT158" s="85"/>
      <c r="AU158" s="85"/>
      <c r="AV158" s="85"/>
      <c r="AW158" s="85"/>
      <c r="AX158" s="85"/>
      <c r="AY158" s="85"/>
      <c r="AZ158" s="87"/>
    </row>
    <row r="159" spans="1:52" ht="15" customHeight="1">
      <c r="A159" s="84"/>
      <c r="B159" s="85"/>
      <c r="C159" s="85"/>
      <c r="D159" s="85"/>
      <c r="E159" s="85"/>
      <c r="F159" s="85"/>
      <c r="G159" s="85"/>
      <c r="H159" s="85"/>
      <c r="I159" s="114" t="str">
        <f t="array" ref="I159">_xlfn.TEXTJOIN(",", TRUE, IF(Table4[study_id]=Table3[[#This Row],[study_id]], Table4[iso_code], ""))</f>
        <v/>
      </c>
      <c r="J159" s="114">
        <f>COUNTIF(study_countries!A:A,A159)</f>
        <v>0</v>
      </c>
      <c r="K159" s="85"/>
      <c r="L159" s="85"/>
      <c r="M159" s="85"/>
      <c r="N159" s="85"/>
      <c r="O159" s="85"/>
      <c r="P159" s="85"/>
      <c r="Q159" s="85"/>
      <c r="R159" s="85"/>
      <c r="S159" s="85"/>
      <c r="T159" s="85"/>
      <c r="U159" s="85"/>
      <c r="V159" s="85"/>
      <c r="W159" s="85"/>
      <c r="X159" s="85"/>
      <c r="Y159" s="85"/>
      <c r="Z159" s="85"/>
      <c r="AA159" s="85"/>
      <c r="AB159" s="85"/>
      <c r="AC159" s="85"/>
      <c r="AD159" s="85"/>
      <c r="AE159" s="85"/>
      <c r="AF159" s="85"/>
      <c r="AG159" s="85"/>
      <c r="AH159" s="85"/>
      <c r="AI159" s="85"/>
      <c r="AJ159" s="85"/>
      <c r="AK159" s="85"/>
      <c r="AL159" s="85"/>
      <c r="AM159" s="85"/>
      <c r="AN159" s="85"/>
      <c r="AO159" s="85"/>
      <c r="AP159" s="85"/>
      <c r="AQ159" s="85"/>
      <c r="AR159" s="85"/>
      <c r="AS159" s="85"/>
      <c r="AT159" s="85"/>
      <c r="AU159" s="85"/>
      <c r="AV159" s="85"/>
      <c r="AW159" s="85"/>
      <c r="AX159" s="85"/>
      <c r="AY159" s="85"/>
      <c r="AZ159" s="87"/>
    </row>
    <row r="160" spans="1:52" ht="15" customHeight="1">
      <c r="A160" s="84"/>
      <c r="B160" s="85"/>
      <c r="C160" s="85"/>
      <c r="D160" s="85"/>
      <c r="E160" s="85"/>
      <c r="F160" s="85"/>
      <c r="G160" s="85"/>
      <c r="H160" s="85"/>
      <c r="I160" s="114" t="str">
        <f t="array" ref="I160">_xlfn.TEXTJOIN(",", TRUE, IF(Table4[study_id]=Table3[[#This Row],[study_id]], Table4[iso_code], ""))</f>
        <v/>
      </c>
      <c r="J160" s="114">
        <f>COUNTIF(study_countries!A:A,A160)</f>
        <v>0</v>
      </c>
      <c r="K160" s="85"/>
      <c r="L160" s="85"/>
      <c r="M160" s="85"/>
      <c r="N160" s="85"/>
      <c r="O160" s="85"/>
      <c r="P160" s="85"/>
      <c r="Q160" s="85"/>
      <c r="R160" s="85"/>
      <c r="S160" s="85"/>
      <c r="T160" s="85"/>
      <c r="U160" s="85"/>
      <c r="V160" s="85"/>
      <c r="W160" s="85"/>
      <c r="X160" s="85"/>
      <c r="Y160" s="85"/>
      <c r="Z160" s="85"/>
      <c r="AA160" s="85"/>
      <c r="AB160" s="85"/>
      <c r="AC160" s="85"/>
      <c r="AD160" s="85"/>
      <c r="AE160" s="85"/>
      <c r="AF160" s="85"/>
      <c r="AG160" s="85"/>
      <c r="AH160" s="85"/>
      <c r="AI160" s="85"/>
      <c r="AJ160" s="85"/>
      <c r="AK160" s="85"/>
      <c r="AL160" s="85"/>
      <c r="AM160" s="85"/>
      <c r="AN160" s="85"/>
      <c r="AO160" s="85"/>
      <c r="AP160" s="85"/>
      <c r="AQ160" s="85"/>
      <c r="AR160" s="85"/>
      <c r="AS160" s="85"/>
      <c r="AT160" s="85"/>
      <c r="AU160" s="85"/>
      <c r="AV160" s="85"/>
      <c r="AW160" s="85"/>
      <c r="AX160" s="85"/>
      <c r="AY160" s="85"/>
      <c r="AZ160" s="87"/>
    </row>
    <row r="161" spans="1:52" ht="15" customHeight="1">
      <c r="A161" s="84"/>
      <c r="B161" s="85"/>
      <c r="C161" s="85"/>
      <c r="D161" s="85"/>
      <c r="E161" s="85"/>
      <c r="F161" s="85"/>
      <c r="G161" s="85"/>
      <c r="H161" s="85"/>
      <c r="I161" s="114" t="str">
        <f t="array" ref="I161">_xlfn.TEXTJOIN(",", TRUE, IF(Table4[study_id]=Table3[[#This Row],[study_id]], Table4[iso_code], ""))</f>
        <v/>
      </c>
      <c r="J161" s="114">
        <f>COUNTIF(study_countries!A:A,A161)</f>
        <v>0</v>
      </c>
      <c r="K161" s="85"/>
      <c r="L161" s="85"/>
      <c r="M161" s="85"/>
      <c r="N161" s="85"/>
      <c r="O161" s="85"/>
      <c r="P161" s="85"/>
      <c r="Q161" s="85"/>
      <c r="R161" s="85"/>
      <c r="S161" s="85"/>
      <c r="T161" s="85"/>
      <c r="U161" s="85"/>
      <c r="V161" s="85"/>
      <c r="W161" s="85"/>
      <c r="X161" s="85"/>
      <c r="Y161" s="85"/>
      <c r="Z161" s="85"/>
      <c r="AA161" s="85"/>
      <c r="AB161" s="85"/>
      <c r="AC161" s="85"/>
      <c r="AD161" s="85"/>
      <c r="AE161" s="85"/>
      <c r="AF161" s="85"/>
      <c r="AG161" s="85"/>
      <c r="AH161" s="85"/>
      <c r="AI161" s="85"/>
      <c r="AJ161" s="85"/>
      <c r="AK161" s="85"/>
      <c r="AL161" s="85"/>
      <c r="AM161" s="85"/>
      <c r="AN161" s="85"/>
      <c r="AO161" s="85"/>
      <c r="AP161" s="85"/>
      <c r="AQ161" s="85"/>
      <c r="AR161" s="85"/>
      <c r="AS161" s="85"/>
      <c r="AT161" s="85"/>
      <c r="AU161" s="85"/>
      <c r="AV161" s="85"/>
      <c r="AW161" s="85"/>
      <c r="AX161" s="85"/>
      <c r="AY161" s="85"/>
      <c r="AZ161" s="87"/>
    </row>
    <row r="162" spans="1:52" ht="15" customHeight="1">
      <c r="A162" s="84"/>
      <c r="B162" s="85"/>
      <c r="C162" s="85"/>
      <c r="D162" s="85"/>
      <c r="E162" s="85"/>
      <c r="F162" s="85"/>
      <c r="G162" s="85"/>
      <c r="H162" s="85"/>
      <c r="I162" s="114" t="str">
        <f t="array" ref="I162">_xlfn.TEXTJOIN(",", TRUE, IF(Table4[study_id]=Table3[[#This Row],[study_id]], Table4[iso_code], ""))</f>
        <v/>
      </c>
      <c r="J162" s="114">
        <f>COUNTIF(study_countries!A:A,A162)</f>
        <v>0</v>
      </c>
      <c r="K162" s="85"/>
      <c r="L162" s="85"/>
      <c r="M162" s="85"/>
      <c r="N162" s="85"/>
      <c r="O162" s="85"/>
      <c r="P162" s="85"/>
      <c r="Q162" s="85"/>
      <c r="R162" s="85"/>
      <c r="S162" s="85"/>
      <c r="T162" s="85"/>
      <c r="U162" s="85"/>
      <c r="V162" s="85"/>
      <c r="W162" s="85"/>
      <c r="X162" s="85"/>
      <c r="Y162" s="85"/>
      <c r="Z162" s="85"/>
      <c r="AA162" s="85"/>
      <c r="AB162" s="85"/>
      <c r="AC162" s="85"/>
      <c r="AD162" s="85"/>
      <c r="AE162" s="85"/>
      <c r="AF162" s="85"/>
      <c r="AG162" s="85"/>
      <c r="AH162" s="85"/>
      <c r="AI162" s="85"/>
      <c r="AJ162" s="85"/>
      <c r="AK162" s="85"/>
      <c r="AL162" s="85"/>
      <c r="AM162" s="85"/>
      <c r="AN162" s="85"/>
      <c r="AO162" s="85"/>
      <c r="AP162" s="85"/>
      <c r="AQ162" s="85"/>
      <c r="AR162" s="85"/>
      <c r="AS162" s="85"/>
      <c r="AT162" s="85"/>
      <c r="AU162" s="85"/>
      <c r="AV162" s="85"/>
      <c r="AW162" s="85"/>
      <c r="AX162" s="85"/>
      <c r="AY162" s="85"/>
      <c r="AZ162" s="87"/>
    </row>
    <row r="163" spans="1:52" ht="15" customHeight="1">
      <c r="A163" s="84"/>
      <c r="B163" s="85"/>
      <c r="C163" s="85"/>
      <c r="D163" s="85"/>
      <c r="E163" s="85"/>
      <c r="F163" s="85"/>
      <c r="G163" s="85"/>
      <c r="H163" s="85"/>
      <c r="I163" s="114" t="str">
        <f t="array" ref="I163">_xlfn.TEXTJOIN(",", TRUE, IF(Table4[study_id]=Table3[[#This Row],[study_id]], Table4[iso_code], ""))</f>
        <v/>
      </c>
      <c r="J163" s="114">
        <f>COUNTIF(study_countries!A:A,A163)</f>
        <v>0</v>
      </c>
      <c r="K163" s="85"/>
      <c r="L163" s="85"/>
      <c r="M163" s="85"/>
      <c r="N163" s="85"/>
      <c r="O163" s="85"/>
      <c r="P163" s="85"/>
      <c r="Q163" s="85"/>
      <c r="R163" s="85"/>
      <c r="S163" s="85"/>
      <c r="T163" s="85"/>
      <c r="U163" s="85"/>
      <c r="V163" s="85"/>
      <c r="W163" s="85"/>
      <c r="X163" s="85"/>
      <c r="Y163" s="85"/>
      <c r="Z163" s="85"/>
      <c r="AA163" s="85"/>
      <c r="AB163" s="85"/>
      <c r="AC163" s="85"/>
      <c r="AD163" s="85"/>
      <c r="AE163" s="85"/>
      <c r="AF163" s="85"/>
      <c r="AG163" s="85"/>
      <c r="AH163" s="85"/>
      <c r="AI163" s="85"/>
      <c r="AJ163" s="85"/>
      <c r="AK163" s="85"/>
      <c r="AL163" s="85"/>
      <c r="AM163" s="85"/>
      <c r="AN163" s="85"/>
      <c r="AO163" s="85"/>
      <c r="AP163" s="85"/>
      <c r="AQ163" s="85"/>
      <c r="AR163" s="85"/>
      <c r="AS163" s="85"/>
      <c r="AT163" s="85"/>
      <c r="AU163" s="85"/>
      <c r="AV163" s="85"/>
      <c r="AW163" s="85"/>
      <c r="AX163" s="85"/>
      <c r="AY163" s="85"/>
      <c r="AZ163" s="87"/>
    </row>
    <row r="164" spans="1:52" ht="15" customHeight="1">
      <c r="A164" s="84"/>
      <c r="B164" s="85"/>
      <c r="C164" s="85"/>
      <c r="D164" s="85"/>
      <c r="E164" s="85"/>
      <c r="F164" s="85"/>
      <c r="G164" s="85"/>
      <c r="H164" s="85"/>
      <c r="I164" s="114" t="str">
        <f t="array" ref="I164">_xlfn.TEXTJOIN(",", TRUE, IF(Table4[study_id]=Table3[[#This Row],[study_id]], Table4[iso_code], ""))</f>
        <v/>
      </c>
      <c r="J164" s="114">
        <f>COUNTIF(study_countries!A:A,A164)</f>
        <v>0</v>
      </c>
      <c r="K164" s="85"/>
      <c r="L164" s="85"/>
      <c r="M164" s="85"/>
      <c r="N164" s="85"/>
      <c r="O164" s="85"/>
      <c r="P164" s="85"/>
      <c r="Q164" s="85"/>
      <c r="R164" s="85"/>
      <c r="S164" s="85"/>
      <c r="T164" s="85"/>
      <c r="U164" s="85"/>
      <c r="V164" s="85"/>
      <c r="W164" s="85"/>
      <c r="X164" s="85"/>
      <c r="Y164" s="85"/>
      <c r="Z164" s="85"/>
      <c r="AA164" s="85"/>
      <c r="AB164" s="85"/>
      <c r="AC164" s="85"/>
      <c r="AD164" s="85"/>
      <c r="AE164" s="85"/>
      <c r="AF164" s="85"/>
      <c r="AG164" s="85"/>
      <c r="AH164" s="85"/>
      <c r="AI164" s="85"/>
      <c r="AJ164" s="85"/>
      <c r="AK164" s="85"/>
      <c r="AL164" s="85"/>
      <c r="AM164" s="85"/>
      <c r="AN164" s="85"/>
      <c r="AO164" s="85"/>
      <c r="AP164" s="85"/>
      <c r="AQ164" s="85"/>
      <c r="AR164" s="85"/>
      <c r="AS164" s="85"/>
      <c r="AT164" s="85"/>
      <c r="AU164" s="85"/>
      <c r="AV164" s="85"/>
      <c r="AW164" s="85"/>
      <c r="AX164" s="85"/>
      <c r="AY164" s="85"/>
      <c r="AZ164" s="87"/>
    </row>
    <row r="165" spans="1:52" ht="15" customHeight="1">
      <c r="A165" s="84"/>
      <c r="B165" s="85"/>
      <c r="C165" s="85"/>
      <c r="D165" s="85"/>
      <c r="E165" s="85"/>
      <c r="F165" s="85"/>
      <c r="G165" s="85"/>
      <c r="H165" s="85"/>
      <c r="I165" s="114" t="str">
        <f t="array" ref="I165">_xlfn.TEXTJOIN(",", TRUE, IF(Table4[study_id]=Table3[[#This Row],[study_id]], Table4[iso_code], ""))</f>
        <v/>
      </c>
      <c r="J165" s="114">
        <f>COUNTIF(study_countries!A:A,A165)</f>
        <v>0</v>
      </c>
      <c r="K165" s="85"/>
      <c r="L165" s="85"/>
      <c r="M165" s="85"/>
      <c r="N165" s="85"/>
      <c r="O165" s="85"/>
      <c r="P165" s="85"/>
      <c r="Q165" s="85"/>
      <c r="R165" s="85"/>
      <c r="S165" s="85"/>
      <c r="T165" s="85"/>
      <c r="U165" s="85"/>
      <c r="V165" s="85"/>
      <c r="W165" s="85"/>
      <c r="X165" s="85"/>
      <c r="Y165" s="85"/>
      <c r="Z165" s="85"/>
      <c r="AA165" s="85"/>
      <c r="AB165" s="85"/>
      <c r="AC165" s="85"/>
      <c r="AD165" s="85"/>
      <c r="AE165" s="85"/>
      <c r="AF165" s="85"/>
      <c r="AG165" s="85"/>
      <c r="AH165" s="85"/>
      <c r="AI165" s="85"/>
      <c r="AJ165" s="85"/>
      <c r="AK165" s="85"/>
      <c r="AL165" s="85"/>
      <c r="AM165" s="85"/>
      <c r="AN165" s="85"/>
      <c r="AO165" s="85"/>
      <c r="AP165" s="85"/>
      <c r="AQ165" s="85"/>
      <c r="AR165" s="85"/>
      <c r="AS165" s="85"/>
      <c r="AT165" s="85"/>
      <c r="AU165" s="85"/>
      <c r="AV165" s="85"/>
      <c r="AW165" s="85"/>
      <c r="AX165" s="85"/>
      <c r="AY165" s="85"/>
      <c r="AZ165" s="87"/>
    </row>
    <row r="166" spans="1:52" ht="15" customHeight="1">
      <c r="A166" s="84"/>
      <c r="B166" s="85"/>
      <c r="C166" s="85"/>
      <c r="D166" s="85"/>
      <c r="E166" s="85"/>
      <c r="F166" s="85"/>
      <c r="G166" s="85"/>
      <c r="H166" s="85"/>
      <c r="I166" s="114" t="str">
        <f t="array" ref="I166">_xlfn.TEXTJOIN(",", TRUE, IF(Table4[study_id]=Table3[[#This Row],[study_id]], Table4[iso_code], ""))</f>
        <v/>
      </c>
      <c r="J166" s="114">
        <f>COUNTIF(study_countries!A:A,A166)</f>
        <v>0</v>
      </c>
      <c r="K166" s="85"/>
      <c r="L166" s="85"/>
      <c r="M166" s="85"/>
      <c r="N166" s="85"/>
      <c r="O166" s="85"/>
      <c r="P166" s="85"/>
      <c r="Q166" s="85"/>
      <c r="R166" s="85"/>
      <c r="S166" s="85"/>
      <c r="T166" s="85"/>
      <c r="U166" s="85"/>
      <c r="V166" s="85"/>
      <c r="W166" s="85"/>
      <c r="X166" s="85"/>
      <c r="Y166" s="85"/>
      <c r="Z166" s="85"/>
      <c r="AA166" s="85"/>
      <c r="AB166" s="85"/>
      <c r="AC166" s="85"/>
      <c r="AD166" s="85"/>
      <c r="AE166" s="85"/>
      <c r="AF166" s="85"/>
      <c r="AG166" s="85"/>
      <c r="AH166" s="85"/>
      <c r="AI166" s="85"/>
      <c r="AJ166" s="85"/>
      <c r="AK166" s="85"/>
      <c r="AL166" s="85"/>
      <c r="AM166" s="85"/>
      <c r="AN166" s="85"/>
      <c r="AO166" s="85"/>
      <c r="AP166" s="85"/>
      <c r="AQ166" s="85"/>
      <c r="AR166" s="85"/>
      <c r="AS166" s="85"/>
      <c r="AT166" s="85"/>
      <c r="AU166" s="85"/>
      <c r="AV166" s="85"/>
      <c r="AW166" s="85"/>
      <c r="AX166" s="85"/>
      <c r="AY166" s="85"/>
      <c r="AZ166" s="87"/>
    </row>
    <row r="167" spans="1:52" ht="15" customHeight="1">
      <c r="A167" s="84"/>
      <c r="B167" s="85"/>
      <c r="C167" s="85"/>
      <c r="D167" s="85"/>
      <c r="E167" s="85"/>
      <c r="F167" s="85"/>
      <c r="G167" s="85"/>
      <c r="H167" s="85"/>
      <c r="I167" s="114" t="str">
        <f t="array" ref="I167">_xlfn.TEXTJOIN(",", TRUE, IF(Table4[study_id]=Table3[[#This Row],[study_id]], Table4[iso_code], ""))</f>
        <v/>
      </c>
      <c r="J167" s="114">
        <f>COUNTIF(study_countries!A:A,A167)</f>
        <v>0</v>
      </c>
      <c r="K167" s="85"/>
      <c r="L167" s="85"/>
      <c r="M167" s="85"/>
      <c r="N167" s="85"/>
      <c r="O167" s="85"/>
      <c r="P167" s="85"/>
      <c r="Q167" s="85"/>
      <c r="R167" s="85"/>
      <c r="S167" s="85"/>
      <c r="T167" s="85"/>
      <c r="U167" s="85"/>
      <c r="V167" s="85"/>
      <c r="W167" s="85"/>
      <c r="X167" s="85"/>
      <c r="Y167" s="85"/>
      <c r="Z167" s="85"/>
      <c r="AA167" s="85"/>
      <c r="AB167" s="85"/>
      <c r="AC167" s="85"/>
      <c r="AD167" s="85"/>
      <c r="AE167" s="85"/>
      <c r="AF167" s="85"/>
      <c r="AG167" s="85"/>
      <c r="AH167" s="85"/>
      <c r="AI167" s="85"/>
      <c r="AJ167" s="85"/>
      <c r="AK167" s="85"/>
      <c r="AL167" s="85"/>
      <c r="AM167" s="85"/>
      <c r="AN167" s="85"/>
      <c r="AO167" s="85"/>
      <c r="AP167" s="85"/>
      <c r="AQ167" s="85"/>
      <c r="AR167" s="85"/>
      <c r="AS167" s="85"/>
      <c r="AT167" s="85"/>
      <c r="AU167" s="85"/>
      <c r="AV167" s="85"/>
      <c r="AW167" s="85"/>
      <c r="AX167" s="85"/>
      <c r="AY167" s="85"/>
      <c r="AZ167" s="87"/>
    </row>
    <row r="168" spans="1:52" ht="15" customHeight="1">
      <c r="A168" s="84"/>
      <c r="B168" s="85"/>
      <c r="C168" s="85"/>
      <c r="D168" s="85"/>
      <c r="E168" s="85"/>
      <c r="F168" s="85"/>
      <c r="G168" s="85"/>
      <c r="H168" s="85"/>
      <c r="I168" s="114" t="str">
        <f t="array" ref="I168">_xlfn.TEXTJOIN(",", TRUE, IF(Table4[study_id]=Table3[[#This Row],[study_id]], Table4[iso_code], ""))</f>
        <v/>
      </c>
      <c r="J168" s="114">
        <f>COUNTIF(study_countries!A:A,A168)</f>
        <v>0</v>
      </c>
      <c r="K168" s="85"/>
      <c r="L168" s="85"/>
      <c r="M168" s="85"/>
      <c r="N168" s="85"/>
      <c r="O168" s="85"/>
      <c r="P168" s="85"/>
      <c r="Q168" s="85"/>
      <c r="R168" s="85"/>
      <c r="S168" s="85"/>
      <c r="T168" s="85"/>
      <c r="U168" s="85"/>
      <c r="V168" s="85"/>
      <c r="W168" s="85"/>
      <c r="X168" s="85"/>
      <c r="Y168" s="85"/>
      <c r="Z168" s="85"/>
      <c r="AA168" s="85"/>
      <c r="AB168" s="85"/>
      <c r="AC168" s="85"/>
      <c r="AD168" s="85"/>
      <c r="AE168" s="85"/>
      <c r="AF168" s="85"/>
      <c r="AG168" s="85"/>
      <c r="AH168" s="85"/>
      <c r="AI168" s="85"/>
      <c r="AJ168" s="85"/>
      <c r="AK168" s="85"/>
      <c r="AL168" s="85"/>
      <c r="AM168" s="85"/>
      <c r="AN168" s="85"/>
      <c r="AO168" s="85"/>
      <c r="AP168" s="85"/>
      <c r="AQ168" s="85"/>
      <c r="AR168" s="85"/>
      <c r="AS168" s="85"/>
      <c r="AT168" s="85"/>
      <c r="AU168" s="85"/>
      <c r="AV168" s="85"/>
      <c r="AW168" s="85"/>
      <c r="AX168" s="85"/>
      <c r="AY168" s="85"/>
      <c r="AZ168" s="87"/>
    </row>
    <row r="169" spans="1:52" ht="15" customHeight="1">
      <c r="A169" s="84"/>
      <c r="B169" s="85"/>
      <c r="C169" s="85"/>
      <c r="D169" s="85"/>
      <c r="E169" s="85"/>
      <c r="F169" s="85"/>
      <c r="G169" s="85"/>
      <c r="H169" s="85"/>
      <c r="I169" s="114" t="str">
        <f t="array" ref="I169">_xlfn.TEXTJOIN(",", TRUE, IF(Table4[study_id]=Table3[[#This Row],[study_id]], Table4[iso_code], ""))</f>
        <v/>
      </c>
      <c r="J169" s="114">
        <f>COUNTIF(study_countries!A:A,A169)</f>
        <v>0</v>
      </c>
      <c r="K169" s="85"/>
      <c r="L169" s="85"/>
      <c r="M169" s="85"/>
      <c r="N169" s="85"/>
      <c r="O169" s="85"/>
      <c r="P169" s="85"/>
      <c r="Q169" s="85"/>
      <c r="R169" s="85"/>
      <c r="S169" s="85"/>
      <c r="T169" s="85"/>
      <c r="U169" s="85"/>
      <c r="V169" s="85"/>
      <c r="W169" s="85"/>
      <c r="X169" s="85"/>
      <c r="Y169" s="85"/>
      <c r="Z169" s="85"/>
      <c r="AA169" s="85"/>
      <c r="AB169" s="85"/>
      <c r="AC169" s="85"/>
      <c r="AD169" s="85"/>
      <c r="AE169" s="85"/>
      <c r="AF169" s="85"/>
      <c r="AG169" s="85"/>
      <c r="AH169" s="85"/>
      <c r="AI169" s="85"/>
      <c r="AJ169" s="85"/>
      <c r="AK169" s="85"/>
      <c r="AL169" s="85"/>
      <c r="AM169" s="85"/>
      <c r="AN169" s="85"/>
      <c r="AO169" s="85"/>
      <c r="AP169" s="85"/>
      <c r="AQ169" s="85"/>
      <c r="AR169" s="85"/>
      <c r="AS169" s="85"/>
      <c r="AT169" s="85"/>
      <c r="AU169" s="85"/>
      <c r="AV169" s="85"/>
      <c r="AW169" s="85"/>
      <c r="AX169" s="85"/>
      <c r="AY169" s="85"/>
      <c r="AZ169" s="87"/>
    </row>
    <row r="170" spans="1:52" ht="15" customHeight="1">
      <c r="A170" s="94"/>
      <c r="B170" s="94"/>
      <c r="C170" s="94"/>
      <c r="D170" s="94"/>
      <c r="E170" s="94"/>
      <c r="F170" s="94"/>
      <c r="G170" s="94"/>
      <c r="H170" s="94"/>
      <c r="I170" s="94"/>
      <c r="J170" s="94"/>
      <c r="K170" s="94"/>
      <c r="L170" s="94"/>
      <c r="M170" s="94"/>
      <c r="N170" s="94"/>
      <c r="O170" s="94"/>
      <c r="P170" s="94"/>
      <c r="Q170" s="94"/>
      <c r="R170" s="105"/>
      <c r="S170" s="94"/>
      <c r="T170" s="94"/>
      <c r="U170" s="94"/>
      <c r="V170" s="94"/>
      <c r="W170" s="94"/>
      <c r="X170" s="94"/>
      <c r="Y170" s="94"/>
      <c r="Z170" s="94"/>
      <c r="AA170" s="94"/>
      <c r="AB170" s="94"/>
      <c r="AC170" s="94"/>
      <c r="AD170" s="94"/>
      <c r="AE170" s="94"/>
      <c r="AF170" s="94"/>
      <c r="AG170" s="94"/>
      <c r="AH170" s="94"/>
      <c r="AI170" s="94"/>
      <c r="AJ170" s="94"/>
      <c r="AK170" s="94"/>
      <c r="AL170" s="94"/>
      <c r="AM170" s="94"/>
      <c r="AN170" s="94"/>
      <c r="AO170" s="94"/>
      <c r="AP170" s="94"/>
      <c r="AQ170" s="94"/>
      <c r="AR170" s="94"/>
      <c r="AS170" s="94"/>
      <c r="AT170" s="94"/>
      <c r="AU170" s="105"/>
      <c r="AV170" s="94"/>
      <c r="AW170" s="94"/>
      <c r="AX170" s="94"/>
      <c r="AY170" s="94"/>
      <c r="AZ170" s="105"/>
    </row>
    <row r="171" spans="1:52" ht="15" customHeight="1">
      <c r="A171" s="94"/>
      <c r="B171" s="94"/>
      <c r="C171" s="94"/>
      <c r="D171" s="94"/>
      <c r="E171" s="94"/>
      <c r="F171" s="94"/>
      <c r="G171" s="94"/>
      <c r="H171" s="94"/>
      <c r="I171" s="94"/>
      <c r="J171" s="94"/>
      <c r="K171" s="94"/>
      <c r="L171" s="94"/>
      <c r="M171" s="94"/>
      <c r="N171" s="94"/>
      <c r="O171" s="94"/>
      <c r="P171" s="94"/>
      <c r="Q171" s="94"/>
      <c r="R171" s="105"/>
      <c r="S171" s="94"/>
      <c r="T171" s="94"/>
      <c r="U171" s="94"/>
      <c r="V171" s="94"/>
      <c r="W171" s="94"/>
      <c r="X171" s="94"/>
      <c r="Y171" s="94"/>
      <c r="Z171" s="94"/>
      <c r="AA171" s="94"/>
      <c r="AB171" s="94"/>
      <c r="AC171" s="94"/>
      <c r="AD171" s="94"/>
      <c r="AE171" s="94"/>
      <c r="AF171" s="94"/>
      <c r="AG171" s="94"/>
      <c r="AH171" s="94"/>
      <c r="AI171" s="94"/>
      <c r="AJ171" s="94"/>
      <c r="AK171" s="94"/>
      <c r="AL171" s="94"/>
      <c r="AM171" s="94"/>
      <c r="AN171" s="94"/>
      <c r="AO171" s="94"/>
      <c r="AP171" s="94"/>
      <c r="AQ171" s="94"/>
      <c r="AR171" s="94"/>
      <c r="AS171" s="94"/>
      <c r="AT171" s="94"/>
      <c r="AU171" s="105"/>
      <c r="AV171" s="94"/>
      <c r="AW171" s="94"/>
      <c r="AX171" s="94"/>
      <c r="AY171" s="94"/>
      <c r="AZ171" s="105"/>
    </row>
    <row r="172" spans="1:52" ht="15" customHeight="1">
      <c r="A172" s="94"/>
      <c r="B172" s="94"/>
      <c r="C172" s="94"/>
      <c r="D172" s="94"/>
      <c r="E172" s="94"/>
      <c r="F172" s="94"/>
      <c r="G172" s="94"/>
      <c r="H172" s="94"/>
      <c r="I172" s="94"/>
      <c r="J172" s="94"/>
      <c r="K172" s="94"/>
      <c r="L172" s="94"/>
      <c r="M172" s="94"/>
      <c r="N172" s="94"/>
      <c r="O172" s="94"/>
      <c r="P172" s="94"/>
      <c r="Q172" s="94"/>
      <c r="R172" s="105"/>
      <c r="S172" s="94"/>
      <c r="T172" s="94"/>
      <c r="U172" s="94"/>
      <c r="V172" s="94"/>
      <c r="W172" s="94"/>
      <c r="X172" s="94"/>
      <c r="Y172" s="94"/>
      <c r="Z172" s="94"/>
      <c r="AA172" s="94"/>
      <c r="AB172" s="94"/>
      <c r="AC172" s="94"/>
      <c r="AD172" s="94"/>
      <c r="AE172" s="94"/>
      <c r="AF172" s="94"/>
      <c r="AG172" s="94"/>
      <c r="AH172" s="94"/>
      <c r="AI172" s="94"/>
      <c r="AJ172" s="94"/>
      <c r="AK172" s="94"/>
      <c r="AL172" s="94"/>
      <c r="AM172" s="94"/>
      <c r="AN172" s="94"/>
      <c r="AO172" s="94"/>
      <c r="AP172" s="94"/>
      <c r="AQ172" s="94"/>
      <c r="AR172" s="94"/>
      <c r="AS172" s="94"/>
      <c r="AT172" s="94"/>
      <c r="AU172" s="105"/>
      <c r="AV172" s="94"/>
      <c r="AW172" s="94"/>
      <c r="AX172" s="94"/>
      <c r="AY172" s="94"/>
      <c r="AZ172" s="105"/>
    </row>
    <row r="173" spans="1:52" ht="15" customHeight="1">
      <c r="A173" s="94"/>
      <c r="B173" s="94"/>
      <c r="C173" s="94"/>
      <c r="D173" s="94"/>
      <c r="E173" s="94"/>
      <c r="F173" s="94"/>
      <c r="G173" s="94"/>
      <c r="H173" s="94"/>
      <c r="I173" s="94"/>
      <c r="J173" s="94"/>
      <c r="K173" s="94"/>
      <c r="L173" s="94"/>
      <c r="M173" s="94"/>
      <c r="N173" s="94"/>
      <c r="O173" s="94"/>
      <c r="P173" s="94"/>
      <c r="Q173" s="94"/>
      <c r="R173" s="105"/>
      <c r="S173" s="94"/>
      <c r="T173" s="94"/>
      <c r="U173" s="94"/>
      <c r="V173" s="94"/>
      <c r="W173" s="94"/>
      <c r="X173" s="94"/>
      <c r="Y173" s="94"/>
      <c r="Z173" s="94"/>
      <c r="AA173" s="94"/>
      <c r="AB173" s="94"/>
      <c r="AC173" s="94"/>
      <c r="AD173" s="94"/>
      <c r="AE173" s="94"/>
      <c r="AF173" s="94"/>
      <c r="AG173" s="94"/>
      <c r="AH173" s="94"/>
      <c r="AI173" s="94"/>
      <c r="AJ173" s="94"/>
      <c r="AK173" s="94"/>
      <c r="AL173" s="94"/>
      <c r="AM173" s="94"/>
      <c r="AN173" s="94"/>
      <c r="AO173" s="94"/>
      <c r="AP173" s="94"/>
      <c r="AQ173" s="94"/>
      <c r="AR173" s="94"/>
      <c r="AS173" s="94"/>
      <c r="AT173" s="94"/>
      <c r="AU173" s="105"/>
      <c r="AV173" s="94"/>
      <c r="AW173" s="94"/>
      <c r="AX173" s="94"/>
      <c r="AY173" s="94"/>
      <c r="AZ173" s="105"/>
    </row>
    <row r="174" spans="1:52" ht="15" customHeight="1">
      <c r="A174" s="94"/>
      <c r="B174" s="94"/>
      <c r="C174" s="94"/>
      <c r="D174" s="94"/>
      <c r="E174" s="94"/>
      <c r="F174" s="94"/>
      <c r="G174" s="94"/>
      <c r="H174" s="94"/>
      <c r="I174" s="94"/>
      <c r="J174" s="94"/>
      <c r="K174" s="94"/>
      <c r="L174" s="94"/>
      <c r="M174" s="94"/>
      <c r="N174" s="94"/>
      <c r="O174" s="94"/>
      <c r="P174" s="94"/>
      <c r="Q174" s="94"/>
      <c r="R174" s="105"/>
      <c r="S174" s="94"/>
      <c r="T174" s="94"/>
      <c r="U174" s="94"/>
      <c r="V174" s="94"/>
      <c r="W174" s="94"/>
      <c r="X174" s="94"/>
      <c r="Y174" s="94"/>
      <c r="Z174" s="94"/>
      <c r="AA174" s="94"/>
      <c r="AB174" s="94"/>
      <c r="AC174" s="94"/>
      <c r="AD174" s="94"/>
      <c r="AE174" s="94"/>
      <c r="AF174" s="94"/>
      <c r="AG174" s="94"/>
      <c r="AH174" s="94"/>
      <c r="AI174" s="94"/>
      <c r="AJ174" s="94"/>
      <c r="AK174" s="94"/>
      <c r="AL174" s="94"/>
      <c r="AM174" s="94"/>
      <c r="AN174" s="94"/>
      <c r="AO174" s="94"/>
      <c r="AP174" s="94"/>
      <c r="AQ174" s="94"/>
      <c r="AR174" s="94"/>
      <c r="AS174" s="94"/>
      <c r="AT174" s="94"/>
      <c r="AU174" s="105"/>
      <c r="AV174" s="94"/>
      <c r="AW174" s="94"/>
      <c r="AX174" s="94"/>
      <c r="AY174" s="94"/>
      <c r="AZ174" s="105"/>
    </row>
    <row r="175" spans="1:52" ht="15" customHeight="1">
      <c r="A175" s="94"/>
      <c r="B175" s="94"/>
      <c r="C175" s="94"/>
      <c r="D175" s="94"/>
      <c r="E175" s="94"/>
      <c r="F175" s="94"/>
      <c r="G175" s="94"/>
      <c r="H175" s="94"/>
      <c r="I175" s="94"/>
      <c r="J175" s="94"/>
      <c r="K175" s="94"/>
      <c r="L175" s="94"/>
      <c r="M175" s="94"/>
      <c r="N175" s="94"/>
      <c r="O175" s="94"/>
      <c r="P175" s="94"/>
      <c r="Q175" s="94"/>
      <c r="R175" s="105"/>
      <c r="S175" s="94"/>
      <c r="T175" s="94"/>
      <c r="U175" s="94"/>
      <c r="V175" s="94"/>
      <c r="W175" s="94"/>
      <c r="X175" s="94"/>
      <c r="Y175" s="94"/>
      <c r="Z175" s="94"/>
      <c r="AA175" s="94"/>
      <c r="AB175" s="94"/>
      <c r="AC175" s="94"/>
      <c r="AD175" s="94"/>
      <c r="AE175" s="94"/>
      <c r="AF175" s="94"/>
      <c r="AG175" s="94"/>
      <c r="AH175" s="94"/>
      <c r="AI175" s="94"/>
      <c r="AJ175" s="94"/>
      <c r="AK175" s="94"/>
      <c r="AL175" s="94"/>
      <c r="AM175" s="94"/>
      <c r="AN175" s="94"/>
      <c r="AO175" s="94"/>
      <c r="AP175" s="94"/>
      <c r="AQ175" s="94"/>
      <c r="AR175" s="94"/>
      <c r="AS175" s="94"/>
      <c r="AT175" s="94"/>
      <c r="AU175" s="105"/>
      <c r="AV175" s="94"/>
      <c r="AW175" s="94"/>
      <c r="AX175" s="94"/>
      <c r="AY175" s="94"/>
      <c r="AZ175" s="105"/>
    </row>
    <row r="176" spans="1:52" ht="15" customHeight="1">
      <c r="A176" s="94"/>
      <c r="B176" s="94"/>
      <c r="C176" s="94"/>
      <c r="D176" s="94"/>
      <c r="E176" s="94"/>
      <c r="F176" s="94"/>
      <c r="G176" s="94"/>
      <c r="H176" s="94"/>
      <c r="I176" s="94"/>
      <c r="J176" s="94"/>
      <c r="K176" s="94"/>
      <c r="L176" s="94"/>
      <c r="M176" s="94"/>
      <c r="N176" s="94"/>
      <c r="O176" s="94"/>
      <c r="P176" s="94"/>
      <c r="Q176" s="94"/>
      <c r="R176" s="105"/>
      <c r="S176" s="94"/>
      <c r="T176" s="94"/>
      <c r="U176" s="94"/>
      <c r="V176" s="94"/>
      <c r="W176" s="94"/>
      <c r="X176" s="94"/>
      <c r="Y176" s="94"/>
      <c r="Z176" s="94"/>
      <c r="AA176" s="94"/>
      <c r="AB176" s="94"/>
      <c r="AC176" s="94"/>
      <c r="AD176" s="94"/>
      <c r="AE176" s="94"/>
      <c r="AF176" s="94"/>
      <c r="AG176" s="94"/>
      <c r="AH176" s="94"/>
      <c r="AI176" s="94"/>
      <c r="AJ176" s="94"/>
      <c r="AK176" s="94"/>
      <c r="AL176" s="94"/>
      <c r="AM176" s="94"/>
      <c r="AN176" s="94"/>
      <c r="AO176" s="94"/>
      <c r="AP176" s="94"/>
      <c r="AQ176" s="94"/>
      <c r="AR176" s="94"/>
      <c r="AS176" s="94"/>
      <c r="AT176" s="94"/>
      <c r="AU176" s="105"/>
      <c r="AV176" s="94"/>
      <c r="AW176" s="94"/>
      <c r="AX176" s="94"/>
      <c r="AY176" s="94"/>
      <c r="AZ176" s="105"/>
    </row>
    <row r="177" spans="1:52" ht="15" customHeight="1">
      <c r="A177" s="94"/>
      <c r="B177" s="94"/>
      <c r="C177" s="94"/>
      <c r="D177" s="94"/>
      <c r="E177" s="94"/>
      <c r="F177" s="94"/>
      <c r="G177" s="94"/>
      <c r="H177" s="94"/>
      <c r="I177" s="94"/>
      <c r="J177" s="94"/>
      <c r="K177" s="94"/>
      <c r="L177" s="94"/>
      <c r="M177" s="94"/>
      <c r="N177" s="94"/>
      <c r="O177" s="94"/>
      <c r="P177" s="94"/>
      <c r="Q177" s="94"/>
      <c r="R177" s="105"/>
      <c r="S177" s="94"/>
      <c r="T177" s="94"/>
      <c r="U177" s="94"/>
      <c r="V177" s="94"/>
      <c r="W177" s="94"/>
      <c r="X177" s="94"/>
      <c r="Y177" s="94"/>
      <c r="Z177" s="94"/>
      <c r="AA177" s="94"/>
      <c r="AB177" s="94"/>
      <c r="AC177" s="94"/>
      <c r="AD177" s="94"/>
      <c r="AE177" s="94"/>
      <c r="AF177" s="94"/>
      <c r="AG177" s="94"/>
      <c r="AH177" s="94"/>
      <c r="AI177" s="94"/>
      <c r="AJ177" s="94"/>
      <c r="AK177" s="94"/>
      <c r="AL177" s="94"/>
      <c r="AM177" s="94"/>
      <c r="AN177" s="94"/>
      <c r="AO177" s="94"/>
      <c r="AP177" s="94"/>
      <c r="AQ177" s="94"/>
      <c r="AR177" s="94"/>
      <c r="AS177" s="94"/>
      <c r="AT177" s="94"/>
      <c r="AU177" s="105"/>
      <c r="AV177" s="94"/>
      <c r="AW177" s="94"/>
      <c r="AX177" s="94"/>
      <c r="AY177" s="94"/>
      <c r="AZ177" s="105"/>
    </row>
    <row r="178" spans="1:52" ht="15" customHeight="1">
      <c r="A178" s="94"/>
      <c r="B178" s="94"/>
      <c r="C178" s="94"/>
      <c r="D178" s="94"/>
      <c r="E178" s="94"/>
      <c r="F178" s="94"/>
      <c r="G178" s="94"/>
      <c r="H178" s="94"/>
      <c r="I178" s="94"/>
      <c r="J178" s="94"/>
      <c r="K178" s="94"/>
      <c r="L178" s="94"/>
      <c r="M178" s="94"/>
      <c r="N178" s="94"/>
      <c r="O178" s="94"/>
      <c r="P178" s="94"/>
      <c r="Q178" s="94"/>
      <c r="R178" s="105"/>
      <c r="S178" s="94"/>
      <c r="T178" s="94"/>
      <c r="U178" s="94"/>
      <c r="V178" s="94"/>
      <c r="W178" s="94"/>
      <c r="X178" s="94"/>
      <c r="Y178" s="94"/>
      <c r="Z178" s="94"/>
      <c r="AA178" s="94"/>
      <c r="AB178" s="94"/>
      <c r="AC178" s="94"/>
      <c r="AD178" s="94"/>
      <c r="AE178" s="94"/>
      <c r="AF178" s="94"/>
      <c r="AG178" s="94"/>
      <c r="AH178" s="94"/>
      <c r="AI178" s="94"/>
      <c r="AJ178" s="94"/>
      <c r="AK178" s="94"/>
      <c r="AL178" s="94"/>
      <c r="AM178" s="94"/>
      <c r="AN178" s="94"/>
      <c r="AO178" s="94"/>
      <c r="AP178" s="94"/>
      <c r="AQ178" s="94"/>
      <c r="AR178" s="94"/>
      <c r="AS178" s="94"/>
      <c r="AT178" s="94"/>
      <c r="AU178" s="105"/>
      <c r="AV178" s="94"/>
      <c r="AW178" s="94"/>
      <c r="AX178" s="94"/>
      <c r="AY178" s="94"/>
      <c r="AZ178" s="105"/>
    </row>
    <row r="179" spans="1:52" ht="15" customHeight="1">
      <c r="A179" s="94"/>
      <c r="B179" s="94"/>
      <c r="C179" s="94"/>
      <c r="D179" s="94"/>
      <c r="E179" s="94"/>
      <c r="F179" s="94"/>
      <c r="G179" s="94"/>
      <c r="H179" s="94"/>
      <c r="I179" s="94"/>
      <c r="J179" s="94"/>
      <c r="K179" s="94"/>
      <c r="L179" s="94"/>
      <c r="M179" s="94"/>
      <c r="N179" s="94"/>
      <c r="O179" s="94"/>
      <c r="P179" s="94"/>
      <c r="Q179" s="94"/>
      <c r="R179" s="105"/>
      <c r="S179" s="94"/>
      <c r="T179" s="94"/>
      <c r="U179" s="94"/>
      <c r="V179" s="94"/>
      <c r="W179" s="94"/>
      <c r="X179" s="94"/>
      <c r="Y179" s="94"/>
      <c r="Z179" s="94"/>
      <c r="AA179" s="94"/>
      <c r="AB179" s="94"/>
      <c r="AC179" s="94"/>
      <c r="AD179" s="94"/>
      <c r="AE179" s="94"/>
      <c r="AF179" s="94"/>
      <c r="AG179" s="94"/>
      <c r="AH179" s="94"/>
      <c r="AI179" s="94"/>
      <c r="AJ179" s="94"/>
      <c r="AK179" s="94"/>
      <c r="AL179" s="94"/>
      <c r="AM179" s="94"/>
      <c r="AN179" s="94"/>
      <c r="AO179" s="94"/>
      <c r="AP179" s="94"/>
      <c r="AQ179" s="94"/>
      <c r="AR179" s="94"/>
      <c r="AS179" s="94"/>
      <c r="AT179" s="94"/>
      <c r="AU179" s="105"/>
      <c r="AV179" s="94"/>
      <c r="AW179" s="94"/>
      <c r="AX179" s="94"/>
      <c r="AY179" s="94"/>
      <c r="AZ179" s="105"/>
    </row>
    <row r="180" spans="1:52" ht="15" customHeight="1">
      <c r="A180" s="94"/>
      <c r="B180" s="94"/>
      <c r="C180" s="94"/>
      <c r="D180" s="94"/>
      <c r="E180" s="94"/>
      <c r="F180" s="94"/>
      <c r="G180" s="94"/>
      <c r="H180" s="94"/>
      <c r="I180" s="94"/>
      <c r="J180" s="94"/>
      <c r="K180" s="94"/>
      <c r="L180" s="94"/>
      <c r="M180" s="94"/>
      <c r="N180" s="94"/>
      <c r="O180" s="94"/>
      <c r="P180" s="94"/>
      <c r="Q180" s="94"/>
      <c r="R180" s="105"/>
      <c r="S180" s="94"/>
      <c r="T180" s="94"/>
      <c r="U180" s="94"/>
      <c r="V180" s="94"/>
      <c r="W180" s="94"/>
      <c r="X180" s="94"/>
      <c r="Y180" s="94"/>
      <c r="Z180" s="94"/>
      <c r="AA180" s="94"/>
      <c r="AB180" s="94"/>
      <c r="AC180" s="94"/>
      <c r="AD180" s="94"/>
      <c r="AE180" s="94"/>
      <c r="AF180" s="94"/>
      <c r="AG180" s="94"/>
      <c r="AH180" s="94"/>
      <c r="AI180" s="94"/>
      <c r="AJ180" s="94"/>
      <c r="AK180" s="94"/>
      <c r="AL180" s="94"/>
      <c r="AM180" s="94"/>
      <c r="AN180" s="94"/>
      <c r="AO180" s="94"/>
      <c r="AP180" s="94"/>
      <c r="AQ180" s="94"/>
      <c r="AR180" s="94"/>
      <c r="AS180" s="94"/>
      <c r="AT180" s="94"/>
      <c r="AU180" s="105"/>
      <c r="AV180" s="94"/>
      <c r="AW180" s="94"/>
      <c r="AX180" s="94"/>
      <c r="AY180" s="94"/>
      <c r="AZ180" s="105"/>
    </row>
    <row r="181" spans="1:52" ht="15" customHeight="1">
      <c r="A181" s="94"/>
      <c r="B181" s="94"/>
      <c r="C181" s="94"/>
      <c r="D181" s="94"/>
      <c r="E181" s="94"/>
      <c r="F181" s="94"/>
      <c r="G181" s="94"/>
      <c r="H181" s="94"/>
      <c r="I181" s="94"/>
      <c r="J181" s="94"/>
      <c r="K181" s="94"/>
      <c r="L181" s="94"/>
      <c r="M181" s="94"/>
      <c r="N181" s="94"/>
      <c r="O181" s="94"/>
      <c r="P181" s="94"/>
      <c r="Q181" s="94"/>
      <c r="R181" s="105"/>
      <c r="S181" s="94"/>
      <c r="T181" s="94"/>
      <c r="U181" s="94"/>
      <c r="V181" s="94"/>
      <c r="W181" s="94"/>
      <c r="X181" s="94"/>
      <c r="Y181" s="94"/>
      <c r="Z181" s="94"/>
      <c r="AA181" s="94"/>
      <c r="AB181" s="94"/>
      <c r="AC181" s="94"/>
      <c r="AD181" s="94"/>
      <c r="AE181" s="94"/>
      <c r="AF181" s="94"/>
      <c r="AG181" s="94"/>
      <c r="AH181" s="94"/>
      <c r="AI181" s="94"/>
      <c r="AJ181" s="94"/>
      <c r="AK181" s="94"/>
      <c r="AL181" s="94"/>
      <c r="AM181" s="94"/>
      <c r="AN181" s="94"/>
      <c r="AO181" s="94"/>
      <c r="AP181" s="94"/>
      <c r="AQ181" s="94"/>
      <c r="AR181" s="94"/>
      <c r="AS181" s="94"/>
      <c r="AT181" s="94"/>
      <c r="AU181" s="105"/>
      <c r="AV181" s="94"/>
      <c r="AW181" s="94"/>
      <c r="AX181" s="94"/>
      <c r="AY181" s="94"/>
      <c r="AZ181" s="105"/>
    </row>
    <row r="182" spans="1:52" ht="15" customHeight="1">
      <c r="A182" s="94"/>
      <c r="B182" s="94"/>
      <c r="C182" s="94"/>
      <c r="D182" s="94"/>
      <c r="E182" s="94"/>
      <c r="F182" s="94"/>
      <c r="G182" s="94"/>
      <c r="H182" s="94"/>
      <c r="I182" s="94"/>
      <c r="J182" s="94"/>
      <c r="K182" s="94"/>
      <c r="L182" s="94"/>
      <c r="M182" s="94"/>
      <c r="N182" s="94"/>
      <c r="O182" s="94"/>
      <c r="P182" s="94"/>
      <c r="Q182" s="94"/>
      <c r="R182" s="105"/>
      <c r="S182" s="94"/>
      <c r="T182" s="94"/>
      <c r="U182" s="94"/>
      <c r="V182" s="94"/>
      <c r="W182" s="94"/>
      <c r="X182" s="94"/>
      <c r="Y182" s="94"/>
      <c r="Z182" s="94"/>
      <c r="AA182" s="94"/>
      <c r="AB182" s="94"/>
      <c r="AC182" s="94"/>
      <c r="AD182" s="94"/>
      <c r="AE182" s="94"/>
      <c r="AF182" s="94"/>
      <c r="AG182" s="94"/>
      <c r="AH182" s="94"/>
      <c r="AI182" s="94"/>
      <c r="AJ182" s="94"/>
      <c r="AK182" s="94"/>
      <c r="AL182" s="94"/>
      <c r="AM182" s="94"/>
      <c r="AN182" s="94"/>
      <c r="AO182" s="94"/>
      <c r="AP182" s="94"/>
      <c r="AQ182" s="94"/>
      <c r="AR182" s="94"/>
      <c r="AS182" s="94"/>
      <c r="AT182" s="94"/>
      <c r="AU182" s="105"/>
      <c r="AV182" s="94"/>
      <c r="AW182" s="94"/>
      <c r="AX182" s="94"/>
      <c r="AY182" s="94"/>
      <c r="AZ182" s="105"/>
    </row>
    <row r="183" spans="1:52" ht="15" customHeight="1">
      <c r="A183" s="94"/>
      <c r="B183" s="94"/>
      <c r="C183" s="94"/>
      <c r="D183" s="94"/>
      <c r="E183" s="94"/>
      <c r="F183" s="94"/>
      <c r="G183" s="94"/>
      <c r="H183" s="94"/>
      <c r="I183" s="94"/>
      <c r="J183" s="94"/>
      <c r="K183" s="94"/>
      <c r="L183" s="94"/>
      <c r="M183" s="94"/>
      <c r="N183" s="94"/>
      <c r="O183" s="94"/>
      <c r="P183" s="94"/>
      <c r="Q183" s="94"/>
      <c r="R183" s="105"/>
      <c r="S183" s="94"/>
      <c r="T183" s="94"/>
      <c r="U183" s="94"/>
      <c r="V183" s="94"/>
      <c r="W183" s="94"/>
      <c r="X183" s="94"/>
      <c r="Y183" s="94"/>
      <c r="Z183" s="94"/>
      <c r="AA183" s="94"/>
      <c r="AB183" s="94"/>
      <c r="AC183" s="94"/>
      <c r="AD183" s="94"/>
      <c r="AE183" s="94"/>
      <c r="AF183" s="94"/>
      <c r="AG183" s="94"/>
      <c r="AH183" s="94"/>
      <c r="AI183" s="94"/>
      <c r="AJ183" s="94"/>
      <c r="AK183" s="94"/>
      <c r="AL183" s="94"/>
      <c r="AM183" s="94"/>
      <c r="AN183" s="94"/>
      <c r="AO183" s="94"/>
      <c r="AP183" s="94"/>
      <c r="AQ183" s="94"/>
      <c r="AR183" s="94"/>
      <c r="AS183" s="94"/>
      <c r="AT183" s="94"/>
      <c r="AU183" s="105"/>
      <c r="AV183" s="94"/>
      <c r="AW183" s="94"/>
      <c r="AX183" s="94"/>
      <c r="AY183" s="94"/>
      <c r="AZ183" s="105"/>
    </row>
    <row r="184" spans="1:52" ht="15" customHeight="1">
      <c r="A184" s="94"/>
      <c r="B184" s="94"/>
      <c r="C184" s="94"/>
      <c r="D184" s="94"/>
      <c r="E184" s="94"/>
      <c r="F184" s="94"/>
      <c r="G184" s="94"/>
      <c r="H184" s="94"/>
      <c r="I184" s="94"/>
      <c r="J184" s="94"/>
      <c r="K184" s="94"/>
      <c r="L184" s="94"/>
      <c r="M184" s="94"/>
      <c r="N184" s="94"/>
      <c r="O184" s="94"/>
      <c r="P184" s="94"/>
      <c r="Q184" s="94"/>
      <c r="R184" s="105"/>
      <c r="S184" s="94"/>
      <c r="T184" s="94"/>
      <c r="U184" s="94"/>
      <c r="V184" s="94"/>
      <c r="W184" s="94"/>
      <c r="X184" s="94"/>
      <c r="Y184" s="94"/>
      <c r="Z184" s="94"/>
      <c r="AA184" s="94"/>
      <c r="AB184" s="94"/>
      <c r="AC184" s="94"/>
      <c r="AD184" s="94"/>
      <c r="AE184" s="94"/>
      <c r="AF184" s="94"/>
      <c r="AG184" s="94"/>
      <c r="AH184" s="94"/>
      <c r="AI184" s="94"/>
      <c r="AJ184" s="94"/>
      <c r="AK184" s="94"/>
      <c r="AL184" s="94"/>
      <c r="AM184" s="94"/>
      <c r="AN184" s="94"/>
      <c r="AO184" s="94"/>
      <c r="AP184" s="94"/>
      <c r="AQ184" s="94"/>
      <c r="AR184" s="94"/>
      <c r="AS184" s="94"/>
      <c r="AT184" s="94"/>
      <c r="AU184" s="105"/>
      <c r="AV184" s="94"/>
      <c r="AW184" s="94"/>
      <c r="AX184" s="94"/>
      <c r="AY184" s="94"/>
      <c r="AZ184" s="105"/>
    </row>
    <row r="185" spans="1:52" ht="15" customHeight="1">
      <c r="A185" s="94"/>
      <c r="B185" s="94"/>
      <c r="C185" s="94"/>
      <c r="D185" s="94"/>
      <c r="E185" s="94"/>
      <c r="F185" s="94"/>
      <c r="G185" s="94"/>
      <c r="H185" s="94"/>
      <c r="I185" s="94"/>
      <c r="J185" s="94"/>
      <c r="K185" s="94"/>
      <c r="L185" s="94"/>
      <c r="M185" s="94"/>
      <c r="N185" s="94"/>
      <c r="O185" s="94"/>
      <c r="P185" s="94"/>
      <c r="Q185" s="94"/>
      <c r="R185" s="105"/>
      <c r="S185" s="94"/>
      <c r="T185" s="94"/>
      <c r="U185" s="94"/>
      <c r="V185" s="94"/>
      <c r="W185" s="94"/>
      <c r="X185" s="94"/>
      <c r="Y185" s="94"/>
      <c r="Z185" s="94"/>
      <c r="AA185" s="94"/>
      <c r="AB185" s="94"/>
      <c r="AC185" s="94"/>
      <c r="AD185" s="94"/>
      <c r="AE185" s="94"/>
      <c r="AF185" s="94"/>
      <c r="AG185" s="94"/>
      <c r="AH185" s="94"/>
      <c r="AI185" s="94"/>
      <c r="AJ185" s="94"/>
      <c r="AK185" s="94"/>
      <c r="AL185" s="94"/>
      <c r="AM185" s="94"/>
      <c r="AN185" s="94"/>
      <c r="AO185" s="94"/>
      <c r="AP185" s="94"/>
      <c r="AQ185" s="94"/>
      <c r="AR185" s="94"/>
      <c r="AS185" s="94"/>
      <c r="AT185" s="94"/>
      <c r="AU185" s="105"/>
      <c r="AV185" s="94"/>
      <c r="AW185" s="94"/>
      <c r="AX185" s="94"/>
      <c r="AY185" s="94"/>
      <c r="AZ185" s="105"/>
    </row>
    <row r="186" spans="1:52" ht="15" customHeight="1">
      <c r="A186" s="94"/>
      <c r="B186" s="94"/>
      <c r="C186" s="94"/>
      <c r="D186" s="94"/>
      <c r="E186" s="94"/>
      <c r="F186" s="94"/>
      <c r="G186" s="94"/>
      <c r="H186" s="94"/>
      <c r="I186" s="94"/>
      <c r="J186" s="94"/>
      <c r="K186" s="94"/>
      <c r="L186" s="94"/>
      <c r="M186" s="94"/>
      <c r="N186" s="94"/>
      <c r="O186" s="94"/>
      <c r="P186" s="94"/>
      <c r="Q186" s="94"/>
      <c r="R186" s="105"/>
      <c r="S186" s="94"/>
      <c r="T186" s="94"/>
      <c r="U186" s="94"/>
      <c r="V186" s="94"/>
      <c r="W186" s="94"/>
      <c r="X186" s="94"/>
      <c r="Y186" s="94"/>
      <c r="Z186" s="94"/>
      <c r="AA186" s="94"/>
      <c r="AB186" s="94"/>
      <c r="AC186" s="94"/>
      <c r="AD186" s="94"/>
      <c r="AE186" s="94"/>
      <c r="AF186" s="94"/>
      <c r="AG186" s="94"/>
      <c r="AH186" s="94"/>
      <c r="AI186" s="94"/>
      <c r="AJ186" s="94"/>
      <c r="AK186" s="94"/>
      <c r="AL186" s="94"/>
      <c r="AM186" s="94"/>
      <c r="AN186" s="94"/>
      <c r="AO186" s="94"/>
      <c r="AP186" s="94"/>
      <c r="AQ186" s="94"/>
      <c r="AR186" s="94"/>
      <c r="AS186" s="94"/>
      <c r="AT186" s="94"/>
      <c r="AU186" s="105"/>
      <c r="AV186" s="94"/>
      <c r="AW186" s="94"/>
      <c r="AX186" s="94"/>
      <c r="AY186" s="94"/>
      <c r="AZ186" s="105"/>
    </row>
    <row r="187" spans="1:52" ht="15" customHeight="1">
      <c r="A187" s="94"/>
      <c r="B187" s="94"/>
      <c r="C187" s="94"/>
      <c r="D187" s="94"/>
      <c r="E187" s="94"/>
      <c r="F187" s="94"/>
      <c r="G187" s="94"/>
      <c r="H187" s="94"/>
      <c r="I187" s="94"/>
      <c r="J187" s="94"/>
      <c r="K187" s="94"/>
      <c r="L187" s="94"/>
      <c r="M187" s="94"/>
      <c r="N187" s="94"/>
      <c r="O187" s="94"/>
      <c r="P187" s="94"/>
      <c r="Q187" s="94"/>
      <c r="R187" s="105"/>
      <c r="S187" s="94"/>
      <c r="T187" s="94"/>
      <c r="U187" s="94"/>
      <c r="V187" s="94"/>
      <c r="W187" s="94"/>
      <c r="X187" s="94"/>
      <c r="Y187" s="94"/>
      <c r="Z187" s="94"/>
      <c r="AA187" s="94"/>
      <c r="AB187" s="94"/>
      <c r="AC187" s="94"/>
      <c r="AD187" s="94"/>
      <c r="AE187" s="94"/>
      <c r="AF187" s="94"/>
      <c r="AG187" s="94"/>
      <c r="AH187" s="94"/>
      <c r="AI187" s="94"/>
      <c r="AJ187" s="94"/>
      <c r="AK187" s="94"/>
      <c r="AL187" s="94"/>
      <c r="AM187" s="94"/>
      <c r="AN187" s="94"/>
      <c r="AO187" s="94"/>
      <c r="AP187" s="94"/>
      <c r="AQ187" s="94"/>
      <c r="AR187" s="94"/>
      <c r="AS187" s="94"/>
      <c r="AT187" s="94"/>
      <c r="AU187" s="105"/>
      <c r="AV187" s="94"/>
      <c r="AW187" s="94"/>
      <c r="AX187" s="94"/>
      <c r="AY187" s="94"/>
      <c r="AZ187" s="105"/>
    </row>
    <row r="188" spans="1:52" ht="15" customHeight="1">
      <c r="A188" s="94"/>
      <c r="B188" s="94"/>
      <c r="C188" s="94"/>
      <c r="D188" s="94"/>
      <c r="E188" s="94"/>
      <c r="F188" s="94"/>
      <c r="G188" s="94"/>
      <c r="H188" s="94"/>
      <c r="I188" s="94"/>
      <c r="J188" s="94"/>
      <c r="K188" s="94"/>
      <c r="L188" s="94"/>
      <c r="M188" s="94"/>
      <c r="N188" s="94"/>
      <c r="O188" s="94"/>
      <c r="P188" s="94"/>
      <c r="Q188" s="94"/>
      <c r="R188" s="105"/>
      <c r="S188" s="94"/>
      <c r="T188" s="94"/>
      <c r="U188" s="94"/>
      <c r="V188" s="94"/>
      <c r="W188" s="94"/>
      <c r="X188" s="94"/>
      <c r="Y188" s="94"/>
      <c r="Z188" s="94"/>
      <c r="AA188" s="94"/>
      <c r="AB188" s="94"/>
      <c r="AC188" s="94"/>
      <c r="AD188" s="94"/>
      <c r="AE188" s="94"/>
      <c r="AF188" s="94"/>
      <c r="AG188" s="94"/>
      <c r="AH188" s="94"/>
      <c r="AI188" s="94"/>
      <c r="AJ188" s="94"/>
      <c r="AK188" s="94"/>
      <c r="AL188" s="94"/>
      <c r="AM188" s="94"/>
      <c r="AN188" s="94"/>
      <c r="AO188" s="94"/>
      <c r="AP188" s="94"/>
      <c r="AQ188" s="94"/>
      <c r="AR188" s="94"/>
      <c r="AS188" s="94"/>
      <c r="AT188" s="94"/>
      <c r="AU188" s="105"/>
      <c r="AV188" s="94"/>
      <c r="AW188" s="94"/>
      <c r="AX188" s="94"/>
      <c r="AY188" s="94"/>
      <c r="AZ188" s="105"/>
    </row>
    <row r="189" spans="1:52" ht="15" customHeight="1">
      <c r="A189" s="94"/>
      <c r="B189" s="94"/>
      <c r="C189" s="94"/>
      <c r="D189" s="94"/>
      <c r="E189" s="94"/>
      <c r="F189" s="94"/>
      <c r="G189" s="94"/>
      <c r="H189" s="94"/>
      <c r="I189" s="94"/>
      <c r="J189" s="94"/>
      <c r="K189" s="94"/>
      <c r="L189" s="94"/>
      <c r="M189" s="94"/>
      <c r="N189" s="94"/>
      <c r="O189" s="94"/>
      <c r="P189" s="94"/>
      <c r="Q189" s="94"/>
      <c r="R189" s="105"/>
      <c r="S189" s="94"/>
      <c r="T189" s="94"/>
      <c r="U189" s="94"/>
      <c r="V189" s="94"/>
      <c r="W189" s="94"/>
      <c r="X189" s="94"/>
      <c r="Y189" s="94"/>
      <c r="Z189" s="94"/>
      <c r="AA189" s="94"/>
      <c r="AB189" s="94"/>
      <c r="AC189" s="94"/>
      <c r="AD189" s="94"/>
      <c r="AE189" s="94"/>
      <c r="AF189" s="94"/>
      <c r="AG189" s="94"/>
      <c r="AH189" s="94"/>
      <c r="AI189" s="94"/>
      <c r="AJ189" s="94"/>
      <c r="AK189" s="94"/>
      <c r="AL189" s="94"/>
      <c r="AM189" s="94"/>
      <c r="AN189" s="94"/>
      <c r="AO189" s="94"/>
      <c r="AP189" s="94"/>
      <c r="AQ189" s="94"/>
      <c r="AR189" s="94"/>
      <c r="AS189" s="94"/>
      <c r="AT189" s="94"/>
      <c r="AU189" s="105"/>
      <c r="AV189" s="94"/>
      <c r="AW189" s="94"/>
      <c r="AX189" s="94"/>
      <c r="AY189" s="94"/>
      <c r="AZ189" s="105"/>
    </row>
    <row r="190" spans="1:52" ht="15" customHeight="1">
      <c r="A190" s="94"/>
      <c r="B190" s="94"/>
      <c r="C190" s="94"/>
      <c r="D190" s="94"/>
      <c r="E190" s="94"/>
      <c r="F190" s="94"/>
      <c r="G190" s="94"/>
      <c r="H190" s="94"/>
      <c r="I190" s="94"/>
      <c r="J190" s="94"/>
      <c r="K190" s="94"/>
      <c r="L190" s="94"/>
      <c r="M190" s="94"/>
      <c r="N190" s="94"/>
      <c r="O190" s="94"/>
      <c r="P190" s="94"/>
      <c r="Q190" s="94"/>
      <c r="R190" s="105"/>
      <c r="S190" s="94"/>
      <c r="T190" s="94"/>
      <c r="U190" s="94"/>
      <c r="V190" s="94"/>
      <c r="W190" s="94"/>
      <c r="X190" s="94"/>
      <c r="Y190" s="94"/>
      <c r="Z190" s="94"/>
      <c r="AA190" s="94"/>
      <c r="AB190" s="94"/>
      <c r="AC190" s="94"/>
      <c r="AD190" s="94"/>
      <c r="AE190" s="94"/>
      <c r="AF190" s="94"/>
      <c r="AG190" s="94"/>
      <c r="AH190" s="94"/>
      <c r="AI190" s="94"/>
      <c r="AJ190" s="94"/>
      <c r="AK190" s="94"/>
      <c r="AL190" s="94"/>
      <c r="AM190" s="94"/>
      <c r="AN190" s="94"/>
      <c r="AO190" s="94"/>
      <c r="AP190" s="94"/>
      <c r="AQ190" s="94"/>
      <c r="AR190" s="94"/>
      <c r="AS190" s="94"/>
      <c r="AT190" s="94"/>
      <c r="AU190" s="105"/>
      <c r="AV190" s="94"/>
      <c r="AW190" s="94"/>
      <c r="AX190" s="94"/>
      <c r="AY190" s="94"/>
      <c r="AZ190" s="105"/>
    </row>
    <row r="191" spans="1:52" ht="15" customHeight="1">
      <c r="A191" s="94"/>
      <c r="B191" s="94"/>
      <c r="C191" s="94"/>
      <c r="D191" s="94"/>
      <c r="E191" s="94"/>
      <c r="F191" s="94"/>
      <c r="G191" s="94"/>
      <c r="H191" s="94"/>
      <c r="I191" s="94"/>
      <c r="J191" s="94"/>
      <c r="K191" s="94"/>
      <c r="L191" s="94"/>
      <c r="M191" s="94"/>
      <c r="N191" s="94"/>
      <c r="O191" s="94"/>
      <c r="P191" s="94"/>
      <c r="Q191" s="94"/>
      <c r="R191" s="105"/>
      <c r="S191" s="94"/>
      <c r="T191" s="94"/>
      <c r="U191" s="94"/>
      <c r="V191" s="94"/>
      <c r="W191" s="94"/>
      <c r="X191" s="94"/>
      <c r="Y191" s="94"/>
      <c r="Z191" s="94"/>
      <c r="AA191" s="94"/>
      <c r="AB191" s="94"/>
      <c r="AC191" s="94"/>
      <c r="AD191" s="94"/>
      <c r="AE191" s="94"/>
      <c r="AF191" s="94"/>
      <c r="AG191" s="94"/>
      <c r="AH191" s="94"/>
      <c r="AI191" s="94"/>
      <c r="AJ191" s="94"/>
      <c r="AK191" s="94"/>
      <c r="AL191" s="94"/>
      <c r="AM191" s="94"/>
      <c r="AN191" s="94"/>
      <c r="AO191" s="94"/>
      <c r="AP191" s="94"/>
      <c r="AQ191" s="94"/>
      <c r="AR191" s="94"/>
      <c r="AS191" s="94"/>
      <c r="AT191" s="94"/>
      <c r="AU191" s="105"/>
      <c r="AV191" s="94"/>
      <c r="AW191" s="94"/>
      <c r="AX191" s="94"/>
      <c r="AY191" s="94"/>
      <c r="AZ191" s="105"/>
    </row>
    <row r="192" spans="1:52" ht="15" customHeight="1">
      <c r="A192" s="94"/>
      <c r="B192" s="94"/>
      <c r="C192" s="94"/>
      <c r="D192" s="94"/>
      <c r="E192" s="94"/>
      <c r="F192" s="94"/>
      <c r="G192" s="94"/>
      <c r="H192" s="94"/>
      <c r="I192" s="94"/>
      <c r="J192" s="94"/>
      <c r="K192" s="94"/>
      <c r="L192" s="94"/>
      <c r="M192" s="94"/>
      <c r="N192" s="94"/>
      <c r="O192" s="94"/>
      <c r="P192" s="94"/>
      <c r="Q192" s="94"/>
      <c r="R192" s="105"/>
      <c r="S192" s="94"/>
      <c r="T192" s="94"/>
      <c r="U192" s="94"/>
      <c r="V192" s="94"/>
      <c r="W192" s="94"/>
      <c r="X192" s="94"/>
      <c r="Y192" s="94"/>
      <c r="Z192" s="94"/>
      <c r="AA192" s="94"/>
      <c r="AB192" s="94"/>
      <c r="AC192" s="94"/>
      <c r="AD192" s="94"/>
      <c r="AE192" s="94"/>
      <c r="AF192" s="94"/>
      <c r="AG192" s="94"/>
      <c r="AH192" s="94"/>
      <c r="AI192" s="94"/>
      <c r="AJ192" s="94"/>
      <c r="AK192" s="94"/>
      <c r="AL192" s="94"/>
      <c r="AM192" s="94"/>
      <c r="AN192" s="94"/>
      <c r="AO192" s="94"/>
      <c r="AP192" s="94"/>
      <c r="AQ192" s="94"/>
      <c r="AR192" s="94"/>
      <c r="AS192" s="94"/>
      <c r="AT192" s="94"/>
      <c r="AU192" s="105"/>
      <c r="AV192" s="94"/>
      <c r="AW192" s="94"/>
      <c r="AX192" s="94"/>
      <c r="AY192" s="94"/>
      <c r="AZ192" s="105"/>
    </row>
    <row r="193" spans="1:52" ht="15" customHeight="1">
      <c r="A193" s="94"/>
      <c r="B193" s="94"/>
      <c r="C193" s="94"/>
      <c r="D193" s="94"/>
      <c r="E193" s="94"/>
      <c r="F193" s="94"/>
      <c r="G193" s="94"/>
      <c r="H193" s="94"/>
      <c r="I193" s="94"/>
      <c r="J193" s="94"/>
      <c r="K193" s="94"/>
      <c r="L193" s="94"/>
      <c r="M193" s="94"/>
      <c r="N193" s="94"/>
      <c r="O193" s="94"/>
      <c r="P193" s="94"/>
      <c r="Q193" s="94"/>
      <c r="R193" s="105"/>
      <c r="S193" s="94"/>
      <c r="T193" s="94"/>
      <c r="U193" s="94"/>
      <c r="V193" s="94"/>
      <c r="W193" s="94"/>
      <c r="X193" s="94"/>
      <c r="Y193" s="94"/>
      <c r="Z193" s="94"/>
      <c r="AA193" s="94"/>
      <c r="AB193" s="94"/>
      <c r="AC193" s="94"/>
      <c r="AD193" s="94"/>
      <c r="AE193" s="94"/>
      <c r="AF193" s="94"/>
      <c r="AG193" s="94"/>
      <c r="AH193" s="94"/>
      <c r="AI193" s="94"/>
      <c r="AJ193" s="94"/>
      <c r="AK193" s="94"/>
      <c r="AL193" s="94"/>
      <c r="AM193" s="94"/>
      <c r="AN193" s="94"/>
      <c r="AO193" s="94"/>
      <c r="AP193" s="94"/>
      <c r="AQ193" s="94"/>
      <c r="AR193" s="94"/>
      <c r="AS193" s="94"/>
      <c r="AT193" s="94"/>
      <c r="AU193" s="105"/>
      <c r="AV193" s="94"/>
      <c r="AW193" s="94"/>
      <c r="AX193" s="94"/>
      <c r="AY193" s="94"/>
      <c r="AZ193" s="105"/>
    </row>
    <row r="194" spans="1:52" ht="15" customHeight="1">
      <c r="A194" s="94"/>
      <c r="B194" s="94"/>
      <c r="C194" s="94"/>
      <c r="D194" s="94"/>
      <c r="E194" s="94"/>
      <c r="F194" s="94"/>
      <c r="G194" s="94"/>
      <c r="H194" s="94"/>
      <c r="I194" s="94"/>
      <c r="J194" s="94"/>
      <c r="K194" s="94"/>
      <c r="L194" s="94"/>
      <c r="M194" s="94"/>
      <c r="N194" s="94"/>
      <c r="O194" s="94"/>
      <c r="P194" s="94"/>
      <c r="Q194" s="94"/>
      <c r="R194" s="105"/>
      <c r="S194" s="94"/>
      <c r="T194" s="94"/>
      <c r="U194" s="94"/>
      <c r="V194" s="94"/>
      <c r="W194" s="94"/>
      <c r="X194" s="94"/>
      <c r="Y194" s="94"/>
      <c r="Z194" s="94"/>
      <c r="AA194" s="94"/>
      <c r="AB194" s="94"/>
      <c r="AC194" s="94"/>
      <c r="AD194" s="94"/>
      <c r="AE194" s="94"/>
      <c r="AF194" s="94"/>
      <c r="AG194" s="94"/>
      <c r="AH194" s="94"/>
      <c r="AI194" s="94"/>
      <c r="AJ194" s="94"/>
      <c r="AK194" s="94"/>
      <c r="AL194" s="94"/>
      <c r="AM194" s="94"/>
      <c r="AN194" s="94"/>
      <c r="AO194" s="94"/>
      <c r="AP194" s="94"/>
      <c r="AQ194" s="94"/>
      <c r="AR194" s="94"/>
      <c r="AS194" s="94"/>
      <c r="AT194" s="94"/>
      <c r="AU194" s="105"/>
      <c r="AV194" s="94"/>
      <c r="AW194" s="94"/>
      <c r="AX194" s="94"/>
      <c r="AY194" s="94"/>
      <c r="AZ194" s="105"/>
    </row>
    <row r="195" spans="1:52" ht="15" customHeight="1">
      <c r="A195" s="94"/>
      <c r="B195" s="94"/>
      <c r="C195" s="94"/>
      <c r="D195" s="94"/>
      <c r="E195" s="94"/>
      <c r="F195" s="94"/>
      <c r="G195" s="94"/>
      <c r="H195" s="94"/>
      <c r="I195" s="94"/>
      <c r="J195" s="94"/>
      <c r="K195" s="94"/>
      <c r="L195" s="94"/>
      <c r="M195" s="94"/>
      <c r="N195" s="94"/>
      <c r="O195" s="94"/>
      <c r="P195" s="94"/>
      <c r="Q195" s="94"/>
      <c r="R195" s="105"/>
      <c r="S195" s="94"/>
      <c r="T195" s="94"/>
      <c r="U195" s="94"/>
      <c r="V195" s="94"/>
      <c r="W195" s="94"/>
      <c r="X195" s="94"/>
      <c r="Y195" s="94"/>
      <c r="Z195" s="94"/>
      <c r="AA195" s="94"/>
      <c r="AB195" s="94"/>
      <c r="AC195" s="94"/>
      <c r="AD195" s="94"/>
      <c r="AE195" s="94"/>
      <c r="AF195" s="94"/>
      <c r="AG195" s="94"/>
      <c r="AH195" s="94"/>
      <c r="AI195" s="94"/>
      <c r="AJ195" s="94"/>
      <c r="AK195" s="94"/>
      <c r="AL195" s="94"/>
      <c r="AM195" s="94"/>
      <c r="AN195" s="94"/>
      <c r="AO195" s="94"/>
      <c r="AP195" s="94"/>
      <c r="AQ195" s="94"/>
      <c r="AR195" s="94"/>
      <c r="AS195" s="94"/>
      <c r="AT195" s="94"/>
      <c r="AU195" s="105"/>
      <c r="AV195" s="94"/>
      <c r="AW195" s="94"/>
      <c r="AX195" s="94"/>
      <c r="AY195" s="94"/>
      <c r="AZ195" s="105"/>
    </row>
    <row r="196" spans="1:52" ht="15" customHeight="1">
      <c r="A196" s="94"/>
      <c r="B196" s="94"/>
      <c r="C196" s="94"/>
      <c r="D196" s="94"/>
      <c r="E196" s="94"/>
      <c r="F196" s="94"/>
      <c r="G196" s="94"/>
      <c r="H196" s="94"/>
      <c r="I196" s="94"/>
      <c r="J196" s="94"/>
      <c r="K196" s="94"/>
      <c r="L196" s="94"/>
      <c r="M196" s="94"/>
      <c r="N196" s="94"/>
      <c r="O196" s="94"/>
      <c r="P196" s="94"/>
      <c r="Q196" s="94"/>
      <c r="R196" s="105"/>
      <c r="S196" s="94"/>
      <c r="T196" s="94"/>
      <c r="U196" s="94"/>
      <c r="V196" s="94"/>
      <c r="W196" s="94"/>
      <c r="X196" s="94"/>
      <c r="Y196" s="94"/>
      <c r="Z196" s="94"/>
      <c r="AA196" s="94"/>
      <c r="AB196" s="94"/>
      <c r="AC196" s="94"/>
      <c r="AD196" s="94"/>
      <c r="AE196" s="94"/>
      <c r="AF196" s="94"/>
      <c r="AG196" s="94"/>
      <c r="AH196" s="94"/>
      <c r="AI196" s="94"/>
      <c r="AJ196" s="94"/>
      <c r="AK196" s="94"/>
      <c r="AL196" s="94"/>
      <c r="AM196" s="94"/>
      <c r="AN196" s="94"/>
      <c r="AO196" s="94"/>
      <c r="AP196" s="94"/>
      <c r="AQ196" s="94"/>
      <c r="AR196" s="94"/>
      <c r="AS196" s="94"/>
      <c r="AT196" s="94"/>
      <c r="AU196" s="105"/>
      <c r="AV196" s="94"/>
      <c r="AW196" s="94"/>
      <c r="AX196" s="94"/>
      <c r="AY196" s="94"/>
      <c r="AZ196" s="105"/>
    </row>
    <row r="197" spans="1:52" ht="15" customHeight="1">
      <c r="A197" s="94"/>
      <c r="B197" s="94"/>
      <c r="C197" s="94"/>
      <c r="D197" s="94"/>
      <c r="E197" s="94"/>
      <c r="F197" s="94"/>
      <c r="G197" s="94"/>
      <c r="H197" s="94"/>
      <c r="I197" s="94"/>
      <c r="J197" s="94"/>
      <c r="K197" s="94"/>
      <c r="L197" s="94"/>
      <c r="M197" s="94"/>
      <c r="N197" s="94"/>
      <c r="O197" s="94"/>
      <c r="P197" s="94"/>
      <c r="Q197" s="94"/>
      <c r="R197" s="105"/>
      <c r="S197" s="94"/>
      <c r="T197" s="94"/>
      <c r="U197" s="94"/>
      <c r="V197" s="94"/>
      <c r="W197" s="94"/>
      <c r="X197" s="94"/>
      <c r="Y197" s="94"/>
      <c r="Z197" s="94"/>
      <c r="AA197" s="94"/>
      <c r="AB197" s="94"/>
      <c r="AC197" s="94"/>
      <c r="AD197" s="94"/>
      <c r="AE197" s="94"/>
      <c r="AF197" s="94"/>
      <c r="AG197" s="94"/>
      <c r="AH197" s="94"/>
      <c r="AI197" s="94"/>
      <c r="AJ197" s="94"/>
      <c r="AK197" s="94"/>
      <c r="AL197" s="94"/>
      <c r="AM197" s="94"/>
      <c r="AN197" s="94"/>
      <c r="AO197" s="94"/>
      <c r="AP197" s="94"/>
      <c r="AQ197" s="94"/>
      <c r="AR197" s="94"/>
      <c r="AS197" s="94"/>
      <c r="AT197" s="94"/>
      <c r="AU197" s="105"/>
      <c r="AV197" s="94"/>
      <c r="AW197" s="94"/>
      <c r="AX197" s="94"/>
      <c r="AY197" s="94"/>
      <c r="AZ197" s="105"/>
    </row>
  </sheetData>
  <dataValidations count="62">
    <dataValidation type="list" allowBlank="1" showInputMessage="1" showErrorMessage="1" errorTitle="Invalid entry" error="Select: optimization, simulation, accounting, or hybrid." sqref="Q3:Q14 Q16:Q80" xr:uid="{00308F80-7BCD-4A87-824B-5FE5458AA2B0}">
      <formula1>"optimization,simulation,accounting,hybrid"</formula1>
    </dataValidation>
    <dataValidation type="list" allowBlank="1" showInputMessage="1" showErrorMessage="1" errorTitle="Invalid entry" error="Select yes, no, or partial for informal_economy." sqref="AK6:AM6 AK5:AN5 AK9:AL10 AK77:AN79 AJ2:AJ80 AJ107:AJ169" xr:uid="{55219AB6-A1B0-4F50-949D-378A2DD3BA11}">
      <formula1>"yes,no,partial"</formula1>
    </dataValidation>
    <dataValidation type="list" allowBlank="1" showInputMessage="1" showErrorMessage="1" errorTitle="Invalid entry" error="Select yes, no, or partial for biomass_charcoal." sqref="AK2:AL4 AK7:AL8 AK107:AL107 AK11:AL62 AG113:AH113 AM113 AK108:AK144 AL114:AN144 AK145:AN169" xr:uid="{3A0C4101-669B-4590-846E-CD50D0B13C9C}">
      <formula1>"yes,no,partial"</formula1>
    </dataValidation>
    <dataValidation type="list" allowBlank="1" showInputMessage="1" showErrorMessage="1" errorTitle="Invalid entry" error="Select yes, no, or partial for power_reliability." sqref="AM2:AM4 AM107 AM7:AM62" xr:uid="{C7C885AD-ECFA-4130-9C54-B88503C3376C}">
      <formula1>"yes,no,partial"</formula1>
    </dataValidation>
    <dataValidation type="list" allowBlank="1" showInputMessage="1" showErrorMessage="1" errorTitle="Invalid entry" error="Select yes, no, or partial for urbanization." sqref="AN2:AN4 AN107 AN6:AN62" xr:uid="{68A69502-8FAA-4610-AD12-9100513AD920}">
      <formula1>"yes,no,partial"</formula1>
    </dataValidation>
    <dataValidation type="list" allowBlank="1" showInputMessage="1" showErrorMessage="1" errorTitle="Invalid entry" error="Select a power pool or 'none'." sqref="K4" xr:uid="{28E6BEFC-B954-409C-AB7C-78E9E8C955DA}">
      <mc:AlternateContent xmlns:x12ac="http://schemas.microsoft.com/office/spreadsheetml/2011/1/ac" xmlns:mc="http://schemas.openxmlformats.org/markup-compatibility/2006">
        <mc:Choice Requires="x12ac">
          <x12ac:list>WAPP,EAPP,CAPP,SAPP,NAPP,COMELEC,"WAPP, SAPP",none</x12ac:list>
        </mc:Choice>
        <mc:Fallback>
          <formula1>"WAPP,EAPP,CAPP,SAPP,NAPP,COMELEC,WAPP, SAPP,none"</formula1>
        </mc:Fallback>
      </mc:AlternateContent>
    </dataValidation>
    <dataValidation type="list" allowBlank="1" showInputMessage="1" showErrorMessage="1" errorTitle="Invalid entry" error="Select a power pool or 'none'." sqref="K2:K3 K5:K10" xr:uid="{5C404FCF-FE85-4C80-8F43-13D08EAD1C32}">
      <mc:AlternateContent xmlns:x12ac="http://schemas.microsoft.com/office/spreadsheetml/2011/1/ac" xmlns:mc="http://schemas.openxmlformats.org/markup-compatibility/2006">
        <mc:Choice Requires="x12ac">
          <x12ac:list>WAPP,EAPP,CAPP,SAPP,NAPP,COMELEC,none,"WAPP,SAPP,EAPP,CAPP,COMELEC"</x12ac:list>
        </mc:Choice>
        <mc:Fallback>
          <formula1>"WAPP,EAPP,CAPP,SAPP,NAPP,COMELEC,none,WAPP,SAPP,EAPP,CAPP,COMELEC"</formula1>
        </mc:Fallback>
      </mc:AlternateContent>
    </dataValidation>
    <dataValidation type="list" allowBlank="1" showInputMessage="1" showErrorMessage="1" errorTitle="Invalid entry" error="Select a power pool or 'none'." sqref="K54:K62 K11:K52" xr:uid="{1966D9BB-C323-4BBF-A0F8-2965B6A8DCBB}">
      <formula1>"WAPP,EAPP,CAPP,SAPP,NAPP,COMELEC,none"</formula1>
    </dataValidation>
    <dataValidation type="list" allowBlank="1" showInputMessage="1" showErrorMessage="1" errorTitle="Invalid entry" error="Select yes or no for sdg_7." sqref="AF9:AG10 AE2:AE80 AF111:AH111 AL111:AN111 AL112:AL113 AN113 AF114:AG144 AE111:AE144 AE145:AG169" xr:uid="{2F5516AA-225F-4FD5-8426-93A001462FC8}">
      <formula1>"yes,no"</formula1>
    </dataValidation>
    <dataValidation type="list" allowBlank="1" showInputMessage="1" showErrorMessage="1" errorTitle="Invalid entry" error="Select yes or no for sdg_13." sqref="AF2:AF8 AF11:AF62" xr:uid="{E39770EF-F840-4A81-B016-E347B5BB7FFD}">
      <formula1>"yes,no"</formula1>
    </dataValidation>
    <dataValidation type="list" allowBlank="1" showInputMessage="1" showErrorMessage="1" errorTitle="Invalid entry" error="Select yes or no for ndc_mention." sqref="AG2:AG8 AH2:AH10 AG11:AH62" xr:uid="{E2C2E3A3-2D82-49D3-9F17-CCFC2C58E2F8}">
      <formula1>"yes,no"</formula1>
    </dataValidation>
    <dataValidation type="list" allowBlank="1" showInputMessage="1" showErrorMessage="1" errorTitle="Invalid entry" error="Select a power pool or 'none'." sqref="K53" xr:uid="{CA273330-B1AB-4DC5-87D5-B20D6034C62A}">
      <mc:AlternateContent xmlns:x12ac="http://schemas.microsoft.com/office/spreadsheetml/2011/1/ac" xmlns:mc="http://schemas.openxmlformats.org/markup-compatibility/2006">
        <mc:Choice Requires="x12ac">
          <x12ac:list>WAPP,EAPP,CAPP,SAPP,NAPP,COMELEC,none,"WAPP,CAPP,EAPP,SAPP"</x12ac:list>
        </mc:Choice>
        <mc:Fallback>
          <formula1>"WAPP,EAPP,CAPP,SAPP,NAPP,COMELEC,none,WAPP,CAPP,EAPP,SAPP"</formula1>
        </mc:Fallback>
      </mc:AlternateContent>
    </dataValidation>
    <dataValidation type="list" allowBlank="1" showInputMessage="1" showErrorMessage="1" errorTitle="Invalid entry" error="Select: optimization, simulation, accounting, or hybrid." sqref="Q2" xr:uid="{23A96435-0F08-4A86-B99E-AAAD1D783B83}">
      <formula1>"optimization,simulation,accounting,Econometric,Economic Equilibrium, Spreadsheet/Toolbox,Backcasting,Multi_Criteria,hybrid"</formula1>
    </dataValidation>
    <dataValidation type="list" allowBlank="1" showInputMessage="1" showErrorMessage="1" errorTitle="Invalid entry" error="Select: bottom-up, top-down, or hybrid." sqref="R2:R4 R6:R92 R94:R169" xr:uid="{0B6492A9-9782-45D3-A8D5-24121C73D603}">
      <formula1>"Linear_programming,mixed-integer_programming,dynamic_programming,stochastic,other"</formula1>
    </dataValidation>
    <dataValidation type="list" allowBlank="1" showInputMessage="1" showErrorMessage="1" errorTitle="Invalid entry" error="Select: optimization, simulation, accounting, or hybrid." sqref="R2:R4 R6:R92 R94:R169" xr:uid="{14863E2B-2038-44FF-8F4F-908B9BDC48CA}">
      <formula1>"linear,mixed-integer,dynamic,stochastic,other"</formula1>
    </dataValidation>
    <dataValidation type="list" allowBlank="1" showInputMessage="1" showErrorMessage="1" errorTitle="Invalid entry" error="Select: bottom-up, top-down, or hybrid." sqref="R5" xr:uid="{2A663396-9CE4-41E7-B029-061E034A88B7}">
      <formula1>"Linear_programming,mixed-integer_programming,dynamic_programming,stochastic,not_stated,other"</formula1>
    </dataValidation>
    <dataValidation type="list" allowBlank="1" showInputMessage="1" showErrorMessage="1" errorTitle="Invalid entry" error="Select: optimization, simulation, accounting, or hybrid." sqref="R5" xr:uid="{BD09BEBC-460E-4C8F-BB83-1D52B9C40635}">
      <formula1>"linear,mixed-integer,dynamic,stochastic,other,not_stated"</formula1>
    </dataValidation>
    <dataValidation type="list" allowBlank="1" showInputMessage="1" showErrorMessage="1" errorTitle="Invalid entry" error="Select: optimization, simulation, accounting, or hybrid." sqref="Q15" xr:uid="{6FA01D0A-22C2-445A-8EF3-428503D97AA1}">
      <formula1>"optimization,simulation,accounting,hybrid,multi-criteria"</formula1>
    </dataValidation>
    <dataValidation type="list" allowBlank="1" showInputMessage="1" showErrorMessage="1" errorTitle="Invalid entry" error="Select: electricity, full_energy, or power_heat." sqref="AB2:AB39" xr:uid="{F866C97B-7F01-44E2-95A7-C47130F8AA90}">
      <formula1>"electricity,full_energy,power_heat"</formula1>
    </dataValidation>
    <dataValidation type="list" allowBlank="1" showInputMessage="1" showErrorMessage="1" errorTitle="Invalid entry" error="Select yes or no for h2." sqref="Z66:AA66 Z69:AA69 Z71:AA79 Z2:AA64" xr:uid="{307AFB60-4C80-4E04-8271-0B0158373C1B}">
      <formula1>"yes,no"</formula1>
    </dataValidation>
    <dataValidation type="list" allowBlank="1" showInputMessage="1" showErrorMessage="1" errorTitle="Invalid entry" error="Select yes or no for hydro." sqref="T65:AA65 T64 T67:AA68 T70:AA70 T80:AA80 S2:S80" xr:uid="{278E167A-BACB-4DD3-B7B9-6600AAFB3440}">
      <formula1>"yes,no"</formula1>
    </dataValidation>
    <dataValidation type="list" allowBlank="1" showInputMessage="1" showErrorMessage="1" errorTitle="Invalid entry" error="Select yes or no for wind." sqref="U66 U69 U71:U79 U2:U64" xr:uid="{81C97875-DF54-4886-B4FB-D18A953536E2}">
      <formula1>"yes,no"</formula1>
    </dataValidation>
    <dataValidation type="list" allowBlank="1" showInputMessage="1" showErrorMessage="1" errorTitle="Invalid entry" error="Select yes or no for biomass." sqref="V66 V69 V71:V79 V2:V64" xr:uid="{04D12EE6-9B19-4CE4-A94C-8E888C1AC9B3}">
      <formula1>"yes,no"</formula1>
    </dataValidation>
    <dataValidation type="list" allowBlank="1" showInputMessage="1" showErrorMessage="1" errorTitle="Invalid entry" error="Select yes or no for nuclear." sqref="W66 W69 W71:W79 W2:W64" xr:uid="{E6C8DECE-709A-4CE2-B673-E6A69E0F933C}">
      <formula1>"yes,no"</formula1>
    </dataValidation>
    <dataValidation type="list" allowBlank="1" showInputMessage="1" showErrorMessage="1" errorTitle="Invalid entry" error="Select yes or no for geothermal." sqref="X66 X69 X71:X79 X2:X64" xr:uid="{34B03D38-4209-4E1B-B6AE-BD0EC8853211}">
      <formula1>"yes,no"</formula1>
    </dataValidation>
    <dataValidation type="list" allowBlank="1" showInputMessage="1" showErrorMessage="1" errorTitle="Invalid entry" error="Select yes or no for fossil." sqref="Y66 Y69 Y71:Y79 Y2:Y64" xr:uid="{D0AE1F58-8581-4684-8225-8FD74600DE61}">
      <formula1>"yes,no"</formula1>
    </dataValidation>
    <dataValidation type="list" allowBlank="1" showInputMessage="1" showErrorMessage="1" errorTitle="Invalid entry" error="Select yes or no for ndc_mention." sqref="AI2:AI80 AI108:AI169" xr:uid="{CA799CB8-4E5D-4DA7-A849-EAEA511B67AD}">
      <formula1>"powering_livelihoods,inclusive industrialisation,urban transitions,cross_cutting,none"</formula1>
    </dataValidation>
    <dataValidation type="list" allowBlank="1" showInputMessage="1" showErrorMessage="1" sqref="F2:F80 G170:G1048576 F105:F1048576" xr:uid="{9F6877D2-E232-49C7-BE75-40CB54A6B8AB}">
      <formula1>"all,full,light,narrative"</formula1>
    </dataValidation>
    <dataValidation type="list" allowBlank="1" showInputMessage="1" showErrorMessage="1" sqref="G81:G89 G105:G169" xr:uid="{C6908775-7BBD-4436-AFA7-5B504ECEC5F6}">
      <formula1>"long_term_planning,rural_electrification,microgrid,dispatch,nexus,economic,geospatial"</formula1>
      <formula2>0</formula2>
    </dataValidation>
    <dataValidation type="list" allowBlank="1" showInputMessage="1" showErrorMessage="1" errorTitle="Invalid entry" error="Select yes or no for hydro." sqref="T89:AA89 S81:S89 S111:W112 U120:U127 S113:S169 T113:W119 V120:AA120 V121:W129 T120:T129 V132:W135 T132:T169 U136:AA136 Z137:Z169 U137:X169" xr:uid="{D9D60998-3E1C-46E3-8D62-5EB1989B7754}">
      <formula1>"yes,no"</formula1>
      <formula2>0</formula2>
    </dataValidation>
    <dataValidation type="list" allowBlank="1" showInputMessage="1" showErrorMessage="1" errorTitle="Invalid entry" error="Select: continental, regional, national, or subnational." sqref="H81:H89" xr:uid="{92D1868D-1DCD-42AD-94CD-ED28ABC2F472}">
      <formula1>"continental,regional,national,subnational"</formula1>
      <formula2>0</formula2>
    </dataValidation>
    <dataValidation type="list" allowBlank="1" showInputMessage="1" showErrorMessage="1" errorTitle="Invalid entry" error="Select: electricity, full_energy, or power_heat." sqref="AB81:AB89" xr:uid="{7FC60718-B7AD-4A00-9E23-3B2156050520}">
      <formula1>"electricity,full_energy,power_heat,other"</formula1>
      <formula2>0</formula2>
    </dataValidation>
    <dataValidation type="list" allowBlank="1" showInputMessage="1" showErrorMessage="1" errorTitle="Invalid entry" error="Select: open, proprietary, or mixed." sqref="AD81:AD89" xr:uid="{B5BD6040-5082-40B0-A6F9-5BD23C636707}">
      <formula1>"routine,occasional,ad_hoc,unknown"</formula1>
      <formula2>0</formula2>
    </dataValidation>
    <dataValidation type="list" allowBlank="1" showInputMessage="1" showErrorMessage="1" errorTitle="Invalid entry" error="Select yes, no, or partial for local_ownership." sqref="AU81:AU89 AS81:AS89 AS113:AS169" xr:uid="{70C101AB-3434-409D-BB35-9ED608A4FA51}">
      <formula1>"yes,no,partial"</formula1>
      <formula2>0</formula2>
    </dataValidation>
    <dataValidation type="list" allowBlank="1" showInputMessage="1" showErrorMessage="1" errorTitle="Invalid entry" error="Select yes or no for ndc_mention." sqref="AI81:AI89" xr:uid="{CB35F126-8422-49E6-AA53-CAE7A43FCC08}">
      <formula1>"powering_livelihoods,inclusive industrialisation,urban transitions,cross_cutting,none"</formula1>
      <formula2>0</formula2>
    </dataValidation>
    <dataValidation allowBlank="1" showInputMessage="1" showErrorMessage="1" errorTitle="Invalid entry" error="Select yes, no, or partial for urbanization." sqref="AO81:AQ89" xr:uid="{32FE179D-BF55-4BB5-B081-4603D05B7F27}">
      <formula1>0</formula1>
      <formula2>0</formula2>
    </dataValidation>
    <dataValidation type="list" allowBlank="1" showInputMessage="1" showErrorMessage="1" errorTitle="Invalid entry" error="Select: open, proprietary, or mixed." sqref="AC81:AC89" xr:uid="{B0F8B204-4C7F-4E88-B59F-22B6C14DAAA7}">
      <formula1>"open,proprietary,mixed"</formula1>
      <formula2>0</formula2>
    </dataValidation>
    <dataValidation type="list" allowBlank="1" showInputMessage="1" showErrorMessage="1" errorTitle="Invalid entry" error="Select yes or no for fossil." sqref="Y81:Y88" xr:uid="{3B1934B9-3FC8-412E-A3C2-2F77CAC1AC84}">
      <formula1>"yes,no"</formula1>
      <formula2>0</formula2>
    </dataValidation>
    <dataValidation type="list" allowBlank="1" showInputMessage="1" showErrorMessage="1" errorTitle="Invalid entry" error="Select yes or no for geothermal." sqref="X81:X88 X132:X134 X111:AA119 X121:AA129 AA137:AA169 Y137:Y169 Y132:AA135" xr:uid="{8C434ECF-52CF-4B0F-BA09-3EEABB97AE47}">
      <formula1>"yes,no"</formula1>
      <formula2>0</formula2>
    </dataValidation>
    <dataValidation type="list" allowBlank="1" showInputMessage="1" showErrorMessage="1" errorTitle="Invalid entry" error="Select yes or no for nuclear." sqref="W81:W88" xr:uid="{FC79CF6B-14E2-4126-846D-BFD1E94BC2C4}">
      <formula1>"yes,no"</formula1>
      <formula2>0</formula2>
    </dataValidation>
    <dataValidation type="list" allowBlank="1" showInputMessage="1" showErrorMessage="1" errorTitle="Invalid entry" error="Select yes or no for biomass." sqref="V81:V88" xr:uid="{0A671579-CC70-4056-A840-D067A342874D}">
      <formula1>"yes,no"</formula1>
      <formula2>0</formula2>
    </dataValidation>
    <dataValidation type="list" allowBlank="1" showInputMessage="1" showErrorMessage="1" errorTitle="Invalid entry" error="Select yes or no for wind." sqref="U81:U88" xr:uid="{00299588-E0F0-4E68-85D9-5FA67DF99CEA}">
      <formula1>"yes,no"</formula1>
      <formula2>0</formula2>
    </dataValidation>
    <dataValidation type="list" allowBlank="1" showInputMessage="1" showErrorMessage="1" errorTitle="Invalid entry" error="Select: bottom-up, top-down, or hybrid." sqref="P81:P89" xr:uid="{BF72986A-E9A6-464F-B6E6-9437C04EC332}">
      <formula1>"bottom-up,top-down,hybrid"</formula1>
      <formula2>0</formula2>
    </dataValidation>
    <dataValidation type="list" allowBlank="1" showInputMessage="1" showErrorMessage="1" errorTitle="Invalid entry" error="Select yes or no for h2." sqref="Z81:AA88" xr:uid="{75F876D2-F993-4C09-A851-794F325A3B34}">
      <formula1>"yes,no"</formula1>
      <formula2>0</formula2>
    </dataValidation>
    <dataValidation type="list" allowBlank="1" showInputMessage="1" showErrorMessage="1" errorTitle="Invalid entry" error="Select: optimization, simulation, accounting, or hybrid." sqref="R93" xr:uid="{31FF74B3-FF01-4B22-936D-03E0ED7ED74E}">
      <formula1>"linear,mixed-integer,dynamic,stochastic,other"</formula1>
      <formula2>0</formula2>
    </dataValidation>
    <dataValidation type="list" allowBlank="1" showInputMessage="1" showErrorMessage="1" errorTitle="Invalid entry" error="Select yes or no for sdg_7." sqref="AE81:AE89" xr:uid="{4CC4FC37-1F4B-4BFB-8FC9-35AA2D7B3479}">
      <formula1>"yes,no"</formula1>
      <formula2>0</formula2>
    </dataValidation>
    <dataValidation type="list" allowBlank="1" showInputMessage="1" showErrorMessage="1" errorTitle="Invalid entry" error="Select yes, no, or partial for informal_economy." sqref="AJ81:AJ89" xr:uid="{EBAE78E9-3643-41AE-9FE5-DA5DD65532FF}">
      <formula1>"yes,no,partial"</formula1>
      <formula2>0</formula2>
    </dataValidation>
    <dataValidation type="list" allowBlank="1" showInputMessage="1" showErrorMessage="1" errorTitle="Invalid entry" error="Select: optimization, simulation, accounting, or hybrid." sqref="Q81:Q169" xr:uid="{1E94D298-D3E2-4F6C-89F5-7D085D3D7C38}">
      <formula1>"optimization,simulation,accounting,hybrid"</formula1>
      <formula2>0</formula2>
    </dataValidation>
    <dataValidation type="list" allowBlank="1" showInputMessage="1" showErrorMessage="1" sqref="G90:G93 F81:F93 F94:G104" xr:uid="{669798B9-8195-4AB9-B56F-3ADB2C121DC6}">
      <formula1>"all,full,light,narrative"</formula1>
      <formula2>0</formula2>
    </dataValidation>
    <dataValidation type="list" allowBlank="1" showInputMessage="1" showErrorMessage="1" sqref="E90:E104" xr:uid="{061DD16D-2832-427E-A230-547498FAC3A6}">
      <formula1>0</formula1>
      <formula2>0</formula2>
    </dataValidation>
    <dataValidation type="list" allowBlank="1" showInputMessage="1" showErrorMessage="1" errorTitle="Invalid entry" error="Select a year between 2010 and 2025." sqref="E2:E62" xr:uid="{285AA50A-DE4C-47E7-BE4B-0AABE8434ACE}">
      <formula1>"2010,2011,2012,2013,2014,2015,2016,2017,2018,2019,2020,2021,2022,2023,2024,2025"</formula1>
    </dataValidation>
    <dataValidation type="list" allowBlank="1" showInputMessage="1" showErrorMessage="1" errorTitle="Invalid entry" error="Select: bottom-up, top-down, or hybrid." sqref="P2:P80 P113:P169" xr:uid="{434D687A-5330-4936-A6ED-F934B413F855}">
      <formula1>"bottom-up,top-down,hybrid"</formula1>
    </dataValidation>
    <dataValidation type="list" allowBlank="1" showInputMessage="1" showErrorMessage="1" errorTitle="Invalid entry" error="Select yes or no for solar." sqref="T2:T62" xr:uid="{AA545B15-75FB-421E-ADAD-1B738625CE3B}">
      <formula1>"yes,no"</formula1>
    </dataValidation>
    <dataValidation type="list" allowBlank="1" showInputMessage="1" showErrorMessage="1" errorTitle="Invalid entry" error="Select: open, proprietary, or mixed." sqref="AC2:AC80 AC113:AC169" xr:uid="{7DCA1475-36C0-49DA-AE19-54BB0CE09CD4}">
      <formula1>"open,proprietary,mixed"</formula1>
    </dataValidation>
    <dataValidation allowBlank="1" showInputMessage="1" showErrorMessage="1" errorTitle="Invalid entry" error="Select yes, no, or partial for urbanization." sqref="AO2:AQ80" xr:uid="{C63269E9-971B-45FA-8D64-37ADA0E009E6}"/>
    <dataValidation type="list" allowBlank="1" showInputMessage="1" showErrorMessage="1" errorTitle="Invalid entry" error="Select yes, no, or partial for local_ownership." sqref="AU2:AU80 AS2:AS80" xr:uid="{F4F59E4A-2948-4638-A6D6-FA45670D2173}">
      <formula1>"yes,no,partial"</formula1>
    </dataValidation>
    <dataValidation type="list" allowBlank="1" showInputMessage="1" showErrorMessage="1" sqref="G2:G80" xr:uid="{09B59387-03C2-46B0-9148-843D396152AD}">
      <formula1>"long_term_planning,rural_electrification,microgrid,dispatch,nexus,economic,geospatial"</formula1>
    </dataValidation>
    <dataValidation type="list" allowBlank="1" showInputMessage="1" showErrorMessage="1" errorTitle="Invalid entry" error="Select: open, proprietary, or mixed." sqref="AD2:AD80 AD111:AD169" xr:uid="{B64B3898-15BD-4F5A-80C4-9BE703C32290}">
      <formula1>"routine,occasional,ad_hoc,unknown"</formula1>
    </dataValidation>
    <dataValidation type="list" allowBlank="1" showInputMessage="1" showErrorMessage="1" errorTitle="Invalid entry" error="Select: electricity, full_energy, or power_heat." sqref="AB40:AB80 AB111:AB169" xr:uid="{7123ADF4-0FC9-4849-8DBD-B91BEB42518F}">
      <formula1>"electricity,full_energy,power_heat,other"</formula1>
    </dataValidation>
    <dataValidation type="list" allowBlank="1" showInputMessage="1" showErrorMessage="1" errorTitle="Invalid entry" error="Select: continental, regional, national, or subnational." sqref="H2:H80" xr:uid="{6182A77C-9401-448B-94EF-1D0EE2805FF4}">
      <formula1>"continental,regional,national,subnational"</formula1>
    </dataValidation>
    <dataValidation type="list" allowBlank="1" showInputMessage="1" showErrorMessage="1" sqref="T63 T81:T88 T90:T91 T66 T69 T71:T79 T93:T110 Q170:Q1048576 T170:T1048576" xr:uid="{3A8E473A-A0F6-4D6C-8755-582C043786D8}">
      <formula1>$P$2:$P$169</formula1>
    </dataValidation>
    <dataValidation type="list" allowBlank="1" showInputMessage="1" showErrorMessage="1" sqref="E170:E1048576" xr:uid="{9DD84D1A-63D9-4995-A0D8-FE1A82012B6F}">
      <formula1>"2010,2011,2012,2013"</formula1>
    </dataValidation>
  </dataValidations>
  <hyperlinks>
    <hyperlink ref="AY2" r:id="rId1" xr:uid="{4C1865E0-BE02-4792-A2F3-AB965C5EF027}"/>
    <hyperlink ref="AY8" r:id="rId2" xr:uid="{5EEDF025-E411-418A-B95A-5F51F5DA527E}"/>
    <hyperlink ref="AY11" r:id="rId3" xr:uid="{DBDB1203-5BCF-44CE-A551-D3A1F202632A}"/>
    <hyperlink ref="AY13" r:id="rId4" xr:uid="{611A7627-DCA1-405A-B19E-DE7B10F58F12}"/>
    <hyperlink ref="AY14" r:id="rId5" xr:uid="{E1D41B83-79A1-4E0B-BF23-C35951C3E14E}"/>
    <hyperlink ref="AY15" r:id="rId6" xr:uid="{F8833AA4-F3B9-4351-9024-3D81DA3CBD8D}"/>
    <hyperlink ref="AY16" r:id="rId7" xr:uid="{170C5E5F-4B3C-4F11-85CA-2BFA18B4CD82}"/>
    <hyperlink ref="AY17" r:id="rId8" xr:uid="{772B52D6-0109-4208-A5DB-932CCD49DAEF}"/>
    <hyperlink ref="AY18" r:id="rId9" xr:uid="{9C953ADB-8170-4CA4-AD60-86F95C972DE6}"/>
    <hyperlink ref="AY19" r:id="rId10" xr:uid="{5C476024-2B46-4370-8C3B-167304ADB986}"/>
    <hyperlink ref="AY20" r:id="rId11" xr:uid="{8574BEA9-20F7-4A9B-98F5-512707492155}"/>
    <hyperlink ref="AY21" r:id="rId12" xr:uid="{5D619EBB-EA02-48B0-A0B2-C9A7E0488C7E}"/>
    <hyperlink ref="AY22" r:id="rId13" xr:uid="{21A673D9-4F7F-4A90-857B-4A46346E56B8}"/>
    <hyperlink ref="AY23" r:id="rId14" xr:uid="{92C83A80-5CEE-4D75-8D3D-85D09122A366}"/>
    <hyperlink ref="AY24" r:id="rId15" xr:uid="{68F35B8A-26C2-4F4A-8EEE-6E8C01DA865A}"/>
    <hyperlink ref="AY25" r:id="rId16" xr:uid="{51E03E53-B923-4B9F-8DE9-004A2AB0BADF}"/>
    <hyperlink ref="AY26" r:id="rId17" xr:uid="{AE7A7B5F-3BCF-41BC-BBAC-0F53DDABCB2A}"/>
    <hyperlink ref="AY27" r:id="rId18" xr:uid="{54369B03-61D4-4AC9-9DC4-B972DB341FC8}"/>
    <hyperlink ref="AY28" r:id="rId19" xr:uid="{FF87ADE0-5B31-4A2E-AFA4-6CBC3F6C9C16}"/>
    <hyperlink ref="AY29" r:id="rId20" xr:uid="{F5C5691D-7517-4B4E-98BE-169F405A89FF}"/>
    <hyperlink ref="AY33" r:id="rId21" xr:uid="{21F08D49-FFD9-4DB1-8823-7E2C9348448D}"/>
    <hyperlink ref="AY41" r:id="rId22" xr:uid="{099603B1-F26E-4D9D-A6D0-992DE2EFC7F7}"/>
    <hyperlink ref="AY44" r:id="rId23" xr:uid="{543E1B3B-3C55-4260-AF1C-19D89E975150}"/>
    <hyperlink ref="AY52" r:id="rId24" xr:uid="{5F810248-F745-4D50-B4A5-CA81936BD8E6}"/>
    <hyperlink ref="AZ52" r:id="rId25" xr:uid="{19CF957D-561A-4B3A-8C5D-71F0FCB89753}"/>
    <hyperlink ref="AY54" r:id="rId26" xr:uid="{23A96C7E-AF80-4B18-939E-FC52B6D68625}"/>
    <hyperlink ref="AY58" r:id="rId27" xr:uid="{0D2A886C-2879-4242-87B0-25E7ADC3C077}"/>
    <hyperlink ref="AY3" r:id="rId28" xr:uid="{3A92912F-DE92-452E-8E17-BF0985DB15EA}"/>
    <hyperlink ref="AY4" r:id="rId29" xr:uid="{B258E632-2D6A-4E01-B701-FD64B44DF083}"/>
    <hyperlink ref="AY5" r:id="rId30" xr:uid="{8D7AFC7D-F359-4C8E-94BA-888644E306BC}"/>
    <hyperlink ref="AY6" r:id="rId31" xr:uid="{9F3D45EB-23C6-4DD7-BE56-F26747B48B51}"/>
    <hyperlink ref="AY7" r:id="rId32" xr:uid="{C9E117FE-EEA7-4E9F-BFE9-50737D1E1584}"/>
    <hyperlink ref="AY9" r:id="rId33" xr:uid="{7F85487C-7D3F-410D-BC43-E2CC289D93D5}"/>
    <hyperlink ref="AY10" r:id="rId34" xr:uid="{973720EE-138F-4335-BFF9-36F9106E3821}"/>
    <hyperlink ref="AY12" r:id="rId35" xr:uid="{72D8438D-BE94-4791-A55C-2B9FE6ED7808}"/>
    <hyperlink ref="AY30" r:id="rId36" xr:uid="{A1CAB826-323F-4BD4-9969-5D3BDB13E3B6}"/>
    <hyperlink ref="AY31" r:id="rId37" xr:uid="{2A472ABA-1D1F-4C22-8D79-817B69412479}"/>
    <hyperlink ref="AY32" r:id="rId38" xr:uid="{796EC063-4B1E-41B2-A42C-2C9CB8DFE169}"/>
    <hyperlink ref="AY35" r:id="rId39" xr:uid="{8EB07A29-83DF-4B70-BE23-0310A35B08DA}"/>
    <hyperlink ref="AY36" r:id="rId40" xr:uid="{CD618DDF-0CA0-4CEA-83E1-9810051B1747}"/>
    <hyperlink ref="AY37" r:id="rId41" xr:uid="{8E3A8824-295A-43D3-BD91-EA21DE46F0D3}"/>
    <hyperlink ref="AY38" r:id="rId42" xr:uid="{9E336D48-396A-4045-9DC2-B82BDF00E07B}"/>
    <hyperlink ref="AY39" r:id="rId43" xr:uid="{4EEDA3AC-69E3-48E8-A89D-02A0955DAEC3}"/>
    <hyperlink ref="AY40" r:id="rId44" xr:uid="{A9130D2F-174D-477C-9EEF-1980817D7416}"/>
    <hyperlink ref="AY42" r:id="rId45" xr:uid="{9D4EE56C-B7DF-416A-B08C-18189E43142A}"/>
    <hyperlink ref="AY43" r:id="rId46" xr:uid="{0B7153E9-FB93-4831-9D9D-9E94DF8DCAA5}"/>
    <hyperlink ref="AY45" r:id="rId47" xr:uid="{2AD0C606-E772-4D97-A858-97C777575510}"/>
    <hyperlink ref="AY46" r:id="rId48" xr:uid="{5664F720-1715-42BD-86C8-2A458AA08FB5}"/>
    <hyperlink ref="AY47" r:id="rId49" xr:uid="{F2134AE3-BFF5-4EC3-BC34-C5D0F71292FB}"/>
    <hyperlink ref="AY48" r:id="rId50" xr:uid="{43D33DB7-D0ED-49DA-8CFE-E8E3D0463967}"/>
    <hyperlink ref="AY49" r:id="rId51" xr:uid="{906F91E5-C90F-4655-9706-77641F21CB8B}"/>
    <hyperlink ref="AY50" r:id="rId52" xr:uid="{5541F6A0-A246-4620-B4F1-252F836DCC0D}"/>
    <hyperlink ref="AY53" r:id="rId53" xr:uid="{AAD9E986-D073-4C9C-9961-B70AFA442071}"/>
    <hyperlink ref="AY55" r:id="rId54" xr:uid="{CC4AC11E-C0A9-489E-AEF9-6BF45FF2FC27}"/>
    <hyperlink ref="AY56" r:id="rId55" location="d1e156" display="https://www.tandfonline.com/doi/full/10.1080/15567249.2024.2308843#d1e156" xr:uid="{06B271BB-C217-4CA6-A2FC-5CB972044E1D}"/>
    <hyperlink ref="AY57" r:id="rId56" xr:uid="{3737CD66-F4CE-40FB-9DA5-A4E803EC73FA}"/>
    <hyperlink ref="AY59" r:id="rId57" xr:uid="{72F84442-47FD-43E7-B156-AC3AFE0303BF}"/>
    <hyperlink ref="AY60" r:id="rId58" xr:uid="{B88B1965-28B0-4A0E-9D41-CCF55C9CAFE3}"/>
    <hyperlink ref="AY61" r:id="rId59" xr:uid="{719E0CBA-D30C-4C36-A36C-B5D7987147E7}"/>
    <hyperlink ref="AY62" r:id="rId60" xr:uid="{CA1E616E-61BE-412F-88A7-9345B90042B4}"/>
    <hyperlink ref="AY51" r:id="rId61" xr:uid="{9290C98E-FE57-4E6A-88D4-E2F9CEC35418}"/>
    <hyperlink ref="AY63" r:id="rId62" xr:uid="{157DD13B-18C3-4C87-A5C0-7DC68B7D9ADA}"/>
    <hyperlink ref="AY64" r:id="rId63" xr:uid="{01CDC92C-FBAB-41E2-BDF2-039710949F50}"/>
    <hyperlink ref="AZ64" r:id="rId64" xr:uid="{AF79F475-47E1-433A-BE48-374712EC2C40}"/>
    <hyperlink ref="AY65" r:id="rId65" xr:uid="{5B4692A8-E259-4C79-AAEF-D1129D86222A}"/>
    <hyperlink ref="AZ65" r:id="rId66" xr:uid="{9E6E144C-B5F4-499A-8ED8-7EC6C9B797B8}"/>
    <hyperlink ref="AZ66" r:id="rId67" xr:uid="{44E8A23C-1F0B-4A06-A70E-C10FC25C37EB}"/>
    <hyperlink ref="AY66" r:id="rId68" xr:uid="{94A2F107-46CA-4E79-B2A2-BB9DF9D6E333}"/>
    <hyperlink ref="AY67" r:id="rId69" xr:uid="{93ABA5DF-FAE4-460B-B040-3405616DCE52}"/>
    <hyperlink ref="AZ67" r:id="rId70" xr:uid="{4375312F-CF0D-4EFE-8F10-3D974CAFCCF7}"/>
    <hyperlink ref="AY68" r:id="rId71" xr:uid="{45B7F2F5-3931-41DC-BD6E-087100534A0C}"/>
    <hyperlink ref="AZ68" r:id="rId72" xr:uid="{2B473DB0-A582-4EEA-A737-92A17063C9FD}"/>
    <hyperlink ref="AY69" r:id="rId73" xr:uid="{27FFE6F7-6E53-4D85-8AD2-6E096478B34B}"/>
    <hyperlink ref="AZ69" r:id="rId74" xr:uid="{0006B9AB-1F47-4B58-B656-F7314A572D1F}"/>
    <hyperlink ref="AY70" r:id="rId75" xr:uid="{C6E7BF4D-7671-4553-98BF-AF4ABED5793A}"/>
    <hyperlink ref="AY71" r:id="rId76" xr:uid="{9F4CD092-7544-4470-B98C-6D48317ADC35}"/>
    <hyperlink ref="AZ71" r:id="rId77" xr:uid="{C6C98C23-DA1E-4595-88B0-C6AFC29C89C6}"/>
    <hyperlink ref="AY72" r:id="rId78" xr:uid="{C019E8FA-E1AE-4ED0-9E93-E2D76309C5C9}"/>
    <hyperlink ref="AY73" r:id="rId79" xr:uid="{2469B459-B4DB-459C-BD31-AB1BF1430455}"/>
    <hyperlink ref="AZ73" r:id="rId80" xr:uid="{F4294176-E72D-4C26-B713-656FC3BC95CB}"/>
    <hyperlink ref="AY74" r:id="rId81" xr:uid="{74FE6A5C-D85B-4272-93D5-8295E06BEE10}"/>
    <hyperlink ref="AZ74" r:id="rId82" xr:uid="{57371B64-EFC4-461E-ACA5-44E57B8271B8}"/>
    <hyperlink ref="AY75" r:id="rId83" xr:uid="{C553A36F-3ECF-4EFD-B1A6-ADAB655E74D6}"/>
    <hyperlink ref="AZ75" r:id="rId84" xr:uid="{61316593-D021-4376-9BC0-11312A0BB687}"/>
    <hyperlink ref="AY76" r:id="rId85" xr:uid="{3D89AC44-10C5-49D6-95EC-20B7638CE5E8}"/>
    <hyperlink ref="AZ76" r:id="rId86" xr:uid="{AF812151-C30F-4423-B74F-C14B61741186}"/>
    <hyperlink ref="AY77" r:id="rId87" xr:uid="{203170B7-F75B-48B5-A6E1-B15764517C44}"/>
    <hyperlink ref="AZ77" r:id="rId88" xr:uid="{02E9368D-80D9-4F80-837A-0B477DBFB47F}"/>
    <hyperlink ref="AY78" r:id="rId89" xr:uid="{5562C09F-7794-4E93-9DE0-40177AC0D59A}"/>
    <hyperlink ref="AZ78" r:id="rId90" xr:uid="{A7631A29-58C7-47CC-942D-445FB1DC794A}"/>
    <hyperlink ref="AY79" r:id="rId91" display="https://www.diva-portal.org/smash/record.jsf?faces-redirect=true&amp;aq2=%5B%5B%5D%5D&amp;af=%5B%5D&amp;searchType=SIMPLE&amp;sortOrder2=title_sort_asc&amp;query=&amp;language=no&amp;pid=diva2%3A1372692%22&amp;aq=%5B%5B%5D%5D&amp;sf=all&amp;aqe=%5B%5D&amp;sortOrder=author_sort_asc&amp;onlyFullText=false&amp;noOfRows=50&amp;dswid=1325" xr:uid="{E4F379A6-D986-4B87-AFC8-5EEDAF8E5FB2}"/>
    <hyperlink ref="AY80" r:id="rId92" xr:uid="{633003AB-48AD-4A6F-8258-51FA07FD29CC}"/>
    <hyperlink ref="AY89" r:id="rId93" xr:uid="{FB545815-C3F8-449E-8F57-9D147EE1A7F6}"/>
    <hyperlink ref="AZ89" r:id="rId94" xr:uid="{7903903E-274B-4638-9BAC-8FB10C94EDB7}"/>
    <hyperlink ref="AY87" r:id="rId95" xr:uid="{7A957C7F-423B-4580-8591-BF2FDD6BE28D}"/>
    <hyperlink ref="AY104" r:id="rId96" xr:uid="{72BA7F2C-C86E-4D4A-9C7C-6C27EC7147EC}"/>
    <hyperlink ref="AZ104" r:id="rId97" xr:uid="{0DC1BD0B-6055-4F8B-A5F3-0BBFD3A3F420}"/>
    <hyperlink ref="AY95" r:id="rId98" xr:uid="{23A5AE3D-4B08-458F-A1EA-F28423ECF655}"/>
    <hyperlink ref="AZ95" r:id="rId99" xr:uid="{4A4D33D0-6C4F-4221-925E-69104A5E5040}"/>
    <hyperlink ref="AY100" r:id="rId100" xr:uid="{03C9EBF9-76C0-45F9-B7FC-6634B2D346A4}"/>
    <hyperlink ref="AZ100" r:id="rId101" xr:uid="{5375319D-7797-4A2C-94BC-1187C8172C98}"/>
    <hyperlink ref="AY88" r:id="rId102" xr:uid="{AFA1F6D8-CCA7-44BC-8480-D74C4FD55FB5}"/>
    <hyperlink ref="AZ88" r:id="rId103" xr:uid="{27FB4291-113C-4CA1-8443-7A1E4D6016A8}"/>
    <hyperlink ref="AZ105" r:id="rId104" xr:uid="{2F9C63F9-EB84-4623-8CB0-2FE62D109460}"/>
    <hyperlink ref="AY98" r:id="rId105" xr:uid="{3DF8A15A-8DEF-48B4-BD86-61B7F7E68E56}"/>
    <hyperlink ref="AY90" r:id="rId106" xr:uid="{12DAA6D2-1D23-420C-98A1-371DD62FA28F}"/>
    <hyperlink ref="AZ90" r:id="rId107" xr:uid="{AF32EBC0-4649-4415-B971-2FC73710BA67}"/>
    <hyperlink ref="AY93" r:id="rId108" xr:uid="{BAAB2306-495E-4BC1-83FF-9DA13A7283E6}"/>
    <hyperlink ref="AZ93" r:id="rId109" xr:uid="{782DB990-48FC-46BE-9386-AC103EA4CFAC}"/>
    <hyperlink ref="AY84" r:id="rId110" xr:uid="{368E384A-0FE6-41FD-9765-AD3545810828}"/>
    <hyperlink ref="AZ84" r:id="rId111" xr:uid="{0341BBF2-92B5-435B-866B-0EF9B850AF8A}"/>
    <hyperlink ref="AY83" r:id="rId112" xr:uid="{C48AC15E-5004-4DC0-8129-7092C009D572}"/>
    <hyperlink ref="AZ83" r:id="rId113" xr:uid="{F4B90DE5-45A8-4060-9615-D0958A30B926}"/>
    <hyperlink ref="AY91" r:id="rId114" xr:uid="{4A1A0ABB-07C2-43BD-9A42-FC53242CFFAF}"/>
    <hyperlink ref="AZ91" r:id="rId115" xr:uid="{2A2CA55E-2930-44B4-8B60-3A4BBC3088F7}"/>
    <hyperlink ref="AY85" r:id="rId116" xr:uid="{DA6F2B08-2F03-40D0-A838-D5171C00ED3E}"/>
    <hyperlink ref="AZ85" r:id="rId117" xr:uid="{4ACCD0B9-8AAE-4A84-A7A7-992DD7E265E0}"/>
    <hyperlink ref="AY94" r:id="rId118" xr:uid="{624E93D7-7979-453E-87D9-0E824145D870}"/>
    <hyperlink ref="AZ94" r:id="rId119" xr:uid="{4B378E78-7871-4AC2-8E9D-3D906753FBA5}"/>
    <hyperlink ref="AY99" r:id="rId120" xr:uid="{4FE716A0-7F68-4249-876E-935DF39A0557}"/>
    <hyperlink ref="AZ99" r:id="rId121" xr:uid="{DD70DF8F-0DE8-430F-8DDD-FDDBDE354B50}"/>
    <hyperlink ref="AY86" r:id="rId122" xr:uid="{342B731B-1D0A-418A-8253-04FE71956E93}"/>
    <hyperlink ref="AZ86" r:id="rId123" xr:uid="{20C70F69-3263-4DA4-9EDF-1CD1DBF3115C}"/>
    <hyperlink ref="AY101" r:id="rId124" xr:uid="{E1834881-B88A-4DDF-BE44-9383D388CF00}"/>
    <hyperlink ref="AZ101" r:id="rId125" xr:uid="{CF222B49-B005-4586-AAD8-72EE1FF4D556}"/>
    <hyperlink ref="AY97" r:id="rId126" xr:uid="{F7BE11C5-B186-460D-AD5B-14651BB49E68}"/>
    <hyperlink ref="AZ97" r:id="rId127" xr:uid="{893B2129-382A-485C-9567-5FDB0B015CA1}"/>
    <hyperlink ref="AZ82" r:id="rId128" xr:uid="{CE2C7E2A-6854-48BF-9C2B-10E5DA270D3D}"/>
    <hyperlink ref="AY96" r:id="rId129" xr:uid="{F7C9FC3B-EC77-46AC-891D-561BB42F2D92}"/>
    <hyperlink ref="AZ96" r:id="rId130" xr:uid="{F7707565-D3FA-4EB1-A9E9-D7987E01A7BD}"/>
    <hyperlink ref="AY81" r:id="rId131" xr:uid="{02D45D0B-81AF-43CB-B95A-9632051D002A}"/>
    <hyperlink ref="AZ81" r:id="rId132" xr:uid="{2E56D33E-3654-4209-9812-23C55171D7E8}"/>
    <hyperlink ref="AY92" r:id="rId133" xr:uid="{261EBD40-C71F-4153-A65E-560DFD58C3B5}"/>
    <hyperlink ref="AZ92" r:id="rId134" xr:uid="{FAD8B380-A0E5-4A60-B6C3-D3565280A61C}"/>
    <hyperlink ref="AY103" r:id="rId135" xr:uid="{C8C057C7-F77F-4D81-AF14-8E46373EB32F}"/>
    <hyperlink ref="AZ103" r:id="rId136" xr:uid="{0BC3F642-E124-4605-93B9-35004DC69C33}"/>
    <hyperlink ref="AY102" r:id="rId137" xr:uid="{D14F9434-AE6F-41BC-8BC8-3452B10A3CE7}"/>
    <hyperlink ref="AZ102" r:id="rId138" xr:uid="{5A89FF2B-7692-454B-A249-1C3346AC68F3}"/>
    <hyperlink ref="AY106" r:id="rId139" xr:uid="{98D2C2D6-4195-4497-86D6-F14211F3996D}"/>
    <hyperlink ref="AZ106" r:id="rId140" xr:uid="{DE210C5E-BBFF-43B0-8284-B7020D255132}"/>
    <hyperlink ref="AY107" r:id="rId141" xr:uid="{D1C62866-D339-42EF-9901-DD133A4FB948}"/>
    <hyperlink ref="AZ107" r:id="rId142" xr:uid="{4411CD34-0AB2-4197-9D75-DFAF73632720}"/>
    <hyperlink ref="AY108" r:id="rId143" xr:uid="{32A9E219-9B05-4D3C-883C-03905B9E1A98}"/>
    <hyperlink ref="AZ108" r:id="rId144" xr:uid="{51833CDC-169E-49AB-ABB2-EEF9AA7F7FFC}"/>
    <hyperlink ref="AY109" r:id="rId145" xr:uid="{76A773D8-5DA8-484A-BAE3-9DAF0BC2B5D4}"/>
    <hyperlink ref="AZ109" r:id="rId146" xr:uid="{89CA2E07-3760-4E11-BDB8-4C3979BF18B2}"/>
    <hyperlink ref="AY110" r:id="rId147" xr:uid="{E0D5F4A3-BD98-483F-9252-FC2DA1FB953A}"/>
    <hyperlink ref="AZ110" r:id="rId148" xr:uid="{1914ACFD-A16A-47E9-9C32-2678B06BBC4C}"/>
    <hyperlink ref="AY111" r:id="rId149" xr:uid="{9CAFD120-AB95-400D-9432-7E9561B47597}"/>
    <hyperlink ref="AZ111" r:id="rId150" xr:uid="{9C994254-624B-45A0-8DFB-C0F71DE9B560}"/>
    <hyperlink ref="AY112" r:id="rId151" xr:uid="{E71FA38C-78F2-48CD-A202-327D77FD3BE6}"/>
    <hyperlink ref="AZ112" r:id="rId152" xr:uid="{61D5FFF4-E109-4E78-9AD9-ABD3C320A642}"/>
    <hyperlink ref="AY113" r:id="rId153" xr:uid="{109E4CB0-3A15-433D-9FB9-0C72824AE3B8}"/>
    <hyperlink ref="AZ113" r:id="rId154" xr:uid="{AA155727-E740-46ED-ADDA-57992668D83C}"/>
    <hyperlink ref="AY114" r:id="rId155" xr:uid="{AFE8705F-62DE-4625-9E4E-63AA8344D32B}"/>
    <hyperlink ref="AZ114" r:id="rId156" xr:uid="{294A374E-4245-4870-A71D-ABB72C43833F}"/>
    <hyperlink ref="AY115" r:id="rId157" xr:uid="{606B5D61-D88C-426D-AA93-B76E00001EFD}"/>
    <hyperlink ref="AZ115" r:id="rId158" xr:uid="{078EE185-7932-4B46-95BC-0EA08C6C934A}"/>
    <hyperlink ref="AY116" r:id="rId159" xr:uid="{94BC52DE-407E-4851-B2C1-0DA06A828BAE}"/>
    <hyperlink ref="AZ116" r:id="rId160" xr:uid="{77DF5CB1-D15D-46AD-902F-EED168E5BF3D}"/>
    <hyperlink ref="AY117" r:id="rId161" xr:uid="{DCB8903F-A73E-4F14-890D-6B86BCE58E5D}"/>
    <hyperlink ref="AZ117" r:id="rId162" xr:uid="{841A5CF8-FDF1-46B8-96E4-D1CA064D9C70}"/>
    <hyperlink ref="AY118" r:id="rId163" xr:uid="{5A506855-487B-4FC2-BE81-B2C60A874AE1}"/>
    <hyperlink ref="AZ118" r:id="rId164" xr:uid="{5BABFAB7-512C-4C76-B150-B41C780E25E2}"/>
    <hyperlink ref="AY119" r:id="rId165" xr:uid="{60CACCC0-92B9-4095-9322-F390BC82D445}"/>
    <hyperlink ref="AZ119" r:id="rId166" xr:uid="{A67C941C-B4D6-4802-B748-F1488CF5BC8C}"/>
    <hyperlink ref="AZ120" r:id="rId167" xr:uid="{9E16A0AA-1682-4E3B-B69D-8FF37C87A2F3}"/>
    <hyperlink ref="AY120" r:id="rId168" xr:uid="{ECD5440C-B8E0-4560-9966-F1EAAFC502D3}"/>
    <hyperlink ref="AY121" r:id="rId169" xr:uid="{5438E97D-4E77-48DD-8596-CA9AB20CDBE6}"/>
    <hyperlink ref="AZ121" r:id="rId170" xr:uid="{615C6684-F032-4FCB-914D-6132A43A26C3}"/>
    <hyperlink ref="AY122" r:id="rId171" xr:uid="{9BC2AD36-9323-44F9-98FF-1FD4B17D0CBA}"/>
    <hyperlink ref="AZ122" r:id="rId172" xr:uid="{D28F38AB-9E91-4FF8-8EAB-9E82DFE08F5B}"/>
    <hyperlink ref="AY123" r:id="rId173" xr:uid="{20EA4BF2-9B88-431C-B35A-7ABB1978E3C3}"/>
    <hyperlink ref="AZ123" r:id="rId174" xr:uid="{2F6FB1F6-D39A-4316-B4A2-053928903487}"/>
    <hyperlink ref="AY124" r:id="rId175" xr:uid="{9F07BB99-3CEF-4FB9-BAB8-7474DD1AD644}"/>
    <hyperlink ref="AZ124" r:id="rId176" xr:uid="{B92BBD3E-EF2F-4CF7-A32A-72941F34391E}"/>
    <hyperlink ref="AZ125" r:id="rId177" xr:uid="{5246E2FB-E89D-4351-87B2-6BBC8042BCBD}"/>
    <hyperlink ref="AY125" r:id="rId178" xr:uid="{AF8D6312-E8EA-4BFE-ACC7-3BCDF243BD6D}"/>
    <hyperlink ref="AY126" r:id="rId179" xr:uid="{EEDB2E31-D8F9-4845-B07B-BE1D80EAECA5}"/>
    <hyperlink ref="AY127" r:id="rId180" xr:uid="{01F01D58-6D23-47F1-B9D5-E4D0875B86B5}"/>
    <hyperlink ref="AZ127" r:id="rId181" xr:uid="{A7BBCC26-1756-4666-8E4B-60D516477053}"/>
    <hyperlink ref="AY128" r:id="rId182" xr:uid="{AF443F81-CA23-481B-B7C6-FEB726F2D6AC}"/>
    <hyperlink ref="AZ128" r:id="rId183" xr:uid="{C34B88C0-6CB3-406A-A72D-2A8287CA2F1A}"/>
    <hyperlink ref="AY129" r:id="rId184" xr:uid="{9616BA39-5CC2-4BE0-86E4-B9ED319FE925}"/>
    <hyperlink ref="AZ129" r:id="rId185" xr:uid="{47642A0C-DE31-4D75-8D2E-8B695D77B16C}"/>
    <hyperlink ref="AY130" r:id="rId186" xr:uid="{46E1D905-8CAC-447F-BC68-B7FF3193FB94}"/>
    <hyperlink ref="AZ58" r:id="rId187" xr:uid="{C41848CA-AC09-471E-B3BE-8347EC636890}"/>
    <hyperlink ref="AZ130" r:id="rId188" xr:uid="{C4E7442E-CA70-4F8E-A8D6-569FB6BB6070}"/>
    <hyperlink ref="AY131" r:id="rId189" xr:uid="{524B0DEF-A82A-4D1A-9FC0-4936830868FA}"/>
    <hyperlink ref="AZ131" r:id="rId190" xr:uid="{F333CA09-77EC-41C4-A418-210A9A6D0AAF}"/>
    <hyperlink ref="AY132" r:id="rId191" xr:uid="{0C4F554C-B522-4474-B362-0C7B771BAB9E}"/>
    <hyperlink ref="AZ132" r:id="rId192" xr:uid="{9B72E33D-11E4-40F9-936F-182092800D53}"/>
    <hyperlink ref="AY133" r:id="rId193" xr:uid="{71E81E88-7D69-4C48-9E8A-5EB4BB2F0661}"/>
    <hyperlink ref="AZ133" r:id="rId194" xr:uid="{743D9FE3-F7EA-45BC-B1AB-6733FA8E72A7}"/>
    <hyperlink ref="AY134" r:id="rId195" xr:uid="{CF48DCA7-4738-4F70-B816-8A02BA360815}"/>
    <hyperlink ref="AZ134" r:id="rId196" xr:uid="{B8273BA3-197A-40D7-9958-D5A1B5C8D285}"/>
    <hyperlink ref="AY135" r:id="rId197" xr:uid="{0BB5AAC7-366E-4A77-B800-7046F80DD9F6}"/>
    <hyperlink ref="AZ135" r:id="rId198" xr:uid="{70BBDA0C-A2CD-4801-93E5-85E7E6BA7DCA}"/>
    <hyperlink ref="AY136" r:id="rId199" xr:uid="{2AA44001-E3C0-4CC4-92F4-F126D2C22379}"/>
    <hyperlink ref="AZ136" r:id="rId200" xr:uid="{C00CC82C-18EA-4C27-AD45-266F06A397E5}"/>
    <hyperlink ref="AY137" r:id="rId201" xr:uid="{BD011F77-531B-4021-BF7B-78A81160D57D}"/>
    <hyperlink ref="AZ137" r:id="rId202" xr:uid="{D82954E4-6D72-4A2F-B1A4-BC168B4A203F}"/>
    <hyperlink ref="AY138" r:id="rId203" xr:uid="{E760F874-68EF-4D4D-9247-B8ADAAED8F73}"/>
    <hyperlink ref="AZ138" r:id="rId204" xr:uid="{59ED5661-FDF8-4798-8ABD-686EB5278324}"/>
    <hyperlink ref="AY139" r:id="rId205" xr:uid="{6296F6FA-3923-437E-B09D-CCE2F1BA2D1B}"/>
    <hyperlink ref="AZ139" r:id="rId206" xr:uid="{7CDED117-6906-45F7-AB23-E1F3F6559ADB}"/>
    <hyperlink ref="AY140" r:id="rId207" xr:uid="{94AEDEA9-EC34-44BC-A04A-2A267EE3C6CB}"/>
    <hyperlink ref="AZ140" r:id="rId208" xr:uid="{2BDCDBE3-B4A6-4F3B-8B8A-5D82EBADC84E}"/>
    <hyperlink ref="AY141" r:id="rId209" xr:uid="{33132DBF-2299-4693-8100-22B9B6FAACB8}"/>
    <hyperlink ref="AZ141" r:id="rId210" xr:uid="{85DD5BC6-2E42-4D3B-BD02-C5361C425C25}"/>
    <hyperlink ref="AY142" r:id="rId211" xr:uid="{51604FEF-D854-469B-96CD-4779B8D887C7}"/>
    <hyperlink ref="AZ142" r:id="rId212" xr:uid="{E0D9639E-59C0-4C72-8FE2-70A8240C2160}"/>
  </hyperlinks>
  <pageMargins left="0.7" right="0.7" top="0.75" bottom="0.75" header="0.3" footer="0.3"/>
  <pageSetup paperSize="9" orientation="portrait" r:id="rId213"/>
  <tableParts count="1">
    <tablePart r:id="rId21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347B-8B36-4DAD-A783-9541638E8405}">
  <sheetPr codeName="Feuil3">
    <tabColor rgb="FF00B050"/>
  </sheetPr>
  <dimension ref="A1:C188"/>
  <sheetViews>
    <sheetView topLeftCell="A157" workbookViewId="0">
      <selection activeCell="C188" sqref="C188"/>
    </sheetView>
  </sheetViews>
  <sheetFormatPr baseColWidth="10" defaultColWidth="9" defaultRowHeight="14.25"/>
  <cols>
    <col min="1" max="1" width="9.75" customWidth="1"/>
    <col min="2" max="2" width="43.25" customWidth="1"/>
    <col min="3" max="3" width="39" customWidth="1"/>
  </cols>
  <sheetData>
    <row r="1" spans="1:3">
      <c r="A1" t="s">
        <v>0</v>
      </c>
      <c r="B1" t="s">
        <v>1284</v>
      </c>
      <c r="C1" t="s">
        <v>1285</v>
      </c>
    </row>
    <row r="2" spans="1:3">
      <c r="A2">
        <v>1</v>
      </c>
      <c r="B2" t="s">
        <v>795</v>
      </c>
      <c r="C2" t="s">
        <v>1286</v>
      </c>
    </row>
    <row r="3" spans="1:3">
      <c r="A3">
        <v>1</v>
      </c>
      <c r="B3" t="s">
        <v>1287</v>
      </c>
      <c r="C3" t="s">
        <v>1288</v>
      </c>
    </row>
    <row r="4" spans="1:3">
      <c r="A4">
        <v>2</v>
      </c>
      <c r="B4" t="s">
        <v>1289</v>
      </c>
      <c r="C4" t="s">
        <v>1290</v>
      </c>
    </row>
    <row r="5" spans="1:3">
      <c r="A5">
        <v>3</v>
      </c>
      <c r="B5" t="s">
        <v>1291</v>
      </c>
      <c r="C5" t="s">
        <v>1290</v>
      </c>
    </row>
    <row r="6" spans="1:3">
      <c r="A6">
        <v>4</v>
      </c>
      <c r="B6" t="s">
        <v>1292</v>
      </c>
      <c r="C6" t="s">
        <v>1290</v>
      </c>
    </row>
    <row r="7" spans="1:3">
      <c r="A7">
        <v>4</v>
      </c>
      <c r="B7" t="s">
        <v>1293</v>
      </c>
      <c r="C7" t="s">
        <v>1294</v>
      </c>
    </row>
    <row r="8" spans="1:3">
      <c r="A8">
        <v>4</v>
      </c>
      <c r="B8" t="s">
        <v>1295</v>
      </c>
      <c r="C8" t="s">
        <v>1288</v>
      </c>
    </row>
    <row r="9" spans="1:3">
      <c r="A9">
        <v>5</v>
      </c>
      <c r="B9" t="s">
        <v>269</v>
      </c>
      <c r="C9" t="s">
        <v>1286</v>
      </c>
    </row>
    <row r="10" spans="1:3">
      <c r="A10">
        <v>6</v>
      </c>
      <c r="B10" t="s">
        <v>269</v>
      </c>
      <c r="C10" t="s">
        <v>1296</v>
      </c>
    </row>
    <row r="11" spans="1:3">
      <c r="A11">
        <v>7</v>
      </c>
      <c r="B11" t="s">
        <v>375</v>
      </c>
      <c r="C11" t="s">
        <v>1286</v>
      </c>
    </row>
    <row r="12" spans="1:3">
      <c r="A12">
        <v>7</v>
      </c>
      <c r="B12" t="s">
        <v>1297</v>
      </c>
      <c r="C12" t="s">
        <v>1294</v>
      </c>
    </row>
    <row r="13" spans="1:3">
      <c r="A13">
        <v>8</v>
      </c>
      <c r="B13" t="s">
        <v>375</v>
      </c>
      <c r="C13" t="s">
        <v>1286</v>
      </c>
    </row>
    <row r="14" spans="1:3">
      <c r="A14">
        <v>9</v>
      </c>
      <c r="B14" t="s">
        <v>375</v>
      </c>
      <c r="C14" t="s">
        <v>1286</v>
      </c>
    </row>
    <row r="15" spans="1:3">
      <c r="A15">
        <v>10</v>
      </c>
      <c r="B15" t="s">
        <v>387</v>
      </c>
      <c r="C15" t="s">
        <v>1294</v>
      </c>
    </row>
    <row r="16" spans="1:3">
      <c r="A16">
        <v>11</v>
      </c>
      <c r="B16" t="s">
        <v>1298</v>
      </c>
      <c r="C16" t="s">
        <v>1299</v>
      </c>
    </row>
    <row r="17" spans="1:3">
      <c r="A17">
        <v>11</v>
      </c>
      <c r="B17" t="s">
        <v>1300</v>
      </c>
      <c r="C17" t="s">
        <v>1301</v>
      </c>
    </row>
    <row r="18" spans="1:3">
      <c r="A18">
        <v>12</v>
      </c>
      <c r="B18" t="s">
        <v>795</v>
      </c>
      <c r="C18" t="s">
        <v>1302</v>
      </c>
    </row>
    <row r="19" spans="1:3">
      <c r="A19">
        <v>13</v>
      </c>
      <c r="B19" t="s">
        <v>1155</v>
      </c>
      <c r="C19" t="s">
        <v>1288</v>
      </c>
    </row>
    <row r="20" spans="1:3">
      <c r="A20">
        <v>14</v>
      </c>
      <c r="B20" t="s">
        <v>387</v>
      </c>
      <c r="C20" t="s">
        <v>1294</v>
      </c>
    </row>
    <row r="21" spans="1:3">
      <c r="A21">
        <v>15</v>
      </c>
      <c r="B21" t="s">
        <v>295</v>
      </c>
      <c r="C21" t="s">
        <v>1288</v>
      </c>
    </row>
    <row r="22" spans="1:3">
      <c r="A22">
        <v>16</v>
      </c>
      <c r="B22" t="s">
        <v>269</v>
      </c>
      <c r="C22" t="s">
        <v>1286</v>
      </c>
    </row>
    <row r="23" spans="1:3">
      <c r="A23">
        <v>17</v>
      </c>
      <c r="B23" t="s">
        <v>1303</v>
      </c>
      <c r="C23" t="s">
        <v>1294</v>
      </c>
    </row>
    <row r="24" spans="1:3">
      <c r="A24">
        <v>17</v>
      </c>
      <c r="B24" t="s">
        <v>375</v>
      </c>
      <c r="C24" t="s">
        <v>1290</v>
      </c>
    </row>
    <row r="25" spans="1:3">
      <c r="A25">
        <v>18</v>
      </c>
      <c r="B25" t="s">
        <v>295</v>
      </c>
      <c r="C25" t="s">
        <v>1288</v>
      </c>
    </row>
    <row r="26" spans="1:3">
      <c r="A26">
        <v>19</v>
      </c>
      <c r="B26" t="s">
        <v>795</v>
      </c>
      <c r="C26" t="s">
        <v>1286</v>
      </c>
    </row>
    <row r="27" spans="1:3">
      <c r="A27">
        <v>20</v>
      </c>
      <c r="B27" t="s">
        <v>269</v>
      </c>
      <c r="C27" t="s">
        <v>1286</v>
      </c>
    </row>
    <row r="28" spans="1:3">
      <c r="A28">
        <v>21</v>
      </c>
      <c r="B28" t="s">
        <v>269</v>
      </c>
      <c r="C28" t="s">
        <v>1286</v>
      </c>
    </row>
    <row r="29" spans="1:3">
      <c r="A29">
        <v>22</v>
      </c>
      <c r="B29" t="s">
        <v>795</v>
      </c>
      <c r="C29" t="s">
        <v>1302</v>
      </c>
    </row>
    <row r="30" spans="1:3">
      <c r="A30">
        <v>23</v>
      </c>
      <c r="B30" t="s">
        <v>269</v>
      </c>
      <c r="C30" t="s">
        <v>1286</v>
      </c>
    </row>
    <row r="31" spans="1:3">
      <c r="A31">
        <v>23</v>
      </c>
      <c r="B31" t="s">
        <v>387</v>
      </c>
      <c r="C31" t="s">
        <v>1294</v>
      </c>
    </row>
    <row r="32" spans="1:3">
      <c r="A32">
        <v>24</v>
      </c>
      <c r="B32" t="s">
        <v>1304</v>
      </c>
      <c r="C32" t="s">
        <v>1286</v>
      </c>
    </row>
    <row r="33" spans="1:3">
      <c r="A33">
        <v>24</v>
      </c>
      <c r="B33" t="s">
        <v>387</v>
      </c>
      <c r="C33" t="s">
        <v>1294</v>
      </c>
    </row>
    <row r="34" spans="1:3">
      <c r="A34">
        <v>25</v>
      </c>
      <c r="B34" t="s">
        <v>375</v>
      </c>
      <c r="C34" t="s">
        <v>1286</v>
      </c>
    </row>
    <row r="35" spans="1:3">
      <c r="A35">
        <v>26</v>
      </c>
      <c r="B35" t="s">
        <v>387</v>
      </c>
      <c r="C35" t="s">
        <v>1305</v>
      </c>
    </row>
    <row r="36" spans="1:3">
      <c r="A36">
        <v>27</v>
      </c>
      <c r="B36" t="s">
        <v>375</v>
      </c>
      <c r="C36" t="s">
        <v>1286</v>
      </c>
    </row>
    <row r="37" spans="1:3">
      <c r="A37">
        <v>27</v>
      </c>
      <c r="B37" t="s">
        <v>387</v>
      </c>
      <c r="C37" t="s">
        <v>1294</v>
      </c>
    </row>
    <row r="38" spans="1:3">
      <c r="A38">
        <v>28</v>
      </c>
      <c r="B38" t="s">
        <v>269</v>
      </c>
      <c r="C38" t="s">
        <v>1286</v>
      </c>
    </row>
    <row r="39" spans="1:3">
      <c r="A39">
        <v>28</v>
      </c>
      <c r="B39" t="s">
        <v>387</v>
      </c>
      <c r="C39" t="s">
        <v>1302</v>
      </c>
    </row>
    <row r="40" spans="1:3">
      <c r="A40">
        <v>29</v>
      </c>
      <c r="B40" t="s">
        <v>795</v>
      </c>
      <c r="C40" t="s">
        <v>1286</v>
      </c>
    </row>
    <row r="41" spans="1:3">
      <c r="A41">
        <v>30</v>
      </c>
      <c r="B41" t="s">
        <v>387</v>
      </c>
      <c r="C41" t="s">
        <v>1294</v>
      </c>
    </row>
    <row r="42" spans="1:3">
      <c r="A42">
        <v>30</v>
      </c>
      <c r="B42" t="s">
        <v>1306</v>
      </c>
      <c r="C42" t="s">
        <v>1286</v>
      </c>
    </row>
    <row r="43" spans="1:3">
      <c r="A43">
        <v>31</v>
      </c>
      <c r="B43" t="s">
        <v>387</v>
      </c>
      <c r="C43" t="s">
        <v>1286</v>
      </c>
    </row>
    <row r="44" spans="1:3">
      <c r="A44">
        <v>32</v>
      </c>
      <c r="B44" t="s">
        <v>1307</v>
      </c>
      <c r="C44" t="s">
        <v>1286</v>
      </c>
    </row>
    <row r="45" spans="1:3">
      <c r="A45">
        <v>33</v>
      </c>
      <c r="B45" t="s">
        <v>269</v>
      </c>
      <c r="C45" t="s">
        <v>1286</v>
      </c>
    </row>
    <row r="46" spans="1:3">
      <c r="A46">
        <v>33</v>
      </c>
      <c r="B46" t="s">
        <v>1308</v>
      </c>
      <c r="C46" t="s">
        <v>1309</v>
      </c>
    </row>
    <row r="47" spans="1:3">
      <c r="A47">
        <v>34</v>
      </c>
      <c r="B47" t="s">
        <v>295</v>
      </c>
      <c r="C47" t="s">
        <v>1288</v>
      </c>
    </row>
    <row r="48" spans="1:3">
      <c r="A48">
        <v>34</v>
      </c>
      <c r="B48" t="s">
        <v>269</v>
      </c>
      <c r="C48" t="s">
        <v>1286</v>
      </c>
    </row>
    <row r="49" spans="1:3">
      <c r="A49">
        <v>35</v>
      </c>
      <c r="B49" t="s">
        <v>1310</v>
      </c>
      <c r="C49" t="s">
        <v>1286</v>
      </c>
    </row>
    <row r="50" spans="1:3">
      <c r="A50">
        <v>36</v>
      </c>
      <c r="B50" t="s">
        <v>387</v>
      </c>
      <c r="C50" t="s">
        <v>1294</v>
      </c>
    </row>
    <row r="51" spans="1:3">
      <c r="A51">
        <v>36</v>
      </c>
      <c r="B51" t="s">
        <v>1311</v>
      </c>
      <c r="C51" t="s">
        <v>1288</v>
      </c>
    </row>
    <row r="52" spans="1:3">
      <c r="A52">
        <v>37</v>
      </c>
      <c r="B52" t="s">
        <v>387</v>
      </c>
      <c r="C52" t="s">
        <v>1312</v>
      </c>
    </row>
    <row r="53" spans="1:3">
      <c r="A53">
        <v>37</v>
      </c>
      <c r="B53" t="s">
        <v>1313</v>
      </c>
      <c r="C53" t="s">
        <v>194</v>
      </c>
    </row>
    <row r="54" spans="1:3">
      <c r="A54">
        <v>37</v>
      </c>
      <c r="B54" t="s">
        <v>1314</v>
      </c>
      <c r="C54" t="s">
        <v>194</v>
      </c>
    </row>
    <row r="55" spans="1:3">
      <c r="A55">
        <v>37</v>
      </c>
      <c r="B55" t="s">
        <v>1315</v>
      </c>
      <c r="C55" t="s">
        <v>194</v>
      </c>
    </row>
    <row r="56" spans="1:3">
      <c r="A56">
        <v>38</v>
      </c>
      <c r="B56" t="s">
        <v>269</v>
      </c>
      <c r="C56" t="s">
        <v>1286</v>
      </c>
    </row>
    <row r="57" spans="1:3">
      <c r="A57">
        <v>38</v>
      </c>
      <c r="B57" t="s">
        <v>1316</v>
      </c>
      <c r="C57" t="s">
        <v>1294</v>
      </c>
    </row>
    <row r="58" spans="1:3">
      <c r="A58">
        <v>39</v>
      </c>
      <c r="B58" t="s">
        <v>1001</v>
      </c>
      <c r="C58" t="s">
        <v>1288</v>
      </c>
    </row>
    <row r="59" spans="1:3">
      <c r="A59">
        <v>39</v>
      </c>
      <c r="B59" t="s">
        <v>1317</v>
      </c>
      <c r="C59" t="s">
        <v>1318</v>
      </c>
    </row>
    <row r="60" spans="1:3">
      <c r="A60">
        <v>40</v>
      </c>
      <c r="B60" t="s">
        <v>532</v>
      </c>
      <c r="C60" t="s">
        <v>1286</v>
      </c>
    </row>
    <row r="61" spans="1:3">
      <c r="A61">
        <v>41</v>
      </c>
      <c r="B61" t="s">
        <v>387</v>
      </c>
      <c r="C61" t="s">
        <v>1305</v>
      </c>
    </row>
    <row r="62" spans="1:3">
      <c r="A62">
        <v>42</v>
      </c>
      <c r="B62" t="s">
        <v>387</v>
      </c>
      <c r="C62" t="s">
        <v>1305</v>
      </c>
    </row>
    <row r="63" spans="1:3">
      <c r="A63">
        <v>43</v>
      </c>
      <c r="B63" t="s">
        <v>375</v>
      </c>
      <c r="C63" t="s">
        <v>1286</v>
      </c>
    </row>
    <row r="64" spans="1:3">
      <c r="A64">
        <v>43</v>
      </c>
      <c r="B64" t="s">
        <v>1319</v>
      </c>
      <c r="C64" t="s">
        <v>441</v>
      </c>
    </row>
    <row r="65" spans="1:3">
      <c r="A65">
        <v>44</v>
      </c>
      <c r="B65" t="s">
        <v>1320</v>
      </c>
      <c r="C65" t="s">
        <v>1321</v>
      </c>
    </row>
    <row r="66" spans="1:3">
      <c r="A66">
        <v>45</v>
      </c>
      <c r="B66" t="s">
        <v>387</v>
      </c>
      <c r="C66" t="s">
        <v>1305</v>
      </c>
    </row>
    <row r="67" spans="1:3">
      <c r="A67">
        <v>46</v>
      </c>
      <c r="B67" t="s">
        <v>295</v>
      </c>
      <c r="C67" t="s">
        <v>1288</v>
      </c>
    </row>
    <row r="68" spans="1:3">
      <c r="A68">
        <v>46</v>
      </c>
      <c r="B68" t="s">
        <v>1311</v>
      </c>
      <c r="C68" t="s">
        <v>237</v>
      </c>
    </row>
    <row r="69" spans="1:3">
      <c r="A69">
        <v>47</v>
      </c>
      <c r="B69" t="s">
        <v>752</v>
      </c>
      <c r="C69" t="s">
        <v>1322</v>
      </c>
    </row>
    <row r="70" spans="1:3">
      <c r="A70">
        <v>48</v>
      </c>
      <c r="B70" t="s">
        <v>795</v>
      </c>
      <c r="C70" t="s">
        <v>1286</v>
      </c>
    </row>
    <row r="71" spans="1:3">
      <c r="A71">
        <v>48</v>
      </c>
      <c r="B71" t="s">
        <v>1323</v>
      </c>
      <c r="C71" t="s">
        <v>1324</v>
      </c>
    </row>
    <row r="72" spans="1:3">
      <c r="A72">
        <v>49</v>
      </c>
      <c r="B72" t="s">
        <v>1325</v>
      </c>
      <c r="C72" t="s">
        <v>1324</v>
      </c>
    </row>
    <row r="73" spans="1:3">
      <c r="A73">
        <v>50</v>
      </c>
      <c r="B73" t="s">
        <v>387</v>
      </c>
      <c r="C73" t="s">
        <v>1294</v>
      </c>
    </row>
    <row r="74" spans="1:3">
      <c r="A74">
        <v>51</v>
      </c>
      <c r="B74" t="s">
        <v>641</v>
      </c>
      <c r="C74" t="s">
        <v>1286</v>
      </c>
    </row>
    <row r="75" spans="1:3">
      <c r="A75">
        <v>52</v>
      </c>
      <c r="B75" t="s">
        <v>295</v>
      </c>
      <c r="C75" t="s">
        <v>1288</v>
      </c>
    </row>
    <row r="76" spans="1:3">
      <c r="A76">
        <v>53</v>
      </c>
      <c r="B76" t="s">
        <v>269</v>
      </c>
      <c r="C76" t="s">
        <v>1286</v>
      </c>
    </row>
    <row r="77" spans="1:3">
      <c r="A77">
        <v>53</v>
      </c>
      <c r="B77" t="s">
        <v>295</v>
      </c>
      <c r="C77" t="s">
        <v>1288</v>
      </c>
    </row>
    <row r="78" spans="1:3">
      <c r="A78">
        <v>54</v>
      </c>
      <c r="B78" t="s">
        <v>269</v>
      </c>
      <c r="C78" t="s">
        <v>1286</v>
      </c>
    </row>
    <row r="79" spans="1:3">
      <c r="A79">
        <v>55</v>
      </c>
      <c r="B79" t="s">
        <v>752</v>
      </c>
      <c r="C79" t="s">
        <v>1322</v>
      </c>
    </row>
    <row r="80" spans="1:3">
      <c r="A80">
        <v>56</v>
      </c>
      <c r="B80" t="s">
        <v>269</v>
      </c>
      <c r="C80" t="s">
        <v>1286</v>
      </c>
    </row>
    <row r="81" spans="1:3">
      <c r="A81">
        <v>57</v>
      </c>
      <c r="B81" t="s">
        <v>269</v>
      </c>
      <c r="C81" t="s">
        <v>1286</v>
      </c>
    </row>
    <row r="82" spans="1:3">
      <c r="A82">
        <v>58</v>
      </c>
      <c r="B82" t="s">
        <v>532</v>
      </c>
      <c r="C82" t="s">
        <v>1326</v>
      </c>
    </row>
    <row r="83" spans="1:3">
      <c r="A83">
        <v>59</v>
      </c>
      <c r="B83" t="s">
        <v>722</v>
      </c>
      <c r="C83" t="s">
        <v>1286</v>
      </c>
    </row>
    <row r="84" spans="1:3">
      <c r="A84">
        <v>60</v>
      </c>
      <c r="B84" t="s">
        <v>1292</v>
      </c>
      <c r="C84" t="s">
        <v>1286</v>
      </c>
    </row>
    <row r="85" spans="1:3">
      <c r="A85">
        <v>60</v>
      </c>
      <c r="B85" t="s">
        <v>295</v>
      </c>
      <c r="C85" t="s">
        <v>1288</v>
      </c>
    </row>
    <row r="86" spans="1:3">
      <c r="A86">
        <v>61</v>
      </c>
      <c r="B86" t="s">
        <v>269</v>
      </c>
      <c r="C86" t="s">
        <v>1286</v>
      </c>
    </row>
    <row r="87" spans="1:3">
      <c r="A87">
        <v>61</v>
      </c>
      <c r="B87" t="s">
        <v>1308</v>
      </c>
      <c r="C87" t="s">
        <v>1309</v>
      </c>
    </row>
    <row r="88" spans="1:3">
      <c r="A88">
        <v>62</v>
      </c>
      <c r="B88" t="s">
        <v>752</v>
      </c>
      <c r="C88" t="s">
        <v>1322</v>
      </c>
    </row>
    <row r="89" spans="1:3">
      <c r="A89">
        <v>62</v>
      </c>
      <c r="B89" t="s">
        <v>879</v>
      </c>
      <c r="C89" t="s">
        <v>441</v>
      </c>
    </row>
    <row r="90" spans="1:3">
      <c r="A90">
        <v>63</v>
      </c>
      <c r="B90" t="s">
        <v>761</v>
      </c>
      <c r="C90" t="s">
        <v>1322</v>
      </c>
    </row>
    <row r="91" spans="1:3">
      <c r="A91">
        <v>63</v>
      </c>
      <c r="B91" t="s">
        <v>1155</v>
      </c>
      <c r="C91" t="s">
        <v>1288</v>
      </c>
    </row>
    <row r="92" spans="1:3">
      <c r="A92">
        <v>64</v>
      </c>
      <c r="B92" t="s">
        <v>295</v>
      </c>
      <c r="C92" t="s">
        <v>1288</v>
      </c>
    </row>
    <row r="93" spans="1:3">
      <c r="A93">
        <v>64</v>
      </c>
      <c r="B93" t="s">
        <v>269</v>
      </c>
      <c r="C93" t="s">
        <v>1286</v>
      </c>
    </row>
    <row r="94" spans="1:3">
      <c r="A94">
        <v>65</v>
      </c>
      <c r="B94" t="s">
        <v>778</v>
      </c>
      <c r="C94" t="s">
        <v>1294</v>
      </c>
    </row>
    <row r="95" spans="1:3">
      <c r="A95">
        <v>66</v>
      </c>
      <c r="B95" t="s">
        <v>269</v>
      </c>
      <c r="C95" t="s">
        <v>1286</v>
      </c>
    </row>
    <row r="96" spans="1:3">
      <c r="A96">
        <v>66</v>
      </c>
      <c r="B96" t="s">
        <v>1308</v>
      </c>
      <c r="C96" t="s">
        <v>1327</v>
      </c>
    </row>
    <row r="97" spans="1:3">
      <c r="A97">
        <v>66</v>
      </c>
      <c r="B97" t="s">
        <v>1328</v>
      </c>
      <c r="C97" t="s">
        <v>1327</v>
      </c>
    </row>
    <row r="98" spans="1:3">
      <c r="A98">
        <v>67</v>
      </c>
      <c r="B98" t="s">
        <v>795</v>
      </c>
      <c r="C98" t="s">
        <v>1286</v>
      </c>
    </row>
    <row r="99" spans="1:3">
      <c r="A99">
        <v>68</v>
      </c>
      <c r="B99" t="s">
        <v>1311</v>
      </c>
      <c r="C99" t="s">
        <v>1288</v>
      </c>
    </row>
    <row r="100" spans="1:3">
      <c r="A100">
        <v>68</v>
      </c>
      <c r="B100" t="s">
        <v>1329</v>
      </c>
      <c r="C100" t="s">
        <v>1294</v>
      </c>
    </row>
    <row r="101" spans="1:3">
      <c r="A101">
        <v>69</v>
      </c>
      <c r="B101" t="s">
        <v>269</v>
      </c>
      <c r="C101" t="s">
        <v>1286</v>
      </c>
    </row>
    <row r="102" spans="1:3">
      <c r="A102">
        <v>69</v>
      </c>
      <c r="B102" t="s">
        <v>295</v>
      </c>
      <c r="C102" t="s">
        <v>1288</v>
      </c>
    </row>
    <row r="103" spans="1:3">
      <c r="A103">
        <v>70</v>
      </c>
      <c r="B103" t="s">
        <v>752</v>
      </c>
      <c r="C103" t="s">
        <v>1322</v>
      </c>
    </row>
    <row r="104" spans="1:3">
      <c r="A104">
        <v>71</v>
      </c>
      <c r="B104" t="s">
        <v>831</v>
      </c>
      <c r="C104" t="s">
        <v>1322</v>
      </c>
    </row>
    <row r="105" spans="1:3">
      <c r="A105">
        <v>72</v>
      </c>
      <c r="B105" t="s">
        <v>752</v>
      </c>
      <c r="C105" t="s">
        <v>1322</v>
      </c>
    </row>
    <row r="106" spans="1:3">
      <c r="A106">
        <v>72</v>
      </c>
      <c r="B106" t="s">
        <v>1330</v>
      </c>
      <c r="C106" t="s">
        <v>1324</v>
      </c>
    </row>
    <row r="107" spans="1:3">
      <c r="A107">
        <v>73</v>
      </c>
      <c r="B107" t="s">
        <v>845</v>
      </c>
      <c r="C107" t="s">
        <v>1324</v>
      </c>
    </row>
    <row r="108" spans="1:3">
      <c r="A108">
        <v>74</v>
      </c>
      <c r="B108" t="s">
        <v>752</v>
      </c>
      <c r="C108" t="s">
        <v>1322</v>
      </c>
    </row>
    <row r="109" spans="1:3">
      <c r="A109">
        <v>75</v>
      </c>
      <c r="B109" t="s">
        <v>1292</v>
      </c>
      <c r="C109" t="s">
        <v>1286</v>
      </c>
    </row>
    <row r="110" spans="1:3">
      <c r="A110">
        <v>76</v>
      </c>
      <c r="B110" t="s">
        <v>752</v>
      </c>
      <c r="C110" t="s">
        <v>1322</v>
      </c>
    </row>
    <row r="111" spans="1:3">
      <c r="A111">
        <v>77</v>
      </c>
      <c r="B111" t="s">
        <v>879</v>
      </c>
      <c r="C111" t="s">
        <v>1309</v>
      </c>
    </row>
    <row r="112" spans="1:3">
      <c r="A112">
        <v>78</v>
      </c>
      <c r="B112" t="s">
        <v>752</v>
      </c>
      <c r="C112" t="s">
        <v>1331</v>
      </c>
    </row>
    <row r="113" spans="1:3">
      <c r="A113">
        <v>79</v>
      </c>
      <c r="B113" t="s">
        <v>269</v>
      </c>
      <c r="C113" t="s">
        <v>1286</v>
      </c>
    </row>
    <row r="114" spans="1:3">
      <c r="A114">
        <v>79</v>
      </c>
      <c r="B114" t="s">
        <v>295</v>
      </c>
      <c r="C114" t="s">
        <v>1288</v>
      </c>
    </row>
    <row r="115" spans="1:3">
      <c r="A115">
        <v>80</v>
      </c>
      <c r="B115" t="s">
        <v>752</v>
      </c>
      <c r="C115" t="s">
        <v>1322</v>
      </c>
    </row>
    <row r="116" spans="1:3">
      <c r="A116">
        <v>81</v>
      </c>
      <c r="B116" t="s">
        <v>752</v>
      </c>
      <c r="C116" t="s">
        <v>1332</v>
      </c>
    </row>
    <row r="117" spans="1:3">
      <c r="A117">
        <v>82</v>
      </c>
      <c r="B117" t="s">
        <v>752</v>
      </c>
      <c r="C117" t="s">
        <v>1322</v>
      </c>
    </row>
    <row r="118" spans="1:3">
      <c r="A118">
        <v>83</v>
      </c>
      <c r="B118" t="s">
        <v>1155</v>
      </c>
      <c r="C118" t="s">
        <v>1288</v>
      </c>
    </row>
    <row r="119" spans="1:3">
      <c r="A119">
        <v>83</v>
      </c>
      <c r="B119" t="s">
        <v>752</v>
      </c>
      <c r="C119" t="s">
        <v>1322</v>
      </c>
    </row>
    <row r="120" spans="1:3">
      <c r="A120">
        <v>84</v>
      </c>
      <c r="B120" t="s">
        <v>752</v>
      </c>
      <c r="C120" t="s">
        <v>1322</v>
      </c>
    </row>
    <row r="121" spans="1:3">
      <c r="A121">
        <v>85</v>
      </c>
      <c r="B121" t="s">
        <v>752</v>
      </c>
      <c r="C121" t="s">
        <v>1322</v>
      </c>
    </row>
    <row r="122" spans="1:3">
      <c r="A122">
        <v>86</v>
      </c>
      <c r="B122" t="s">
        <v>269</v>
      </c>
      <c r="C122" t="s">
        <v>1286</v>
      </c>
    </row>
    <row r="123" spans="1:3">
      <c r="A123">
        <v>87</v>
      </c>
      <c r="B123" t="s">
        <v>1155</v>
      </c>
      <c r="C123" t="s">
        <v>1288</v>
      </c>
    </row>
    <row r="124" spans="1:3">
      <c r="A124">
        <v>88</v>
      </c>
      <c r="B124" t="s">
        <v>722</v>
      </c>
      <c r="C124" t="s">
        <v>1333</v>
      </c>
    </row>
    <row r="125" spans="1:3">
      <c r="A125">
        <v>89</v>
      </c>
      <c r="B125" t="s">
        <v>1155</v>
      </c>
      <c r="C125" t="s">
        <v>1288</v>
      </c>
    </row>
    <row r="126" spans="1:3">
      <c r="A126">
        <v>90</v>
      </c>
      <c r="B126" t="s">
        <v>761</v>
      </c>
      <c r="C126" t="s">
        <v>441</v>
      </c>
    </row>
    <row r="127" spans="1:3">
      <c r="A127">
        <v>90</v>
      </c>
      <c r="B127" t="s">
        <v>1155</v>
      </c>
      <c r="C127" t="s">
        <v>237</v>
      </c>
    </row>
    <row r="128" spans="1:3">
      <c r="A128">
        <v>91</v>
      </c>
      <c r="B128" t="s">
        <v>761</v>
      </c>
      <c r="C128" t="s">
        <v>441</v>
      </c>
    </row>
    <row r="129" spans="1:3">
      <c r="A129">
        <v>91</v>
      </c>
      <c r="B129" t="s">
        <v>722</v>
      </c>
      <c r="C129" t="s">
        <v>1286</v>
      </c>
    </row>
    <row r="130" spans="1:3">
      <c r="A130">
        <v>92</v>
      </c>
      <c r="B130" t="s">
        <v>1155</v>
      </c>
      <c r="C130" t="s">
        <v>1288</v>
      </c>
    </row>
    <row r="131" spans="1:3">
      <c r="A131">
        <v>93</v>
      </c>
      <c r="B131" t="s">
        <v>795</v>
      </c>
      <c r="C131" t="s">
        <v>1286</v>
      </c>
    </row>
    <row r="132" spans="1:3">
      <c r="A132">
        <v>94</v>
      </c>
      <c r="B132" t="s">
        <v>752</v>
      </c>
      <c r="C132" t="s">
        <v>1322</v>
      </c>
    </row>
    <row r="133" spans="1:3">
      <c r="A133">
        <v>95</v>
      </c>
      <c r="B133" t="s">
        <v>879</v>
      </c>
      <c r="C133" t="s">
        <v>1288</v>
      </c>
    </row>
    <row r="134" spans="1:3">
      <c r="A134">
        <v>95</v>
      </c>
      <c r="B134" t="s">
        <v>1187</v>
      </c>
      <c r="C134" t="s">
        <v>1288</v>
      </c>
    </row>
    <row r="135" spans="1:3">
      <c r="A135">
        <v>96</v>
      </c>
      <c r="B135" t="s">
        <v>752</v>
      </c>
      <c r="C135" t="s">
        <v>1322</v>
      </c>
    </row>
    <row r="136" spans="1:3">
      <c r="A136">
        <v>97</v>
      </c>
      <c r="B136" t="s">
        <v>1155</v>
      </c>
      <c r="C136" t="s">
        <v>1288</v>
      </c>
    </row>
    <row r="137" spans="1:3">
      <c r="A137">
        <v>98</v>
      </c>
      <c r="B137" t="s">
        <v>269</v>
      </c>
      <c r="C137" t="s">
        <v>1286</v>
      </c>
    </row>
    <row r="138" spans="1:3">
      <c r="A138">
        <v>99</v>
      </c>
      <c r="B138" t="s">
        <v>1155</v>
      </c>
      <c r="C138" t="s">
        <v>1288</v>
      </c>
    </row>
    <row r="139" spans="1:3">
      <c r="A139">
        <v>100</v>
      </c>
      <c r="B139" t="s">
        <v>752</v>
      </c>
      <c r="C139" t="s">
        <v>1332</v>
      </c>
    </row>
    <row r="140" spans="1:3">
      <c r="A140">
        <v>101</v>
      </c>
      <c r="B140" t="s">
        <v>752</v>
      </c>
      <c r="C140" t="s">
        <v>1322</v>
      </c>
    </row>
    <row r="141" spans="1:3">
      <c r="A141">
        <v>102</v>
      </c>
      <c r="B141" t="s">
        <v>1155</v>
      </c>
      <c r="C141" t="s">
        <v>1288</v>
      </c>
    </row>
    <row r="142" spans="1:3">
      <c r="A142">
        <v>103</v>
      </c>
      <c r="B142" t="s">
        <v>752</v>
      </c>
      <c r="C142" t="s">
        <v>1322</v>
      </c>
    </row>
    <row r="143" spans="1:3">
      <c r="A143">
        <v>104</v>
      </c>
      <c r="B143" t="s">
        <v>1311</v>
      </c>
      <c r="C143" t="s">
        <v>237</v>
      </c>
    </row>
    <row r="144" spans="1:3">
      <c r="A144">
        <v>105</v>
      </c>
      <c r="B144" t="s">
        <v>752</v>
      </c>
      <c r="C144" t="s">
        <v>1322</v>
      </c>
    </row>
    <row r="145" spans="1:3">
      <c r="A145">
        <v>106</v>
      </c>
      <c r="B145" t="s">
        <v>295</v>
      </c>
      <c r="C145" t="s">
        <v>1288</v>
      </c>
    </row>
    <row r="146" spans="1:3">
      <c r="A146">
        <v>107</v>
      </c>
      <c r="B146" t="s">
        <v>752</v>
      </c>
      <c r="C146" t="s">
        <v>1322</v>
      </c>
    </row>
    <row r="147" spans="1:3">
      <c r="A147">
        <v>108</v>
      </c>
      <c r="B147" t="s">
        <v>752</v>
      </c>
      <c r="C147" t="s">
        <v>1322</v>
      </c>
    </row>
    <row r="148" spans="1:3">
      <c r="A148">
        <v>109</v>
      </c>
      <c r="B148" t="s">
        <v>761</v>
      </c>
      <c r="C148" t="s">
        <v>1309</v>
      </c>
    </row>
    <row r="149" spans="1:3">
      <c r="A149">
        <v>110</v>
      </c>
      <c r="B149" t="s">
        <v>387</v>
      </c>
      <c r="C149" t="s">
        <v>1294</v>
      </c>
    </row>
    <row r="150" spans="1:3">
      <c r="A150">
        <v>111</v>
      </c>
      <c r="B150" t="s">
        <v>1155</v>
      </c>
      <c r="C150" t="s">
        <v>1288</v>
      </c>
    </row>
    <row r="151" spans="1:3">
      <c r="A151">
        <v>112</v>
      </c>
      <c r="B151" t="s">
        <v>269</v>
      </c>
      <c r="C151" t="s">
        <v>1286</v>
      </c>
    </row>
    <row r="152" spans="1:3">
      <c r="A152">
        <v>112</v>
      </c>
      <c r="B152" t="s">
        <v>295</v>
      </c>
      <c r="C152" t="s">
        <v>1288</v>
      </c>
    </row>
    <row r="153" spans="1:3">
      <c r="A153">
        <v>113</v>
      </c>
      <c r="B153" t="s">
        <v>752</v>
      </c>
      <c r="C153" t="s">
        <v>1322</v>
      </c>
    </row>
    <row r="154" spans="1:3">
      <c r="A154">
        <v>114</v>
      </c>
      <c r="B154" t="s">
        <v>752</v>
      </c>
      <c r="C154" t="s">
        <v>1322</v>
      </c>
    </row>
    <row r="155" spans="1:3">
      <c r="A155">
        <v>115</v>
      </c>
      <c r="B155" t="s">
        <v>1187</v>
      </c>
      <c r="C155" t="s">
        <v>1309</v>
      </c>
    </row>
    <row r="156" spans="1:3">
      <c r="A156">
        <v>115</v>
      </c>
      <c r="B156" t="s">
        <v>1334</v>
      </c>
      <c r="C156" t="s">
        <v>1288</v>
      </c>
    </row>
    <row r="157" spans="1:3">
      <c r="A157">
        <v>116</v>
      </c>
      <c r="B157" t="s">
        <v>1335</v>
      </c>
      <c r="C157" t="s">
        <v>1324</v>
      </c>
    </row>
    <row r="158" spans="1:3">
      <c r="A158">
        <v>117</v>
      </c>
      <c r="B158" t="s">
        <v>1336</v>
      </c>
      <c r="C158" t="s">
        <v>1322</v>
      </c>
    </row>
    <row r="159" spans="1:3">
      <c r="A159">
        <v>118</v>
      </c>
      <c r="B159" t="s">
        <v>387</v>
      </c>
      <c r="C159" t="s">
        <v>1294</v>
      </c>
    </row>
    <row r="160" spans="1:3">
      <c r="A160">
        <v>119</v>
      </c>
      <c r="B160" t="s">
        <v>269</v>
      </c>
      <c r="C160" t="s">
        <v>1286</v>
      </c>
    </row>
    <row r="161" spans="1:3">
      <c r="A161">
        <v>120</v>
      </c>
      <c r="B161" t="s">
        <v>752</v>
      </c>
      <c r="C161" t="s">
        <v>1322</v>
      </c>
    </row>
    <row r="162" spans="1:3">
      <c r="A162">
        <v>121</v>
      </c>
      <c r="B162" t="s">
        <v>752</v>
      </c>
      <c r="C162" t="s">
        <v>1322</v>
      </c>
    </row>
    <row r="163" spans="1:3">
      <c r="A163">
        <v>122</v>
      </c>
      <c r="B163" t="s">
        <v>752</v>
      </c>
      <c r="C163" t="s">
        <v>1322</v>
      </c>
    </row>
    <row r="164" spans="1:3">
      <c r="A164">
        <v>123</v>
      </c>
      <c r="B164" t="s">
        <v>752</v>
      </c>
      <c r="C164" t="s">
        <v>1322</v>
      </c>
    </row>
    <row r="165" spans="1:3">
      <c r="A165">
        <v>124</v>
      </c>
      <c r="B165" t="s">
        <v>752</v>
      </c>
      <c r="C165" t="s">
        <v>1322</v>
      </c>
    </row>
    <row r="166" spans="1:3">
      <c r="A166">
        <v>125</v>
      </c>
      <c r="B166" t="s">
        <v>761</v>
      </c>
      <c r="C166" t="s">
        <v>1309</v>
      </c>
    </row>
    <row r="167" spans="1:3">
      <c r="A167">
        <v>126</v>
      </c>
      <c r="B167" t="s">
        <v>752</v>
      </c>
      <c r="C167" t="s">
        <v>1322</v>
      </c>
    </row>
    <row r="168" spans="1:3">
      <c r="A168">
        <v>127</v>
      </c>
      <c r="B168" t="s">
        <v>752</v>
      </c>
      <c r="C168" t="s">
        <v>1322</v>
      </c>
    </row>
    <row r="169" spans="1:3">
      <c r="A169">
        <v>127</v>
      </c>
      <c r="B169" t="s">
        <v>3431</v>
      </c>
      <c r="C169" t="s">
        <v>206</v>
      </c>
    </row>
    <row r="170" spans="1:3">
      <c r="A170">
        <v>128</v>
      </c>
      <c r="B170" t="s">
        <v>752</v>
      </c>
      <c r="C170" t="s">
        <v>1322</v>
      </c>
    </row>
    <row r="171" spans="1:3">
      <c r="A171">
        <v>129</v>
      </c>
      <c r="B171" t="s">
        <v>269</v>
      </c>
      <c r="C171" t="s">
        <v>1286</v>
      </c>
    </row>
    <row r="172" spans="1:3">
      <c r="A172">
        <v>130</v>
      </c>
      <c r="B172" t="s">
        <v>387</v>
      </c>
      <c r="C172" t="s">
        <v>1302</v>
      </c>
    </row>
    <row r="173" spans="1:3">
      <c r="A173">
        <v>131</v>
      </c>
      <c r="B173" t="s">
        <v>752</v>
      </c>
      <c r="C173" t="s">
        <v>1322</v>
      </c>
    </row>
    <row r="174" spans="1:3">
      <c r="A174">
        <v>132</v>
      </c>
      <c r="B174" t="s">
        <v>1187</v>
      </c>
      <c r="C174" t="s">
        <v>441</v>
      </c>
    </row>
    <row r="175" spans="1:3">
      <c r="A175">
        <v>133</v>
      </c>
      <c r="B175" t="s">
        <v>752</v>
      </c>
      <c r="C175" t="s">
        <v>1322</v>
      </c>
    </row>
    <row r="176" spans="1:3">
      <c r="A176">
        <v>134</v>
      </c>
      <c r="B176" t="s">
        <v>752</v>
      </c>
      <c r="C176" t="s">
        <v>1322</v>
      </c>
    </row>
    <row r="177" spans="1:3">
      <c r="A177">
        <v>135</v>
      </c>
      <c r="B177" t="s">
        <v>387</v>
      </c>
      <c r="C177" t="s">
        <v>1305</v>
      </c>
    </row>
    <row r="178" spans="1:3">
      <c r="A178">
        <v>136</v>
      </c>
      <c r="B178" t="s">
        <v>752</v>
      </c>
      <c r="C178" t="s">
        <v>1322</v>
      </c>
    </row>
    <row r="179" spans="1:3">
      <c r="A179">
        <v>137</v>
      </c>
      <c r="B179" t="s">
        <v>752</v>
      </c>
      <c r="C179" t="s">
        <v>1322</v>
      </c>
    </row>
    <row r="180" spans="1:3">
      <c r="A180">
        <v>137</v>
      </c>
      <c r="B180" t="s">
        <v>3511</v>
      </c>
      <c r="C180" t="s">
        <v>1309</v>
      </c>
    </row>
    <row r="181" spans="1:3">
      <c r="A181">
        <v>137</v>
      </c>
      <c r="B181" t="s">
        <v>879</v>
      </c>
      <c r="C181" t="s">
        <v>1309</v>
      </c>
    </row>
    <row r="182" spans="1:3">
      <c r="A182">
        <v>138</v>
      </c>
      <c r="B182" t="s">
        <v>3521</v>
      </c>
      <c r="C182" t="s">
        <v>1327</v>
      </c>
    </row>
    <row r="183" spans="1:3">
      <c r="A183">
        <v>139</v>
      </c>
      <c r="B183" t="s">
        <v>752</v>
      </c>
      <c r="C183" t="s">
        <v>1322</v>
      </c>
    </row>
    <row r="184" spans="1:3">
      <c r="A184">
        <v>139</v>
      </c>
      <c r="B184" t="s">
        <v>1155</v>
      </c>
      <c r="C184" t="s">
        <v>1288</v>
      </c>
    </row>
    <row r="185" spans="1:3">
      <c r="A185">
        <v>140</v>
      </c>
      <c r="B185" t="s">
        <v>269</v>
      </c>
      <c r="C185" t="s">
        <v>1286</v>
      </c>
    </row>
    <row r="186" spans="1:3">
      <c r="A186">
        <v>140</v>
      </c>
      <c r="B186" t="s">
        <v>3538</v>
      </c>
      <c r="C186" t="s">
        <v>206</v>
      </c>
    </row>
    <row r="187" spans="1:3">
      <c r="A187">
        <v>140</v>
      </c>
      <c r="B187" t="s">
        <v>3539</v>
      </c>
      <c r="C187" t="s">
        <v>194</v>
      </c>
    </row>
    <row r="188" spans="1:3">
      <c r="A188">
        <v>141</v>
      </c>
      <c r="B188" t="s">
        <v>387</v>
      </c>
      <c r="C188" t="s">
        <v>1302</v>
      </c>
    </row>
  </sheetData>
  <dataValidations count="7">
    <dataValidation type="list" allowBlank="1" showInputMessage="1" showErrorMessage="1" sqref="C2:C3" xr:uid="{B2722D7E-0D33-4370-A738-55036F1EAFA6}">
      <formula1>"capacity_expansion,production_cost,geospatial_electrification,reliability,nexus,demand_forecast,system_dynamics,hybrid_optimization"</formula1>
    </dataValidation>
    <dataValidation type="list" allowBlank="1" showInputMessage="1" showErrorMessage="1" sqref="C4:C9 C11:C15 C33:C51" xr:uid="{5356633E-CE6F-4D7C-B6D5-2286695F86E3}">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x12ac:list>
        </mc:Choice>
        <mc:Fallback>
          <formula1>"capacity_expansion,production_cost,geospatial_electrification,reliability,nexus,demand_forecast,system_dynamics,hybrid_optimization,capacity_expansion,production_cost"</formula1>
        </mc:Fallback>
      </mc:AlternateContent>
    </dataValidation>
    <dataValidation type="list" allowBlank="1" showInputMessage="1" showErrorMessage="1" sqref="C10" xr:uid="{AF61FCDE-D2A3-48C2-A0F9-87F7123975C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capacity_expansion,production_cost,geospatial_electrification,reliability,nexus,demand_forecast,system_dynamics,hybrid_optimization,"capacity_expansion,production_cost","capacity expansion, nexus"</x12ac:list>
        </mc:Choice>
        <mc:Fallback>
          <formula1>"capacity_expansion,production_cost,geospatial_electrification,reliability,nexus,demand_forecast,system_dynamics,hybrid_optimization,capacity_expansion,production_cost,capacity expansion, nexus"</formula1>
        </mc:Fallback>
      </mc:AlternateContent>
    </dataValidation>
    <dataValidation type="list" allowBlank="1" showInputMessage="1" showErrorMessage="1" sqref="C16:C32" xr:uid="{F257664E-DCA0-4B4A-BAD6-1200E25831C5}">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capacity_expansion,production_cost,geospatial_electrification,reliability,nexus,demand_forecast,system_dynamics,hybrid_optimization,"capacity_expansion,production_cost",unit_commitment,hydrological,"production_cost,unit_commitment"</x12ac:list>
        </mc:Choice>
        <mc:Fallback>
          <formula1>"capacity_expansion,production_cost,geospatial_electrification,reliability,nexus,demand_forecast,system_dynamics,hybrid_optimization,capacity_expansion,production_cost,unit_commitment,hydrological,production_cost,unit_commitment"</formula1>
        </mc:Fallback>
      </mc:AlternateContent>
    </dataValidation>
    <dataValidation type="list" allowBlank="1" showInputMessage="1" showErrorMessage="1" sqref="C52:C63" xr:uid="{6D5BAAFE-110E-4648-AB6F-E025A951A84C}">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capacity_expansion,production_cost,geospatial_electrification,reliability,nexus,demand_forecast,system_dynamics,hybrid_optimization,"capacity_expansion,production_cost",other</x12ac:list>
        </mc:Choice>
        <mc:Fallback>
          <formula1>"capacity_expansion,production_cost,geospatial_electrification,reliability,nexus,demand_forecast,system_dynamics,hybrid_optimization,capacity_expansion,production_cost,other"</formula1>
        </mc:Fallback>
      </mc:AlternateContent>
    </dataValidation>
    <dataValidation type="list" allowBlank="1" showInputMessage="1" showErrorMessage="1" sqref="C64:C67" xr:uid="{F2B896F5-441C-4F51-87AD-664CC359FF5A}">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capacity_expansion,production_cost,geospatial_electrification,reliability,nexus,demand_forecast,system_dynamics,hybrid_optimization,"capacity_expansion,production_cost",simulation,other</x12ac:list>
        </mc:Choice>
        <mc:Fallback>
          <formula1>"capacity_expansion,production_cost,geospatial_electrification,reliability,nexus,demand_forecast,system_dynamics,hybrid_optimization,capacity_expansion,production_cost,simulation,other"</formula1>
        </mc:Fallback>
      </mc:AlternateContent>
    </dataValidation>
    <dataValidation type="list" allowBlank="1" showInputMessage="1" showErrorMessage="1" sqref="C68:C920" xr:uid="{1F6C0913-9CEC-4549-8EF8-89519AF1B64B}">
      <mc:AlternateContent xmlns:x12ac="http://schemas.microsoft.com/office/spreadsheetml/2011/1/ac" xmlns:mc="http://schemas.openxmlformats.org/markup-compatibility/2006">
        <mc:Choice Requires="x12ac">
          <x12ac:list>capacity_expansion,production_cost,geospatial_electrification,reliability,nexus,demand_forecast,system_dynamics,hybrid_optimization,"capacity_expansion,production_cost",simulation,geospatial,other</x12ac:list>
        </mc:Choice>
        <mc:Fallback>
          <formula1>"capacity_expansion,production_cost,geospatial_electrification,reliability,nexus,demand_forecast,system_dynamics,hybrid_optimization,capacity_expansion,production_cost,simulation,geospatial,other"</formula1>
        </mc:Fallback>
      </mc:AlternateContent>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12018-B49F-4534-A70F-30C4F15D8899}">
  <sheetPr codeName="Feuil4">
    <tabColor rgb="FF00B050"/>
  </sheetPr>
  <dimension ref="A1:E731"/>
  <sheetViews>
    <sheetView topLeftCell="A708" workbookViewId="0">
      <selection activeCell="D737" sqref="D737"/>
    </sheetView>
  </sheetViews>
  <sheetFormatPr baseColWidth="10" defaultColWidth="9" defaultRowHeight="14.25"/>
  <cols>
    <col min="1" max="1" width="10.875" style="18" bestFit="1" customWidth="1"/>
    <col min="2" max="2" width="11.25" style="60" bestFit="1" customWidth="1"/>
    <col min="3" max="3" width="23.25" customWidth="1"/>
    <col min="4" max="4" width="36.25" customWidth="1"/>
    <col min="5" max="5" width="25.25" style="60" customWidth="1"/>
  </cols>
  <sheetData>
    <row r="1" spans="1:5">
      <c r="A1" s="18" t="s">
        <v>0</v>
      </c>
      <c r="B1" s="60" t="s">
        <v>1337</v>
      </c>
      <c r="C1" s="18" t="s">
        <v>7</v>
      </c>
      <c r="D1" s="60" t="s">
        <v>1338</v>
      </c>
      <c r="E1" s="18" t="s">
        <v>1339</v>
      </c>
    </row>
    <row r="2" spans="1:5">
      <c r="A2" s="18">
        <v>1</v>
      </c>
      <c r="B2" s="65" t="s">
        <v>812</v>
      </c>
      <c r="C2" s="18" t="s">
        <v>57</v>
      </c>
      <c r="D2" s="64" t="str">
        <f>VLOOKUP(Table4[[#This Row],[iso_code]],iso_code!G:H,2,FALSE)</f>
        <v>Algeria</v>
      </c>
      <c r="E2" s="18" t="str">
        <f>Table4[[#This Row],[iso3]]</f>
        <v>Algeria</v>
      </c>
    </row>
    <row r="3" spans="1:5">
      <c r="A3" s="18">
        <v>1</v>
      </c>
      <c r="B3" s="65" t="s">
        <v>1340</v>
      </c>
      <c r="C3" s="18" t="s">
        <v>57</v>
      </c>
      <c r="D3" s="64" t="str">
        <f>VLOOKUP(Table4[[#This Row],[iso_code]],iso_code!G:H,2,FALSE)</f>
        <v>Angola</v>
      </c>
      <c r="E3" s="18" t="str">
        <f>Table4[[#This Row],[iso3]]</f>
        <v>Angola</v>
      </c>
    </row>
    <row r="4" spans="1:5">
      <c r="A4" s="18">
        <v>1</v>
      </c>
      <c r="B4" s="65" t="s">
        <v>1341</v>
      </c>
      <c r="C4" s="18" t="s">
        <v>57</v>
      </c>
      <c r="D4" s="64" t="str">
        <f>VLOOKUP(Table4[[#This Row],[iso_code]],iso_code!G:H,2,FALSE)</f>
        <v>Benin</v>
      </c>
      <c r="E4" s="18" t="str">
        <f>Table4[[#This Row],[iso3]]</f>
        <v>Benin</v>
      </c>
    </row>
    <row r="5" spans="1:5">
      <c r="A5" s="18">
        <v>1</v>
      </c>
      <c r="B5" s="65" t="s">
        <v>1342</v>
      </c>
      <c r="C5" s="18" t="s">
        <v>57</v>
      </c>
      <c r="D5" s="64" t="str">
        <f>VLOOKUP(Table4[[#This Row],[iso_code]],iso_code!G:H,2,FALSE)</f>
        <v>Botswana</v>
      </c>
      <c r="E5" s="18" t="str">
        <f>Table4[[#This Row],[iso3]]</f>
        <v>Botswana</v>
      </c>
    </row>
    <row r="6" spans="1:5">
      <c r="A6" s="18">
        <v>1</v>
      </c>
      <c r="B6" s="65" t="s">
        <v>1343</v>
      </c>
      <c r="C6" s="18" t="s">
        <v>57</v>
      </c>
      <c r="D6" s="64" t="str">
        <f>VLOOKUP(Table4[[#This Row],[iso_code]],iso_code!G:H,2,FALSE)</f>
        <v>Burkina Faso</v>
      </c>
      <c r="E6" s="18" t="str">
        <f>Table4[[#This Row],[iso3]]</f>
        <v>Burkina Faso</v>
      </c>
    </row>
    <row r="7" spans="1:5">
      <c r="A7" s="18">
        <v>1</v>
      </c>
      <c r="B7" s="65" t="s">
        <v>1344</v>
      </c>
      <c r="C7" s="18" t="s">
        <v>57</v>
      </c>
      <c r="D7" s="64" t="str">
        <f>VLOOKUP(Table4[[#This Row],[iso_code]],iso_code!G:H,2,FALSE)</f>
        <v>Burundi</v>
      </c>
      <c r="E7" s="18" t="str">
        <f>Table4[[#This Row],[iso3]]</f>
        <v>Burundi</v>
      </c>
    </row>
    <row r="8" spans="1:5">
      <c r="A8" s="18">
        <v>1</v>
      </c>
      <c r="B8" s="65" t="s">
        <v>290</v>
      </c>
      <c r="C8" s="18" t="s">
        <v>57</v>
      </c>
      <c r="D8" s="64" t="str">
        <f>VLOOKUP(Table4[[#This Row],[iso_code]],iso_code!G:H,2,FALSE)</f>
        <v>Cameroon</v>
      </c>
      <c r="E8" s="18" t="str">
        <f>Table4[[#This Row],[iso3]]</f>
        <v>Cameroon</v>
      </c>
    </row>
    <row r="9" spans="1:5">
      <c r="A9" s="18">
        <v>1</v>
      </c>
      <c r="B9" s="65" t="s">
        <v>1345</v>
      </c>
      <c r="C9" s="18" t="s">
        <v>57</v>
      </c>
      <c r="D9" s="64" t="str">
        <f>VLOOKUP(Table4[[#This Row],[iso_code]],iso_code!G:H,2,FALSE)</f>
        <v>Central African Republic (the)</v>
      </c>
      <c r="E9" s="18" t="str">
        <f>Table4[[#This Row],[iso3]]</f>
        <v>Central African Republic (the)</v>
      </c>
    </row>
    <row r="10" spans="1:5">
      <c r="A10" s="18">
        <v>1</v>
      </c>
      <c r="B10" s="65" t="s">
        <v>1346</v>
      </c>
      <c r="C10" s="18" t="s">
        <v>57</v>
      </c>
      <c r="D10" s="64" t="str">
        <f>VLOOKUP(Table4[[#This Row],[iso_code]],iso_code!G:H,2,FALSE)</f>
        <v>Chad</v>
      </c>
      <c r="E10" s="18" t="str">
        <f>Table4[[#This Row],[iso3]]</f>
        <v>Chad</v>
      </c>
    </row>
    <row r="11" spans="1:5">
      <c r="A11" s="18">
        <v>1</v>
      </c>
      <c r="B11" s="65" t="s">
        <v>1347</v>
      </c>
      <c r="C11" s="18" t="s">
        <v>57</v>
      </c>
      <c r="D11" s="64" t="str">
        <f>VLOOKUP(Table4[[#This Row],[iso_code]],iso_code!G:H,2,FALSE)</f>
        <v>Comoros (the)</v>
      </c>
      <c r="E11" s="18" t="str">
        <f>Table4[[#This Row],[iso3]]</f>
        <v>Comoros (the)</v>
      </c>
    </row>
    <row r="12" spans="1:5">
      <c r="A12" s="18">
        <v>1</v>
      </c>
      <c r="B12" s="65" t="s">
        <v>1348</v>
      </c>
      <c r="C12" s="18" t="s">
        <v>57</v>
      </c>
      <c r="D12" s="64" t="str">
        <f>VLOOKUP(Table4[[#This Row],[iso_code]],iso_code!G:H,2,FALSE)</f>
        <v>Congo (the)</v>
      </c>
      <c r="E12" s="18" t="str">
        <f>Table4[[#This Row],[iso3]]</f>
        <v>Congo (the)</v>
      </c>
    </row>
    <row r="13" spans="1:5">
      <c r="A13" s="18">
        <v>1</v>
      </c>
      <c r="B13" s="65" t="s">
        <v>1349</v>
      </c>
      <c r="C13" s="18" t="s">
        <v>57</v>
      </c>
      <c r="D13" s="64" t="str">
        <f>VLOOKUP(Table4[[#This Row],[iso_code]],iso_code!G:H,2,FALSE)</f>
        <v>Congo (the Democratic Republic of the)</v>
      </c>
      <c r="E13" s="18" t="str">
        <f>Table4[[#This Row],[iso3]]</f>
        <v>Congo (the Democratic Republic of the)</v>
      </c>
    </row>
    <row r="14" spans="1:5">
      <c r="A14" s="18">
        <v>1</v>
      </c>
      <c r="B14" s="65" t="s">
        <v>1350</v>
      </c>
      <c r="C14" s="18" t="s">
        <v>57</v>
      </c>
      <c r="D14" s="64" t="str">
        <f>VLOOKUP(Table4[[#This Row],[iso_code]],iso_code!G:H,2,FALSE)</f>
        <v>Djibouti</v>
      </c>
      <c r="E14" s="18" t="str">
        <f>Table4[[#This Row],[iso3]]</f>
        <v>Djibouti</v>
      </c>
    </row>
    <row r="15" spans="1:5">
      <c r="A15" s="18">
        <v>1</v>
      </c>
      <c r="B15" s="65" t="s">
        <v>875</v>
      </c>
      <c r="C15" s="18" t="s">
        <v>57</v>
      </c>
      <c r="D15" s="64" t="str">
        <f>VLOOKUP(Table4[[#This Row],[iso_code]],iso_code!G:H,2,FALSE)</f>
        <v>Egypt</v>
      </c>
      <c r="E15" s="18" t="str">
        <f>Table4[[#This Row],[iso3]]</f>
        <v>Egypt</v>
      </c>
    </row>
    <row r="16" spans="1:5">
      <c r="A16" s="18">
        <v>1</v>
      </c>
      <c r="B16" s="65" t="s">
        <v>1351</v>
      </c>
      <c r="C16" s="18" t="s">
        <v>57</v>
      </c>
      <c r="D16" s="64" t="str">
        <f>VLOOKUP(Table4[[#This Row],[iso_code]],iso_code!G:H,2,FALSE)</f>
        <v>Equatorial Guinea</v>
      </c>
      <c r="E16" s="18" t="str">
        <f>Table4[[#This Row],[iso3]]</f>
        <v>Equatorial Guinea</v>
      </c>
    </row>
    <row r="17" spans="1:5">
      <c r="A17" s="18">
        <v>1</v>
      </c>
      <c r="B17" s="65" t="s">
        <v>1352</v>
      </c>
      <c r="C17" s="18" t="s">
        <v>57</v>
      </c>
      <c r="D17" s="64" t="str">
        <f>VLOOKUP(Table4[[#This Row],[iso_code]],iso_code!G:H,2,FALSE)</f>
        <v>Eritrea</v>
      </c>
      <c r="E17" s="18" t="str">
        <f>Table4[[#This Row],[iso3]]</f>
        <v>Eritrea</v>
      </c>
    </row>
    <row r="18" spans="1:5">
      <c r="A18" s="18">
        <v>1</v>
      </c>
      <c r="B18" s="65" t="s">
        <v>199</v>
      </c>
      <c r="C18" s="18" t="s">
        <v>57</v>
      </c>
      <c r="D18" s="64" t="str">
        <f>VLOOKUP(Table4[[#This Row],[iso_code]],iso_code!G:H,2,FALSE)</f>
        <v>Ethiopia</v>
      </c>
      <c r="E18" s="18" t="str">
        <f>Table4[[#This Row],[iso3]]</f>
        <v>Ethiopia</v>
      </c>
    </row>
    <row r="19" spans="1:5">
      <c r="A19" s="18">
        <v>1</v>
      </c>
      <c r="B19" s="65" t="s">
        <v>1353</v>
      </c>
      <c r="C19" s="18" t="s">
        <v>57</v>
      </c>
      <c r="D19" s="64" t="str">
        <f>VLOOKUP(Table4[[#This Row],[iso_code]],iso_code!G:H,2,FALSE)</f>
        <v>Gabon</v>
      </c>
      <c r="E19" s="18" t="str">
        <f>Table4[[#This Row],[iso3]]</f>
        <v>Gabon</v>
      </c>
    </row>
    <row r="20" spans="1:5">
      <c r="A20" s="18">
        <v>1</v>
      </c>
      <c r="B20" s="65" t="s">
        <v>1354</v>
      </c>
      <c r="C20" s="18" t="s">
        <v>57</v>
      </c>
      <c r="D20" s="64" t="str">
        <f>VLOOKUP(Table4[[#This Row],[iso_code]],iso_code!G:H,2,FALSE)</f>
        <v>Gambia (the)</v>
      </c>
      <c r="E20" s="18" t="str">
        <f>Table4[[#This Row],[iso3]]</f>
        <v>Gambia (the)</v>
      </c>
    </row>
    <row r="21" spans="1:5">
      <c r="A21" s="18">
        <v>1</v>
      </c>
      <c r="B21" s="65" t="s">
        <v>255</v>
      </c>
      <c r="C21" s="18" t="s">
        <v>57</v>
      </c>
      <c r="D21" s="64" t="str">
        <f>VLOOKUP(Table4[[#This Row],[iso_code]],iso_code!G:H,2,FALSE)</f>
        <v>Ghana</v>
      </c>
      <c r="E21" s="18" t="str">
        <f>Table4[[#This Row],[iso3]]</f>
        <v>Ghana</v>
      </c>
    </row>
    <row r="22" spans="1:5">
      <c r="A22" s="18">
        <v>1</v>
      </c>
      <c r="B22" s="65" t="s">
        <v>1355</v>
      </c>
      <c r="C22" s="18" t="s">
        <v>57</v>
      </c>
      <c r="D22" s="64" t="str">
        <f>VLOOKUP(Table4[[#This Row],[iso_code]],iso_code!G:H,2,FALSE)</f>
        <v>Guinea</v>
      </c>
      <c r="E22" s="18" t="str">
        <f>Table4[[#This Row],[iso3]]</f>
        <v>Guinea</v>
      </c>
    </row>
    <row r="23" spans="1:5">
      <c r="A23" s="18">
        <v>1</v>
      </c>
      <c r="B23" s="65" t="s">
        <v>1356</v>
      </c>
      <c r="C23" s="18" t="s">
        <v>57</v>
      </c>
      <c r="D23" s="64" t="str">
        <f>VLOOKUP(Table4[[#This Row],[iso_code]],iso_code!G:H,2,FALSE)</f>
        <v>Guinea-Bissau</v>
      </c>
      <c r="E23" s="18" t="str">
        <f>Table4[[#This Row],[iso3]]</f>
        <v>Guinea-Bissau</v>
      </c>
    </row>
    <row r="24" spans="1:5">
      <c r="A24" s="18">
        <v>1</v>
      </c>
      <c r="B24" s="65" t="s">
        <v>1357</v>
      </c>
      <c r="C24" s="18" t="s">
        <v>57</v>
      </c>
      <c r="D24" s="64" t="str">
        <f>VLOOKUP(Table4[[#This Row],[iso_code]],iso_code!G:H,2,FALSE)</f>
        <v>Côte d'Ivoire</v>
      </c>
      <c r="E24" s="18" t="str">
        <f>Table4[[#This Row],[iso3]]</f>
        <v>Côte d'Ivoire</v>
      </c>
    </row>
    <row r="25" spans="1:5">
      <c r="A25" s="18">
        <v>1</v>
      </c>
      <c r="B25" s="65" t="s">
        <v>434</v>
      </c>
      <c r="C25" s="18" t="s">
        <v>57</v>
      </c>
      <c r="D25" s="64" t="str">
        <f>VLOOKUP(Table4[[#This Row],[iso_code]],iso_code!G:H,2,FALSE)</f>
        <v>Kenya</v>
      </c>
      <c r="E25" s="18" t="str">
        <f>Table4[[#This Row],[iso3]]</f>
        <v>Kenya</v>
      </c>
    </row>
    <row r="26" spans="1:5">
      <c r="A26" s="18">
        <v>1</v>
      </c>
      <c r="B26" s="65" t="s">
        <v>1358</v>
      </c>
      <c r="C26" s="18" t="s">
        <v>57</v>
      </c>
      <c r="D26" s="64" t="str">
        <f>VLOOKUP(Table4[[#This Row],[iso_code]],iso_code!G:H,2,FALSE)</f>
        <v>Lesotho</v>
      </c>
      <c r="E26" s="18" t="str">
        <f>Table4[[#This Row],[iso3]]</f>
        <v>Lesotho</v>
      </c>
    </row>
    <row r="27" spans="1:5">
      <c r="A27" s="18">
        <v>1</v>
      </c>
      <c r="B27" s="65" t="s">
        <v>1359</v>
      </c>
      <c r="C27" s="18" t="s">
        <v>57</v>
      </c>
      <c r="D27" s="64" t="str">
        <f>VLOOKUP(Table4[[#This Row],[iso_code]],iso_code!G:H,2,FALSE)</f>
        <v>Liberia</v>
      </c>
      <c r="E27" s="18" t="str">
        <f>Table4[[#This Row],[iso3]]</f>
        <v>Liberia</v>
      </c>
    </row>
    <row r="28" spans="1:5">
      <c r="A28" s="18">
        <v>1</v>
      </c>
      <c r="B28" s="65" t="s">
        <v>1360</v>
      </c>
      <c r="C28" s="18" t="s">
        <v>57</v>
      </c>
      <c r="D28" s="64" t="str">
        <f>VLOOKUP(Table4[[#This Row],[iso_code]],iso_code!G:H,2,FALSE)</f>
        <v>Libya</v>
      </c>
      <c r="E28" s="18" t="str">
        <f>Table4[[#This Row],[iso3]]</f>
        <v>Libya</v>
      </c>
    </row>
    <row r="29" spans="1:5">
      <c r="A29" s="18">
        <v>1</v>
      </c>
      <c r="B29" s="65" t="s">
        <v>1361</v>
      </c>
      <c r="C29" s="18" t="s">
        <v>57</v>
      </c>
      <c r="D29" s="64" t="str">
        <f>VLOOKUP(Table4[[#This Row],[iso_code]],iso_code!G:H,2,FALSE)</f>
        <v>Madagascar</v>
      </c>
      <c r="E29" s="18" t="str">
        <f>Table4[[#This Row],[iso3]]</f>
        <v>Madagascar</v>
      </c>
    </row>
    <row r="30" spans="1:5">
      <c r="A30" s="18">
        <v>1</v>
      </c>
      <c r="B30" s="65" t="s">
        <v>1192</v>
      </c>
      <c r="C30" s="18" t="s">
        <v>57</v>
      </c>
      <c r="D30" s="64" t="str">
        <f>VLOOKUP(Table4[[#This Row],[iso_code]],iso_code!G:H,2,FALSE)</f>
        <v>Malawi</v>
      </c>
      <c r="E30" s="18" t="str">
        <f>Table4[[#This Row],[iso3]]</f>
        <v>Malawi</v>
      </c>
    </row>
    <row r="31" spans="1:5">
      <c r="A31" s="18">
        <v>1</v>
      </c>
      <c r="B31" s="65" t="s">
        <v>1362</v>
      </c>
      <c r="C31" s="18" t="s">
        <v>57</v>
      </c>
      <c r="D31" s="64" t="str">
        <f>VLOOKUP(Table4[[#This Row],[iso_code]],iso_code!G:H,2,FALSE)</f>
        <v>Mali</v>
      </c>
      <c r="E31" s="18" t="str">
        <f>Table4[[#This Row],[iso3]]</f>
        <v>Mali</v>
      </c>
    </row>
    <row r="32" spans="1:5">
      <c r="A32" s="18">
        <v>1</v>
      </c>
      <c r="B32" s="65" t="s">
        <v>1363</v>
      </c>
      <c r="C32" s="18" t="s">
        <v>57</v>
      </c>
      <c r="D32" s="64" t="str">
        <f>VLOOKUP(Table4[[#This Row],[iso_code]],iso_code!G:H,2,FALSE)</f>
        <v>Mauritania</v>
      </c>
      <c r="E32" s="18" t="str">
        <f>Table4[[#This Row],[iso3]]</f>
        <v>Mauritania</v>
      </c>
    </row>
    <row r="33" spans="1:5">
      <c r="A33" s="18">
        <v>1</v>
      </c>
      <c r="B33" s="65" t="s">
        <v>997</v>
      </c>
      <c r="C33" s="18" t="s">
        <v>57</v>
      </c>
      <c r="D33" s="64" t="str">
        <f>VLOOKUP(Table4[[#This Row],[iso_code]],iso_code!G:H,2,FALSE)</f>
        <v>Mauritius</v>
      </c>
      <c r="E33" s="18" t="str">
        <f>Table4[[#This Row],[iso3]]</f>
        <v>Mauritius</v>
      </c>
    </row>
    <row r="34" spans="1:5">
      <c r="A34" s="18">
        <v>1</v>
      </c>
      <c r="B34" s="65" t="s">
        <v>519</v>
      </c>
      <c r="C34" s="18" t="s">
        <v>57</v>
      </c>
      <c r="D34" s="64" t="str">
        <f>VLOOKUP(Table4[[#This Row],[iso_code]],iso_code!G:H,2,FALSE)</f>
        <v>Morocco</v>
      </c>
      <c r="E34" s="18" t="str">
        <f>Table4[[#This Row],[iso3]]</f>
        <v>Morocco</v>
      </c>
    </row>
    <row r="35" spans="1:5">
      <c r="A35" s="18">
        <v>1</v>
      </c>
      <c r="B35" s="65" t="s">
        <v>1364</v>
      </c>
      <c r="C35" s="18" t="s">
        <v>57</v>
      </c>
      <c r="D35" s="64" t="str">
        <f>VLOOKUP(Table4[[#This Row],[iso_code]],iso_code!G:H,2,FALSE)</f>
        <v>Mozambique</v>
      </c>
      <c r="E35" s="18" t="str">
        <f>Table4[[#This Row],[iso3]]</f>
        <v>Mozambique</v>
      </c>
    </row>
    <row r="36" spans="1:5">
      <c r="A36" s="18">
        <v>1</v>
      </c>
      <c r="B36" s="65" t="s">
        <v>1365</v>
      </c>
      <c r="C36" s="18" t="s">
        <v>57</v>
      </c>
      <c r="D36" s="64" t="str">
        <f>VLOOKUP(Table4[[#This Row],[iso_code]],iso_code!G:H,2,FALSE)</f>
        <v>Namibia</v>
      </c>
      <c r="E36" s="18" t="str">
        <f>Table4[[#This Row],[iso3]]</f>
        <v>Namibia</v>
      </c>
    </row>
    <row r="37" spans="1:5">
      <c r="A37" s="18">
        <v>1</v>
      </c>
      <c r="B37" s="65" t="s">
        <v>1032</v>
      </c>
      <c r="C37" s="18" t="s">
        <v>57</v>
      </c>
      <c r="D37" s="64" t="str">
        <f>VLOOKUP(Table4[[#This Row],[iso_code]],iso_code!G:H,2,FALSE)</f>
        <v>Niger (the)</v>
      </c>
      <c r="E37" s="18" t="str">
        <f>Table4[[#This Row],[iso3]]</f>
        <v>Niger (the)</v>
      </c>
    </row>
    <row r="38" spans="1:5">
      <c r="A38" s="18">
        <v>1</v>
      </c>
      <c r="B38" s="65" t="s">
        <v>1265</v>
      </c>
      <c r="C38" s="18" t="s">
        <v>57</v>
      </c>
      <c r="D38" s="64" t="str">
        <f>VLOOKUP(Table4[[#This Row],[iso_code]],iso_code!G:H,2,FALSE)</f>
        <v>Nigeria</v>
      </c>
      <c r="E38" s="18" t="str">
        <f>Table4[[#This Row],[iso3]]</f>
        <v>Nigeria</v>
      </c>
    </row>
    <row r="39" spans="1:5">
      <c r="A39" s="18">
        <v>1</v>
      </c>
      <c r="B39" s="65" t="s">
        <v>1366</v>
      </c>
      <c r="C39" s="18" t="s">
        <v>57</v>
      </c>
      <c r="D39" s="64" t="str">
        <f>VLOOKUP(Table4[[#This Row],[iso_code]],iso_code!G:H,2,FALSE)</f>
        <v>Rwanda</v>
      </c>
      <c r="E39" s="18" t="str">
        <f>Table4[[#This Row],[iso3]]</f>
        <v>Rwanda</v>
      </c>
    </row>
    <row r="40" spans="1:5">
      <c r="A40" s="18">
        <v>1</v>
      </c>
      <c r="B40" s="65" t="s">
        <v>1367</v>
      </c>
      <c r="C40" s="18" t="s">
        <v>57</v>
      </c>
      <c r="D40" s="64" t="str">
        <f>VLOOKUP(Table4[[#This Row],[iso_code]],iso_code!G:H,2,FALSE)</f>
        <v>Sao Tome and Principe</v>
      </c>
      <c r="E40" s="18" t="str">
        <f>Table4[[#This Row],[iso3]]</f>
        <v>Sao Tome and Principe</v>
      </c>
    </row>
    <row r="41" spans="1:5">
      <c r="A41" s="18">
        <v>1</v>
      </c>
      <c r="B41" s="65" t="s">
        <v>1368</v>
      </c>
      <c r="C41" s="18" t="s">
        <v>57</v>
      </c>
      <c r="D41" s="64" t="str">
        <f>VLOOKUP(Table4[[#This Row],[iso_code]],iso_code!G:H,2,FALSE)</f>
        <v>Senegal</v>
      </c>
      <c r="E41" s="18" t="str">
        <f>Table4[[#This Row],[iso3]]</f>
        <v>Senegal</v>
      </c>
    </row>
    <row r="42" spans="1:5">
      <c r="A42" s="18">
        <v>1</v>
      </c>
      <c r="B42" s="65" t="s">
        <v>1369</v>
      </c>
      <c r="C42" s="18" t="s">
        <v>57</v>
      </c>
      <c r="D42" s="64" t="str">
        <f>VLOOKUP(Table4[[#This Row],[iso_code]],iso_code!G:H,2,FALSE)</f>
        <v>Seychelles</v>
      </c>
      <c r="E42" s="18" t="str">
        <f>Table4[[#This Row],[iso3]]</f>
        <v>Seychelles</v>
      </c>
    </row>
    <row r="43" spans="1:5">
      <c r="A43" s="18">
        <v>1</v>
      </c>
      <c r="B43" s="65" t="s">
        <v>1370</v>
      </c>
      <c r="C43" s="18" t="s">
        <v>57</v>
      </c>
      <c r="D43" s="64" t="str">
        <f>VLOOKUP(Table4[[#This Row],[iso_code]],iso_code!G:H,2,FALSE)</f>
        <v>Sierra Leone</v>
      </c>
      <c r="E43" s="18" t="str">
        <f>Table4[[#This Row],[iso3]]</f>
        <v>Sierra Leone</v>
      </c>
    </row>
    <row r="44" spans="1:5">
      <c r="A44" s="18">
        <v>1</v>
      </c>
      <c r="B44" s="65" t="s">
        <v>1371</v>
      </c>
      <c r="C44" s="18" t="s">
        <v>57</v>
      </c>
      <c r="D44" s="64" t="str">
        <f>VLOOKUP(Table4[[#This Row],[iso_code]],iso_code!G:H,2,FALSE)</f>
        <v>Somalia</v>
      </c>
      <c r="E44" s="18" t="str">
        <f>Table4[[#This Row],[iso3]]</f>
        <v>Somalia</v>
      </c>
    </row>
    <row r="45" spans="1:5">
      <c r="A45" s="18">
        <v>1</v>
      </c>
      <c r="B45" s="65" t="s">
        <v>618</v>
      </c>
      <c r="C45" s="18" t="s">
        <v>57</v>
      </c>
      <c r="D45" s="64" t="str">
        <f>VLOOKUP(Table4[[#This Row],[iso_code]],iso_code!G:H,2,FALSE)</f>
        <v>South Africa</v>
      </c>
      <c r="E45" s="18" t="str">
        <f>Table4[[#This Row],[iso3]]</f>
        <v>South Africa</v>
      </c>
    </row>
    <row r="46" spans="1:5">
      <c r="A46" s="18">
        <v>1</v>
      </c>
      <c r="B46" s="65" t="s">
        <v>1372</v>
      </c>
      <c r="C46" s="18" t="s">
        <v>57</v>
      </c>
      <c r="D46" s="64" t="str">
        <f>VLOOKUP(Table4[[#This Row],[iso_code]],iso_code!G:H,2,FALSE)</f>
        <v>South Sudan</v>
      </c>
      <c r="E46" s="18" t="str">
        <f>Table4[[#This Row],[iso3]]</f>
        <v>South Sudan</v>
      </c>
    </row>
    <row r="47" spans="1:5">
      <c r="A47" s="18">
        <v>1</v>
      </c>
      <c r="B47" s="65" t="s">
        <v>1373</v>
      </c>
      <c r="C47" s="18" t="s">
        <v>57</v>
      </c>
      <c r="D47" s="64" t="str">
        <f>VLOOKUP(Table4[[#This Row],[iso_code]],iso_code!G:H,2,FALSE)</f>
        <v>Sudan (the)</v>
      </c>
      <c r="E47" s="18" t="str">
        <f>Table4[[#This Row],[iso3]]</f>
        <v>Sudan (the)</v>
      </c>
    </row>
    <row r="48" spans="1:5">
      <c r="A48" s="18">
        <v>1</v>
      </c>
      <c r="B48" s="65" t="s">
        <v>1374</v>
      </c>
      <c r="C48" s="18" t="s">
        <v>57</v>
      </c>
      <c r="D48" s="64" t="str">
        <f>VLOOKUP(Table4[[#This Row],[iso_code]],iso_code!G:H,2,FALSE)</f>
        <v>Eswatini</v>
      </c>
      <c r="E48" s="18" t="str">
        <f>Table4[[#This Row],[iso3]]</f>
        <v>Eswatini</v>
      </c>
    </row>
    <row r="49" spans="1:5">
      <c r="A49" s="18">
        <v>1</v>
      </c>
      <c r="B49" s="65" t="s">
        <v>885</v>
      </c>
      <c r="C49" s="18" t="s">
        <v>57</v>
      </c>
      <c r="D49" s="64" t="str">
        <f>VLOOKUP(Table4[[#This Row],[iso_code]],iso_code!G:H,2,FALSE)</f>
        <v>Tanzania, United Republic of</v>
      </c>
      <c r="E49" s="18" t="str">
        <f>Table4[[#This Row],[iso3]]</f>
        <v>Tanzania, United Republic of</v>
      </c>
    </row>
    <row r="50" spans="1:5">
      <c r="A50" s="18">
        <v>1</v>
      </c>
      <c r="B50" s="65" t="s">
        <v>1375</v>
      </c>
      <c r="C50" s="18" t="s">
        <v>57</v>
      </c>
      <c r="D50" s="64" t="str">
        <f>VLOOKUP(Table4[[#This Row],[iso_code]],iso_code!G:H,2,FALSE)</f>
        <v>Togo</v>
      </c>
      <c r="E50" s="18" t="str">
        <f>Table4[[#This Row],[iso3]]</f>
        <v>Togo</v>
      </c>
    </row>
    <row r="51" spans="1:5">
      <c r="A51" s="18">
        <v>1</v>
      </c>
      <c r="B51" s="65" t="s">
        <v>979</v>
      </c>
      <c r="C51" s="18" t="s">
        <v>57</v>
      </c>
      <c r="D51" s="64" t="str">
        <f>VLOOKUP(Table4[[#This Row],[iso_code]],iso_code!G:H,2,FALSE)</f>
        <v>Tunisia</v>
      </c>
      <c r="E51" s="18" t="str">
        <f>Table4[[#This Row],[iso3]]</f>
        <v>Tunisia</v>
      </c>
    </row>
    <row r="52" spans="1:5">
      <c r="A52" s="18">
        <v>1</v>
      </c>
      <c r="B52" s="65" t="s">
        <v>1376</v>
      </c>
      <c r="C52" s="18" t="s">
        <v>57</v>
      </c>
      <c r="D52" s="64" t="str">
        <f>VLOOKUP(Table4[[#This Row],[iso_code]],iso_code!G:H,2,FALSE)</f>
        <v>Uganda</v>
      </c>
      <c r="E52" s="18" t="str">
        <f>Table4[[#This Row],[iso3]]</f>
        <v>Uganda</v>
      </c>
    </row>
    <row r="53" spans="1:5">
      <c r="A53" s="18">
        <v>1</v>
      </c>
      <c r="B53" s="65" t="s">
        <v>758</v>
      </c>
      <c r="C53" s="18" t="s">
        <v>57</v>
      </c>
      <c r="D53" s="64" t="str">
        <f>VLOOKUP(Table4[[#This Row],[iso_code]],iso_code!G:H,2,FALSE)</f>
        <v>Zambia</v>
      </c>
      <c r="E53" s="18" t="str">
        <f>Table4[[#This Row],[iso3]]</f>
        <v>Zambia</v>
      </c>
    </row>
    <row r="54" spans="1:5">
      <c r="A54" s="18">
        <v>1</v>
      </c>
      <c r="B54" s="65" t="s">
        <v>1377</v>
      </c>
      <c r="C54" s="18" t="s">
        <v>57</v>
      </c>
      <c r="D54" s="64" t="str">
        <f>VLOOKUP(Table4[[#This Row],[iso_code]],iso_code!G:H,2,FALSE)</f>
        <v>Zimbabwe</v>
      </c>
      <c r="E54" s="18" t="str">
        <f>Table4[[#This Row],[iso3]]</f>
        <v>Zimbabwe</v>
      </c>
    </row>
    <row r="55" spans="1:5">
      <c r="A55" s="18">
        <v>2</v>
      </c>
      <c r="B55" s="60" t="s">
        <v>812</v>
      </c>
      <c r="C55" s="18" t="s">
        <v>57</v>
      </c>
      <c r="D55" s="64" t="str">
        <f>VLOOKUP(Table4[[#This Row],[iso_code]],iso_code!G:H,2,FALSE)</f>
        <v>Algeria</v>
      </c>
      <c r="E55" s="18" t="str">
        <f>Table4[[#This Row],[iso3]]</f>
        <v>Algeria</v>
      </c>
    </row>
    <row r="56" spans="1:5">
      <c r="A56" s="18">
        <v>2</v>
      </c>
      <c r="B56" s="60" t="s">
        <v>1340</v>
      </c>
      <c r="C56" s="18" t="s">
        <v>57</v>
      </c>
      <c r="D56" s="64" t="str">
        <f>VLOOKUP(Table4[[#This Row],[iso_code]],iso_code!G:H,2,FALSE)</f>
        <v>Angola</v>
      </c>
      <c r="E56" s="18" t="str">
        <f>Table4[[#This Row],[iso3]]</f>
        <v>Angola</v>
      </c>
    </row>
    <row r="57" spans="1:5">
      <c r="A57" s="18">
        <v>2</v>
      </c>
      <c r="B57" s="60" t="s">
        <v>1341</v>
      </c>
      <c r="C57" s="18" t="s">
        <v>57</v>
      </c>
      <c r="D57" s="64" t="str">
        <f>VLOOKUP(Table4[[#This Row],[iso_code]],iso_code!G:H,2,FALSE)</f>
        <v>Benin</v>
      </c>
      <c r="E57" s="18" t="str">
        <f>Table4[[#This Row],[iso3]]</f>
        <v>Benin</v>
      </c>
    </row>
    <row r="58" spans="1:5">
      <c r="A58" s="18">
        <v>2</v>
      </c>
      <c r="B58" s="60" t="s">
        <v>1342</v>
      </c>
      <c r="C58" s="18" t="s">
        <v>57</v>
      </c>
      <c r="D58" s="64" t="str">
        <f>VLOOKUP(Table4[[#This Row],[iso_code]],iso_code!G:H,2,FALSE)</f>
        <v>Botswana</v>
      </c>
      <c r="E58" s="18" t="str">
        <f>Table4[[#This Row],[iso3]]</f>
        <v>Botswana</v>
      </c>
    </row>
    <row r="59" spans="1:5">
      <c r="A59" s="18">
        <v>2</v>
      </c>
      <c r="B59" s="60" t="s">
        <v>1343</v>
      </c>
      <c r="C59" s="18" t="s">
        <v>57</v>
      </c>
      <c r="D59" s="64" t="str">
        <f>VLOOKUP(Table4[[#This Row],[iso_code]],iso_code!G:H,2,FALSE)</f>
        <v>Burkina Faso</v>
      </c>
      <c r="E59" s="18" t="str">
        <f>Table4[[#This Row],[iso3]]</f>
        <v>Burkina Faso</v>
      </c>
    </row>
    <row r="60" spans="1:5">
      <c r="A60" s="18">
        <v>2</v>
      </c>
      <c r="B60" s="60" t="s">
        <v>1344</v>
      </c>
      <c r="C60" s="18" t="s">
        <v>57</v>
      </c>
      <c r="D60" s="64" t="str">
        <f>VLOOKUP(Table4[[#This Row],[iso_code]],iso_code!G:H,2,FALSE)</f>
        <v>Burundi</v>
      </c>
      <c r="E60" s="18" t="str">
        <f>Table4[[#This Row],[iso3]]</f>
        <v>Burundi</v>
      </c>
    </row>
    <row r="61" spans="1:5">
      <c r="A61" s="18">
        <v>2</v>
      </c>
      <c r="B61" s="60" t="s">
        <v>1378</v>
      </c>
      <c r="C61" s="18" t="s">
        <v>57</v>
      </c>
      <c r="D61" s="64" t="str">
        <f>VLOOKUP(Table4[[#This Row],[iso_code]],iso_code!G:H,2,FALSE)</f>
        <v>Cabo Verde</v>
      </c>
      <c r="E61" s="18" t="str">
        <f>Table4[[#This Row],[iso3]]</f>
        <v>Cabo Verde</v>
      </c>
    </row>
    <row r="62" spans="1:5">
      <c r="A62" s="18">
        <v>2</v>
      </c>
      <c r="B62" s="60" t="s">
        <v>290</v>
      </c>
      <c r="C62" s="18" t="s">
        <v>57</v>
      </c>
      <c r="D62" s="64" t="str">
        <f>VLOOKUP(Table4[[#This Row],[iso_code]],iso_code!G:H,2,FALSE)</f>
        <v>Cameroon</v>
      </c>
      <c r="E62" s="18" t="str">
        <f>Table4[[#This Row],[iso3]]</f>
        <v>Cameroon</v>
      </c>
    </row>
    <row r="63" spans="1:5">
      <c r="A63" s="18">
        <v>2</v>
      </c>
      <c r="B63" s="60" t="s">
        <v>1345</v>
      </c>
      <c r="C63" s="18" t="s">
        <v>57</v>
      </c>
      <c r="D63" s="64" t="str">
        <f>VLOOKUP(Table4[[#This Row],[iso_code]],iso_code!G:H,2,FALSE)</f>
        <v>Central African Republic (the)</v>
      </c>
      <c r="E63" s="18" t="str">
        <f>Table4[[#This Row],[iso3]]</f>
        <v>Central African Republic (the)</v>
      </c>
    </row>
    <row r="64" spans="1:5">
      <c r="A64" s="18">
        <v>2</v>
      </c>
      <c r="B64" s="60" t="s">
        <v>1346</v>
      </c>
      <c r="C64" s="18" t="s">
        <v>57</v>
      </c>
      <c r="D64" s="64" t="str">
        <f>VLOOKUP(Table4[[#This Row],[iso_code]],iso_code!G:H,2,FALSE)</f>
        <v>Chad</v>
      </c>
      <c r="E64" s="18" t="str">
        <f>Table4[[#This Row],[iso3]]</f>
        <v>Chad</v>
      </c>
    </row>
    <row r="65" spans="1:5">
      <c r="A65" s="18">
        <v>2</v>
      </c>
      <c r="B65" s="60" t="s">
        <v>1347</v>
      </c>
      <c r="C65" s="18" t="s">
        <v>57</v>
      </c>
      <c r="D65" s="64" t="str">
        <f>VLOOKUP(Table4[[#This Row],[iso_code]],iso_code!G:H,2,FALSE)</f>
        <v>Comoros (the)</v>
      </c>
      <c r="E65" s="18" t="str">
        <f>Table4[[#This Row],[iso3]]</f>
        <v>Comoros (the)</v>
      </c>
    </row>
    <row r="66" spans="1:5">
      <c r="A66" s="18">
        <v>2</v>
      </c>
      <c r="B66" s="60" t="s">
        <v>1349</v>
      </c>
      <c r="C66" s="18" t="s">
        <v>57</v>
      </c>
      <c r="D66" s="64" t="str">
        <f>VLOOKUP(Table4[[#This Row],[iso_code]],iso_code!G:H,2,FALSE)</f>
        <v>Congo (the Democratic Republic of the)</v>
      </c>
      <c r="E66" s="18" t="str">
        <f>Table4[[#This Row],[iso3]]</f>
        <v>Congo (the Democratic Republic of the)</v>
      </c>
    </row>
    <row r="67" spans="1:5">
      <c r="A67" s="18">
        <v>2</v>
      </c>
      <c r="B67" s="60" t="s">
        <v>1348</v>
      </c>
      <c r="C67" s="18" t="s">
        <v>57</v>
      </c>
      <c r="D67" s="64" t="str">
        <f>VLOOKUP(Table4[[#This Row],[iso_code]],iso_code!G:H,2,FALSE)</f>
        <v>Congo (the)</v>
      </c>
      <c r="E67" s="18" t="str">
        <f>Table4[[#This Row],[iso3]]</f>
        <v>Congo (the)</v>
      </c>
    </row>
    <row r="68" spans="1:5">
      <c r="A68" s="18">
        <v>2</v>
      </c>
      <c r="B68" s="60" t="s">
        <v>1350</v>
      </c>
      <c r="C68" s="18" t="s">
        <v>57</v>
      </c>
      <c r="D68" s="64" t="str">
        <f>VLOOKUP(Table4[[#This Row],[iso_code]],iso_code!G:H,2,FALSE)</f>
        <v>Djibouti</v>
      </c>
      <c r="E68" s="18" t="str">
        <f>Table4[[#This Row],[iso3]]</f>
        <v>Djibouti</v>
      </c>
    </row>
    <row r="69" spans="1:5">
      <c r="A69" s="18">
        <v>2</v>
      </c>
      <c r="B69" s="60" t="s">
        <v>875</v>
      </c>
      <c r="C69" s="18" t="s">
        <v>57</v>
      </c>
      <c r="D69" s="64" t="str">
        <f>VLOOKUP(Table4[[#This Row],[iso_code]],iso_code!G:H,2,FALSE)</f>
        <v>Egypt</v>
      </c>
      <c r="E69" s="18" t="str">
        <f>Table4[[#This Row],[iso3]]</f>
        <v>Egypt</v>
      </c>
    </row>
    <row r="70" spans="1:5">
      <c r="A70" s="18">
        <v>2</v>
      </c>
      <c r="B70" s="60" t="s">
        <v>1351</v>
      </c>
      <c r="C70" s="18" t="s">
        <v>57</v>
      </c>
      <c r="D70" s="64" t="str">
        <f>VLOOKUP(Table4[[#This Row],[iso_code]],iso_code!G:H,2,FALSE)</f>
        <v>Equatorial Guinea</v>
      </c>
      <c r="E70" s="18" t="str">
        <f>Table4[[#This Row],[iso3]]</f>
        <v>Equatorial Guinea</v>
      </c>
    </row>
    <row r="71" spans="1:5">
      <c r="A71" s="18">
        <v>2</v>
      </c>
      <c r="B71" s="60" t="s">
        <v>1352</v>
      </c>
      <c r="C71" s="18" t="s">
        <v>57</v>
      </c>
      <c r="D71" s="64" t="str">
        <f>VLOOKUP(Table4[[#This Row],[iso_code]],iso_code!G:H,2,FALSE)</f>
        <v>Eritrea</v>
      </c>
      <c r="E71" s="18" t="str">
        <f>Table4[[#This Row],[iso3]]</f>
        <v>Eritrea</v>
      </c>
    </row>
    <row r="72" spans="1:5">
      <c r="A72" s="18">
        <v>2</v>
      </c>
      <c r="B72" s="60" t="s">
        <v>1374</v>
      </c>
      <c r="C72" s="18" t="s">
        <v>57</v>
      </c>
      <c r="D72" s="64" t="str">
        <f>VLOOKUP(Table4[[#This Row],[iso_code]],iso_code!G:H,2,FALSE)</f>
        <v>Eswatini</v>
      </c>
      <c r="E72" s="18" t="str">
        <f>Table4[[#This Row],[iso3]]</f>
        <v>Eswatini</v>
      </c>
    </row>
    <row r="73" spans="1:5">
      <c r="A73" s="18">
        <v>2</v>
      </c>
      <c r="B73" s="60" t="s">
        <v>199</v>
      </c>
      <c r="C73" s="18" t="s">
        <v>57</v>
      </c>
      <c r="D73" s="64" t="str">
        <f>VLOOKUP(Table4[[#This Row],[iso_code]],iso_code!G:H,2,FALSE)</f>
        <v>Ethiopia</v>
      </c>
      <c r="E73" s="18" t="str">
        <f>Table4[[#This Row],[iso3]]</f>
        <v>Ethiopia</v>
      </c>
    </row>
    <row r="74" spans="1:5">
      <c r="A74" s="18">
        <v>2</v>
      </c>
      <c r="B74" s="60" t="s">
        <v>1353</v>
      </c>
      <c r="C74" s="18" t="s">
        <v>57</v>
      </c>
      <c r="D74" s="64" t="str">
        <f>VLOOKUP(Table4[[#This Row],[iso_code]],iso_code!G:H,2,FALSE)</f>
        <v>Gabon</v>
      </c>
      <c r="E74" s="18" t="str">
        <f>Table4[[#This Row],[iso3]]</f>
        <v>Gabon</v>
      </c>
    </row>
    <row r="75" spans="1:5">
      <c r="A75" s="18">
        <v>2</v>
      </c>
      <c r="B75" s="60" t="s">
        <v>1354</v>
      </c>
      <c r="C75" s="18" t="s">
        <v>57</v>
      </c>
      <c r="D75" s="64" t="str">
        <f>VLOOKUP(Table4[[#This Row],[iso_code]],iso_code!G:H,2,FALSE)</f>
        <v>Gambia (the)</v>
      </c>
      <c r="E75" s="18" t="str">
        <f>Table4[[#This Row],[iso3]]</f>
        <v>Gambia (the)</v>
      </c>
    </row>
    <row r="76" spans="1:5">
      <c r="A76" s="18">
        <v>2</v>
      </c>
      <c r="B76" s="60" t="s">
        <v>255</v>
      </c>
      <c r="C76" s="18" t="s">
        <v>57</v>
      </c>
      <c r="D76" s="64" t="str">
        <f>VLOOKUP(Table4[[#This Row],[iso_code]],iso_code!G:H,2,FALSE)</f>
        <v>Ghana</v>
      </c>
      <c r="E76" s="18" t="str">
        <f>Table4[[#This Row],[iso3]]</f>
        <v>Ghana</v>
      </c>
    </row>
    <row r="77" spans="1:5">
      <c r="A77" s="18">
        <v>2</v>
      </c>
      <c r="B77" s="60" t="s">
        <v>1355</v>
      </c>
      <c r="C77" s="18" t="s">
        <v>57</v>
      </c>
      <c r="D77" s="64" t="str">
        <f>VLOOKUP(Table4[[#This Row],[iso_code]],iso_code!G:H,2,FALSE)</f>
        <v>Guinea</v>
      </c>
      <c r="E77" s="18" t="str">
        <f>Table4[[#This Row],[iso3]]</f>
        <v>Guinea</v>
      </c>
    </row>
    <row r="78" spans="1:5">
      <c r="A78" s="18">
        <v>2</v>
      </c>
      <c r="B78" s="60" t="s">
        <v>1356</v>
      </c>
      <c r="C78" s="18" t="s">
        <v>57</v>
      </c>
      <c r="D78" s="64" t="str">
        <f>VLOOKUP(Table4[[#This Row],[iso_code]],iso_code!G:H,2,FALSE)</f>
        <v>Guinea-Bissau</v>
      </c>
      <c r="E78" s="18" t="str">
        <f>Table4[[#This Row],[iso3]]</f>
        <v>Guinea-Bissau</v>
      </c>
    </row>
    <row r="79" spans="1:5">
      <c r="A79" s="18">
        <v>2</v>
      </c>
      <c r="B79" s="60" t="s">
        <v>1357</v>
      </c>
      <c r="C79" s="18" t="s">
        <v>57</v>
      </c>
      <c r="D79" s="64" t="str">
        <f>VLOOKUP(Table4[[#This Row],[iso_code]],iso_code!G:H,2,FALSE)</f>
        <v>Côte d'Ivoire</v>
      </c>
      <c r="E79" s="18" t="str">
        <f>Table4[[#This Row],[iso3]]</f>
        <v>Côte d'Ivoire</v>
      </c>
    </row>
    <row r="80" spans="1:5">
      <c r="A80" s="18">
        <v>2</v>
      </c>
      <c r="B80" s="60" t="s">
        <v>434</v>
      </c>
      <c r="C80" s="18" t="s">
        <v>57</v>
      </c>
      <c r="D80" s="64" t="str">
        <f>VLOOKUP(Table4[[#This Row],[iso_code]],iso_code!G:H,2,FALSE)</f>
        <v>Kenya</v>
      </c>
      <c r="E80" s="18" t="str">
        <f>Table4[[#This Row],[iso3]]</f>
        <v>Kenya</v>
      </c>
    </row>
    <row r="81" spans="1:5">
      <c r="A81" s="18">
        <v>2</v>
      </c>
      <c r="B81" s="60" t="s">
        <v>1358</v>
      </c>
      <c r="C81" s="18" t="s">
        <v>57</v>
      </c>
      <c r="D81" s="64" t="str">
        <f>VLOOKUP(Table4[[#This Row],[iso_code]],iso_code!G:H,2,FALSE)</f>
        <v>Lesotho</v>
      </c>
      <c r="E81" s="18" t="str">
        <f>Table4[[#This Row],[iso3]]</f>
        <v>Lesotho</v>
      </c>
    </row>
    <row r="82" spans="1:5">
      <c r="A82" s="18">
        <v>2</v>
      </c>
      <c r="B82" s="60" t="s">
        <v>1359</v>
      </c>
      <c r="C82" s="18" t="s">
        <v>57</v>
      </c>
      <c r="D82" s="64" t="str">
        <f>VLOOKUP(Table4[[#This Row],[iso_code]],iso_code!G:H,2,FALSE)</f>
        <v>Liberia</v>
      </c>
      <c r="E82" s="18" t="str">
        <f>Table4[[#This Row],[iso3]]</f>
        <v>Liberia</v>
      </c>
    </row>
    <row r="83" spans="1:5">
      <c r="A83" s="18">
        <v>2</v>
      </c>
      <c r="B83" s="60" t="s">
        <v>1360</v>
      </c>
      <c r="C83" s="18" t="s">
        <v>57</v>
      </c>
      <c r="D83" s="64" t="str">
        <f>VLOOKUP(Table4[[#This Row],[iso_code]],iso_code!G:H,2,FALSE)</f>
        <v>Libya</v>
      </c>
      <c r="E83" s="18" t="str">
        <f>Table4[[#This Row],[iso3]]</f>
        <v>Libya</v>
      </c>
    </row>
    <row r="84" spans="1:5">
      <c r="A84" s="18">
        <v>2</v>
      </c>
      <c r="B84" s="60" t="s">
        <v>1361</v>
      </c>
      <c r="C84" s="18" t="s">
        <v>57</v>
      </c>
      <c r="D84" s="64" t="str">
        <f>VLOOKUP(Table4[[#This Row],[iso_code]],iso_code!G:H,2,FALSE)</f>
        <v>Madagascar</v>
      </c>
      <c r="E84" s="18" t="str">
        <f>Table4[[#This Row],[iso3]]</f>
        <v>Madagascar</v>
      </c>
    </row>
    <row r="85" spans="1:5">
      <c r="A85" s="18">
        <v>2</v>
      </c>
      <c r="B85" s="60" t="s">
        <v>1192</v>
      </c>
      <c r="C85" s="18" t="s">
        <v>57</v>
      </c>
      <c r="D85" s="64" t="str">
        <f>VLOOKUP(Table4[[#This Row],[iso_code]],iso_code!G:H,2,FALSE)</f>
        <v>Malawi</v>
      </c>
      <c r="E85" s="18" t="str">
        <f>Table4[[#This Row],[iso3]]</f>
        <v>Malawi</v>
      </c>
    </row>
    <row r="86" spans="1:5">
      <c r="A86" s="18">
        <v>2</v>
      </c>
      <c r="B86" s="60" t="s">
        <v>1362</v>
      </c>
      <c r="C86" s="18" t="s">
        <v>57</v>
      </c>
      <c r="D86" s="64" t="str">
        <f>VLOOKUP(Table4[[#This Row],[iso_code]],iso_code!G:H,2,FALSE)</f>
        <v>Mali</v>
      </c>
      <c r="E86" s="18" t="str">
        <f>Table4[[#This Row],[iso3]]</f>
        <v>Mali</v>
      </c>
    </row>
    <row r="87" spans="1:5">
      <c r="A87" s="18">
        <v>2</v>
      </c>
      <c r="B87" s="60" t="s">
        <v>1363</v>
      </c>
      <c r="C87" s="18" t="s">
        <v>57</v>
      </c>
      <c r="D87" s="64" t="str">
        <f>VLOOKUP(Table4[[#This Row],[iso_code]],iso_code!G:H,2,FALSE)</f>
        <v>Mauritania</v>
      </c>
      <c r="E87" s="18" t="str">
        <f>Table4[[#This Row],[iso3]]</f>
        <v>Mauritania</v>
      </c>
    </row>
    <row r="88" spans="1:5">
      <c r="A88" s="18">
        <v>2</v>
      </c>
      <c r="B88" s="60" t="s">
        <v>997</v>
      </c>
      <c r="C88" s="18" t="s">
        <v>57</v>
      </c>
      <c r="D88" s="64" t="str">
        <f>VLOOKUP(Table4[[#This Row],[iso_code]],iso_code!G:H,2,FALSE)</f>
        <v>Mauritius</v>
      </c>
      <c r="E88" s="18" t="str">
        <f>Table4[[#This Row],[iso3]]</f>
        <v>Mauritius</v>
      </c>
    </row>
    <row r="89" spans="1:5">
      <c r="A89" s="18">
        <v>2</v>
      </c>
      <c r="B89" s="60" t="s">
        <v>519</v>
      </c>
      <c r="C89" s="18" t="s">
        <v>57</v>
      </c>
      <c r="D89" s="64" t="str">
        <f>VLOOKUP(Table4[[#This Row],[iso_code]],iso_code!G:H,2,FALSE)</f>
        <v>Morocco</v>
      </c>
      <c r="E89" s="18" t="str">
        <f>Table4[[#This Row],[iso3]]</f>
        <v>Morocco</v>
      </c>
    </row>
    <row r="90" spans="1:5">
      <c r="A90" s="18">
        <v>2</v>
      </c>
      <c r="B90" s="60" t="s">
        <v>1364</v>
      </c>
      <c r="C90" s="18" t="s">
        <v>57</v>
      </c>
      <c r="D90" s="64" t="str">
        <f>VLOOKUP(Table4[[#This Row],[iso_code]],iso_code!G:H,2,FALSE)</f>
        <v>Mozambique</v>
      </c>
      <c r="E90" s="18" t="str">
        <f>Table4[[#This Row],[iso3]]</f>
        <v>Mozambique</v>
      </c>
    </row>
    <row r="91" spans="1:5">
      <c r="A91" s="18">
        <v>2</v>
      </c>
      <c r="B91" s="60" t="s">
        <v>1365</v>
      </c>
      <c r="C91" s="18" t="s">
        <v>57</v>
      </c>
      <c r="D91" s="64" t="str">
        <f>VLOOKUP(Table4[[#This Row],[iso_code]],iso_code!G:H,2,FALSE)</f>
        <v>Namibia</v>
      </c>
      <c r="E91" s="18" t="str">
        <f>Table4[[#This Row],[iso3]]</f>
        <v>Namibia</v>
      </c>
    </row>
    <row r="92" spans="1:5">
      <c r="A92" s="18">
        <v>2</v>
      </c>
      <c r="B92" s="60" t="s">
        <v>1032</v>
      </c>
      <c r="C92" s="18" t="s">
        <v>57</v>
      </c>
      <c r="D92" s="64" t="str">
        <f>VLOOKUP(Table4[[#This Row],[iso_code]],iso_code!G:H,2,FALSE)</f>
        <v>Niger (the)</v>
      </c>
      <c r="E92" s="18" t="str">
        <f>Table4[[#This Row],[iso3]]</f>
        <v>Niger (the)</v>
      </c>
    </row>
    <row r="93" spans="1:5">
      <c r="A93" s="18">
        <v>2</v>
      </c>
      <c r="B93" s="60" t="s">
        <v>1265</v>
      </c>
      <c r="C93" s="18" t="s">
        <v>57</v>
      </c>
      <c r="D93" s="64" t="str">
        <f>VLOOKUP(Table4[[#This Row],[iso_code]],iso_code!G:H,2,FALSE)</f>
        <v>Nigeria</v>
      </c>
      <c r="E93" s="18" t="str">
        <f>Table4[[#This Row],[iso3]]</f>
        <v>Nigeria</v>
      </c>
    </row>
    <row r="94" spans="1:5">
      <c r="A94" s="18">
        <v>2</v>
      </c>
      <c r="B94" s="60" t="s">
        <v>1366</v>
      </c>
      <c r="C94" s="18" t="s">
        <v>57</v>
      </c>
      <c r="D94" s="64" t="str">
        <f>VLOOKUP(Table4[[#This Row],[iso_code]],iso_code!G:H,2,FALSE)</f>
        <v>Rwanda</v>
      </c>
      <c r="E94" s="18" t="str">
        <f>Table4[[#This Row],[iso3]]</f>
        <v>Rwanda</v>
      </c>
    </row>
    <row r="95" spans="1:5">
      <c r="A95" s="18">
        <v>2</v>
      </c>
      <c r="B95" s="60" t="s">
        <v>1367</v>
      </c>
      <c r="C95" s="18" t="s">
        <v>57</v>
      </c>
      <c r="D95" s="64" t="str">
        <f>VLOOKUP(Table4[[#This Row],[iso_code]],iso_code!G:H,2,FALSE)</f>
        <v>Sao Tome and Principe</v>
      </c>
      <c r="E95" s="18" t="str">
        <f>Table4[[#This Row],[iso3]]</f>
        <v>Sao Tome and Principe</v>
      </c>
    </row>
    <row r="96" spans="1:5">
      <c r="A96" s="18">
        <v>2</v>
      </c>
      <c r="B96" s="60" t="s">
        <v>1368</v>
      </c>
      <c r="C96" s="18" t="s">
        <v>57</v>
      </c>
      <c r="D96" s="64" t="str">
        <f>VLOOKUP(Table4[[#This Row],[iso_code]],iso_code!G:H,2,FALSE)</f>
        <v>Senegal</v>
      </c>
      <c r="E96" s="18" t="str">
        <f>Table4[[#This Row],[iso3]]</f>
        <v>Senegal</v>
      </c>
    </row>
    <row r="97" spans="1:5">
      <c r="A97" s="18">
        <v>2</v>
      </c>
      <c r="B97" s="60" t="s">
        <v>1369</v>
      </c>
      <c r="C97" s="18" t="s">
        <v>57</v>
      </c>
      <c r="D97" s="64" t="str">
        <f>VLOOKUP(Table4[[#This Row],[iso_code]],iso_code!G:H,2,FALSE)</f>
        <v>Seychelles</v>
      </c>
      <c r="E97" s="18" t="str">
        <f>Table4[[#This Row],[iso3]]</f>
        <v>Seychelles</v>
      </c>
    </row>
    <row r="98" spans="1:5">
      <c r="A98" s="18">
        <v>2</v>
      </c>
      <c r="B98" s="60" t="s">
        <v>1370</v>
      </c>
      <c r="C98" s="18" t="s">
        <v>57</v>
      </c>
      <c r="D98" s="64" t="str">
        <f>VLOOKUP(Table4[[#This Row],[iso_code]],iso_code!G:H,2,FALSE)</f>
        <v>Sierra Leone</v>
      </c>
      <c r="E98" s="18" t="str">
        <f>Table4[[#This Row],[iso3]]</f>
        <v>Sierra Leone</v>
      </c>
    </row>
    <row r="99" spans="1:5">
      <c r="A99" s="18">
        <v>2</v>
      </c>
      <c r="B99" s="60" t="s">
        <v>1371</v>
      </c>
      <c r="C99" s="18" t="s">
        <v>57</v>
      </c>
      <c r="D99" s="64" t="str">
        <f>VLOOKUP(Table4[[#This Row],[iso_code]],iso_code!G:H,2,FALSE)</f>
        <v>Somalia</v>
      </c>
      <c r="E99" s="18" t="str">
        <f>Table4[[#This Row],[iso3]]</f>
        <v>Somalia</v>
      </c>
    </row>
    <row r="100" spans="1:5">
      <c r="A100" s="18">
        <v>2</v>
      </c>
      <c r="B100" s="60" t="s">
        <v>618</v>
      </c>
      <c r="C100" s="18" t="s">
        <v>57</v>
      </c>
      <c r="D100" s="64" t="str">
        <f>VLOOKUP(Table4[[#This Row],[iso_code]],iso_code!G:H,2,FALSE)</f>
        <v>South Africa</v>
      </c>
      <c r="E100" s="18" t="str">
        <f>Table4[[#This Row],[iso3]]</f>
        <v>South Africa</v>
      </c>
    </row>
    <row r="101" spans="1:5">
      <c r="A101" s="18">
        <v>2</v>
      </c>
      <c r="B101" s="60" t="s">
        <v>1372</v>
      </c>
      <c r="C101" s="18" t="s">
        <v>57</v>
      </c>
      <c r="D101" s="64" t="str">
        <f>VLOOKUP(Table4[[#This Row],[iso_code]],iso_code!G:H,2,FALSE)</f>
        <v>South Sudan</v>
      </c>
      <c r="E101" s="18" t="str">
        <f>Table4[[#This Row],[iso3]]</f>
        <v>South Sudan</v>
      </c>
    </row>
    <row r="102" spans="1:5">
      <c r="A102" s="18">
        <v>2</v>
      </c>
      <c r="B102" s="60" t="s">
        <v>1373</v>
      </c>
      <c r="C102" s="18" t="s">
        <v>57</v>
      </c>
      <c r="D102" s="64" t="str">
        <f>VLOOKUP(Table4[[#This Row],[iso_code]],iso_code!G:H,2,FALSE)</f>
        <v>Sudan (the)</v>
      </c>
      <c r="E102" s="18" t="str">
        <f>Table4[[#This Row],[iso3]]</f>
        <v>Sudan (the)</v>
      </c>
    </row>
    <row r="103" spans="1:5">
      <c r="A103" s="18">
        <v>2</v>
      </c>
      <c r="B103" s="60" t="s">
        <v>885</v>
      </c>
      <c r="C103" s="18" t="s">
        <v>57</v>
      </c>
      <c r="D103" s="64" t="str">
        <f>VLOOKUP(Table4[[#This Row],[iso_code]],iso_code!G:H,2,FALSE)</f>
        <v>Tanzania, United Republic of</v>
      </c>
      <c r="E103" s="18" t="str">
        <f>Table4[[#This Row],[iso3]]</f>
        <v>Tanzania, United Republic of</v>
      </c>
    </row>
    <row r="104" spans="1:5">
      <c r="A104" s="18">
        <v>2</v>
      </c>
      <c r="B104" s="60" t="s">
        <v>1375</v>
      </c>
      <c r="C104" s="18" t="s">
        <v>57</v>
      </c>
      <c r="D104" s="64" t="str">
        <f>VLOOKUP(Table4[[#This Row],[iso_code]],iso_code!G:H,2,FALSE)</f>
        <v>Togo</v>
      </c>
      <c r="E104" s="18" t="str">
        <f>Table4[[#This Row],[iso3]]</f>
        <v>Togo</v>
      </c>
    </row>
    <row r="105" spans="1:5">
      <c r="A105" s="18">
        <v>2</v>
      </c>
      <c r="B105" s="18" t="s">
        <v>979</v>
      </c>
      <c r="C105" s="18" t="s">
        <v>57</v>
      </c>
      <c r="D105" s="64" t="str">
        <f>VLOOKUP(Table4[[#This Row],[iso_code]],iso_code!G:H,2,FALSE)</f>
        <v>Tunisia</v>
      </c>
      <c r="E105" s="18" t="str">
        <f>Table4[[#This Row],[iso3]]</f>
        <v>Tunisia</v>
      </c>
    </row>
    <row r="106" spans="1:5">
      <c r="A106" s="18">
        <v>2</v>
      </c>
      <c r="B106" s="18" t="s">
        <v>1376</v>
      </c>
      <c r="C106" s="18" t="s">
        <v>57</v>
      </c>
      <c r="D106" s="64" t="str">
        <f>VLOOKUP(Table4[[#This Row],[iso_code]],iso_code!G:H,2,FALSE)</f>
        <v>Uganda</v>
      </c>
      <c r="E106" s="18" t="str">
        <f>Table4[[#This Row],[iso3]]</f>
        <v>Uganda</v>
      </c>
    </row>
    <row r="107" spans="1:5">
      <c r="A107" s="18">
        <v>2</v>
      </c>
      <c r="B107" s="18" t="s">
        <v>758</v>
      </c>
      <c r="C107" s="18" t="s">
        <v>57</v>
      </c>
      <c r="D107" s="64" t="str">
        <f>VLOOKUP(Table4[[#This Row],[iso_code]],iso_code!G:H,2,FALSE)</f>
        <v>Zambia</v>
      </c>
      <c r="E107" s="18" t="str">
        <f>Table4[[#This Row],[iso3]]</f>
        <v>Zambia</v>
      </c>
    </row>
    <row r="108" spans="1:5">
      <c r="A108" s="18">
        <v>2</v>
      </c>
      <c r="B108" s="18" t="s">
        <v>1377</v>
      </c>
      <c r="C108" s="18" t="s">
        <v>57</v>
      </c>
      <c r="D108" s="64" t="str">
        <f>VLOOKUP(Table4[[#This Row],[iso_code]],iso_code!G:H,2,FALSE)</f>
        <v>Zimbabwe</v>
      </c>
      <c r="E108" s="18" t="str">
        <f>Table4[[#This Row],[iso3]]</f>
        <v>Zimbabwe</v>
      </c>
    </row>
    <row r="109" spans="1:5">
      <c r="A109" s="18">
        <v>3</v>
      </c>
      <c r="B109" s="60" t="s">
        <v>812</v>
      </c>
      <c r="C109" s="18" t="s">
        <v>57</v>
      </c>
      <c r="D109" s="64" t="str">
        <f>VLOOKUP(Table4[[#This Row],[iso_code]],iso_code!G:H,2,FALSE)</f>
        <v>Algeria</v>
      </c>
      <c r="E109" s="18" t="str">
        <f>Table4[[#This Row],[iso3]]</f>
        <v>Algeria</v>
      </c>
    </row>
    <row r="110" spans="1:5">
      <c r="A110" s="18">
        <v>3</v>
      </c>
      <c r="B110" s="60" t="s">
        <v>1340</v>
      </c>
      <c r="C110" s="18" t="s">
        <v>57</v>
      </c>
      <c r="D110" s="64" t="str">
        <f>VLOOKUP(Table4[[#This Row],[iso_code]],iso_code!G:H,2,FALSE)</f>
        <v>Angola</v>
      </c>
      <c r="E110" s="18" t="str">
        <f>Table4[[#This Row],[iso3]]</f>
        <v>Angola</v>
      </c>
    </row>
    <row r="111" spans="1:5">
      <c r="A111" s="18">
        <v>3</v>
      </c>
      <c r="B111" s="60" t="s">
        <v>1341</v>
      </c>
      <c r="C111" s="18" t="s">
        <v>57</v>
      </c>
      <c r="D111" s="64" t="str">
        <f>VLOOKUP(Table4[[#This Row],[iso_code]],iso_code!G:H,2,FALSE)</f>
        <v>Benin</v>
      </c>
      <c r="E111" s="18" t="str">
        <f>Table4[[#This Row],[iso3]]</f>
        <v>Benin</v>
      </c>
    </row>
    <row r="112" spans="1:5">
      <c r="A112" s="18">
        <v>3</v>
      </c>
      <c r="B112" s="60" t="s">
        <v>1342</v>
      </c>
      <c r="C112" s="18" t="s">
        <v>57</v>
      </c>
      <c r="D112" s="64" t="str">
        <f>VLOOKUP(Table4[[#This Row],[iso_code]],iso_code!G:H,2,FALSE)</f>
        <v>Botswana</v>
      </c>
      <c r="E112" s="18" t="str">
        <f>Table4[[#This Row],[iso3]]</f>
        <v>Botswana</v>
      </c>
    </row>
    <row r="113" spans="1:5">
      <c r="A113" s="18">
        <v>3</v>
      </c>
      <c r="B113" s="60" t="s">
        <v>1343</v>
      </c>
      <c r="C113" s="18" t="s">
        <v>57</v>
      </c>
      <c r="D113" s="64" t="str">
        <f>VLOOKUP(Table4[[#This Row],[iso_code]],iso_code!G:H,2,FALSE)</f>
        <v>Burkina Faso</v>
      </c>
      <c r="E113" s="18" t="str">
        <f>Table4[[#This Row],[iso3]]</f>
        <v>Burkina Faso</v>
      </c>
    </row>
    <row r="114" spans="1:5">
      <c r="A114" s="18">
        <v>3</v>
      </c>
      <c r="B114" s="60" t="s">
        <v>1344</v>
      </c>
      <c r="C114" s="18" t="s">
        <v>57</v>
      </c>
      <c r="D114" s="64" t="str">
        <f>VLOOKUP(Table4[[#This Row],[iso_code]],iso_code!G:H,2,FALSE)</f>
        <v>Burundi</v>
      </c>
      <c r="E114" s="18" t="str">
        <f>Table4[[#This Row],[iso3]]</f>
        <v>Burundi</v>
      </c>
    </row>
    <row r="115" spans="1:5">
      <c r="A115" s="18">
        <v>3</v>
      </c>
      <c r="B115" s="60" t="s">
        <v>290</v>
      </c>
      <c r="C115" s="18" t="s">
        <v>57</v>
      </c>
      <c r="D115" s="64" t="str">
        <f>VLOOKUP(Table4[[#This Row],[iso_code]],iso_code!G:H,2,FALSE)</f>
        <v>Cameroon</v>
      </c>
      <c r="E115" s="18" t="str">
        <f>Table4[[#This Row],[iso3]]</f>
        <v>Cameroon</v>
      </c>
    </row>
    <row r="116" spans="1:5">
      <c r="A116" s="18">
        <v>3</v>
      </c>
      <c r="B116" s="60" t="s">
        <v>1345</v>
      </c>
      <c r="C116" s="18" t="s">
        <v>57</v>
      </c>
      <c r="D116" s="64" t="str">
        <f>VLOOKUP(Table4[[#This Row],[iso_code]],iso_code!G:H,2,FALSE)</f>
        <v>Central African Republic (the)</v>
      </c>
      <c r="E116" s="18" t="str">
        <f>Table4[[#This Row],[iso3]]</f>
        <v>Central African Republic (the)</v>
      </c>
    </row>
    <row r="117" spans="1:5">
      <c r="A117" s="18">
        <v>3</v>
      </c>
      <c r="B117" s="60" t="s">
        <v>1346</v>
      </c>
      <c r="C117" s="18" t="s">
        <v>57</v>
      </c>
      <c r="D117" s="64" t="str">
        <f>VLOOKUP(Table4[[#This Row],[iso_code]],iso_code!G:H,2,FALSE)</f>
        <v>Chad</v>
      </c>
      <c r="E117" s="18" t="str">
        <f>Table4[[#This Row],[iso3]]</f>
        <v>Chad</v>
      </c>
    </row>
    <row r="118" spans="1:5">
      <c r="A118" s="18">
        <v>3</v>
      </c>
      <c r="B118" s="60" t="s">
        <v>1349</v>
      </c>
      <c r="C118" s="18" t="s">
        <v>57</v>
      </c>
      <c r="D118" s="64" t="str">
        <f>VLOOKUP(Table4[[#This Row],[iso_code]],iso_code!G:H,2,FALSE)</f>
        <v>Congo (the Democratic Republic of the)</v>
      </c>
      <c r="E118" s="18" t="str">
        <f>Table4[[#This Row],[iso3]]</f>
        <v>Congo (the Democratic Republic of the)</v>
      </c>
    </row>
    <row r="119" spans="1:5">
      <c r="A119" s="18">
        <v>3</v>
      </c>
      <c r="B119" s="60" t="s">
        <v>1348</v>
      </c>
      <c r="C119" s="18" t="s">
        <v>57</v>
      </c>
      <c r="D119" s="64" t="str">
        <f>VLOOKUP(Table4[[#This Row],[iso_code]],iso_code!G:H,2,FALSE)</f>
        <v>Congo (the)</v>
      </c>
      <c r="E119" s="18" t="str">
        <f>Table4[[#This Row],[iso3]]</f>
        <v>Congo (the)</v>
      </c>
    </row>
    <row r="120" spans="1:5">
      <c r="A120" s="18">
        <v>3</v>
      </c>
      <c r="B120" s="60" t="s">
        <v>1350</v>
      </c>
      <c r="C120" s="18" t="s">
        <v>57</v>
      </c>
      <c r="D120" s="64" t="str">
        <f>VLOOKUP(Table4[[#This Row],[iso_code]],iso_code!G:H,2,FALSE)</f>
        <v>Djibouti</v>
      </c>
      <c r="E120" s="18" t="str">
        <f>Table4[[#This Row],[iso3]]</f>
        <v>Djibouti</v>
      </c>
    </row>
    <row r="121" spans="1:5">
      <c r="A121" s="18">
        <v>3</v>
      </c>
      <c r="B121" s="60" t="s">
        <v>875</v>
      </c>
      <c r="C121" s="18" t="s">
        <v>57</v>
      </c>
      <c r="D121" s="64" t="str">
        <f>VLOOKUP(Table4[[#This Row],[iso_code]],iso_code!G:H,2,FALSE)</f>
        <v>Egypt</v>
      </c>
      <c r="E121" s="18" t="str">
        <f>Table4[[#This Row],[iso3]]</f>
        <v>Egypt</v>
      </c>
    </row>
    <row r="122" spans="1:5">
      <c r="A122" s="18">
        <v>3</v>
      </c>
      <c r="B122" s="60" t="s">
        <v>1351</v>
      </c>
      <c r="C122" s="18" t="s">
        <v>57</v>
      </c>
      <c r="D122" s="64" t="str">
        <f>VLOOKUP(Table4[[#This Row],[iso_code]],iso_code!G:H,2,FALSE)</f>
        <v>Equatorial Guinea</v>
      </c>
      <c r="E122" s="18" t="str">
        <f>Table4[[#This Row],[iso3]]</f>
        <v>Equatorial Guinea</v>
      </c>
    </row>
    <row r="123" spans="1:5">
      <c r="A123" s="18">
        <v>3</v>
      </c>
      <c r="B123" s="60" t="s">
        <v>1352</v>
      </c>
      <c r="C123" s="18" t="s">
        <v>57</v>
      </c>
      <c r="D123" s="64" t="str">
        <f>VLOOKUP(Table4[[#This Row],[iso_code]],iso_code!G:H,2,FALSE)</f>
        <v>Eritrea</v>
      </c>
      <c r="E123" s="18" t="str">
        <f>Table4[[#This Row],[iso3]]</f>
        <v>Eritrea</v>
      </c>
    </row>
    <row r="124" spans="1:5">
      <c r="A124" s="18">
        <v>3</v>
      </c>
      <c r="B124" s="60" t="s">
        <v>1374</v>
      </c>
      <c r="C124" s="18" t="s">
        <v>57</v>
      </c>
      <c r="D124" s="64" t="str">
        <f>VLOOKUP(Table4[[#This Row],[iso_code]],iso_code!G:H,2,FALSE)</f>
        <v>Eswatini</v>
      </c>
      <c r="E124" s="18" t="str">
        <f>Table4[[#This Row],[iso3]]</f>
        <v>Eswatini</v>
      </c>
    </row>
    <row r="125" spans="1:5">
      <c r="A125" s="18">
        <v>3</v>
      </c>
      <c r="B125" s="60" t="s">
        <v>199</v>
      </c>
      <c r="C125" s="18" t="s">
        <v>57</v>
      </c>
      <c r="D125" s="64" t="str">
        <f>VLOOKUP(Table4[[#This Row],[iso_code]],iso_code!G:H,2,FALSE)</f>
        <v>Ethiopia</v>
      </c>
      <c r="E125" s="18" t="str">
        <f>Table4[[#This Row],[iso3]]</f>
        <v>Ethiopia</v>
      </c>
    </row>
    <row r="126" spans="1:5">
      <c r="A126" s="18">
        <v>3</v>
      </c>
      <c r="B126" s="60" t="s">
        <v>1353</v>
      </c>
      <c r="C126" s="18" t="s">
        <v>57</v>
      </c>
      <c r="D126" s="64" t="str">
        <f>VLOOKUP(Table4[[#This Row],[iso_code]],iso_code!G:H,2,FALSE)</f>
        <v>Gabon</v>
      </c>
      <c r="E126" s="18" t="str">
        <f>Table4[[#This Row],[iso3]]</f>
        <v>Gabon</v>
      </c>
    </row>
    <row r="127" spans="1:5">
      <c r="A127" s="18">
        <v>3</v>
      </c>
      <c r="B127" s="60" t="s">
        <v>1354</v>
      </c>
      <c r="C127" s="18" t="s">
        <v>57</v>
      </c>
      <c r="D127" s="64" t="str">
        <f>VLOOKUP(Table4[[#This Row],[iso_code]],iso_code!G:H,2,FALSE)</f>
        <v>Gambia (the)</v>
      </c>
      <c r="E127" s="18" t="str">
        <f>Table4[[#This Row],[iso3]]</f>
        <v>Gambia (the)</v>
      </c>
    </row>
    <row r="128" spans="1:5">
      <c r="A128" s="18">
        <v>3</v>
      </c>
      <c r="B128" s="60" t="s">
        <v>255</v>
      </c>
      <c r="C128" s="18" t="s">
        <v>57</v>
      </c>
      <c r="D128" s="64" t="str">
        <f>VLOOKUP(Table4[[#This Row],[iso_code]],iso_code!G:H,2,FALSE)</f>
        <v>Ghana</v>
      </c>
      <c r="E128" s="18" t="str">
        <f>Table4[[#This Row],[iso3]]</f>
        <v>Ghana</v>
      </c>
    </row>
    <row r="129" spans="1:5">
      <c r="A129" s="18">
        <v>3</v>
      </c>
      <c r="B129" s="60" t="s">
        <v>1355</v>
      </c>
      <c r="C129" s="18" t="s">
        <v>57</v>
      </c>
      <c r="D129" s="64" t="str">
        <f>VLOOKUP(Table4[[#This Row],[iso_code]],iso_code!G:H,2,FALSE)</f>
        <v>Guinea</v>
      </c>
      <c r="E129" s="18" t="str">
        <f>Table4[[#This Row],[iso3]]</f>
        <v>Guinea</v>
      </c>
    </row>
    <row r="130" spans="1:5">
      <c r="A130" s="18">
        <v>3</v>
      </c>
      <c r="B130" s="60" t="s">
        <v>1356</v>
      </c>
      <c r="C130" s="18" t="s">
        <v>57</v>
      </c>
      <c r="D130" s="64" t="str">
        <f>VLOOKUP(Table4[[#This Row],[iso_code]],iso_code!G:H,2,FALSE)</f>
        <v>Guinea-Bissau</v>
      </c>
      <c r="E130" s="18" t="str">
        <f>Table4[[#This Row],[iso3]]</f>
        <v>Guinea-Bissau</v>
      </c>
    </row>
    <row r="131" spans="1:5">
      <c r="A131" s="18">
        <v>3</v>
      </c>
      <c r="B131" s="60" t="s">
        <v>1357</v>
      </c>
      <c r="C131" s="18" t="s">
        <v>57</v>
      </c>
      <c r="D131" s="64" t="str">
        <f>VLOOKUP(Table4[[#This Row],[iso_code]],iso_code!G:H,2,FALSE)</f>
        <v>Côte d'Ivoire</v>
      </c>
      <c r="E131" s="18" t="str">
        <f>Table4[[#This Row],[iso3]]</f>
        <v>Côte d'Ivoire</v>
      </c>
    </row>
    <row r="132" spans="1:5">
      <c r="A132" s="18">
        <v>3</v>
      </c>
      <c r="B132" s="60" t="s">
        <v>434</v>
      </c>
      <c r="C132" s="18" t="s">
        <v>57</v>
      </c>
      <c r="D132" s="64" t="str">
        <f>VLOOKUP(Table4[[#This Row],[iso_code]],iso_code!G:H,2,FALSE)</f>
        <v>Kenya</v>
      </c>
      <c r="E132" s="18" t="str">
        <f>Table4[[#This Row],[iso3]]</f>
        <v>Kenya</v>
      </c>
    </row>
    <row r="133" spans="1:5">
      <c r="A133" s="18">
        <v>3</v>
      </c>
      <c r="B133" s="60" t="s">
        <v>1358</v>
      </c>
      <c r="C133" s="18" t="s">
        <v>57</v>
      </c>
      <c r="D133" s="64" t="str">
        <f>VLOOKUP(Table4[[#This Row],[iso_code]],iso_code!G:H,2,FALSE)</f>
        <v>Lesotho</v>
      </c>
      <c r="E133" s="18" t="str">
        <f>Table4[[#This Row],[iso3]]</f>
        <v>Lesotho</v>
      </c>
    </row>
    <row r="134" spans="1:5">
      <c r="A134" s="18">
        <v>3</v>
      </c>
      <c r="B134" s="60" t="s">
        <v>1359</v>
      </c>
      <c r="C134" s="18" t="s">
        <v>57</v>
      </c>
      <c r="D134" s="64" t="str">
        <f>VLOOKUP(Table4[[#This Row],[iso_code]],iso_code!G:H,2,FALSE)</f>
        <v>Liberia</v>
      </c>
      <c r="E134" s="18" t="str">
        <f>Table4[[#This Row],[iso3]]</f>
        <v>Liberia</v>
      </c>
    </row>
    <row r="135" spans="1:5">
      <c r="A135" s="18">
        <v>3</v>
      </c>
      <c r="B135" s="60" t="s">
        <v>1360</v>
      </c>
      <c r="C135" s="18" t="s">
        <v>57</v>
      </c>
      <c r="D135" s="64" t="str">
        <f>VLOOKUP(Table4[[#This Row],[iso_code]],iso_code!G:H,2,FALSE)</f>
        <v>Libya</v>
      </c>
      <c r="E135" s="18" t="str">
        <f>Table4[[#This Row],[iso3]]</f>
        <v>Libya</v>
      </c>
    </row>
    <row r="136" spans="1:5">
      <c r="A136" s="18">
        <v>3</v>
      </c>
      <c r="B136" s="60" t="s">
        <v>1192</v>
      </c>
      <c r="C136" s="18" t="s">
        <v>57</v>
      </c>
      <c r="D136" s="64" t="str">
        <f>VLOOKUP(Table4[[#This Row],[iso_code]],iso_code!G:H,2,FALSE)</f>
        <v>Malawi</v>
      </c>
      <c r="E136" s="18" t="str">
        <f>Table4[[#This Row],[iso3]]</f>
        <v>Malawi</v>
      </c>
    </row>
    <row r="137" spans="1:5">
      <c r="A137" s="18">
        <v>3</v>
      </c>
      <c r="B137" s="60" t="s">
        <v>1362</v>
      </c>
      <c r="C137" s="18" t="s">
        <v>57</v>
      </c>
      <c r="D137" s="64" t="str">
        <f>VLOOKUP(Table4[[#This Row],[iso_code]],iso_code!G:H,2,FALSE)</f>
        <v>Mali</v>
      </c>
      <c r="E137" s="18" t="str">
        <f>Table4[[#This Row],[iso3]]</f>
        <v>Mali</v>
      </c>
    </row>
    <row r="138" spans="1:5">
      <c r="A138" s="18">
        <v>3</v>
      </c>
      <c r="B138" s="60" t="s">
        <v>1363</v>
      </c>
      <c r="C138" s="18" t="s">
        <v>57</v>
      </c>
      <c r="D138" s="64" t="str">
        <f>VLOOKUP(Table4[[#This Row],[iso_code]],iso_code!G:H,2,FALSE)</f>
        <v>Mauritania</v>
      </c>
      <c r="E138" s="18" t="str">
        <f>Table4[[#This Row],[iso3]]</f>
        <v>Mauritania</v>
      </c>
    </row>
    <row r="139" spans="1:5">
      <c r="A139" s="18">
        <v>3</v>
      </c>
      <c r="B139" s="60" t="s">
        <v>519</v>
      </c>
      <c r="C139" s="18" t="s">
        <v>57</v>
      </c>
      <c r="D139" s="64" t="str">
        <f>VLOOKUP(Table4[[#This Row],[iso_code]],iso_code!G:H,2,FALSE)</f>
        <v>Morocco</v>
      </c>
      <c r="E139" s="18" t="str">
        <f>Table4[[#This Row],[iso3]]</f>
        <v>Morocco</v>
      </c>
    </row>
    <row r="140" spans="1:5">
      <c r="A140" s="18">
        <v>3</v>
      </c>
      <c r="B140" s="60" t="s">
        <v>1364</v>
      </c>
      <c r="C140" s="18" t="s">
        <v>57</v>
      </c>
      <c r="D140" s="64" t="str">
        <f>VLOOKUP(Table4[[#This Row],[iso_code]],iso_code!G:H,2,FALSE)</f>
        <v>Mozambique</v>
      </c>
      <c r="E140" s="18" t="str">
        <f>Table4[[#This Row],[iso3]]</f>
        <v>Mozambique</v>
      </c>
    </row>
    <row r="141" spans="1:5">
      <c r="A141" s="18">
        <v>3</v>
      </c>
      <c r="B141" s="60" t="s">
        <v>1365</v>
      </c>
      <c r="C141" s="18" t="s">
        <v>57</v>
      </c>
      <c r="D141" s="64" t="str">
        <f>VLOOKUP(Table4[[#This Row],[iso_code]],iso_code!G:H,2,FALSE)</f>
        <v>Namibia</v>
      </c>
      <c r="E141" s="18" t="str">
        <f>Table4[[#This Row],[iso3]]</f>
        <v>Namibia</v>
      </c>
    </row>
    <row r="142" spans="1:5">
      <c r="A142" s="18">
        <v>3</v>
      </c>
      <c r="B142" s="60" t="s">
        <v>1032</v>
      </c>
      <c r="C142" s="18" t="s">
        <v>57</v>
      </c>
      <c r="D142" s="64" t="str">
        <f>VLOOKUP(Table4[[#This Row],[iso_code]],iso_code!G:H,2,FALSE)</f>
        <v>Niger (the)</v>
      </c>
      <c r="E142" s="18" t="str">
        <f>Table4[[#This Row],[iso3]]</f>
        <v>Niger (the)</v>
      </c>
    </row>
    <row r="143" spans="1:5">
      <c r="A143" s="18">
        <v>3</v>
      </c>
      <c r="B143" s="60" t="s">
        <v>1265</v>
      </c>
      <c r="C143" s="18" t="s">
        <v>57</v>
      </c>
      <c r="D143" s="64" t="str">
        <f>VLOOKUP(Table4[[#This Row],[iso_code]],iso_code!G:H,2,FALSE)</f>
        <v>Nigeria</v>
      </c>
      <c r="E143" s="18" t="str">
        <f>Table4[[#This Row],[iso3]]</f>
        <v>Nigeria</v>
      </c>
    </row>
    <row r="144" spans="1:5">
      <c r="A144" s="18">
        <v>3</v>
      </c>
      <c r="B144" s="60" t="s">
        <v>1366</v>
      </c>
      <c r="C144" s="18" t="s">
        <v>57</v>
      </c>
      <c r="D144" s="64" t="str">
        <f>VLOOKUP(Table4[[#This Row],[iso_code]],iso_code!G:H,2,FALSE)</f>
        <v>Rwanda</v>
      </c>
      <c r="E144" s="18" t="str">
        <f>Table4[[#This Row],[iso3]]</f>
        <v>Rwanda</v>
      </c>
    </row>
    <row r="145" spans="1:5">
      <c r="A145" s="18">
        <v>3</v>
      </c>
      <c r="B145" s="60" t="s">
        <v>1368</v>
      </c>
      <c r="C145" s="18" t="s">
        <v>57</v>
      </c>
      <c r="D145" s="64" t="str">
        <f>VLOOKUP(Table4[[#This Row],[iso_code]],iso_code!G:H,2,FALSE)</f>
        <v>Senegal</v>
      </c>
      <c r="E145" s="18" t="str">
        <f>Table4[[#This Row],[iso3]]</f>
        <v>Senegal</v>
      </c>
    </row>
    <row r="146" spans="1:5">
      <c r="A146" s="18">
        <v>3</v>
      </c>
      <c r="B146" s="60" t="s">
        <v>1370</v>
      </c>
      <c r="C146" s="18" t="s">
        <v>57</v>
      </c>
      <c r="D146" s="64" t="str">
        <f>VLOOKUP(Table4[[#This Row],[iso_code]],iso_code!G:H,2,FALSE)</f>
        <v>Sierra Leone</v>
      </c>
      <c r="E146" s="18" t="str">
        <f>Table4[[#This Row],[iso3]]</f>
        <v>Sierra Leone</v>
      </c>
    </row>
    <row r="147" spans="1:5">
      <c r="A147" s="18">
        <v>3</v>
      </c>
      <c r="B147" s="60" t="s">
        <v>1371</v>
      </c>
      <c r="C147" s="18" t="s">
        <v>57</v>
      </c>
      <c r="D147" s="64" t="str">
        <f>VLOOKUP(Table4[[#This Row],[iso_code]],iso_code!G:H,2,FALSE)</f>
        <v>Somalia</v>
      </c>
      <c r="E147" s="18" t="str">
        <f>Table4[[#This Row],[iso3]]</f>
        <v>Somalia</v>
      </c>
    </row>
    <row r="148" spans="1:5">
      <c r="A148" s="18">
        <v>3</v>
      </c>
      <c r="B148" s="60" t="s">
        <v>618</v>
      </c>
      <c r="C148" s="18" t="s">
        <v>57</v>
      </c>
      <c r="D148" s="64" t="str">
        <f>VLOOKUP(Table4[[#This Row],[iso_code]],iso_code!G:H,2,FALSE)</f>
        <v>South Africa</v>
      </c>
      <c r="E148" s="18" t="str">
        <f>Table4[[#This Row],[iso3]]</f>
        <v>South Africa</v>
      </c>
    </row>
    <row r="149" spans="1:5">
      <c r="A149" s="18">
        <v>3</v>
      </c>
      <c r="B149" s="60" t="s">
        <v>1372</v>
      </c>
      <c r="C149" s="18" t="s">
        <v>57</v>
      </c>
      <c r="D149" s="64" t="str">
        <f>VLOOKUP(Table4[[#This Row],[iso_code]],iso_code!G:H,2,FALSE)</f>
        <v>South Sudan</v>
      </c>
      <c r="E149" s="18" t="str">
        <f>Table4[[#This Row],[iso3]]</f>
        <v>South Sudan</v>
      </c>
    </row>
    <row r="150" spans="1:5">
      <c r="A150" s="18">
        <v>3</v>
      </c>
      <c r="B150" s="60" t="s">
        <v>1373</v>
      </c>
      <c r="C150" s="18" t="s">
        <v>57</v>
      </c>
      <c r="D150" s="64" t="str">
        <f>VLOOKUP(Table4[[#This Row],[iso_code]],iso_code!G:H,2,FALSE)</f>
        <v>Sudan (the)</v>
      </c>
      <c r="E150" s="18" t="str">
        <f>Table4[[#This Row],[iso3]]</f>
        <v>Sudan (the)</v>
      </c>
    </row>
    <row r="151" spans="1:5">
      <c r="A151" s="18">
        <v>3</v>
      </c>
      <c r="B151" s="60" t="s">
        <v>885</v>
      </c>
      <c r="C151" s="18" t="s">
        <v>57</v>
      </c>
      <c r="D151" s="64" t="str">
        <f>VLOOKUP(Table4[[#This Row],[iso_code]],iso_code!G:H,2,FALSE)</f>
        <v>Tanzania, United Republic of</v>
      </c>
      <c r="E151" s="18" t="str">
        <f>Table4[[#This Row],[iso3]]</f>
        <v>Tanzania, United Republic of</v>
      </c>
    </row>
    <row r="152" spans="1:5">
      <c r="A152" s="18">
        <v>3</v>
      </c>
      <c r="B152" s="60" t="s">
        <v>1375</v>
      </c>
      <c r="C152" s="18" t="s">
        <v>57</v>
      </c>
      <c r="D152" s="64" t="str">
        <f>VLOOKUP(Table4[[#This Row],[iso_code]],iso_code!G:H,2,FALSE)</f>
        <v>Togo</v>
      </c>
      <c r="E152" s="18" t="str">
        <f>Table4[[#This Row],[iso3]]</f>
        <v>Togo</v>
      </c>
    </row>
    <row r="153" spans="1:5">
      <c r="A153" s="18">
        <v>3</v>
      </c>
      <c r="B153" s="18" t="s">
        <v>979</v>
      </c>
      <c r="C153" s="18" t="s">
        <v>57</v>
      </c>
      <c r="D153" s="64" t="str">
        <f>VLOOKUP(Table4[[#This Row],[iso_code]],iso_code!G:H,2,FALSE)</f>
        <v>Tunisia</v>
      </c>
      <c r="E153" s="18" t="str">
        <f>Table4[[#This Row],[iso3]]</f>
        <v>Tunisia</v>
      </c>
    </row>
    <row r="154" spans="1:5">
      <c r="A154" s="18">
        <v>3</v>
      </c>
      <c r="B154" s="18" t="s">
        <v>1376</v>
      </c>
      <c r="C154" s="18" t="s">
        <v>57</v>
      </c>
      <c r="D154" s="64" t="str">
        <f>VLOOKUP(Table4[[#This Row],[iso_code]],iso_code!G:H,2,FALSE)</f>
        <v>Uganda</v>
      </c>
      <c r="E154" s="18" t="str">
        <f>Table4[[#This Row],[iso3]]</f>
        <v>Uganda</v>
      </c>
    </row>
    <row r="155" spans="1:5">
      <c r="A155" s="18">
        <v>3</v>
      </c>
      <c r="B155" s="18" t="s">
        <v>758</v>
      </c>
      <c r="C155" s="18" t="s">
        <v>57</v>
      </c>
      <c r="D155" s="64" t="str">
        <f>VLOOKUP(Table4[[#This Row],[iso_code]],iso_code!G:H,2,FALSE)</f>
        <v>Zambia</v>
      </c>
      <c r="E155" s="18" t="str">
        <f>Table4[[#This Row],[iso3]]</f>
        <v>Zambia</v>
      </c>
    </row>
    <row r="156" spans="1:5">
      <c r="A156" s="18">
        <v>3</v>
      </c>
      <c r="B156" s="18" t="s">
        <v>1377</v>
      </c>
      <c r="C156" s="18" t="s">
        <v>57</v>
      </c>
      <c r="D156" s="64" t="str">
        <f>VLOOKUP(Table4[[#This Row],[iso_code]],iso_code!G:H,2,FALSE)</f>
        <v>Zimbabwe</v>
      </c>
      <c r="E156" s="18" t="str">
        <f>Table4[[#This Row],[iso3]]</f>
        <v>Zimbabwe</v>
      </c>
    </row>
    <row r="157" spans="1:5">
      <c r="A157" s="18">
        <v>4</v>
      </c>
      <c r="B157" s="60" t="s">
        <v>812</v>
      </c>
      <c r="C157" s="18" t="s">
        <v>57</v>
      </c>
      <c r="D157" s="64" t="str">
        <f>VLOOKUP(Table4[[#This Row],[iso_code]],iso_code!G:H,2,FALSE)</f>
        <v>Algeria</v>
      </c>
      <c r="E157" s="18" t="str">
        <f>Table4[[#This Row],[iso3]]</f>
        <v>Algeria</v>
      </c>
    </row>
    <row r="158" spans="1:5">
      <c r="A158" s="18">
        <v>4</v>
      </c>
      <c r="B158" s="60" t="s">
        <v>1340</v>
      </c>
      <c r="C158" s="18" t="s">
        <v>57</v>
      </c>
      <c r="D158" s="64" t="str">
        <f>VLOOKUP(Table4[[#This Row],[iso_code]],iso_code!G:H,2,FALSE)</f>
        <v>Angola</v>
      </c>
      <c r="E158" s="18" t="str">
        <f>Table4[[#This Row],[iso3]]</f>
        <v>Angola</v>
      </c>
    </row>
    <row r="159" spans="1:5">
      <c r="A159" s="18">
        <v>4</v>
      </c>
      <c r="B159" s="60" t="s">
        <v>1341</v>
      </c>
      <c r="C159" s="18" t="s">
        <v>57</v>
      </c>
      <c r="D159" s="64" t="str">
        <f>VLOOKUP(Table4[[#This Row],[iso_code]],iso_code!G:H,2,FALSE)</f>
        <v>Benin</v>
      </c>
      <c r="E159" s="18" t="str">
        <f>Table4[[#This Row],[iso3]]</f>
        <v>Benin</v>
      </c>
    </row>
    <row r="160" spans="1:5">
      <c r="A160" s="18">
        <v>4</v>
      </c>
      <c r="B160" s="60" t="s">
        <v>1342</v>
      </c>
      <c r="C160" s="18" t="s">
        <v>57</v>
      </c>
      <c r="D160" s="64" t="str">
        <f>VLOOKUP(Table4[[#This Row],[iso_code]],iso_code!G:H,2,FALSE)</f>
        <v>Botswana</v>
      </c>
      <c r="E160" s="18" t="str">
        <f>Table4[[#This Row],[iso3]]</f>
        <v>Botswana</v>
      </c>
    </row>
    <row r="161" spans="1:5">
      <c r="A161" s="18">
        <v>4</v>
      </c>
      <c r="B161" s="60" t="s">
        <v>1343</v>
      </c>
      <c r="C161" s="18" t="s">
        <v>57</v>
      </c>
      <c r="D161" s="64" t="str">
        <f>VLOOKUP(Table4[[#This Row],[iso_code]],iso_code!G:H,2,FALSE)</f>
        <v>Burkina Faso</v>
      </c>
      <c r="E161" s="18" t="str">
        <f>Table4[[#This Row],[iso3]]</f>
        <v>Burkina Faso</v>
      </c>
    </row>
    <row r="162" spans="1:5">
      <c r="A162" s="18">
        <v>4</v>
      </c>
      <c r="B162" s="60" t="s">
        <v>1344</v>
      </c>
      <c r="C162" s="18" t="s">
        <v>57</v>
      </c>
      <c r="D162" s="64" t="str">
        <f>VLOOKUP(Table4[[#This Row],[iso_code]],iso_code!G:H,2,FALSE)</f>
        <v>Burundi</v>
      </c>
      <c r="E162" s="18" t="str">
        <f>Table4[[#This Row],[iso3]]</f>
        <v>Burundi</v>
      </c>
    </row>
    <row r="163" spans="1:5">
      <c r="A163" s="18">
        <v>4</v>
      </c>
      <c r="B163" s="60" t="s">
        <v>1378</v>
      </c>
      <c r="C163" s="18" t="s">
        <v>57</v>
      </c>
      <c r="D163" s="64" t="str">
        <f>VLOOKUP(Table4[[#This Row],[iso_code]],iso_code!G:H,2,FALSE)</f>
        <v>Cabo Verde</v>
      </c>
      <c r="E163" s="18" t="str">
        <f>Table4[[#This Row],[iso3]]</f>
        <v>Cabo Verde</v>
      </c>
    </row>
    <row r="164" spans="1:5">
      <c r="A164" s="18">
        <v>4</v>
      </c>
      <c r="B164" s="60" t="s">
        <v>290</v>
      </c>
      <c r="C164" s="18" t="s">
        <v>57</v>
      </c>
      <c r="D164" s="64" t="str">
        <f>VLOOKUP(Table4[[#This Row],[iso_code]],iso_code!G:H,2,FALSE)</f>
        <v>Cameroon</v>
      </c>
      <c r="E164" s="18" t="str">
        <f>Table4[[#This Row],[iso3]]</f>
        <v>Cameroon</v>
      </c>
    </row>
    <row r="165" spans="1:5">
      <c r="A165" s="18">
        <v>4</v>
      </c>
      <c r="B165" s="60" t="s">
        <v>1345</v>
      </c>
      <c r="C165" s="18" t="s">
        <v>57</v>
      </c>
      <c r="D165" s="64" t="str">
        <f>VLOOKUP(Table4[[#This Row],[iso_code]],iso_code!G:H,2,FALSE)</f>
        <v>Central African Republic (the)</v>
      </c>
      <c r="E165" s="18" t="str">
        <f>Table4[[#This Row],[iso3]]</f>
        <v>Central African Republic (the)</v>
      </c>
    </row>
    <row r="166" spans="1:5">
      <c r="A166" s="18">
        <v>4</v>
      </c>
      <c r="B166" s="60" t="s">
        <v>1346</v>
      </c>
      <c r="C166" s="18" t="s">
        <v>57</v>
      </c>
      <c r="D166" s="64" t="str">
        <f>VLOOKUP(Table4[[#This Row],[iso_code]],iso_code!G:H,2,FALSE)</f>
        <v>Chad</v>
      </c>
      <c r="E166" s="18" t="str">
        <f>Table4[[#This Row],[iso3]]</f>
        <v>Chad</v>
      </c>
    </row>
    <row r="167" spans="1:5">
      <c r="A167" s="18">
        <v>4</v>
      </c>
      <c r="B167" s="60" t="s">
        <v>1347</v>
      </c>
      <c r="C167" s="18" t="s">
        <v>57</v>
      </c>
      <c r="D167" s="64" t="str">
        <f>VLOOKUP(Table4[[#This Row],[iso_code]],iso_code!G:H,2,FALSE)</f>
        <v>Comoros (the)</v>
      </c>
      <c r="E167" s="18" t="str">
        <f>Table4[[#This Row],[iso3]]</f>
        <v>Comoros (the)</v>
      </c>
    </row>
    <row r="168" spans="1:5">
      <c r="A168" s="18">
        <v>4</v>
      </c>
      <c r="B168" s="60" t="s">
        <v>1349</v>
      </c>
      <c r="C168" s="18" t="s">
        <v>57</v>
      </c>
      <c r="D168" s="64" t="str">
        <f>VLOOKUP(Table4[[#This Row],[iso_code]],iso_code!G:H,2,FALSE)</f>
        <v>Congo (the Democratic Republic of the)</v>
      </c>
      <c r="E168" s="18" t="str">
        <f>Table4[[#This Row],[iso3]]</f>
        <v>Congo (the Democratic Republic of the)</v>
      </c>
    </row>
    <row r="169" spans="1:5">
      <c r="A169" s="18">
        <v>4</v>
      </c>
      <c r="B169" s="60" t="s">
        <v>1348</v>
      </c>
      <c r="C169" s="18" t="s">
        <v>57</v>
      </c>
      <c r="D169" s="64" t="str">
        <f>VLOOKUP(Table4[[#This Row],[iso_code]],iso_code!G:H,2,FALSE)</f>
        <v>Congo (the)</v>
      </c>
      <c r="E169" s="18" t="str">
        <f>Table4[[#This Row],[iso3]]</f>
        <v>Congo (the)</v>
      </c>
    </row>
    <row r="170" spans="1:5">
      <c r="A170" s="18">
        <v>4</v>
      </c>
      <c r="B170" s="60" t="s">
        <v>1350</v>
      </c>
      <c r="C170" s="18" t="s">
        <v>57</v>
      </c>
      <c r="D170" s="64" t="str">
        <f>VLOOKUP(Table4[[#This Row],[iso_code]],iso_code!G:H,2,FALSE)</f>
        <v>Djibouti</v>
      </c>
      <c r="E170" s="18" t="str">
        <f>Table4[[#This Row],[iso3]]</f>
        <v>Djibouti</v>
      </c>
    </row>
    <row r="171" spans="1:5">
      <c r="A171" s="18">
        <v>4</v>
      </c>
      <c r="B171" s="60" t="s">
        <v>875</v>
      </c>
      <c r="C171" s="18" t="s">
        <v>57</v>
      </c>
      <c r="D171" s="64" t="str">
        <f>VLOOKUP(Table4[[#This Row],[iso_code]],iso_code!G:H,2,FALSE)</f>
        <v>Egypt</v>
      </c>
      <c r="E171" s="18" t="str">
        <f>Table4[[#This Row],[iso3]]</f>
        <v>Egypt</v>
      </c>
    </row>
    <row r="172" spans="1:5">
      <c r="A172" s="18">
        <v>4</v>
      </c>
      <c r="B172" s="60" t="s">
        <v>1351</v>
      </c>
      <c r="C172" s="18" t="s">
        <v>57</v>
      </c>
      <c r="D172" s="64" t="str">
        <f>VLOOKUP(Table4[[#This Row],[iso_code]],iso_code!G:H,2,FALSE)</f>
        <v>Equatorial Guinea</v>
      </c>
      <c r="E172" s="18" t="str">
        <f>Table4[[#This Row],[iso3]]</f>
        <v>Equatorial Guinea</v>
      </c>
    </row>
    <row r="173" spans="1:5">
      <c r="A173" s="18">
        <v>4</v>
      </c>
      <c r="B173" s="60" t="s">
        <v>1352</v>
      </c>
      <c r="C173" s="18" t="s">
        <v>57</v>
      </c>
      <c r="D173" s="64" t="str">
        <f>VLOOKUP(Table4[[#This Row],[iso_code]],iso_code!G:H,2,FALSE)</f>
        <v>Eritrea</v>
      </c>
      <c r="E173" s="18" t="str">
        <f>Table4[[#This Row],[iso3]]</f>
        <v>Eritrea</v>
      </c>
    </row>
    <row r="174" spans="1:5">
      <c r="A174" s="18">
        <v>4</v>
      </c>
      <c r="B174" s="60" t="s">
        <v>1374</v>
      </c>
      <c r="C174" s="18" t="s">
        <v>57</v>
      </c>
      <c r="D174" s="64" t="str">
        <f>VLOOKUP(Table4[[#This Row],[iso_code]],iso_code!G:H,2,FALSE)</f>
        <v>Eswatini</v>
      </c>
      <c r="E174" s="18" t="str">
        <f>Table4[[#This Row],[iso3]]</f>
        <v>Eswatini</v>
      </c>
    </row>
    <row r="175" spans="1:5">
      <c r="A175" s="18">
        <v>4</v>
      </c>
      <c r="B175" s="60" t="s">
        <v>199</v>
      </c>
      <c r="C175" s="18" t="s">
        <v>57</v>
      </c>
      <c r="D175" s="64" t="str">
        <f>VLOOKUP(Table4[[#This Row],[iso_code]],iso_code!G:H,2,FALSE)</f>
        <v>Ethiopia</v>
      </c>
      <c r="E175" s="18" t="str">
        <f>Table4[[#This Row],[iso3]]</f>
        <v>Ethiopia</v>
      </c>
    </row>
    <row r="176" spans="1:5">
      <c r="A176" s="18">
        <v>4</v>
      </c>
      <c r="B176" s="60" t="s">
        <v>1353</v>
      </c>
      <c r="C176" s="18" t="s">
        <v>57</v>
      </c>
      <c r="D176" s="64" t="str">
        <f>VLOOKUP(Table4[[#This Row],[iso_code]],iso_code!G:H,2,FALSE)</f>
        <v>Gabon</v>
      </c>
      <c r="E176" s="18" t="str">
        <f>Table4[[#This Row],[iso3]]</f>
        <v>Gabon</v>
      </c>
    </row>
    <row r="177" spans="1:5">
      <c r="A177" s="18">
        <v>4</v>
      </c>
      <c r="B177" s="60" t="s">
        <v>1354</v>
      </c>
      <c r="C177" s="18" t="s">
        <v>57</v>
      </c>
      <c r="D177" s="64" t="str">
        <f>VLOOKUP(Table4[[#This Row],[iso_code]],iso_code!G:H,2,FALSE)</f>
        <v>Gambia (the)</v>
      </c>
      <c r="E177" s="18" t="str">
        <f>Table4[[#This Row],[iso3]]</f>
        <v>Gambia (the)</v>
      </c>
    </row>
    <row r="178" spans="1:5">
      <c r="A178" s="18">
        <v>4</v>
      </c>
      <c r="B178" s="60" t="s">
        <v>255</v>
      </c>
      <c r="C178" s="18" t="s">
        <v>57</v>
      </c>
      <c r="D178" s="64" t="str">
        <f>VLOOKUP(Table4[[#This Row],[iso_code]],iso_code!G:H,2,FALSE)</f>
        <v>Ghana</v>
      </c>
      <c r="E178" s="18" t="str">
        <f>Table4[[#This Row],[iso3]]</f>
        <v>Ghana</v>
      </c>
    </row>
    <row r="179" spans="1:5">
      <c r="A179" s="18">
        <v>4</v>
      </c>
      <c r="B179" s="60" t="s">
        <v>1355</v>
      </c>
      <c r="C179" s="18" t="s">
        <v>57</v>
      </c>
      <c r="D179" s="64" t="str">
        <f>VLOOKUP(Table4[[#This Row],[iso_code]],iso_code!G:H,2,FALSE)</f>
        <v>Guinea</v>
      </c>
      <c r="E179" s="18" t="str">
        <f>Table4[[#This Row],[iso3]]</f>
        <v>Guinea</v>
      </c>
    </row>
    <row r="180" spans="1:5">
      <c r="A180" s="18">
        <v>4</v>
      </c>
      <c r="B180" s="60" t="s">
        <v>1356</v>
      </c>
      <c r="C180" s="18" t="s">
        <v>57</v>
      </c>
      <c r="D180" s="64" t="str">
        <f>VLOOKUP(Table4[[#This Row],[iso_code]],iso_code!G:H,2,FALSE)</f>
        <v>Guinea-Bissau</v>
      </c>
      <c r="E180" s="18" t="str">
        <f>Table4[[#This Row],[iso3]]</f>
        <v>Guinea-Bissau</v>
      </c>
    </row>
    <row r="181" spans="1:5">
      <c r="A181" s="18">
        <v>4</v>
      </c>
      <c r="B181" s="60" t="s">
        <v>1357</v>
      </c>
      <c r="C181" s="18" t="s">
        <v>57</v>
      </c>
      <c r="D181" s="64" t="str">
        <f>VLOOKUP(Table4[[#This Row],[iso_code]],iso_code!G:H,2,FALSE)</f>
        <v>Côte d'Ivoire</v>
      </c>
      <c r="E181" s="18" t="str">
        <f>Table4[[#This Row],[iso3]]</f>
        <v>Côte d'Ivoire</v>
      </c>
    </row>
    <row r="182" spans="1:5">
      <c r="A182" s="18">
        <v>4</v>
      </c>
      <c r="B182" s="60" t="s">
        <v>434</v>
      </c>
      <c r="C182" s="18" t="s">
        <v>57</v>
      </c>
      <c r="D182" s="64" t="str">
        <f>VLOOKUP(Table4[[#This Row],[iso_code]],iso_code!G:H,2,FALSE)</f>
        <v>Kenya</v>
      </c>
      <c r="E182" s="18" t="str">
        <f>Table4[[#This Row],[iso3]]</f>
        <v>Kenya</v>
      </c>
    </row>
    <row r="183" spans="1:5">
      <c r="A183" s="18">
        <v>4</v>
      </c>
      <c r="B183" s="60" t="s">
        <v>1358</v>
      </c>
      <c r="C183" s="18" t="s">
        <v>57</v>
      </c>
      <c r="D183" s="64" t="str">
        <f>VLOOKUP(Table4[[#This Row],[iso_code]],iso_code!G:H,2,FALSE)</f>
        <v>Lesotho</v>
      </c>
      <c r="E183" s="18" t="str">
        <f>Table4[[#This Row],[iso3]]</f>
        <v>Lesotho</v>
      </c>
    </row>
    <row r="184" spans="1:5">
      <c r="A184" s="18">
        <v>4</v>
      </c>
      <c r="B184" s="60" t="s">
        <v>1359</v>
      </c>
      <c r="C184" s="18" t="s">
        <v>57</v>
      </c>
      <c r="D184" s="64" t="str">
        <f>VLOOKUP(Table4[[#This Row],[iso_code]],iso_code!G:H,2,FALSE)</f>
        <v>Liberia</v>
      </c>
      <c r="E184" s="18" t="str">
        <f>Table4[[#This Row],[iso3]]</f>
        <v>Liberia</v>
      </c>
    </row>
    <row r="185" spans="1:5">
      <c r="A185" s="18">
        <v>4</v>
      </c>
      <c r="B185" s="60" t="s">
        <v>1360</v>
      </c>
      <c r="C185" s="18" t="s">
        <v>57</v>
      </c>
      <c r="D185" s="64" t="str">
        <f>VLOOKUP(Table4[[#This Row],[iso_code]],iso_code!G:H,2,FALSE)</f>
        <v>Libya</v>
      </c>
      <c r="E185" s="18" t="str">
        <f>Table4[[#This Row],[iso3]]</f>
        <v>Libya</v>
      </c>
    </row>
    <row r="186" spans="1:5">
      <c r="A186" s="18">
        <v>4</v>
      </c>
      <c r="B186" s="60" t="s">
        <v>1361</v>
      </c>
      <c r="C186" s="18" t="s">
        <v>57</v>
      </c>
      <c r="D186" s="64" t="str">
        <f>VLOOKUP(Table4[[#This Row],[iso_code]],iso_code!G:H,2,FALSE)</f>
        <v>Madagascar</v>
      </c>
      <c r="E186" s="18" t="str">
        <f>Table4[[#This Row],[iso3]]</f>
        <v>Madagascar</v>
      </c>
    </row>
    <row r="187" spans="1:5">
      <c r="A187" s="18">
        <v>4</v>
      </c>
      <c r="B187" s="60" t="s">
        <v>1192</v>
      </c>
      <c r="C187" s="18" t="s">
        <v>57</v>
      </c>
      <c r="D187" s="64" t="str">
        <f>VLOOKUP(Table4[[#This Row],[iso_code]],iso_code!G:H,2,FALSE)</f>
        <v>Malawi</v>
      </c>
      <c r="E187" s="18" t="str">
        <f>Table4[[#This Row],[iso3]]</f>
        <v>Malawi</v>
      </c>
    </row>
    <row r="188" spans="1:5">
      <c r="A188" s="18">
        <v>4</v>
      </c>
      <c r="B188" s="60" t="s">
        <v>1362</v>
      </c>
      <c r="C188" s="18" t="s">
        <v>57</v>
      </c>
      <c r="D188" s="64" t="str">
        <f>VLOOKUP(Table4[[#This Row],[iso_code]],iso_code!G:H,2,FALSE)</f>
        <v>Mali</v>
      </c>
      <c r="E188" s="18" t="str">
        <f>Table4[[#This Row],[iso3]]</f>
        <v>Mali</v>
      </c>
    </row>
    <row r="189" spans="1:5">
      <c r="A189" s="18">
        <v>4</v>
      </c>
      <c r="B189" s="60" t="s">
        <v>1363</v>
      </c>
      <c r="C189" s="18" t="s">
        <v>57</v>
      </c>
      <c r="D189" s="64" t="str">
        <f>VLOOKUP(Table4[[#This Row],[iso_code]],iso_code!G:H,2,FALSE)</f>
        <v>Mauritania</v>
      </c>
      <c r="E189" s="18" t="str">
        <f>Table4[[#This Row],[iso3]]</f>
        <v>Mauritania</v>
      </c>
    </row>
    <row r="190" spans="1:5">
      <c r="A190" s="18">
        <v>4</v>
      </c>
      <c r="B190" s="60" t="s">
        <v>997</v>
      </c>
      <c r="C190" s="18" t="s">
        <v>57</v>
      </c>
      <c r="D190" s="64" t="str">
        <f>VLOOKUP(Table4[[#This Row],[iso_code]],iso_code!G:H,2,FALSE)</f>
        <v>Mauritius</v>
      </c>
      <c r="E190" s="18" t="str">
        <f>Table4[[#This Row],[iso3]]</f>
        <v>Mauritius</v>
      </c>
    </row>
    <row r="191" spans="1:5">
      <c r="A191" s="18">
        <v>4</v>
      </c>
      <c r="B191" s="60" t="s">
        <v>519</v>
      </c>
      <c r="C191" s="18" t="s">
        <v>57</v>
      </c>
      <c r="D191" s="64" t="str">
        <f>VLOOKUP(Table4[[#This Row],[iso_code]],iso_code!G:H,2,FALSE)</f>
        <v>Morocco</v>
      </c>
      <c r="E191" s="18" t="str">
        <f>Table4[[#This Row],[iso3]]</f>
        <v>Morocco</v>
      </c>
    </row>
    <row r="192" spans="1:5">
      <c r="A192" s="18">
        <v>4</v>
      </c>
      <c r="B192" s="60" t="s">
        <v>1364</v>
      </c>
      <c r="C192" s="18" t="s">
        <v>57</v>
      </c>
      <c r="D192" s="64" t="str">
        <f>VLOOKUP(Table4[[#This Row],[iso_code]],iso_code!G:H,2,FALSE)</f>
        <v>Mozambique</v>
      </c>
      <c r="E192" s="18" t="str">
        <f>Table4[[#This Row],[iso3]]</f>
        <v>Mozambique</v>
      </c>
    </row>
    <row r="193" spans="1:5">
      <c r="A193" s="18">
        <v>4</v>
      </c>
      <c r="B193" s="60" t="s">
        <v>1365</v>
      </c>
      <c r="C193" s="18" t="s">
        <v>57</v>
      </c>
      <c r="D193" s="64" t="str">
        <f>VLOOKUP(Table4[[#This Row],[iso_code]],iso_code!G:H,2,FALSE)</f>
        <v>Namibia</v>
      </c>
      <c r="E193" s="18" t="str">
        <f>Table4[[#This Row],[iso3]]</f>
        <v>Namibia</v>
      </c>
    </row>
    <row r="194" spans="1:5">
      <c r="A194" s="18">
        <v>4</v>
      </c>
      <c r="B194" s="60" t="s">
        <v>1032</v>
      </c>
      <c r="C194" s="18" t="s">
        <v>57</v>
      </c>
      <c r="D194" s="64" t="str">
        <f>VLOOKUP(Table4[[#This Row],[iso_code]],iso_code!G:H,2,FALSE)</f>
        <v>Niger (the)</v>
      </c>
      <c r="E194" s="18" t="str">
        <f>Table4[[#This Row],[iso3]]</f>
        <v>Niger (the)</v>
      </c>
    </row>
    <row r="195" spans="1:5">
      <c r="A195" s="18">
        <v>4</v>
      </c>
      <c r="B195" s="60" t="s">
        <v>1265</v>
      </c>
      <c r="C195" s="18" t="s">
        <v>57</v>
      </c>
      <c r="D195" s="64" t="str">
        <f>VLOOKUP(Table4[[#This Row],[iso_code]],iso_code!G:H,2,FALSE)</f>
        <v>Nigeria</v>
      </c>
      <c r="E195" s="18" t="str">
        <f>Table4[[#This Row],[iso3]]</f>
        <v>Nigeria</v>
      </c>
    </row>
    <row r="196" spans="1:5">
      <c r="A196" s="18">
        <v>4</v>
      </c>
      <c r="B196" s="60" t="s">
        <v>1366</v>
      </c>
      <c r="C196" s="18" t="s">
        <v>57</v>
      </c>
      <c r="D196" s="64" t="str">
        <f>VLOOKUP(Table4[[#This Row],[iso_code]],iso_code!G:H,2,FALSE)</f>
        <v>Rwanda</v>
      </c>
      <c r="E196" s="18" t="str">
        <f>Table4[[#This Row],[iso3]]</f>
        <v>Rwanda</v>
      </c>
    </row>
    <row r="197" spans="1:5">
      <c r="A197" s="18">
        <v>4</v>
      </c>
      <c r="B197" s="60" t="s">
        <v>1367</v>
      </c>
      <c r="C197" s="18" t="s">
        <v>57</v>
      </c>
      <c r="D197" s="64" t="str">
        <f>VLOOKUP(Table4[[#This Row],[iso_code]],iso_code!G:H,2,FALSE)</f>
        <v>Sao Tome and Principe</v>
      </c>
      <c r="E197" s="18" t="str">
        <f>Table4[[#This Row],[iso3]]</f>
        <v>Sao Tome and Principe</v>
      </c>
    </row>
    <row r="198" spans="1:5">
      <c r="A198" s="18">
        <v>4</v>
      </c>
      <c r="B198" s="60" t="s">
        <v>1368</v>
      </c>
      <c r="C198" s="18" t="s">
        <v>57</v>
      </c>
      <c r="D198" s="64" t="str">
        <f>VLOOKUP(Table4[[#This Row],[iso_code]],iso_code!G:H,2,FALSE)</f>
        <v>Senegal</v>
      </c>
      <c r="E198" s="18" t="str">
        <f>Table4[[#This Row],[iso3]]</f>
        <v>Senegal</v>
      </c>
    </row>
    <row r="199" spans="1:5">
      <c r="A199" s="18">
        <v>4</v>
      </c>
      <c r="B199" s="60" t="s">
        <v>1369</v>
      </c>
      <c r="C199" s="18" t="s">
        <v>57</v>
      </c>
      <c r="D199" s="64" t="str">
        <f>VLOOKUP(Table4[[#This Row],[iso_code]],iso_code!G:H,2,FALSE)</f>
        <v>Seychelles</v>
      </c>
      <c r="E199" s="18" t="str">
        <f>Table4[[#This Row],[iso3]]</f>
        <v>Seychelles</v>
      </c>
    </row>
    <row r="200" spans="1:5">
      <c r="A200" s="18">
        <v>4</v>
      </c>
      <c r="B200" s="60" t="s">
        <v>1370</v>
      </c>
      <c r="C200" s="18" t="s">
        <v>57</v>
      </c>
      <c r="D200" s="64" t="str">
        <f>VLOOKUP(Table4[[#This Row],[iso_code]],iso_code!G:H,2,FALSE)</f>
        <v>Sierra Leone</v>
      </c>
      <c r="E200" s="18" t="str">
        <f>Table4[[#This Row],[iso3]]</f>
        <v>Sierra Leone</v>
      </c>
    </row>
    <row r="201" spans="1:5">
      <c r="A201" s="18">
        <v>4</v>
      </c>
      <c r="B201" s="60" t="s">
        <v>1371</v>
      </c>
      <c r="C201" s="18" t="s">
        <v>57</v>
      </c>
      <c r="D201" s="64" t="str">
        <f>VLOOKUP(Table4[[#This Row],[iso_code]],iso_code!G:H,2,FALSE)</f>
        <v>Somalia</v>
      </c>
      <c r="E201" s="18" t="str">
        <f>Table4[[#This Row],[iso3]]</f>
        <v>Somalia</v>
      </c>
    </row>
    <row r="202" spans="1:5">
      <c r="A202" s="18">
        <v>4</v>
      </c>
      <c r="B202" s="60" t="s">
        <v>618</v>
      </c>
      <c r="C202" s="18" t="s">
        <v>57</v>
      </c>
      <c r="D202" s="64" t="str">
        <f>VLOOKUP(Table4[[#This Row],[iso_code]],iso_code!G:H,2,FALSE)</f>
        <v>South Africa</v>
      </c>
      <c r="E202" s="18" t="str">
        <f>Table4[[#This Row],[iso3]]</f>
        <v>South Africa</v>
      </c>
    </row>
    <row r="203" spans="1:5">
      <c r="A203" s="18">
        <v>4</v>
      </c>
      <c r="B203" s="60" t="s">
        <v>1372</v>
      </c>
      <c r="C203" s="18" t="s">
        <v>57</v>
      </c>
      <c r="D203" s="64" t="str">
        <f>VLOOKUP(Table4[[#This Row],[iso_code]],iso_code!G:H,2,FALSE)</f>
        <v>South Sudan</v>
      </c>
      <c r="E203" s="18" t="str">
        <f>Table4[[#This Row],[iso3]]</f>
        <v>South Sudan</v>
      </c>
    </row>
    <row r="204" spans="1:5">
      <c r="A204" s="18">
        <v>4</v>
      </c>
      <c r="B204" s="60" t="s">
        <v>1373</v>
      </c>
      <c r="C204" s="18" t="s">
        <v>57</v>
      </c>
      <c r="D204" s="64" t="str">
        <f>VLOOKUP(Table4[[#This Row],[iso_code]],iso_code!G:H,2,FALSE)</f>
        <v>Sudan (the)</v>
      </c>
      <c r="E204" s="18" t="str">
        <f>Table4[[#This Row],[iso3]]</f>
        <v>Sudan (the)</v>
      </c>
    </row>
    <row r="205" spans="1:5">
      <c r="A205" s="18">
        <v>4</v>
      </c>
      <c r="B205" s="60" t="s">
        <v>885</v>
      </c>
      <c r="C205" s="18" t="s">
        <v>57</v>
      </c>
      <c r="D205" s="64" t="str">
        <f>VLOOKUP(Table4[[#This Row],[iso_code]],iso_code!G:H,2,FALSE)</f>
        <v>Tanzania, United Republic of</v>
      </c>
      <c r="E205" s="18" t="str">
        <f>Table4[[#This Row],[iso3]]</f>
        <v>Tanzania, United Republic of</v>
      </c>
    </row>
    <row r="206" spans="1:5">
      <c r="A206" s="18">
        <v>4</v>
      </c>
      <c r="B206" s="60" t="s">
        <v>1375</v>
      </c>
      <c r="C206" s="18" t="s">
        <v>57</v>
      </c>
      <c r="D206" s="64" t="str">
        <f>VLOOKUP(Table4[[#This Row],[iso_code]],iso_code!G:H,2,FALSE)</f>
        <v>Togo</v>
      </c>
      <c r="E206" s="18" t="str">
        <f>Table4[[#This Row],[iso3]]</f>
        <v>Togo</v>
      </c>
    </row>
    <row r="207" spans="1:5">
      <c r="A207" s="18">
        <v>4</v>
      </c>
      <c r="B207" s="18" t="s">
        <v>979</v>
      </c>
      <c r="C207" s="18" t="s">
        <v>57</v>
      </c>
      <c r="D207" s="64" t="str">
        <f>VLOOKUP(Table4[[#This Row],[iso_code]],iso_code!G:H,2,FALSE)</f>
        <v>Tunisia</v>
      </c>
      <c r="E207" s="18" t="str">
        <f>Table4[[#This Row],[iso3]]</f>
        <v>Tunisia</v>
      </c>
    </row>
    <row r="208" spans="1:5">
      <c r="A208" s="18">
        <v>4</v>
      </c>
      <c r="B208" s="18" t="s">
        <v>1376</v>
      </c>
      <c r="C208" s="18" t="s">
        <v>57</v>
      </c>
      <c r="D208" s="64" t="str">
        <f>VLOOKUP(Table4[[#This Row],[iso_code]],iso_code!G:H,2,FALSE)</f>
        <v>Uganda</v>
      </c>
      <c r="E208" s="18" t="str">
        <f>Table4[[#This Row],[iso3]]</f>
        <v>Uganda</v>
      </c>
    </row>
    <row r="209" spans="1:5">
      <c r="A209" s="18">
        <v>4</v>
      </c>
      <c r="B209" s="18" t="s">
        <v>758</v>
      </c>
      <c r="C209" s="18" t="s">
        <v>57</v>
      </c>
      <c r="D209" s="64" t="str">
        <f>VLOOKUP(Table4[[#This Row],[iso_code]],iso_code!G:H,2,FALSE)</f>
        <v>Zambia</v>
      </c>
      <c r="E209" s="18" t="str">
        <f>Table4[[#This Row],[iso3]]</f>
        <v>Zambia</v>
      </c>
    </row>
    <row r="210" spans="1:5">
      <c r="A210" s="18">
        <v>4</v>
      </c>
      <c r="B210" s="18" t="s">
        <v>1377</v>
      </c>
      <c r="C210" s="18" t="s">
        <v>57</v>
      </c>
      <c r="D210" s="64" t="str">
        <f>VLOOKUP(Table4[[#This Row],[iso_code]],iso_code!G:H,2,FALSE)</f>
        <v>Zimbabwe</v>
      </c>
      <c r="E210" s="18" t="str">
        <f>Table4[[#This Row],[iso3]]</f>
        <v>Zimbabwe</v>
      </c>
    </row>
    <row r="211" spans="1:5">
      <c r="A211" s="18">
        <v>5</v>
      </c>
      <c r="B211" s="65" t="s">
        <v>1340</v>
      </c>
      <c r="C211" s="18" t="s">
        <v>57</v>
      </c>
      <c r="D211" s="64" t="str">
        <f>VLOOKUP(Table4[[#This Row],[iso_code]],iso_code!G:H,2,FALSE)</f>
        <v>Angola</v>
      </c>
      <c r="E211" s="18" t="str">
        <f>Table4[[#This Row],[iso3]]</f>
        <v>Angola</v>
      </c>
    </row>
    <row r="212" spans="1:5">
      <c r="A212" s="18">
        <v>5</v>
      </c>
      <c r="B212" s="65" t="s">
        <v>1343</v>
      </c>
      <c r="C212" s="18" t="s">
        <v>57</v>
      </c>
      <c r="D212" s="64" t="str">
        <f>VLOOKUP(Table4[[#This Row],[iso_code]],iso_code!G:H,2,FALSE)</f>
        <v>Burkina Faso</v>
      </c>
      <c r="E212" s="18" t="str">
        <f>Table4[[#This Row],[iso3]]</f>
        <v>Burkina Faso</v>
      </c>
    </row>
    <row r="213" spans="1:5">
      <c r="A213" s="18">
        <v>5</v>
      </c>
      <c r="B213" s="65" t="s">
        <v>1344</v>
      </c>
      <c r="C213" s="18" t="s">
        <v>57</v>
      </c>
      <c r="D213" s="64" t="str">
        <f>VLOOKUP(Table4[[#This Row],[iso_code]],iso_code!G:H,2,FALSE)</f>
        <v>Burundi</v>
      </c>
      <c r="E213" s="18" t="str">
        <f>Table4[[#This Row],[iso3]]</f>
        <v>Burundi</v>
      </c>
    </row>
    <row r="214" spans="1:5">
      <c r="A214" s="18">
        <v>5</v>
      </c>
      <c r="B214" s="65" t="s">
        <v>1341</v>
      </c>
      <c r="C214" s="18" t="s">
        <v>57</v>
      </c>
      <c r="D214" s="64" t="str">
        <f>VLOOKUP(Table4[[#This Row],[iso_code]],iso_code!G:H,2,FALSE)</f>
        <v>Benin</v>
      </c>
      <c r="E214" s="18" t="str">
        <f>Table4[[#This Row],[iso3]]</f>
        <v>Benin</v>
      </c>
    </row>
    <row r="215" spans="1:5">
      <c r="A215" s="18">
        <v>5</v>
      </c>
      <c r="B215" s="65" t="s">
        <v>1342</v>
      </c>
      <c r="C215" s="18" t="s">
        <v>57</v>
      </c>
      <c r="D215" s="64" t="str">
        <f>VLOOKUP(Table4[[#This Row],[iso_code]],iso_code!G:H,2,FALSE)</f>
        <v>Botswana</v>
      </c>
      <c r="E215" s="18" t="str">
        <f>Table4[[#This Row],[iso3]]</f>
        <v>Botswana</v>
      </c>
    </row>
    <row r="216" spans="1:5">
      <c r="A216" s="18">
        <v>5</v>
      </c>
      <c r="B216" s="65" t="s">
        <v>1349</v>
      </c>
      <c r="C216" s="18" t="s">
        <v>57</v>
      </c>
      <c r="D216" s="64" t="str">
        <f>VLOOKUP(Table4[[#This Row],[iso_code]],iso_code!G:H,2,FALSE)</f>
        <v>Congo (the Democratic Republic of the)</v>
      </c>
      <c r="E216" s="18" t="str">
        <f>Table4[[#This Row],[iso3]]</f>
        <v>Congo (the Democratic Republic of the)</v>
      </c>
    </row>
    <row r="217" spans="1:5">
      <c r="A217" s="18">
        <v>5</v>
      </c>
      <c r="B217" s="65" t="s">
        <v>1345</v>
      </c>
      <c r="C217" s="18" t="s">
        <v>57</v>
      </c>
      <c r="D217" s="64" t="str">
        <f>VLOOKUP(Table4[[#This Row],[iso_code]],iso_code!G:H,2,FALSE)</f>
        <v>Central African Republic (the)</v>
      </c>
      <c r="E217" s="18" t="str">
        <f>Table4[[#This Row],[iso3]]</f>
        <v>Central African Republic (the)</v>
      </c>
    </row>
    <row r="218" spans="1:5">
      <c r="A218" s="18">
        <v>5</v>
      </c>
      <c r="B218" s="65" t="s">
        <v>1348</v>
      </c>
      <c r="C218" s="18" t="s">
        <v>57</v>
      </c>
      <c r="D218" s="64" t="str">
        <f>VLOOKUP(Table4[[#This Row],[iso_code]],iso_code!G:H,2,FALSE)</f>
        <v>Congo (the)</v>
      </c>
      <c r="E218" s="18" t="str">
        <f>Table4[[#This Row],[iso3]]</f>
        <v>Congo (the)</v>
      </c>
    </row>
    <row r="219" spans="1:5">
      <c r="A219" s="18">
        <v>5</v>
      </c>
      <c r="B219" s="65" t="s">
        <v>1357</v>
      </c>
      <c r="C219" s="18" t="s">
        <v>57</v>
      </c>
      <c r="D219" s="64" t="str">
        <f>VLOOKUP(Table4[[#This Row],[iso_code]],iso_code!G:H,2,FALSE)</f>
        <v>Côte d'Ivoire</v>
      </c>
      <c r="E219" s="18" t="str">
        <f>Table4[[#This Row],[iso3]]</f>
        <v>Côte d'Ivoire</v>
      </c>
    </row>
    <row r="220" spans="1:5">
      <c r="A220" s="18">
        <v>5</v>
      </c>
      <c r="B220" s="65" t="s">
        <v>290</v>
      </c>
      <c r="C220" s="18" t="s">
        <v>57</v>
      </c>
      <c r="D220" s="64" t="str">
        <f>VLOOKUP(Table4[[#This Row],[iso_code]],iso_code!G:H,2,FALSE)</f>
        <v>Cameroon</v>
      </c>
      <c r="E220" s="18" t="str">
        <f>Table4[[#This Row],[iso3]]</f>
        <v>Cameroon</v>
      </c>
    </row>
    <row r="221" spans="1:5">
      <c r="A221" s="18">
        <v>5</v>
      </c>
      <c r="B221" s="65" t="s">
        <v>1350</v>
      </c>
      <c r="C221" s="18" t="s">
        <v>57</v>
      </c>
      <c r="D221" s="64" t="str">
        <f>VLOOKUP(Table4[[#This Row],[iso_code]],iso_code!G:H,2,FALSE)</f>
        <v>Djibouti</v>
      </c>
      <c r="E221" s="18" t="str">
        <f>Table4[[#This Row],[iso3]]</f>
        <v>Djibouti</v>
      </c>
    </row>
    <row r="222" spans="1:5">
      <c r="A222" s="18">
        <v>5</v>
      </c>
      <c r="B222" s="65" t="s">
        <v>812</v>
      </c>
      <c r="C222" s="18" t="s">
        <v>57</v>
      </c>
      <c r="D222" s="64" t="str">
        <f>VLOOKUP(Table4[[#This Row],[iso_code]],iso_code!G:H,2,FALSE)</f>
        <v>Algeria</v>
      </c>
      <c r="E222" s="18" t="str">
        <f>Table4[[#This Row],[iso3]]</f>
        <v>Algeria</v>
      </c>
    </row>
    <row r="223" spans="1:5">
      <c r="A223" s="18">
        <v>5</v>
      </c>
      <c r="B223" s="65" t="s">
        <v>875</v>
      </c>
      <c r="C223" s="18" t="s">
        <v>57</v>
      </c>
      <c r="D223" s="64" t="str">
        <f>VLOOKUP(Table4[[#This Row],[iso_code]],iso_code!G:H,2,FALSE)</f>
        <v>Egypt</v>
      </c>
      <c r="E223" s="18" t="str">
        <f>Table4[[#This Row],[iso3]]</f>
        <v>Egypt</v>
      </c>
    </row>
    <row r="224" spans="1:5">
      <c r="A224" s="18">
        <v>5</v>
      </c>
      <c r="B224" s="65" t="s">
        <v>1352</v>
      </c>
      <c r="C224" s="18" t="s">
        <v>57</v>
      </c>
      <c r="D224" s="64" t="str">
        <f>VLOOKUP(Table4[[#This Row],[iso_code]],iso_code!G:H,2,FALSE)</f>
        <v>Eritrea</v>
      </c>
      <c r="E224" s="18" t="str">
        <f>Table4[[#This Row],[iso3]]</f>
        <v>Eritrea</v>
      </c>
    </row>
    <row r="225" spans="1:5">
      <c r="A225" s="18">
        <v>5</v>
      </c>
      <c r="B225" s="65" t="s">
        <v>199</v>
      </c>
      <c r="C225" s="18" t="s">
        <v>57</v>
      </c>
      <c r="D225" s="64" t="str">
        <f>VLOOKUP(Table4[[#This Row],[iso_code]],iso_code!G:H,2,FALSE)</f>
        <v>Ethiopia</v>
      </c>
      <c r="E225" s="18" t="str">
        <f>Table4[[#This Row],[iso3]]</f>
        <v>Ethiopia</v>
      </c>
    </row>
    <row r="226" spans="1:5">
      <c r="A226" s="18">
        <v>5</v>
      </c>
      <c r="B226" s="65" t="s">
        <v>1353</v>
      </c>
      <c r="C226" s="18" t="s">
        <v>57</v>
      </c>
      <c r="D226" s="64" t="str">
        <f>VLOOKUP(Table4[[#This Row],[iso_code]],iso_code!G:H,2,FALSE)</f>
        <v>Gabon</v>
      </c>
      <c r="E226" s="18" t="str">
        <f>Table4[[#This Row],[iso3]]</f>
        <v>Gabon</v>
      </c>
    </row>
    <row r="227" spans="1:5">
      <c r="A227" s="18">
        <v>5</v>
      </c>
      <c r="B227" s="65" t="s">
        <v>255</v>
      </c>
      <c r="C227" s="18" t="s">
        <v>57</v>
      </c>
      <c r="D227" s="64" t="str">
        <f>VLOOKUP(Table4[[#This Row],[iso_code]],iso_code!G:H,2,FALSE)</f>
        <v>Ghana</v>
      </c>
      <c r="E227" s="18" t="str">
        <f>Table4[[#This Row],[iso3]]</f>
        <v>Ghana</v>
      </c>
    </row>
    <row r="228" spans="1:5">
      <c r="A228" s="18">
        <v>5</v>
      </c>
      <c r="B228" s="65" t="s">
        <v>1354</v>
      </c>
      <c r="C228" s="18" t="s">
        <v>57</v>
      </c>
      <c r="D228" s="64" t="str">
        <f>VLOOKUP(Table4[[#This Row],[iso_code]],iso_code!G:H,2,FALSE)</f>
        <v>Gambia (the)</v>
      </c>
      <c r="E228" s="18" t="str">
        <f>Table4[[#This Row],[iso3]]</f>
        <v>Gambia (the)</v>
      </c>
    </row>
    <row r="229" spans="1:5">
      <c r="A229" s="18">
        <v>5</v>
      </c>
      <c r="B229" s="65" t="s">
        <v>1355</v>
      </c>
      <c r="C229" s="18" t="s">
        <v>57</v>
      </c>
      <c r="D229" s="64" t="str">
        <f>VLOOKUP(Table4[[#This Row],[iso_code]],iso_code!G:H,2,FALSE)</f>
        <v>Guinea</v>
      </c>
      <c r="E229" s="18" t="str">
        <f>Table4[[#This Row],[iso3]]</f>
        <v>Guinea</v>
      </c>
    </row>
    <row r="230" spans="1:5">
      <c r="A230" s="18">
        <v>5</v>
      </c>
      <c r="B230" s="65" t="s">
        <v>1351</v>
      </c>
      <c r="C230" s="18" t="s">
        <v>57</v>
      </c>
      <c r="D230" s="64" t="str">
        <f>VLOOKUP(Table4[[#This Row],[iso_code]],iso_code!G:H,2,FALSE)</f>
        <v>Equatorial Guinea</v>
      </c>
      <c r="E230" s="18" t="str">
        <f>Table4[[#This Row],[iso3]]</f>
        <v>Equatorial Guinea</v>
      </c>
    </row>
    <row r="231" spans="1:5">
      <c r="A231" s="18">
        <v>5</v>
      </c>
      <c r="B231" s="65" t="s">
        <v>1356</v>
      </c>
      <c r="C231" s="18" t="s">
        <v>57</v>
      </c>
      <c r="D231" s="64" t="str">
        <f>VLOOKUP(Table4[[#This Row],[iso_code]],iso_code!G:H,2,FALSE)</f>
        <v>Guinea-Bissau</v>
      </c>
      <c r="E231" s="18" t="str">
        <f>Table4[[#This Row],[iso3]]</f>
        <v>Guinea-Bissau</v>
      </c>
    </row>
    <row r="232" spans="1:5">
      <c r="A232" s="18">
        <v>5</v>
      </c>
      <c r="B232" s="65" t="s">
        <v>434</v>
      </c>
      <c r="C232" s="18" t="s">
        <v>57</v>
      </c>
      <c r="D232" s="64" t="str">
        <f>VLOOKUP(Table4[[#This Row],[iso_code]],iso_code!G:H,2,FALSE)</f>
        <v>Kenya</v>
      </c>
      <c r="E232" s="18" t="str">
        <f>Table4[[#This Row],[iso3]]</f>
        <v>Kenya</v>
      </c>
    </row>
    <row r="233" spans="1:5">
      <c r="A233" s="18">
        <v>5</v>
      </c>
      <c r="B233" s="65" t="s">
        <v>1359</v>
      </c>
      <c r="C233" s="18" t="s">
        <v>57</v>
      </c>
      <c r="D233" s="64" t="str">
        <f>VLOOKUP(Table4[[#This Row],[iso_code]],iso_code!G:H,2,FALSE)</f>
        <v>Liberia</v>
      </c>
      <c r="E233" s="18" t="str">
        <f>Table4[[#This Row],[iso3]]</f>
        <v>Liberia</v>
      </c>
    </row>
    <row r="234" spans="1:5">
      <c r="A234" s="18">
        <v>5</v>
      </c>
      <c r="B234" s="65" t="s">
        <v>1358</v>
      </c>
      <c r="C234" s="18" t="s">
        <v>57</v>
      </c>
      <c r="D234" s="64" t="str">
        <f>VLOOKUP(Table4[[#This Row],[iso_code]],iso_code!G:H,2,FALSE)</f>
        <v>Lesotho</v>
      </c>
      <c r="E234" s="18" t="str">
        <f>Table4[[#This Row],[iso3]]</f>
        <v>Lesotho</v>
      </c>
    </row>
    <row r="235" spans="1:5">
      <c r="A235" s="18">
        <v>5</v>
      </c>
      <c r="B235" s="65" t="s">
        <v>1360</v>
      </c>
      <c r="C235" s="18" t="s">
        <v>57</v>
      </c>
      <c r="D235" s="64" t="str">
        <f>VLOOKUP(Table4[[#This Row],[iso_code]],iso_code!G:H,2,FALSE)</f>
        <v>Libya</v>
      </c>
      <c r="E235" s="18" t="str">
        <f>Table4[[#This Row],[iso3]]</f>
        <v>Libya</v>
      </c>
    </row>
    <row r="236" spans="1:5">
      <c r="A236" s="18">
        <v>5</v>
      </c>
      <c r="B236" s="65" t="s">
        <v>519</v>
      </c>
      <c r="C236" s="18" t="s">
        <v>57</v>
      </c>
      <c r="D236" s="64" t="str">
        <f>VLOOKUP(Table4[[#This Row],[iso_code]],iso_code!G:H,2,FALSE)</f>
        <v>Morocco</v>
      </c>
      <c r="E236" s="18" t="str">
        <f>Table4[[#This Row],[iso3]]</f>
        <v>Morocco</v>
      </c>
    </row>
    <row r="237" spans="1:5">
      <c r="A237" s="18">
        <v>5</v>
      </c>
      <c r="B237" s="65" t="s">
        <v>1362</v>
      </c>
      <c r="C237" s="18" t="s">
        <v>57</v>
      </c>
      <c r="D237" s="64" t="str">
        <f>VLOOKUP(Table4[[#This Row],[iso_code]],iso_code!G:H,2,FALSE)</f>
        <v>Mali</v>
      </c>
      <c r="E237" s="18" t="str">
        <f>Table4[[#This Row],[iso3]]</f>
        <v>Mali</v>
      </c>
    </row>
    <row r="238" spans="1:5">
      <c r="A238" s="18">
        <v>5</v>
      </c>
      <c r="B238" s="65" t="s">
        <v>1363</v>
      </c>
      <c r="C238" s="18" t="s">
        <v>57</v>
      </c>
      <c r="D238" s="64" t="str">
        <f>VLOOKUP(Table4[[#This Row],[iso_code]],iso_code!G:H,2,FALSE)</f>
        <v>Mauritania</v>
      </c>
      <c r="E238" s="18" t="str">
        <f>Table4[[#This Row],[iso3]]</f>
        <v>Mauritania</v>
      </c>
    </row>
    <row r="239" spans="1:5">
      <c r="A239" s="18">
        <v>5</v>
      </c>
      <c r="B239" s="65" t="s">
        <v>1192</v>
      </c>
      <c r="C239" s="18" t="s">
        <v>57</v>
      </c>
      <c r="D239" s="64" t="str">
        <f>VLOOKUP(Table4[[#This Row],[iso_code]],iso_code!G:H,2,FALSE)</f>
        <v>Malawi</v>
      </c>
      <c r="E239" s="18" t="str">
        <f>Table4[[#This Row],[iso3]]</f>
        <v>Malawi</v>
      </c>
    </row>
    <row r="240" spans="1:5">
      <c r="A240" s="18">
        <v>5</v>
      </c>
      <c r="B240" s="65" t="s">
        <v>1364</v>
      </c>
      <c r="C240" s="18" t="s">
        <v>57</v>
      </c>
      <c r="D240" s="64" t="str">
        <f>VLOOKUP(Table4[[#This Row],[iso_code]],iso_code!G:H,2,FALSE)</f>
        <v>Mozambique</v>
      </c>
      <c r="E240" s="18" t="str">
        <f>Table4[[#This Row],[iso3]]</f>
        <v>Mozambique</v>
      </c>
    </row>
    <row r="241" spans="1:5">
      <c r="A241" s="18">
        <v>5</v>
      </c>
      <c r="B241" s="65" t="s">
        <v>1365</v>
      </c>
      <c r="C241" s="18" t="s">
        <v>57</v>
      </c>
      <c r="D241" s="64" t="str">
        <f>VLOOKUP(Table4[[#This Row],[iso_code]],iso_code!G:H,2,FALSE)</f>
        <v>Namibia</v>
      </c>
      <c r="E241" s="18" t="str">
        <f>Table4[[#This Row],[iso3]]</f>
        <v>Namibia</v>
      </c>
    </row>
    <row r="242" spans="1:5">
      <c r="A242" s="18">
        <v>5</v>
      </c>
      <c r="B242" s="65" t="s">
        <v>1032</v>
      </c>
      <c r="C242" s="18" t="s">
        <v>57</v>
      </c>
      <c r="D242" s="64" t="str">
        <f>VLOOKUP(Table4[[#This Row],[iso_code]],iso_code!G:H,2,FALSE)</f>
        <v>Niger (the)</v>
      </c>
      <c r="E242" s="18" t="str">
        <f>Table4[[#This Row],[iso3]]</f>
        <v>Niger (the)</v>
      </c>
    </row>
    <row r="243" spans="1:5">
      <c r="A243" s="18">
        <v>5</v>
      </c>
      <c r="B243" s="65" t="s">
        <v>1265</v>
      </c>
      <c r="C243" s="18" t="s">
        <v>57</v>
      </c>
      <c r="D243" s="64" t="str">
        <f>VLOOKUP(Table4[[#This Row],[iso_code]],iso_code!G:H,2,FALSE)</f>
        <v>Nigeria</v>
      </c>
      <c r="E243" s="18" t="str">
        <f>Table4[[#This Row],[iso3]]</f>
        <v>Nigeria</v>
      </c>
    </row>
    <row r="244" spans="1:5">
      <c r="A244" s="18">
        <v>5</v>
      </c>
      <c r="B244" s="65" t="s">
        <v>1366</v>
      </c>
      <c r="C244" s="18" t="s">
        <v>57</v>
      </c>
      <c r="D244" s="64" t="str">
        <f>VLOOKUP(Table4[[#This Row],[iso_code]],iso_code!G:H,2,FALSE)</f>
        <v>Rwanda</v>
      </c>
      <c r="E244" s="18" t="str">
        <f>Table4[[#This Row],[iso3]]</f>
        <v>Rwanda</v>
      </c>
    </row>
    <row r="245" spans="1:5">
      <c r="A245" s="18">
        <v>5</v>
      </c>
      <c r="B245" s="65" t="s">
        <v>1373</v>
      </c>
      <c r="C245" s="18" t="s">
        <v>57</v>
      </c>
      <c r="D245" s="64" t="str">
        <f>VLOOKUP(Table4[[#This Row],[iso_code]],iso_code!G:H,2,FALSE)</f>
        <v>Sudan (the)</v>
      </c>
      <c r="E245" s="18" t="str">
        <f>Table4[[#This Row],[iso3]]</f>
        <v>Sudan (the)</v>
      </c>
    </row>
    <row r="246" spans="1:5">
      <c r="A246" s="18">
        <v>5</v>
      </c>
      <c r="B246" s="65" t="s">
        <v>1370</v>
      </c>
      <c r="C246" s="18" t="s">
        <v>57</v>
      </c>
      <c r="D246" s="64" t="str">
        <f>VLOOKUP(Table4[[#This Row],[iso_code]],iso_code!G:H,2,FALSE)</f>
        <v>Sierra Leone</v>
      </c>
      <c r="E246" s="18" t="str">
        <f>Table4[[#This Row],[iso3]]</f>
        <v>Sierra Leone</v>
      </c>
    </row>
    <row r="247" spans="1:5">
      <c r="A247" s="18">
        <v>5</v>
      </c>
      <c r="B247" s="65" t="s">
        <v>1368</v>
      </c>
      <c r="C247" s="18" t="s">
        <v>57</v>
      </c>
      <c r="D247" s="64" t="str">
        <f>VLOOKUP(Table4[[#This Row],[iso_code]],iso_code!G:H,2,FALSE)</f>
        <v>Senegal</v>
      </c>
      <c r="E247" s="18" t="str">
        <f>Table4[[#This Row],[iso3]]</f>
        <v>Senegal</v>
      </c>
    </row>
    <row r="248" spans="1:5">
      <c r="A248" s="18">
        <v>5</v>
      </c>
      <c r="B248" s="65" t="s">
        <v>1371</v>
      </c>
      <c r="C248" s="18" t="s">
        <v>57</v>
      </c>
      <c r="D248" s="64" t="str">
        <f>VLOOKUP(Table4[[#This Row],[iso_code]],iso_code!G:H,2,FALSE)</f>
        <v>Somalia</v>
      </c>
      <c r="E248" s="18" t="str">
        <f>Table4[[#This Row],[iso3]]</f>
        <v>Somalia</v>
      </c>
    </row>
    <row r="249" spans="1:5">
      <c r="A249" s="18">
        <v>5</v>
      </c>
      <c r="B249" s="65" t="s">
        <v>1374</v>
      </c>
      <c r="C249" s="18" t="s">
        <v>57</v>
      </c>
      <c r="D249" s="64" t="str">
        <f>VLOOKUP(Table4[[#This Row],[iso_code]],iso_code!G:H,2,FALSE)</f>
        <v>Eswatini</v>
      </c>
      <c r="E249" s="18" t="str">
        <f>Table4[[#This Row],[iso3]]</f>
        <v>Eswatini</v>
      </c>
    </row>
    <row r="250" spans="1:5">
      <c r="A250" s="18">
        <v>5</v>
      </c>
      <c r="B250" s="65" t="s">
        <v>1346</v>
      </c>
      <c r="C250" s="18" t="s">
        <v>57</v>
      </c>
      <c r="D250" s="64" t="str">
        <f>VLOOKUP(Table4[[#This Row],[iso_code]],iso_code!G:H,2,FALSE)</f>
        <v>Chad</v>
      </c>
      <c r="E250" s="18" t="str">
        <f>Table4[[#This Row],[iso3]]</f>
        <v>Chad</v>
      </c>
    </row>
    <row r="251" spans="1:5">
      <c r="A251" s="18">
        <v>5</v>
      </c>
      <c r="B251" s="65" t="s">
        <v>1375</v>
      </c>
      <c r="C251" s="18" t="s">
        <v>57</v>
      </c>
      <c r="D251" s="64" t="str">
        <f>VLOOKUP(Table4[[#This Row],[iso_code]],iso_code!G:H,2,FALSE)</f>
        <v>Togo</v>
      </c>
      <c r="E251" s="18" t="str">
        <f>Table4[[#This Row],[iso3]]</f>
        <v>Togo</v>
      </c>
    </row>
    <row r="252" spans="1:5">
      <c r="A252" s="18">
        <v>5</v>
      </c>
      <c r="B252" s="65" t="s">
        <v>979</v>
      </c>
      <c r="C252" s="18" t="s">
        <v>57</v>
      </c>
      <c r="D252" s="64" t="str">
        <f>VLOOKUP(Table4[[#This Row],[iso_code]],iso_code!G:H,2,FALSE)</f>
        <v>Tunisia</v>
      </c>
      <c r="E252" s="18" t="str">
        <f>Table4[[#This Row],[iso3]]</f>
        <v>Tunisia</v>
      </c>
    </row>
    <row r="253" spans="1:5">
      <c r="A253" s="18">
        <v>5</v>
      </c>
      <c r="B253" s="65" t="s">
        <v>885</v>
      </c>
      <c r="C253" s="18" t="s">
        <v>57</v>
      </c>
      <c r="D253" s="64" t="str">
        <f>VLOOKUP(Table4[[#This Row],[iso_code]],iso_code!G:H,2,FALSE)</f>
        <v>Tanzania, United Republic of</v>
      </c>
      <c r="E253" s="18" t="str">
        <f>Table4[[#This Row],[iso3]]</f>
        <v>Tanzania, United Republic of</v>
      </c>
    </row>
    <row r="254" spans="1:5">
      <c r="A254" s="18">
        <v>5</v>
      </c>
      <c r="B254" s="65" t="s">
        <v>1376</v>
      </c>
      <c r="C254" s="18" t="s">
        <v>57</v>
      </c>
      <c r="D254" s="64" t="str">
        <f>VLOOKUP(Table4[[#This Row],[iso_code]],iso_code!G:H,2,FALSE)</f>
        <v>Uganda</v>
      </c>
      <c r="E254" s="18" t="str">
        <f>Table4[[#This Row],[iso3]]</f>
        <v>Uganda</v>
      </c>
    </row>
    <row r="255" spans="1:5">
      <c r="A255" s="18">
        <v>5</v>
      </c>
      <c r="B255" s="65" t="s">
        <v>618</v>
      </c>
      <c r="C255" s="18" t="s">
        <v>57</v>
      </c>
      <c r="D255" s="64" t="str">
        <f>VLOOKUP(Table4[[#This Row],[iso_code]],iso_code!G:H,2,FALSE)</f>
        <v>South Africa</v>
      </c>
      <c r="E255" s="18" t="str">
        <f>Table4[[#This Row],[iso3]]</f>
        <v>South Africa</v>
      </c>
    </row>
    <row r="256" spans="1:5">
      <c r="A256" s="18">
        <v>5</v>
      </c>
      <c r="B256" s="65" t="s">
        <v>758</v>
      </c>
      <c r="C256" s="18" t="s">
        <v>57</v>
      </c>
      <c r="D256" s="64" t="str">
        <f>VLOOKUP(Table4[[#This Row],[iso_code]],iso_code!G:H,2,FALSE)</f>
        <v>Zambia</v>
      </c>
      <c r="E256" s="18" t="str">
        <f>Table4[[#This Row],[iso3]]</f>
        <v>Zambia</v>
      </c>
    </row>
    <row r="257" spans="1:5">
      <c r="A257" s="18">
        <v>5</v>
      </c>
      <c r="B257" s="65" t="s">
        <v>1377</v>
      </c>
      <c r="C257" s="18" t="s">
        <v>57</v>
      </c>
      <c r="D257" s="64" t="str">
        <f>VLOOKUP(Table4[[#This Row],[iso_code]],iso_code!G:H,2,FALSE)</f>
        <v>Zimbabwe</v>
      </c>
      <c r="E257" s="18" t="str">
        <f>Table4[[#This Row],[iso3]]</f>
        <v>Zimbabwe</v>
      </c>
    </row>
    <row r="258" spans="1:5">
      <c r="A258" s="18">
        <v>6</v>
      </c>
      <c r="B258" s="60" t="s">
        <v>812</v>
      </c>
      <c r="C258" s="18" t="s">
        <v>57</v>
      </c>
      <c r="D258" s="64" t="str">
        <f>VLOOKUP(Table4[[#This Row],[iso_code]],iso_code!G:H,2,FALSE)</f>
        <v>Algeria</v>
      </c>
      <c r="E258" s="18" t="str">
        <f>Table4[[#This Row],[iso3]]</f>
        <v>Algeria</v>
      </c>
    </row>
    <row r="259" spans="1:5">
      <c r="A259" s="18">
        <v>6</v>
      </c>
      <c r="B259" s="60" t="s">
        <v>1340</v>
      </c>
      <c r="C259" s="18" t="s">
        <v>57</v>
      </c>
      <c r="D259" s="64" t="str">
        <f>VLOOKUP(Table4[[#This Row],[iso_code]],iso_code!G:H,2,FALSE)</f>
        <v>Angola</v>
      </c>
      <c r="E259" s="18" t="str">
        <f>Table4[[#This Row],[iso3]]</f>
        <v>Angola</v>
      </c>
    </row>
    <row r="260" spans="1:5">
      <c r="A260" s="18">
        <v>6</v>
      </c>
      <c r="B260" s="60" t="s">
        <v>1341</v>
      </c>
      <c r="C260" s="18" t="s">
        <v>57</v>
      </c>
      <c r="D260" s="64" t="str">
        <f>VLOOKUP(Table4[[#This Row],[iso_code]],iso_code!G:H,2,FALSE)</f>
        <v>Benin</v>
      </c>
      <c r="E260" s="18" t="str">
        <f>Table4[[#This Row],[iso3]]</f>
        <v>Benin</v>
      </c>
    </row>
    <row r="261" spans="1:5">
      <c r="A261" s="18">
        <v>6</v>
      </c>
      <c r="B261" s="60" t="s">
        <v>1342</v>
      </c>
      <c r="C261" s="18" t="s">
        <v>57</v>
      </c>
      <c r="D261" s="64" t="str">
        <f>VLOOKUP(Table4[[#This Row],[iso_code]],iso_code!G:H,2,FALSE)</f>
        <v>Botswana</v>
      </c>
      <c r="E261" s="18" t="str">
        <f>Table4[[#This Row],[iso3]]</f>
        <v>Botswana</v>
      </c>
    </row>
    <row r="262" spans="1:5">
      <c r="A262" s="18">
        <v>6</v>
      </c>
      <c r="B262" s="60" t="s">
        <v>1343</v>
      </c>
      <c r="C262" s="18" t="s">
        <v>57</v>
      </c>
      <c r="D262" s="64" t="str">
        <f>VLOOKUP(Table4[[#This Row],[iso_code]],iso_code!G:H,2,FALSE)</f>
        <v>Burkina Faso</v>
      </c>
      <c r="E262" s="18" t="str">
        <f>Table4[[#This Row],[iso3]]</f>
        <v>Burkina Faso</v>
      </c>
    </row>
    <row r="263" spans="1:5">
      <c r="A263" s="18">
        <v>6</v>
      </c>
      <c r="B263" s="60" t="s">
        <v>1344</v>
      </c>
      <c r="C263" s="18" t="s">
        <v>57</v>
      </c>
      <c r="D263" s="64" t="str">
        <f>VLOOKUP(Table4[[#This Row],[iso_code]],iso_code!G:H,2,FALSE)</f>
        <v>Burundi</v>
      </c>
      <c r="E263" s="18" t="str">
        <f>Table4[[#This Row],[iso3]]</f>
        <v>Burundi</v>
      </c>
    </row>
    <row r="264" spans="1:5">
      <c r="A264" s="18">
        <v>6</v>
      </c>
      <c r="B264" s="60" t="s">
        <v>290</v>
      </c>
      <c r="C264" s="18" t="s">
        <v>57</v>
      </c>
      <c r="D264" s="64" t="str">
        <f>VLOOKUP(Table4[[#This Row],[iso_code]],iso_code!G:H,2,FALSE)</f>
        <v>Cameroon</v>
      </c>
      <c r="E264" s="18" t="str">
        <f>Table4[[#This Row],[iso3]]</f>
        <v>Cameroon</v>
      </c>
    </row>
    <row r="265" spans="1:5">
      <c r="A265" s="18">
        <v>6</v>
      </c>
      <c r="B265" s="60" t="s">
        <v>1345</v>
      </c>
      <c r="C265" s="18" t="s">
        <v>57</v>
      </c>
      <c r="D265" s="64" t="str">
        <f>VLOOKUP(Table4[[#This Row],[iso_code]],iso_code!G:H,2,FALSE)</f>
        <v>Central African Republic (the)</v>
      </c>
      <c r="E265" s="18" t="str">
        <f>Table4[[#This Row],[iso3]]</f>
        <v>Central African Republic (the)</v>
      </c>
    </row>
    <row r="266" spans="1:5">
      <c r="A266" s="18">
        <v>6</v>
      </c>
      <c r="B266" s="60" t="s">
        <v>1346</v>
      </c>
      <c r="C266" s="18" t="s">
        <v>57</v>
      </c>
      <c r="D266" s="64" t="str">
        <f>VLOOKUP(Table4[[#This Row],[iso_code]],iso_code!G:H,2,FALSE)</f>
        <v>Chad</v>
      </c>
      <c r="E266" s="18" t="str">
        <f>Table4[[#This Row],[iso3]]</f>
        <v>Chad</v>
      </c>
    </row>
    <row r="267" spans="1:5">
      <c r="A267" s="18">
        <v>6</v>
      </c>
      <c r="B267" s="60" t="s">
        <v>1349</v>
      </c>
      <c r="C267" s="18" t="s">
        <v>57</v>
      </c>
      <c r="D267" s="64" t="str">
        <f>VLOOKUP(Table4[[#This Row],[iso_code]],iso_code!G:H,2,FALSE)</f>
        <v>Congo (the Democratic Republic of the)</v>
      </c>
      <c r="E267" s="18" t="str">
        <f>Table4[[#This Row],[iso3]]</f>
        <v>Congo (the Democratic Republic of the)</v>
      </c>
    </row>
    <row r="268" spans="1:5">
      <c r="A268" s="18">
        <v>6</v>
      </c>
      <c r="B268" s="60" t="s">
        <v>1348</v>
      </c>
      <c r="C268" s="18" t="s">
        <v>57</v>
      </c>
      <c r="D268" s="64" t="str">
        <f>VLOOKUP(Table4[[#This Row],[iso_code]],iso_code!G:H,2,FALSE)</f>
        <v>Congo (the)</v>
      </c>
      <c r="E268" s="18" t="str">
        <f>Table4[[#This Row],[iso3]]</f>
        <v>Congo (the)</v>
      </c>
    </row>
    <row r="269" spans="1:5">
      <c r="A269" s="18">
        <v>6</v>
      </c>
      <c r="B269" s="60" t="s">
        <v>1350</v>
      </c>
      <c r="C269" s="18" t="s">
        <v>57</v>
      </c>
      <c r="D269" s="64" t="str">
        <f>VLOOKUP(Table4[[#This Row],[iso_code]],iso_code!G:H,2,FALSE)</f>
        <v>Djibouti</v>
      </c>
      <c r="E269" s="18" t="str">
        <f>Table4[[#This Row],[iso3]]</f>
        <v>Djibouti</v>
      </c>
    </row>
    <row r="270" spans="1:5">
      <c r="A270" s="18">
        <v>6</v>
      </c>
      <c r="B270" s="60" t="s">
        <v>875</v>
      </c>
      <c r="C270" s="18" t="s">
        <v>57</v>
      </c>
      <c r="D270" s="64" t="str">
        <f>VLOOKUP(Table4[[#This Row],[iso_code]],iso_code!G:H,2,FALSE)</f>
        <v>Egypt</v>
      </c>
      <c r="E270" s="18" t="str">
        <f>Table4[[#This Row],[iso3]]</f>
        <v>Egypt</v>
      </c>
    </row>
    <row r="271" spans="1:5">
      <c r="A271" s="18">
        <v>6</v>
      </c>
      <c r="B271" s="60" t="s">
        <v>1351</v>
      </c>
      <c r="C271" s="18" t="s">
        <v>57</v>
      </c>
      <c r="D271" s="64" t="str">
        <f>VLOOKUP(Table4[[#This Row],[iso_code]],iso_code!G:H,2,FALSE)</f>
        <v>Equatorial Guinea</v>
      </c>
      <c r="E271" s="18" t="str">
        <f>Table4[[#This Row],[iso3]]</f>
        <v>Equatorial Guinea</v>
      </c>
    </row>
    <row r="272" spans="1:5">
      <c r="A272" s="18">
        <v>6</v>
      </c>
      <c r="B272" s="60" t="s">
        <v>1352</v>
      </c>
      <c r="C272" s="18" t="s">
        <v>57</v>
      </c>
      <c r="D272" s="64" t="str">
        <f>VLOOKUP(Table4[[#This Row],[iso_code]],iso_code!G:H,2,FALSE)</f>
        <v>Eritrea</v>
      </c>
      <c r="E272" s="18" t="str">
        <f>Table4[[#This Row],[iso3]]</f>
        <v>Eritrea</v>
      </c>
    </row>
    <row r="273" spans="1:5">
      <c r="A273" s="18">
        <v>6</v>
      </c>
      <c r="B273" s="60" t="s">
        <v>1374</v>
      </c>
      <c r="C273" s="18" t="s">
        <v>57</v>
      </c>
      <c r="D273" s="64" t="str">
        <f>VLOOKUP(Table4[[#This Row],[iso_code]],iso_code!G:H,2,FALSE)</f>
        <v>Eswatini</v>
      </c>
      <c r="E273" s="18" t="str">
        <f>Table4[[#This Row],[iso3]]</f>
        <v>Eswatini</v>
      </c>
    </row>
    <row r="274" spans="1:5">
      <c r="A274" s="18">
        <v>6</v>
      </c>
      <c r="B274" s="60" t="s">
        <v>199</v>
      </c>
      <c r="C274" s="18" t="s">
        <v>57</v>
      </c>
      <c r="D274" s="64" t="str">
        <f>VLOOKUP(Table4[[#This Row],[iso_code]],iso_code!G:H,2,FALSE)</f>
        <v>Ethiopia</v>
      </c>
      <c r="E274" s="18" t="str">
        <f>Table4[[#This Row],[iso3]]</f>
        <v>Ethiopia</v>
      </c>
    </row>
    <row r="275" spans="1:5">
      <c r="A275" s="18">
        <v>6</v>
      </c>
      <c r="B275" s="60" t="s">
        <v>1353</v>
      </c>
      <c r="C275" s="18" t="s">
        <v>57</v>
      </c>
      <c r="D275" s="64" t="str">
        <f>VLOOKUP(Table4[[#This Row],[iso_code]],iso_code!G:H,2,FALSE)</f>
        <v>Gabon</v>
      </c>
      <c r="E275" s="18" t="str">
        <f>Table4[[#This Row],[iso3]]</f>
        <v>Gabon</v>
      </c>
    </row>
    <row r="276" spans="1:5">
      <c r="A276" s="18">
        <v>6</v>
      </c>
      <c r="B276" s="60" t="s">
        <v>1354</v>
      </c>
      <c r="C276" s="18" t="s">
        <v>57</v>
      </c>
      <c r="D276" s="64" t="str">
        <f>VLOOKUP(Table4[[#This Row],[iso_code]],iso_code!G:H,2,FALSE)</f>
        <v>Gambia (the)</v>
      </c>
      <c r="E276" s="18" t="str">
        <f>Table4[[#This Row],[iso3]]</f>
        <v>Gambia (the)</v>
      </c>
    </row>
    <row r="277" spans="1:5">
      <c r="A277" s="18">
        <v>6</v>
      </c>
      <c r="B277" s="60" t="s">
        <v>255</v>
      </c>
      <c r="C277" s="18" t="s">
        <v>57</v>
      </c>
      <c r="D277" s="64" t="str">
        <f>VLOOKUP(Table4[[#This Row],[iso_code]],iso_code!G:H,2,FALSE)</f>
        <v>Ghana</v>
      </c>
      <c r="E277" s="18" t="str">
        <f>Table4[[#This Row],[iso3]]</f>
        <v>Ghana</v>
      </c>
    </row>
    <row r="278" spans="1:5">
      <c r="A278" s="18">
        <v>6</v>
      </c>
      <c r="B278" s="60" t="s">
        <v>1355</v>
      </c>
      <c r="C278" s="18" t="s">
        <v>57</v>
      </c>
      <c r="D278" s="64" t="str">
        <f>VLOOKUP(Table4[[#This Row],[iso_code]],iso_code!G:H,2,FALSE)</f>
        <v>Guinea</v>
      </c>
      <c r="E278" s="18" t="str">
        <f>Table4[[#This Row],[iso3]]</f>
        <v>Guinea</v>
      </c>
    </row>
    <row r="279" spans="1:5">
      <c r="A279" s="18">
        <v>6</v>
      </c>
      <c r="B279" s="60" t="s">
        <v>1356</v>
      </c>
      <c r="C279" s="18" t="s">
        <v>57</v>
      </c>
      <c r="D279" s="64" t="str">
        <f>VLOOKUP(Table4[[#This Row],[iso_code]],iso_code!G:H,2,FALSE)</f>
        <v>Guinea-Bissau</v>
      </c>
      <c r="E279" s="18" t="str">
        <f>Table4[[#This Row],[iso3]]</f>
        <v>Guinea-Bissau</v>
      </c>
    </row>
    <row r="280" spans="1:5">
      <c r="A280" s="18">
        <v>6</v>
      </c>
      <c r="B280" s="60" t="s">
        <v>1357</v>
      </c>
      <c r="C280" s="18" t="s">
        <v>57</v>
      </c>
      <c r="D280" s="64" t="str">
        <f>VLOOKUP(Table4[[#This Row],[iso_code]],iso_code!G:H,2,FALSE)</f>
        <v>Côte d'Ivoire</v>
      </c>
      <c r="E280" s="18" t="str">
        <f>Table4[[#This Row],[iso3]]</f>
        <v>Côte d'Ivoire</v>
      </c>
    </row>
    <row r="281" spans="1:5">
      <c r="A281" s="18">
        <v>6</v>
      </c>
      <c r="B281" s="60" t="s">
        <v>434</v>
      </c>
      <c r="C281" s="18" t="s">
        <v>57</v>
      </c>
      <c r="D281" s="64" t="str">
        <f>VLOOKUP(Table4[[#This Row],[iso_code]],iso_code!G:H,2,FALSE)</f>
        <v>Kenya</v>
      </c>
      <c r="E281" s="18" t="str">
        <f>Table4[[#This Row],[iso3]]</f>
        <v>Kenya</v>
      </c>
    </row>
    <row r="282" spans="1:5">
      <c r="A282" s="18">
        <v>6</v>
      </c>
      <c r="B282" s="60" t="s">
        <v>1358</v>
      </c>
      <c r="C282" s="18" t="s">
        <v>57</v>
      </c>
      <c r="D282" s="64" t="str">
        <f>VLOOKUP(Table4[[#This Row],[iso_code]],iso_code!G:H,2,FALSE)</f>
        <v>Lesotho</v>
      </c>
      <c r="E282" s="18" t="str">
        <f>Table4[[#This Row],[iso3]]</f>
        <v>Lesotho</v>
      </c>
    </row>
    <row r="283" spans="1:5">
      <c r="A283" s="18">
        <v>6</v>
      </c>
      <c r="B283" s="60" t="s">
        <v>1359</v>
      </c>
      <c r="C283" s="18" t="s">
        <v>57</v>
      </c>
      <c r="D283" s="64" t="str">
        <f>VLOOKUP(Table4[[#This Row],[iso_code]],iso_code!G:H,2,FALSE)</f>
        <v>Liberia</v>
      </c>
      <c r="E283" s="18" t="str">
        <f>Table4[[#This Row],[iso3]]</f>
        <v>Liberia</v>
      </c>
    </row>
    <row r="284" spans="1:5">
      <c r="A284" s="18">
        <v>6</v>
      </c>
      <c r="B284" s="60" t="s">
        <v>1360</v>
      </c>
      <c r="C284" s="18" t="s">
        <v>57</v>
      </c>
      <c r="D284" s="64" t="str">
        <f>VLOOKUP(Table4[[#This Row],[iso_code]],iso_code!G:H,2,FALSE)</f>
        <v>Libya</v>
      </c>
      <c r="E284" s="18" t="str">
        <f>Table4[[#This Row],[iso3]]</f>
        <v>Libya</v>
      </c>
    </row>
    <row r="285" spans="1:5">
      <c r="A285" s="18">
        <v>6</v>
      </c>
      <c r="B285" s="60" t="s">
        <v>1192</v>
      </c>
      <c r="C285" s="18" t="s">
        <v>57</v>
      </c>
      <c r="D285" s="64" t="str">
        <f>VLOOKUP(Table4[[#This Row],[iso_code]],iso_code!G:H,2,FALSE)</f>
        <v>Malawi</v>
      </c>
      <c r="E285" s="18" t="str">
        <f>Table4[[#This Row],[iso3]]</f>
        <v>Malawi</v>
      </c>
    </row>
    <row r="286" spans="1:5">
      <c r="A286" s="18">
        <v>6</v>
      </c>
      <c r="B286" s="60" t="s">
        <v>1362</v>
      </c>
      <c r="C286" s="18" t="s">
        <v>57</v>
      </c>
      <c r="D286" s="64" t="str">
        <f>VLOOKUP(Table4[[#This Row],[iso_code]],iso_code!G:H,2,FALSE)</f>
        <v>Mali</v>
      </c>
      <c r="E286" s="18" t="str">
        <f>Table4[[#This Row],[iso3]]</f>
        <v>Mali</v>
      </c>
    </row>
    <row r="287" spans="1:5">
      <c r="A287" s="18">
        <v>6</v>
      </c>
      <c r="B287" s="60" t="s">
        <v>1363</v>
      </c>
      <c r="C287" s="18" t="s">
        <v>57</v>
      </c>
      <c r="D287" s="64" t="str">
        <f>VLOOKUP(Table4[[#This Row],[iso_code]],iso_code!G:H,2,FALSE)</f>
        <v>Mauritania</v>
      </c>
      <c r="E287" s="18" t="str">
        <f>Table4[[#This Row],[iso3]]</f>
        <v>Mauritania</v>
      </c>
    </row>
    <row r="288" spans="1:5">
      <c r="A288" s="18">
        <v>6</v>
      </c>
      <c r="B288" s="60" t="s">
        <v>519</v>
      </c>
      <c r="C288" s="18" t="s">
        <v>57</v>
      </c>
      <c r="D288" s="64" t="str">
        <f>VLOOKUP(Table4[[#This Row],[iso_code]],iso_code!G:H,2,FALSE)</f>
        <v>Morocco</v>
      </c>
      <c r="E288" s="18" t="str">
        <f>Table4[[#This Row],[iso3]]</f>
        <v>Morocco</v>
      </c>
    </row>
    <row r="289" spans="1:5">
      <c r="A289" s="18">
        <v>6</v>
      </c>
      <c r="B289" s="60" t="s">
        <v>1364</v>
      </c>
      <c r="C289" s="18" t="s">
        <v>57</v>
      </c>
      <c r="D289" s="64" t="str">
        <f>VLOOKUP(Table4[[#This Row],[iso_code]],iso_code!G:H,2,FALSE)</f>
        <v>Mozambique</v>
      </c>
      <c r="E289" s="18" t="str">
        <f>Table4[[#This Row],[iso3]]</f>
        <v>Mozambique</v>
      </c>
    </row>
    <row r="290" spans="1:5">
      <c r="A290" s="18">
        <v>6</v>
      </c>
      <c r="B290" s="60" t="s">
        <v>1365</v>
      </c>
      <c r="C290" s="18" t="s">
        <v>57</v>
      </c>
      <c r="D290" s="64" t="str">
        <f>VLOOKUP(Table4[[#This Row],[iso_code]],iso_code!G:H,2,FALSE)</f>
        <v>Namibia</v>
      </c>
      <c r="E290" s="18" t="str">
        <f>Table4[[#This Row],[iso3]]</f>
        <v>Namibia</v>
      </c>
    </row>
    <row r="291" spans="1:5">
      <c r="A291" s="18">
        <v>6</v>
      </c>
      <c r="B291" s="60" t="s">
        <v>1032</v>
      </c>
      <c r="C291" s="18" t="s">
        <v>57</v>
      </c>
      <c r="D291" s="64" t="str">
        <f>VLOOKUP(Table4[[#This Row],[iso_code]],iso_code!G:H,2,FALSE)</f>
        <v>Niger (the)</v>
      </c>
      <c r="E291" s="18" t="str">
        <f>Table4[[#This Row],[iso3]]</f>
        <v>Niger (the)</v>
      </c>
    </row>
    <row r="292" spans="1:5">
      <c r="A292" s="18">
        <v>6</v>
      </c>
      <c r="B292" s="60" t="s">
        <v>1265</v>
      </c>
      <c r="C292" s="18" t="s">
        <v>57</v>
      </c>
      <c r="D292" s="64" t="str">
        <f>VLOOKUP(Table4[[#This Row],[iso_code]],iso_code!G:H,2,FALSE)</f>
        <v>Nigeria</v>
      </c>
      <c r="E292" s="18" t="str">
        <f>Table4[[#This Row],[iso3]]</f>
        <v>Nigeria</v>
      </c>
    </row>
    <row r="293" spans="1:5">
      <c r="A293" s="18">
        <v>6</v>
      </c>
      <c r="B293" s="60" t="s">
        <v>1366</v>
      </c>
      <c r="C293" s="18" t="s">
        <v>57</v>
      </c>
      <c r="D293" s="64" t="str">
        <f>VLOOKUP(Table4[[#This Row],[iso_code]],iso_code!G:H,2,FALSE)</f>
        <v>Rwanda</v>
      </c>
      <c r="E293" s="18" t="str">
        <f>Table4[[#This Row],[iso3]]</f>
        <v>Rwanda</v>
      </c>
    </row>
    <row r="294" spans="1:5">
      <c r="A294" s="18">
        <v>6</v>
      </c>
      <c r="B294" s="60" t="s">
        <v>1368</v>
      </c>
      <c r="C294" s="18" t="s">
        <v>57</v>
      </c>
      <c r="D294" s="64" t="str">
        <f>VLOOKUP(Table4[[#This Row],[iso_code]],iso_code!G:H,2,FALSE)</f>
        <v>Senegal</v>
      </c>
      <c r="E294" s="18" t="str">
        <f>Table4[[#This Row],[iso3]]</f>
        <v>Senegal</v>
      </c>
    </row>
    <row r="295" spans="1:5">
      <c r="A295" s="18">
        <v>6</v>
      </c>
      <c r="B295" s="60" t="s">
        <v>1370</v>
      </c>
      <c r="C295" s="18" t="s">
        <v>57</v>
      </c>
      <c r="D295" s="64" t="str">
        <f>VLOOKUP(Table4[[#This Row],[iso_code]],iso_code!G:H,2,FALSE)</f>
        <v>Sierra Leone</v>
      </c>
      <c r="E295" s="18" t="str">
        <f>Table4[[#This Row],[iso3]]</f>
        <v>Sierra Leone</v>
      </c>
    </row>
    <row r="296" spans="1:5">
      <c r="A296" s="18">
        <v>6</v>
      </c>
      <c r="B296" s="60" t="s">
        <v>1371</v>
      </c>
      <c r="C296" s="18" t="s">
        <v>57</v>
      </c>
      <c r="D296" s="64" t="str">
        <f>VLOOKUP(Table4[[#This Row],[iso_code]],iso_code!G:H,2,FALSE)</f>
        <v>Somalia</v>
      </c>
      <c r="E296" s="18" t="str">
        <f>Table4[[#This Row],[iso3]]</f>
        <v>Somalia</v>
      </c>
    </row>
    <row r="297" spans="1:5">
      <c r="A297" s="18">
        <v>6</v>
      </c>
      <c r="B297" s="60" t="s">
        <v>618</v>
      </c>
      <c r="C297" s="18" t="s">
        <v>57</v>
      </c>
      <c r="D297" s="64" t="str">
        <f>VLOOKUP(Table4[[#This Row],[iso_code]],iso_code!G:H,2,FALSE)</f>
        <v>South Africa</v>
      </c>
      <c r="E297" s="18" t="str">
        <f>Table4[[#This Row],[iso3]]</f>
        <v>South Africa</v>
      </c>
    </row>
    <row r="298" spans="1:5">
      <c r="A298" s="18">
        <v>6</v>
      </c>
      <c r="B298" s="60" t="s">
        <v>1372</v>
      </c>
      <c r="C298" s="18" t="s">
        <v>57</v>
      </c>
      <c r="D298" s="64" t="str">
        <f>VLOOKUP(Table4[[#This Row],[iso_code]],iso_code!G:H,2,FALSE)</f>
        <v>South Sudan</v>
      </c>
      <c r="E298" s="18" t="str">
        <f>Table4[[#This Row],[iso3]]</f>
        <v>South Sudan</v>
      </c>
    </row>
    <row r="299" spans="1:5">
      <c r="A299" s="18">
        <v>6</v>
      </c>
      <c r="B299" s="60" t="s">
        <v>1373</v>
      </c>
      <c r="C299" s="18" t="s">
        <v>57</v>
      </c>
      <c r="D299" s="64" t="str">
        <f>VLOOKUP(Table4[[#This Row],[iso_code]],iso_code!G:H,2,FALSE)</f>
        <v>Sudan (the)</v>
      </c>
      <c r="E299" s="18" t="str">
        <f>Table4[[#This Row],[iso3]]</f>
        <v>Sudan (the)</v>
      </c>
    </row>
    <row r="300" spans="1:5">
      <c r="A300" s="18">
        <v>6</v>
      </c>
      <c r="B300" s="60" t="s">
        <v>885</v>
      </c>
      <c r="C300" s="18" t="s">
        <v>57</v>
      </c>
      <c r="D300" s="64" t="str">
        <f>VLOOKUP(Table4[[#This Row],[iso_code]],iso_code!G:H,2,FALSE)</f>
        <v>Tanzania, United Republic of</v>
      </c>
      <c r="E300" s="18" t="str">
        <f>Table4[[#This Row],[iso3]]</f>
        <v>Tanzania, United Republic of</v>
      </c>
    </row>
    <row r="301" spans="1:5">
      <c r="A301" s="18">
        <v>6</v>
      </c>
      <c r="B301" s="60" t="s">
        <v>1375</v>
      </c>
      <c r="C301" s="18" t="s">
        <v>57</v>
      </c>
      <c r="D301" s="64" t="str">
        <f>VLOOKUP(Table4[[#This Row],[iso_code]],iso_code!G:H,2,FALSE)</f>
        <v>Togo</v>
      </c>
      <c r="E301" s="18" t="str">
        <f>Table4[[#This Row],[iso3]]</f>
        <v>Togo</v>
      </c>
    </row>
    <row r="302" spans="1:5">
      <c r="A302" s="18">
        <v>6</v>
      </c>
      <c r="B302" s="18" t="s">
        <v>979</v>
      </c>
      <c r="C302" s="18" t="s">
        <v>57</v>
      </c>
      <c r="D302" s="64" t="str">
        <f>VLOOKUP(Table4[[#This Row],[iso_code]],iso_code!G:H,2,FALSE)</f>
        <v>Tunisia</v>
      </c>
      <c r="E302" s="18" t="str">
        <f>Table4[[#This Row],[iso3]]</f>
        <v>Tunisia</v>
      </c>
    </row>
    <row r="303" spans="1:5">
      <c r="A303" s="18">
        <v>6</v>
      </c>
      <c r="B303" s="18" t="s">
        <v>1376</v>
      </c>
      <c r="C303" s="18" t="s">
        <v>57</v>
      </c>
      <c r="D303" s="64" t="str">
        <f>VLOOKUP(Table4[[#This Row],[iso_code]],iso_code!G:H,2,FALSE)</f>
        <v>Uganda</v>
      </c>
      <c r="E303" s="18" t="str">
        <f>Table4[[#This Row],[iso3]]</f>
        <v>Uganda</v>
      </c>
    </row>
    <row r="304" spans="1:5">
      <c r="A304" s="18">
        <v>6</v>
      </c>
      <c r="B304" s="18" t="s">
        <v>758</v>
      </c>
      <c r="C304" s="18" t="s">
        <v>57</v>
      </c>
      <c r="D304" s="64" t="str">
        <f>VLOOKUP(Table4[[#This Row],[iso_code]],iso_code!G:H,2,FALSE)</f>
        <v>Zambia</v>
      </c>
      <c r="E304" s="18" t="str">
        <f>Table4[[#This Row],[iso3]]</f>
        <v>Zambia</v>
      </c>
    </row>
    <row r="305" spans="1:5">
      <c r="A305" s="18">
        <v>6</v>
      </c>
      <c r="B305" s="18" t="s">
        <v>1377</v>
      </c>
      <c r="C305" s="18" t="s">
        <v>57</v>
      </c>
      <c r="D305" s="64" t="str">
        <f>VLOOKUP(Table4[[#This Row],[iso_code]],iso_code!G:H,2,FALSE)</f>
        <v>Zimbabwe</v>
      </c>
      <c r="E305" s="18" t="str">
        <f>Table4[[#This Row],[iso3]]</f>
        <v>Zimbabwe</v>
      </c>
    </row>
    <row r="306" spans="1:5">
      <c r="A306" s="18">
        <v>7</v>
      </c>
      <c r="B306" s="60" t="s">
        <v>812</v>
      </c>
      <c r="C306" s="18" t="s">
        <v>57</v>
      </c>
      <c r="D306" s="64" t="str">
        <f>VLOOKUP(Table4[[#This Row],[iso_code]],iso_code!G:H,2,FALSE)</f>
        <v>Algeria</v>
      </c>
      <c r="E306" s="18" t="str">
        <f>Table4[[#This Row],[iso3]]</f>
        <v>Algeria</v>
      </c>
    </row>
    <row r="307" spans="1:5">
      <c r="A307" s="18">
        <v>7</v>
      </c>
      <c r="B307" s="60" t="s">
        <v>1340</v>
      </c>
      <c r="C307" s="18" t="s">
        <v>57</v>
      </c>
      <c r="D307" s="64" t="str">
        <f>VLOOKUP(Table4[[#This Row],[iso_code]],iso_code!G:H,2,FALSE)</f>
        <v>Angola</v>
      </c>
      <c r="E307" s="18" t="str">
        <f>Table4[[#This Row],[iso3]]</f>
        <v>Angola</v>
      </c>
    </row>
    <row r="308" spans="1:5">
      <c r="A308" s="18">
        <v>7</v>
      </c>
      <c r="B308" s="60" t="s">
        <v>1341</v>
      </c>
      <c r="C308" s="18" t="s">
        <v>57</v>
      </c>
      <c r="D308" s="64" t="str">
        <f>VLOOKUP(Table4[[#This Row],[iso_code]],iso_code!G:H,2,FALSE)</f>
        <v>Benin</v>
      </c>
      <c r="E308" s="18" t="str">
        <f>Table4[[#This Row],[iso3]]</f>
        <v>Benin</v>
      </c>
    </row>
    <row r="309" spans="1:5">
      <c r="A309" s="18">
        <v>7</v>
      </c>
      <c r="B309" s="60" t="s">
        <v>1342</v>
      </c>
      <c r="C309" s="18" t="s">
        <v>57</v>
      </c>
      <c r="D309" s="64" t="str">
        <f>VLOOKUP(Table4[[#This Row],[iso_code]],iso_code!G:H,2,FALSE)</f>
        <v>Botswana</v>
      </c>
      <c r="E309" s="18" t="str">
        <f>Table4[[#This Row],[iso3]]</f>
        <v>Botswana</v>
      </c>
    </row>
    <row r="310" spans="1:5">
      <c r="A310" s="18">
        <v>7</v>
      </c>
      <c r="B310" s="60" t="s">
        <v>1343</v>
      </c>
      <c r="C310" s="18" t="s">
        <v>57</v>
      </c>
      <c r="D310" s="64" t="str">
        <f>VLOOKUP(Table4[[#This Row],[iso_code]],iso_code!G:H,2,FALSE)</f>
        <v>Burkina Faso</v>
      </c>
      <c r="E310" s="18" t="str">
        <f>Table4[[#This Row],[iso3]]</f>
        <v>Burkina Faso</v>
      </c>
    </row>
    <row r="311" spans="1:5">
      <c r="A311" s="18">
        <v>7</v>
      </c>
      <c r="B311" s="60" t="s">
        <v>1344</v>
      </c>
      <c r="C311" s="18" t="s">
        <v>57</v>
      </c>
      <c r="D311" s="64" t="str">
        <f>VLOOKUP(Table4[[#This Row],[iso_code]],iso_code!G:H,2,FALSE)</f>
        <v>Burundi</v>
      </c>
      <c r="E311" s="18" t="str">
        <f>Table4[[#This Row],[iso3]]</f>
        <v>Burundi</v>
      </c>
    </row>
    <row r="312" spans="1:5">
      <c r="A312" s="18">
        <v>7</v>
      </c>
      <c r="B312" s="60" t="s">
        <v>290</v>
      </c>
      <c r="C312" s="18" t="s">
        <v>57</v>
      </c>
      <c r="D312" s="64" t="str">
        <f>VLOOKUP(Table4[[#This Row],[iso_code]],iso_code!G:H,2,FALSE)</f>
        <v>Cameroon</v>
      </c>
      <c r="E312" s="18" t="str">
        <f>Table4[[#This Row],[iso3]]</f>
        <v>Cameroon</v>
      </c>
    </row>
    <row r="313" spans="1:5">
      <c r="A313" s="18">
        <v>7</v>
      </c>
      <c r="B313" s="60" t="s">
        <v>1345</v>
      </c>
      <c r="C313" s="18" t="s">
        <v>57</v>
      </c>
      <c r="D313" s="64" t="str">
        <f>VLOOKUP(Table4[[#This Row],[iso_code]],iso_code!G:H,2,FALSE)</f>
        <v>Central African Republic (the)</v>
      </c>
      <c r="E313" s="18" t="str">
        <f>Table4[[#This Row],[iso3]]</f>
        <v>Central African Republic (the)</v>
      </c>
    </row>
    <row r="314" spans="1:5">
      <c r="A314" s="18">
        <v>7</v>
      </c>
      <c r="B314" s="60" t="s">
        <v>1346</v>
      </c>
      <c r="C314" s="18" t="s">
        <v>57</v>
      </c>
      <c r="D314" s="64" t="str">
        <f>VLOOKUP(Table4[[#This Row],[iso_code]],iso_code!G:H,2,FALSE)</f>
        <v>Chad</v>
      </c>
      <c r="E314" s="18" t="str">
        <f>Table4[[#This Row],[iso3]]</f>
        <v>Chad</v>
      </c>
    </row>
    <row r="315" spans="1:5">
      <c r="A315" s="18">
        <v>7</v>
      </c>
      <c r="B315" s="60" t="s">
        <v>1349</v>
      </c>
      <c r="C315" s="18" t="s">
        <v>57</v>
      </c>
      <c r="D315" s="64" t="str">
        <f>VLOOKUP(Table4[[#This Row],[iso_code]],iso_code!G:H,2,FALSE)</f>
        <v>Congo (the Democratic Republic of the)</v>
      </c>
      <c r="E315" s="18" t="str">
        <f>Table4[[#This Row],[iso3]]</f>
        <v>Congo (the Democratic Republic of the)</v>
      </c>
    </row>
    <row r="316" spans="1:5">
      <c r="A316" s="18">
        <v>7</v>
      </c>
      <c r="B316" s="60" t="s">
        <v>1348</v>
      </c>
      <c r="C316" s="18" t="s">
        <v>57</v>
      </c>
      <c r="D316" s="64" t="str">
        <f>VLOOKUP(Table4[[#This Row],[iso_code]],iso_code!G:H,2,FALSE)</f>
        <v>Congo (the)</v>
      </c>
      <c r="E316" s="18" t="str">
        <f>Table4[[#This Row],[iso3]]</f>
        <v>Congo (the)</v>
      </c>
    </row>
    <row r="317" spans="1:5">
      <c r="A317" s="18">
        <v>7</v>
      </c>
      <c r="B317" s="60" t="s">
        <v>1350</v>
      </c>
      <c r="C317" s="18" t="s">
        <v>57</v>
      </c>
      <c r="D317" s="64" t="str">
        <f>VLOOKUP(Table4[[#This Row],[iso_code]],iso_code!G:H,2,FALSE)</f>
        <v>Djibouti</v>
      </c>
      <c r="E317" s="18" t="str">
        <f>Table4[[#This Row],[iso3]]</f>
        <v>Djibouti</v>
      </c>
    </row>
    <row r="318" spans="1:5">
      <c r="A318" s="18">
        <v>7</v>
      </c>
      <c r="B318" s="60" t="s">
        <v>875</v>
      </c>
      <c r="C318" s="18" t="s">
        <v>57</v>
      </c>
      <c r="D318" s="64" t="str">
        <f>VLOOKUP(Table4[[#This Row],[iso_code]],iso_code!G:H,2,FALSE)</f>
        <v>Egypt</v>
      </c>
      <c r="E318" s="18" t="str">
        <f>Table4[[#This Row],[iso3]]</f>
        <v>Egypt</v>
      </c>
    </row>
    <row r="319" spans="1:5">
      <c r="A319" s="18">
        <v>7</v>
      </c>
      <c r="B319" s="60" t="s">
        <v>1351</v>
      </c>
      <c r="C319" s="18" t="s">
        <v>57</v>
      </c>
      <c r="D319" s="64" t="str">
        <f>VLOOKUP(Table4[[#This Row],[iso_code]],iso_code!G:H,2,FALSE)</f>
        <v>Equatorial Guinea</v>
      </c>
      <c r="E319" s="18" t="str">
        <f>Table4[[#This Row],[iso3]]</f>
        <v>Equatorial Guinea</v>
      </c>
    </row>
    <row r="320" spans="1:5">
      <c r="A320" s="18">
        <v>7</v>
      </c>
      <c r="B320" s="60" t="s">
        <v>1352</v>
      </c>
      <c r="C320" s="18" t="s">
        <v>57</v>
      </c>
      <c r="D320" s="64" t="str">
        <f>VLOOKUP(Table4[[#This Row],[iso_code]],iso_code!G:H,2,FALSE)</f>
        <v>Eritrea</v>
      </c>
      <c r="E320" s="18" t="str">
        <f>Table4[[#This Row],[iso3]]</f>
        <v>Eritrea</v>
      </c>
    </row>
    <row r="321" spans="1:5">
      <c r="A321" s="18">
        <v>7</v>
      </c>
      <c r="B321" s="60" t="s">
        <v>1374</v>
      </c>
      <c r="C321" s="18" t="s">
        <v>57</v>
      </c>
      <c r="D321" s="64" t="str">
        <f>VLOOKUP(Table4[[#This Row],[iso_code]],iso_code!G:H,2,FALSE)</f>
        <v>Eswatini</v>
      </c>
      <c r="E321" s="18" t="str">
        <f>Table4[[#This Row],[iso3]]</f>
        <v>Eswatini</v>
      </c>
    </row>
    <row r="322" spans="1:5">
      <c r="A322" s="18">
        <v>7</v>
      </c>
      <c r="B322" s="60" t="s">
        <v>199</v>
      </c>
      <c r="C322" s="18" t="s">
        <v>57</v>
      </c>
      <c r="D322" s="64" t="str">
        <f>VLOOKUP(Table4[[#This Row],[iso_code]],iso_code!G:H,2,FALSE)</f>
        <v>Ethiopia</v>
      </c>
      <c r="E322" s="18" t="str">
        <f>Table4[[#This Row],[iso3]]</f>
        <v>Ethiopia</v>
      </c>
    </row>
    <row r="323" spans="1:5">
      <c r="A323" s="18">
        <v>7</v>
      </c>
      <c r="B323" s="60" t="s">
        <v>1353</v>
      </c>
      <c r="C323" s="18" t="s">
        <v>57</v>
      </c>
      <c r="D323" s="64" t="str">
        <f>VLOOKUP(Table4[[#This Row],[iso_code]],iso_code!G:H,2,FALSE)</f>
        <v>Gabon</v>
      </c>
      <c r="E323" s="18" t="str">
        <f>Table4[[#This Row],[iso3]]</f>
        <v>Gabon</v>
      </c>
    </row>
    <row r="324" spans="1:5">
      <c r="A324" s="18">
        <v>7</v>
      </c>
      <c r="B324" s="60" t="s">
        <v>1354</v>
      </c>
      <c r="C324" s="18" t="s">
        <v>57</v>
      </c>
      <c r="D324" s="64" t="str">
        <f>VLOOKUP(Table4[[#This Row],[iso_code]],iso_code!G:H,2,FALSE)</f>
        <v>Gambia (the)</v>
      </c>
      <c r="E324" s="18" t="str">
        <f>Table4[[#This Row],[iso3]]</f>
        <v>Gambia (the)</v>
      </c>
    </row>
    <row r="325" spans="1:5">
      <c r="A325" s="18">
        <v>7</v>
      </c>
      <c r="B325" s="60" t="s">
        <v>255</v>
      </c>
      <c r="C325" s="18" t="s">
        <v>57</v>
      </c>
      <c r="D325" s="64" t="str">
        <f>VLOOKUP(Table4[[#This Row],[iso_code]],iso_code!G:H,2,FALSE)</f>
        <v>Ghana</v>
      </c>
      <c r="E325" s="18" t="str">
        <f>Table4[[#This Row],[iso3]]</f>
        <v>Ghana</v>
      </c>
    </row>
    <row r="326" spans="1:5">
      <c r="A326" s="18">
        <v>7</v>
      </c>
      <c r="B326" s="60" t="s">
        <v>1355</v>
      </c>
      <c r="C326" s="18" t="s">
        <v>57</v>
      </c>
      <c r="D326" s="64" t="str">
        <f>VLOOKUP(Table4[[#This Row],[iso_code]],iso_code!G:H,2,FALSE)</f>
        <v>Guinea</v>
      </c>
      <c r="E326" s="18" t="str">
        <f>Table4[[#This Row],[iso3]]</f>
        <v>Guinea</v>
      </c>
    </row>
    <row r="327" spans="1:5">
      <c r="A327" s="18">
        <v>7</v>
      </c>
      <c r="B327" s="60" t="s">
        <v>1356</v>
      </c>
      <c r="C327" s="18" t="s">
        <v>57</v>
      </c>
      <c r="D327" s="64" t="str">
        <f>VLOOKUP(Table4[[#This Row],[iso_code]],iso_code!G:H,2,FALSE)</f>
        <v>Guinea-Bissau</v>
      </c>
      <c r="E327" s="18" t="str">
        <f>Table4[[#This Row],[iso3]]</f>
        <v>Guinea-Bissau</v>
      </c>
    </row>
    <row r="328" spans="1:5">
      <c r="A328" s="18">
        <v>7</v>
      </c>
      <c r="B328" s="60" t="s">
        <v>1357</v>
      </c>
      <c r="C328" s="18" t="s">
        <v>57</v>
      </c>
      <c r="D328" s="64" t="str">
        <f>VLOOKUP(Table4[[#This Row],[iso_code]],iso_code!G:H,2,FALSE)</f>
        <v>Côte d'Ivoire</v>
      </c>
      <c r="E328" s="18" t="str">
        <f>Table4[[#This Row],[iso3]]</f>
        <v>Côte d'Ivoire</v>
      </c>
    </row>
    <row r="329" spans="1:5">
      <c r="A329" s="18">
        <v>7</v>
      </c>
      <c r="B329" s="60" t="s">
        <v>434</v>
      </c>
      <c r="C329" s="18" t="s">
        <v>57</v>
      </c>
      <c r="D329" s="64" t="str">
        <f>VLOOKUP(Table4[[#This Row],[iso_code]],iso_code!G:H,2,FALSE)</f>
        <v>Kenya</v>
      </c>
      <c r="E329" s="18" t="str">
        <f>Table4[[#This Row],[iso3]]</f>
        <v>Kenya</v>
      </c>
    </row>
    <row r="330" spans="1:5">
      <c r="A330" s="18">
        <v>7</v>
      </c>
      <c r="B330" s="60" t="s">
        <v>1358</v>
      </c>
      <c r="C330" s="18" t="s">
        <v>57</v>
      </c>
      <c r="D330" s="64" t="str">
        <f>VLOOKUP(Table4[[#This Row],[iso_code]],iso_code!G:H,2,FALSE)</f>
        <v>Lesotho</v>
      </c>
      <c r="E330" s="18" t="str">
        <f>Table4[[#This Row],[iso3]]</f>
        <v>Lesotho</v>
      </c>
    </row>
    <row r="331" spans="1:5">
      <c r="A331" s="18">
        <v>7</v>
      </c>
      <c r="B331" s="60" t="s">
        <v>1359</v>
      </c>
      <c r="C331" s="18" t="s">
        <v>57</v>
      </c>
      <c r="D331" s="64" t="str">
        <f>VLOOKUP(Table4[[#This Row],[iso_code]],iso_code!G:H,2,FALSE)</f>
        <v>Liberia</v>
      </c>
      <c r="E331" s="18" t="str">
        <f>Table4[[#This Row],[iso3]]</f>
        <v>Liberia</v>
      </c>
    </row>
    <row r="332" spans="1:5">
      <c r="A332" s="18">
        <v>7</v>
      </c>
      <c r="B332" s="60" t="s">
        <v>1360</v>
      </c>
      <c r="C332" s="18" t="s">
        <v>57</v>
      </c>
      <c r="D332" s="64" t="str">
        <f>VLOOKUP(Table4[[#This Row],[iso_code]],iso_code!G:H,2,FALSE)</f>
        <v>Libya</v>
      </c>
      <c r="E332" s="18" t="str">
        <f>Table4[[#This Row],[iso3]]</f>
        <v>Libya</v>
      </c>
    </row>
    <row r="333" spans="1:5">
      <c r="A333" s="18">
        <v>7</v>
      </c>
      <c r="B333" s="60" t="s">
        <v>1192</v>
      </c>
      <c r="C333" s="18" t="s">
        <v>57</v>
      </c>
      <c r="D333" s="64" t="str">
        <f>VLOOKUP(Table4[[#This Row],[iso_code]],iso_code!G:H,2,FALSE)</f>
        <v>Malawi</v>
      </c>
      <c r="E333" s="18" t="str">
        <f>Table4[[#This Row],[iso3]]</f>
        <v>Malawi</v>
      </c>
    </row>
    <row r="334" spans="1:5">
      <c r="A334" s="18">
        <v>7</v>
      </c>
      <c r="B334" s="60" t="s">
        <v>1362</v>
      </c>
      <c r="C334" s="18" t="s">
        <v>57</v>
      </c>
      <c r="D334" s="64" t="str">
        <f>VLOOKUP(Table4[[#This Row],[iso_code]],iso_code!G:H,2,FALSE)</f>
        <v>Mali</v>
      </c>
      <c r="E334" s="18" t="str">
        <f>Table4[[#This Row],[iso3]]</f>
        <v>Mali</v>
      </c>
    </row>
    <row r="335" spans="1:5">
      <c r="A335" s="18">
        <v>7</v>
      </c>
      <c r="B335" s="60" t="s">
        <v>1363</v>
      </c>
      <c r="C335" s="18" t="s">
        <v>57</v>
      </c>
      <c r="D335" s="64" t="str">
        <f>VLOOKUP(Table4[[#This Row],[iso_code]],iso_code!G:H,2,FALSE)</f>
        <v>Mauritania</v>
      </c>
      <c r="E335" s="18" t="str">
        <f>Table4[[#This Row],[iso3]]</f>
        <v>Mauritania</v>
      </c>
    </row>
    <row r="336" spans="1:5">
      <c r="A336" s="18">
        <v>7</v>
      </c>
      <c r="B336" s="60" t="s">
        <v>519</v>
      </c>
      <c r="C336" s="18" t="s">
        <v>57</v>
      </c>
      <c r="D336" s="64" t="str">
        <f>VLOOKUP(Table4[[#This Row],[iso_code]],iso_code!G:H,2,FALSE)</f>
        <v>Morocco</v>
      </c>
      <c r="E336" s="18" t="str">
        <f>Table4[[#This Row],[iso3]]</f>
        <v>Morocco</v>
      </c>
    </row>
    <row r="337" spans="1:5">
      <c r="A337" s="18">
        <v>7</v>
      </c>
      <c r="B337" s="60" t="s">
        <v>1364</v>
      </c>
      <c r="C337" s="18" t="s">
        <v>57</v>
      </c>
      <c r="D337" s="64" t="str">
        <f>VLOOKUP(Table4[[#This Row],[iso_code]],iso_code!G:H,2,FALSE)</f>
        <v>Mozambique</v>
      </c>
      <c r="E337" s="18" t="str">
        <f>Table4[[#This Row],[iso3]]</f>
        <v>Mozambique</v>
      </c>
    </row>
    <row r="338" spans="1:5">
      <c r="A338" s="18">
        <v>7</v>
      </c>
      <c r="B338" s="60" t="s">
        <v>1365</v>
      </c>
      <c r="C338" s="18" t="s">
        <v>57</v>
      </c>
      <c r="D338" s="64" t="str">
        <f>VLOOKUP(Table4[[#This Row],[iso_code]],iso_code!G:H,2,FALSE)</f>
        <v>Namibia</v>
      </c>
      <c r="E338" s="18" t="str">
        <f>Table4[[#This Row],[iso3]]</f>
        <v>Namibia</v>
      </c>
    </row>
    <row r="339" spans="1:5">
      <c r="A339" s="18">
        <v>7</v>
      </c>
      <c r="B339" s="60" t="s">
        <v>1032</v>
      </c>
      <c r="C339" s="18" t="s">
        <v>57</v>
      </c>
      <c r="D339" s="64" t="str">
        <f>VLOOKUP(Table4[[#This Row],[iso_code]],iso_code!G:H,2,FALSE)</f>
        <v>Niger (the)</v>
      </c>
      <c r="E339" s="18" t="str">
        <f>Table4[[#This Row],[iso3]]</f>
        <v>Niger (the)</v>
      </c>
    </row>
    <row r="340" spans="1:5">
      <c r="A340" s="18">
        <v>7</v>
      </c>
      <c r="B340" s="60" t="s">
        <v>1265</v>
      </c>
      <c r="C340" s="18" t="s">
        <v>57</v>
      </c>
      <c r="D340" s="64" t="str">
        <f>VLOOKUP(Table4[[#This Row],[iso_code]],iso_code!G:H,2,FALSE)</f>
        <v>Nigeria</v>
      </c>
      <c r="E340" s="18" t="str">
        <f>Table4[[#This Row],[iso3]]</f>
        <v>Nigeria</v>
      </c>
    </row>
    <row r="341" spans="1:5">
      <c r="A341" s="18">
        <v>7</v>
      </c>
      <c r="B341" s="60" t="s">
        <v>1366</v>
      </c>
      <c r="C341" s="18" t="s">
        <v>57</v>
      </c>
      <c r="D341" s="64" t="str">
        <f>VLOOKUP(Table4[[#This Row],[iso_code]],iso_code!G:H,2,FALSE)</f>
        <v>Rwanda</v>
      </c>
      <c r="E341" s="18" t="str">
        <f>Table4[[#This Row],[iso3]]</f>
        <v>Rwanda</v>
      </c>
    </row>
    <row r="342" spans="1:5">
      <c r="A342" s="18">
        <v>7</v>
      </c>
      <c r="B342" s="60" t="s">
        <v>1368</v>
      </c>
      <c r="C342" s="18" t="s">
        <v>57</v>
      </c>
      <c r="D342" s="64" t="str">
        <f>VLOOKUP(Table4[[#This Row],[iso_code]],iso_code!G:H,2,FALSE)</f>
        <v>Senegal</v>
      </c>
      <c r="E342" s="18" t="str">
        <f>Table4[[#This Row],[iso3]]</f>
        <v>Senegal</v>
      </c>
    </row>
    <row r="343" spans="1:5">
      <c r="A343" s="18">
        <v>7</v>
      </c>
      <c r="B343" s="60" t="s">
        <v>1370</v>
      </c>
      <c r="C343" s="18" t="s">
        <v>57</v>
      </c>
      <c r="D343" s="64" t="str">
        <f>VLOOKUP(Table4[[#This Row],[iso_code]],iso_code!G:H,2,FALSE)</f>
        <v>Sierra Leone</v>
      </c>
      <c r="E343" s="18" t="str">
        <f>Table4[[#This Row],[iso3]]</f>
        <v>Sierra Leone</v>
      </c>
    </row>
    <row r="344" spans="1:5">
      <c r="A344" s="18">
        <v>7</v>
      </c>
      <c r="B344" s="60" t="s">
        <v>1371</v>
      </c>
      <c r="C344" s="18" t="s">
        <v>57</v>
      </c>
      <c r="D344" s="64" t="str">
        <f>VLOOKUP(Table4[[#This Row],[iso_code]],iso_code!G:H,2,FALSE)</f>
        <v>Somalia</v>
      </c>
      <c r="E344" s="18" t="str">
        <f>Table4[[#This Row],[iso3]]</f>
        <v>Somalia</v>
      </c>
    </row>
    <row r="345" spans="1:5">
      <c r="A345" s="18">
        <v>7</v>
      </c>
      <c r="B345" s="60" t="s">
        <v>618</v>
      </c>
      <c r="C345" s="18" t="s">
        <v>57</v>
      </c>
      <c r="D345" s="64" t="str">
        <f>VLOOKUP(Table4[[#This Row],[iso_code]],iso_code!G:H,2,FALSE)</f>
        <v>South Africa</v>
      </c>
      <c r="E345" s="18" t="str">
        <f>Table4[[#This Row],[iso3]]</f>
        <v>South Africa</v>
      </c>
    </row>
    <row r="346" spans="1:5">
      <c r="A346" s="18">
        <v>7</v>
      </c>
      <c r="B346" s="60" t="s">
        <v>1372</v>
      </c>
      <c r="C346" s="18" t="s">
        <v>57</v>
      </c>
      <c r="D346" s="64" t="str">
        <f>VLOOKUP(Table4[[#This Row],[iso_code]],iso_code!G:H,2,FALSE)</f>
        <v>South Sudan</v>
      </c>
      <c r="E346" s="18" t="str">
        <f>Table4[[#This Row],[iso3]]</f>
        <v>South Sudan</v>
      </c>
    </row>
    <row r="347" spans="1:5">
      <c r="A347" s="18">
        <v>7</v>
      </c>
      <c r="B347" s="60" t="s">
        <v>1373</v>
      </c>
      <c r="C347" s="18" t="s">
        <v>57</v>
      </c>
      <c r="D347" s="64" t="str">
        <f>VLOOKUP(Table4[[#This Row],[iso_code]],iso_code!G:H,2,FALSE)</f>
        <v>Sudan (the)</v>
      </c>
      <c r="E347" s="18" t="str">
        <f>Table4[[#This Row],[iso3]]</f>
        <v>Sudan (the)</v>
      </c>
    </row>
    <row r="348" spans="1:5">
      <c r="A348" s="18">
        <v>7</v>
      </c>
      <c r="B348" s="60" t="s">
        <v>885</v>
      </c>
      <c r="C348" s="18" t="s">
        <v>57</v>
      </c>
      <c r="D348" s="64" t="str">
        <f>VLOOKUP(Table4[[#This Row],[iso_code]],iso_code!G:H,2,FALSE)</f>
        <v>Tanzania, United Republic of</v>
      </c>
      <c r="E348" s="18" t="str">
        <f>Table4[[#This Row],[iso3]]</f>
        <v>Tanzania, United Republic of</v>
      </c>
    </row>
    <row r="349" spans="1:5">
      <c r="A349" s="18">
        <v>7</v>
      </c>
      <c r="B349" s="60" t="s">
        <v>1375</v>
      </c>
      <c r="C349" s="18" t="s">
        <v>57</v>
      </c>
      <c r="D349" s="64" t="str">
        <f>VLOOKUP(Table4[[#This Row],[iso_code]],iso_code!G:H,2,FALSE)</f>
        <v>Togo</v>
      </c>
      <c r="E349" s="18" t="str">
        <f>Table4[[#This Row],[iso3]]</f>
        <v>Togo</v>
      </c>
    </row>
    <row r="350" spans="1:5">
      <c r="A350" s="18">
        <v>7</v>
      </c>
      <c r="B350" s="18" t="s">
        <v>979</v>
      </c>
      <c r="C350" s="18" t="s">
        <v>57</v>
      </c>
      <c r="D350" s="64" t="str">
        <f>VLOOKUP(Table4[[#This Row],[iso_code]],iso_code!G:H,2,FALSE)</f>
        <v>Tunisia</v>
      </c>
      <c r="E350" s="18" t="str">
        <f>Table4[[#This Row],[iso3]]</f>
        <v>Tunisia</v>
      </c>
    </row>
    <row r="351" spans="1:5">
      <c r="A351" s="18">
        <v>7</v>
      </c>
      <c r="B351" s="18" t="s">
        <v>1376</v>
      </c>
      <c r="C351" s="18" t="s">
        <v>57</v>
      </c>
      <c r="D351" s="64" t="str">
        <f>VLOOKUP(Table4[[#This Row],[iso_code]],iso_code!G:H,2,FALSE)</f>
        <v>Uganda</v>
      </c>
      <c r="E351" s="18" t="str">
        <f>Table4[[#This Row],[iso3]]</f>
        <v>Uganda</v>
      </c>
    </row>
    <row r="352" spans="1:5">
      <c r="A352" s="18">
        <v>7</v>
      </c>
      <c r="B352" s="18" t="s">
        <v>758</v>
      </c>
      <c r="C352" s="18" t="s">
        <v>57</v>
      </c>
      <c r="D352" s="64" t="str">
        <f>VLOOKUP(Table4[[#This Row],[iso_code]],iso_code!G:H,2,FALSE)</f>
        <v>Zambia</v>
      </c>
      <c r="E352" s="18" t="str">
        <f>Table4[[#This Row],[iso3]]</f>
        <v>Zambia</v>
      </c>
    </row>
    <row r="353" spans="1:5">
      <c r="A353" s="18">
        <v>7</v>
      </c>
      <c r="B353" s="18" t="s">
        <v>1377</v>
      </c>
      <c r="C353" s="18" t="s">
        <v>57</v>
      </c>
      <c r="D353" s="64" t="str">
        <f>VLOOKUP(Table4[[#This Row],[iso_code]],iso_code!G:H,2,FALSE)</f>
        <v>Zimbabwe</v>
      </c>
      <c r="E353" s="18" t="str">
        <f>Table4[[#This Row],[iso3]]</f>
        <v>Zimbabwe</v>
      </c>
    </row>
    <row r="354" spans="1:5">
      <c r="A354" s="18">
        <v>8</v>
      </c>
      <c r="B354" s="60" t="s">
        <v>812</v>
      </c>
      <c r="C354" s="18" t="s">
        <v>57</v>
      </c>
      <c r="D354" s="64" t="str">
        <f>VLOOKUP(Table4[[#This Row],[iso_code]],iso_code!G:H,2,FALSE)</f>
        <v>Algeria</v>
      </c>
      <c r="E354" s="18" t="str">
        <f>Table4[[#This Row],[iso3]]</f>
        <v>Algeria</v>
      </c>
    </row>
    <row r="355" spans="1:5">
      <c r="A355" s="18">
        <v>8</v>
      </c>
      <c r="B355" s="60" t="s">
        <v>1340</v>
      </c>
      <c r="C355" s="18" t="s">
        <v>57</v>
      </c>
      <c r="D355" s="64" t="str">
        <f>VLOOKUP(Table4[[#This Row],[iso_code]],iso_code!G:H,2,FALSE)</f>
        <v>Angola</v>
      </c>
      <c r="E355" s="18" t="str">
        <f>Table4[[#This Row],[iso3]]</f>
        <v>Angola</v>
      </c>
    </row>
    <row r="356" spans="1:5">
      <c r="A356" s="18">
        <v>8</v>
      </c>
      <c r="B356" s="60" t="s">
        <v>1341</v>
      </c>
      <c r="C356" s="18" t="s">
        <v>57</v>
      </c>
      <c r="D356" s="64" t="str">
        <f>VLOOKUP(Table4[[#This Row],[iso_code]],iso_code!G:H,2,FALSE)</f>
        <v>Benin</v>
      </c>
      <c r="E356" s="18" t="str">
        <f>Table4[[#This Row],[iso3]]</f>
        <v>Benin</v>
      </c>
    </row>
    <row r="357" spans="1:5">
      <c r="A357" s="18">
        <v>8</v>
      </c>
      <c r="B357" s="60" t="s">
        <v>1342</v>
      </c>
      <c r="C357" s="18" t="s">
        <v>57</v>
      </c>
      <c r="D357" s="64" t="str">
        <f>VLOOKUP(Table4[[#This Row],[iso_code]],iso_code!G:H,2,FALSE)</f>
        <v>Botswana</v>
      </c>
      <c r="E357" s="18" t="str">
        <f>Table4[[#This Row],[iso3]]</f>
        <v>Botswana</v>
      </c>
    </row>
    <row r="358" spans="1:5">
      <c r="A358" s="18">
        <v>8</v>
      </c>
      <c r="B358" s="60" t="s">
        <v>1343</v>
      </c>
      <c r="C358" s="18" t="s">
        <v>57</v>
      </c>
      <c r="D358" s="64" t="str">
        <f>VLOOKUP(Table4[[#This Row],[iso_code]],iso_code!G:H,2,FALSE)</f>
        <v>Burkina Faso</v>
      </c>
      <c r="E358" s="18" t="str">
        <f>Table4[[#This Row],[iso3]]</f>
        <v>Burkina Faso</v>
      </c>
    </row>
    <row r="359" spans="1:5">
      <c r="A359" s="18">
        <v>8</v>
      </c>
      <c r="B359" s="60" t="s">
        <v>1344</v>
      </c>
      <c r="C359" s="18" t="s">
        <v>57</v>
      </c>
      <c r="D359" s="64" t="str">
        <f>VLOOKUP(Table4[[#This Row],[iso_code]],iso_code!G:H,2,FALSE)</f>
        <v>Burundi</v>
      </c>
      <c r="E359" s="18" t="str">
        <f>Table4[[#This Row],[iso3]]</f>
        <v>Burundi</v>
      </c>
    </row>
    <row r="360" spans="1:5">
      <c r="A360" s="18">
        <v>8</v>
      </c>
      <c r="B360" s="60" t="s">
        <v>290</v>
      </c>
      <c r="C360" s="18" t="s">
        <v>57</v>
      </c>
      <c r="D360" s="64" t="str">
        <f>VLOOKUP(Table4[[#This Row],[iso_code]],iso_code!G:H,2,FALSE)</f>
        <v>Cameroon</v>
      </c>
      <c r="E360" s="18" t="str">
        <f>Table4[[#This Row],[iso3]]</f>
        <v>Cameroon</v>
      </c>
    </row>
    <row r="361" spans="1:5">
      <c r="A361" s="18">
        <v>8</v>
      </c>
      <c r="B361" s="60" t="s">
        <v>1345</v>
      </c>
      <c r="C361" s="18" t="s">
        <v>57</v>
      </c>
      <c r="D361" s="64" t="str">
        <f>VLOOKUP(Table4[[#This Row],[iso_code]],iso_code!G:H,2,FALSE)</f>
        <v>Central African Republic (the)</v>
      </c>
      <c r="E361" s="18" t="str">
        <f>Table4[[#This Row],[iso3]]</f>
        <v>Central African Republic (the)</v>
      </c>
    </row>
    <row r="362" spans="1:5">
      <c r="A362" s="18">
        <v>8</v>
      </c>
      <c r="B362" s="60" t="s">
        <v>1346</v>
      </c>
      <c r="C362" s="18" t="s">
        <v>57</v>
      </c>
      <c r="D362" s="64" t="str">
        <f>VLOOKUP(Table4[[#This Row],[iso_code]],iso_code!G:H,2,FALSE)</f>
        <v>Chad</v>
      </c>
      <c r="E362" s="18" t="str">
        <f>Table4[[#This Row],[iso3]]</f>
        <v>Chad</v>
      </c>
    </row>
    <row r="363" spans="1:5">
      <c r="A363" s="18">
        <v>8</v>
      </c>
      <c r="B363" s="60" t="s">
        <v>1349</v>
      </c>
      <c r="C363" s="18" t="s">
        <v>57</v>
      </c>
      <c r="D363" s="64" t="str">
        <f>VLOOKUP(Table4[[#This Row],[iso_code]],iso_code!G:H,2,FALSE)</f>
        <v>Congo (the Democratic Republic of the)</v>
      </c>
      <c r="E363" s="18" t="str">
        <f>Table4[[#This Row],[iso3]]</f>
        <v>Congo (the Democratic Republic of the)</v>
      </c>
    </row>
    <row r="364" spans="1:5">
      <c r="A364" s="18">
        <v>8</v>
      </c>
      <c r="B364" s="60" t="s">
        <v>1348</v>
      </c>
      <c r="C364" s="18" t="s">
        <v>57</v>
      </c>
      <c r="D364" s="64" t="str">
        <f>VLOOKUP(Table4[[#This Row],[iso_code]],iso_code!G:H,2,FALSE)</f>
        <v>Congo (the)</v>
      </c>
      <c r="E364" s="18" t="str">
        <f>Table4[[#This Row],[iso3]]</f>
        <v>Congo (the)</v>
      </c>
    </row>
    <row r="365" spans="1:5">
      <c r="A365" s="18">
        <v>8</v>
      </c>
      <c r="B365" s="60" t="s">
        <v>1350</v>
      </c>
      <c r="C365" s="18" t="s">
        <v>57</v>
      </c>
      <c r="D365" s="64" t="str">
        <f>VLOOKUP(Table4[[#This Row],[iso_code]],iso_code!G:H,2,FALSE)</f>
        <v>Djibouti</v>
      </c>
      <c r="E365" s="18" t="str">
        <f>Table4[[#This Row],[iso3]]</f>
        <v>Djibouti</v>
      </c>
    </row>
    <row r="366" spans="1:5">
      <c r="A366" s="18">
        <v>8</v>
      </c>
      <c r="B366" s="60" t="s">
        <v>875</v>
      </c>
      <c r="C366" s="18" t="s">
        <v>57</v>
      </c>
      <c r="D366" s="64" t="str">
        <f>VLOOKUP(Table4[[#This Row],[iso_code]],iso_code!G:H,2,FALSE)</f>
        <v>Egypt</v>
      </c>
      <c r="E366" s="18" t="str">
        <f>Table4[[#This Row],[iso3]]</f>
        <v>Egypt</v>
      </c>
    </row>
    <row r="367" spans="1:5">
      <c r="A367" s="18">
        <v>8</v>
      </c>
      <c r="B367" s="60" t="s">
        <v>1351</v>
      </c>
      <c r="C367" s="18" t="s">
        <v>57</v>
      </c>
      <c r="D367" s="64" t="str">
        <f>VLOOKUP(Table4[[#This Row],[iso_code]],iso_code!G:H,2,FALSE)</f>
        <v>Equatorial Guinea</v>
      </c>
      <c r="E367" s="18" t="str">
        <f>Table4[[#This Row],[iso3]]</f>
        <v>Equatorial Guinea</v>
      </c>
    </row>
    <row r="368" spans="1:5">
      <c r="A368" s="18">
        <v>8</v>
      </c>
      <c r="B368" s="60" t="s">
        <v>1352</v>
      </c>
      <c r="C368" s="18" t="s">
        <v>57</v>
      </c>
      <c r="D368" s="64" t="str">
        <f>VLOOKUP(Table4[[#This Row],[iso_code]],iso_code!G:H,2,FALSE)</f>
        <v>Eritrea</v>
      </c>
      <c r="E368" s="18" t="str">
        <f>Table4[[#This Row],[iso3]]</f>
        <v>Eritrea</v>
      </c>
    </row>
    <row r="369" spans="1:5">
      <c r="A369" s="18">
        <v>8</v>
      </c>
      <c r="B369" s="60" t="s">
        <v>1374</v>
      </c>
      <c r="C369" s="18" t="s">
        <v>57</v>
      </c>
      <c r="D369" s="64" t="str">
        <f>VLOOKUP(Table4[[#This Row],[iso_code]],iso_code!G:H,2,FALSE)</f>
        <v>Eswatini</v>
      </c>
      <c r="E369" s="18" t="str">
        <f>Table4[[#This Row],[iso3]]</f>
        <v>Eswatini</v>
      </c>
    </row>
    <row r="370" spans="1:5">
      <c r="A370" s="18">
        <v>8</v>
      </c>
      <c r="B370" s="60" t="s">
        <v>199</v>
      </c>
      <c r="C370" s="18" t="s">
        <v>57</v>
      </c>
      <c r="D370" s="64" t="str">
        <f>VLOOKUP(Table4[[#This Row],[iso_code]],iso_code!G:H,2,FALSE)</f>
        <v>Ethiopia</v>
      </c>
      <c r="E370" s="18" t="str">
        <f>Table4[[#This Row],[iso3]]</f>
        <v>Ethiopia</v>
      </c>
    </row>
    <row r="371" spans="1:5">
      <c r="A371" s="18">
        <v>8</v>
      </c>
      <c r="B371" s="60" t="s">
        <v>1353</v>
      </c>
      <c r="C371" s="18" t="s">
        <v>57</v>
      </c>
      <c r="D371" s="64" t="str">
        <f>VLOOKUP(Table4[[#This Row],[iso_code]],iso_code!G:H,2,FALSE)</f>
        <v>Gabon</v>
      </c>
      <c r="E371" s="18" t="str">
        <f>Table4[[#This Row],[iso3]]</f>
        <v>Gabon</v>
      </c>
    </row>
    <row r="372" spans="1:5">
      <c r="A372" s="18">
        <v>8</v>
      </c>
      <c r="B372" s="60" t="s">
        <v>1354</v>
      </c>
      <c r="C372" s="18" t="s">
        <v>57</v>
      </c>
      <c r="D372" s="64" t="str">
        <f>VLOOKUP(Table4[[#This Row],[iso_code]],iso_code!G:H,2,FALSE)</f>
        <v>Gambia (the)</v>
      </c>
      <c r="E372" s="18" t="str">
        <f>Table4[[#This Row],[iso3]]</f>
        <v>Gambia (the)</v>
      </c>
    </row>
    <row r="373" spans="1:5">
      <c r="A373" s="18">
        <v>8</v>
      </c>
      <c r="B373" s="60" t="s">
        <v>255</v>
      </c>
      <c r="C373" s="18" t="s">
        <v>57</v>
      </c>
      <c r="D373" s="64" t="str">
        <f>VLOOKUP(Table4[[#This Row],[iso_code]],iso_code!G:H,2,FALSE)</f>
        <v>Ghana</v>
      </c>
      <c r="E373" s="18" t="str">
        <f>Table4[[#This Row],[iso3]]</f>
        <v>Ghana</v>
      </c>
    </row>
    <row r="374" spans="1:5">
      <c r="A374" s="18">
        <v>8</v>
      </c>
      <c r="B374" s="60" t="s">
        <v>1355</v>
      </c>
      <c r="C374" s="18" t="s">
        <v>57</v>
      </c>
      <c r="D374" s="64" t="str">
        <f>VLOOKUP(Table4[[#This Row],[iso_code]],iso_code!G:H,2,FALSE)</f>
        <v>Guinea</v>
      </c>
      <c r="E374" s="18" t="str">
        <f>Table4[[#This Row],[iso3]]</f>
        <v>Guinea</v>
      </c>
    </row>
    <row r="375" spans="1:5">
      <c r="A375" s="18">
        <v>8</v>
      </c>
      <c r="B375" s="60" t="s">
        <v>1356</v>
      </c>
      <c r="C375" s="18" t="s">
        <v>57</v>
      </c>
      <c r="D375" s="64" t="str">
        <f>VLOOKUP(Table4[[#This Row],[iso_code]],iso_code!G:H,2,FALSE)</f>
        <v>Guinea-Bissau</v>
      </c>
      <c r="E375" s="18" t="str">
        <f>Table4[[#This Row],[iso3]]</f>
        <v>Guinea-Bissau</v>
      </c>
    </row>
    <row r="376" spans="1:5">
      <c r="A376" s="18">
        <v>8</v>
      </c>
      <c r="B376" s="60" t="s">
        <v>1357</v>
      </c>
      <c r="C376" s="18" t="s">
        <v>57</v>
      </c>
      <c r="D376" s="64" t="str">
        <f>VLOOKUP(Table4[[#This Row],[iso_code]],iso_code!G:H,2,FALSE)</f>
        <v>Côte d'Ivoire</v>
      </c>
      <c r="E376" s="18" t="str">
        <f>Table4[[#This Row],[iso3]]</f>
        <v>Côte d'Ivoire</v>
      </c>
    </row>
    <row r="377" spans="1:5">
      <c r="A377" s="18">
        <v>8</v>
      </c>
      <c r="B377" s="60" t="s">
        <v>434</v>
      </c>
      <c r="C377" s="18" t="s">
        <v>57</v>
      </c>
      <c r="D377" s="64" t="str">
        <f>VLOOKUP(Table4[[#This Row],[iso_code]],iso_code!G:H,2,FALSE)</f>
        <v>Kenya</v>
      </c>
      <c r="E377" s="18" t="str">
        <f>Table4[[#This Row],[iso3]]</f>
        <v>Kenya</v>
      </c>
    </row>
    <row r="378" spans="1:5">
      <c r="A378" s="18">
        <v>8</v>
      </c>
      <c r="B378" s="60" t="s">
        <v>1358</v>
      </c>
      <c r="C378" s="18" t="s">
        <v>57</v>
      </c>
      <c r="D378" s="64" t="str">
        <f>VLOOKUP(Table4[[#This Row],[iso_code]],iso_code!G:H,2,FALSE)</f>
        <v>Lesotho</v>
      </c>
      <c r="E378" s="18" t="str">
        <f>Table4[[#This Row],[iso3]]</f>
        <v>Lesotho</v>
      </c>
    </row>
    <row r="379" spans="1:5">
      <c r="A379" s="18">
        <v>8</v>
      </c>
      <c r="B379" s="60" t="s">
        <v>1359</v>
      </c>
      <c r="C379" s="18" t="s">
        <v>57</v>
      </c>
      <c r="D379" s="64" t="str">
        <f>VLOOKUP(Table4[[#This Row],[iso_code]],iso_code!G:H,2,FALSE)</f>
        <v>Liberia</v>
      </c>
      <c r="E379" s="18" t="str">
        <f>Table4[[#This Row],[iso3]]</f>
        <v>Liberia</v>
      </c>
    </row>
    <row r="380" spans="1:5">
      <c r="A380" s="18">
        <v>8</v>
      </c>
      <c r="B380" s="60" t="s">
        <v>1360</v>
      </c>
      <c r="C380" s="18" t="s">
        <v>57</v>
      </c>
      <c r="D380" s="64" t="str">
        <f>VLOOKUP(Table4[[#This Row],[iso_code]],iso_code!G:H,2,FALSE)</f>
        <v>Libya</v>
      </c>
      <c r="E380" s="18" t="str">
        <f>Table4[[#This Row],[iso3]]</f>
        <v>Libya</v>
      </c>
    </row>
    <row r="381" spans="1:5">
      <c r="A381" s="18">
        <v>8</v>
      </c>
      <c r="B381" s="60" t="s">
        <v>1192</v>
      </c>
      <c r="C381" s="18" t="s">
        <v>57</v>
      </c>
      <c r="D381" s="64" t="str">
        <f>VLOOKUP(Table4[[#This Row],[iso_code]],iso_code!G:H,2,FALSE)</f>
        <v>Malawi</v>
      </c>
      <c r="E381" s="18" t="str">
        <f>Table4[[#This Row],[iso3]]</f>
        <v>Malawi</v>
      </c>
    </row>
    <row r="382" spans="1:5">
      <c r="A382" s="18">
        <v>8</v>
      </c>
      <c r="B382" s="60" t="s">
        <v>1362</v>
      </c>
      <c r="C382" s="18" t="s">
        <v>57</v>
      </c>
      <c r="D382" s="64" t="str">
        <f>VLOOKUP(Table4[[#This Row],[iso_code]],iso_code!G:H,2,FALSE)</f>
        <v>Mali</v>
      </c>
      <c r="E382" s="18" t="str">
        <f>Table4[[#This Row],[iso3]]</f>
        <v>Mali</v>
      </c>
    </row>
    <row r="383" spans="1:5">
      <c r="A383" s="18">
        <v>8</v>
      </c>
      <c r="B383" s="60" t="s">
        <v>1363</v>
      </c>
      <c r="C383" s="18" t="s">
        <v>57</v>
      </c>
      <c r="D383" s="64" t="str">
        <f>VLOOKUP(Table4[[#This Row],[iso_code]],iso_code!G:H,2,FALSE)</f>
        <v>Mauritania</v>
      </c>
      <c r="E383" s="18" t="str">
        <f>Table4[[#This Row],[iso3]]</f>
        <v>Mauritania</v>
      </c>
    </row>
    <row r="384" spans="1:5">
      <c r="A384" s="18">
        <v>8</v>
      </c>
      <c r="B384" s="60" t="s">
        <v>519</v>
      </c>
      <c r="C384" s="18" t="s">
        <v>57</v>
      </c>
      <c r="D384" s="64" t="str">
        <f>VLOOKUP(Table4[[#This Row],[iso_code]],iso_code!G:H,2,FALSE)</f>
        <v>Morocco</v>
      </c>
      <c r="E384" s="18" t="str">
        <f>Table4[[#This Row],[iso3]]</f>
        <v>Morocco</v>
      </c>
    </row>
    <row r="385" spans="1:5">
      <c r="A385" s="18">
        <v>8</v>
      </c>
      <c r="B385" s="60" t="s">
        <v>1364</v>
      </c>
      <c r="C385" s="18" t="s">
        <v>57</v>
      </c>
      <c r="D385" s="64" t="str">
        <f>VLOOKUP(Table4[[#This Row],[iso_code]],iso_code!G:H,2,FALSE)</f>
        <v>Mozambique</v>
      </c>
      <c r="E385" s="18" t="str">
        <f>Table4[[#This Row],[iso3]]</f>
        <v>Mozambique</v>
      </c>
    </row>
    <row r="386" spans="1:5">
      <c r="A386" s="18">
        <v>8</v>
      </c>
      <c r="B386" s="60" t="s">
        <v>1365</v>
      </c>
      <c r="C386" s="18" t="s">
        <v>57</v>
      </c>
      <c r="D386" s="64" t="str">
        <f>VLOOKUP(Table4[[#This Row],[iso_code]],iso_code!G:H,2,FALSE)</f>
        <v>Namibia</v>
      </c>
      <c r="E386" s="18" t="str">
        <f>Table4[[#This Row],[iso3]]</f>
        <v>Namibia</v>
      </c>
    </row>
    <row r="387" spans="1:5">
      <c r="A387" s="18">
        <v>8</v>
      </c>
      <c r="B387" s="60" t="s">
        <v>1032</v>
      </c>
      <c r="C387" s="18" t="s">
        <v>57</v>
      </c>
      <c r="D387" s="64" t="str">
        <f>VLOOKUP(Table4[[#This Row],[iso_code]],iso_code!G:H,2,FALSE)</f>
        <v>Niger (the)</v>
      </c>
      <c r="E387" s="18" t="str">
        <f>Table4[[#This Row],[iso3]]</f>
        <v>Niger (the)</v>
      </c>
    </row>
    <row r="388" spans="1:5">
      <c r="A388" s="18">
        <v>8</v>
      </c>
      <c r="B388" s="60" t="s">
        <v>1265</v>
      </c>
      <c r="C388" s="18" t="s">
        <v>57</v>
      </c>
      <c r="D388" s="64" t="str">
        <f>VLOOKUP(Table4[[#This Row],[iso_code]],iso_code!G:H,2,FALSE)</f>
        <v>Nigeria</v>
      </c>
      <c r="E388" s="18" t="str">
        <f>Table4[[#This Row],[iso3]]</f>
        <v>Nigeria</v>
      </c>
    </row>
    <row r="389" spans="1:5">
      <c r="A389" s="18">
        <v>8</v>
      </c>
      <c r="B389" s="60" t="s">
        <v>1366</v>
      </c>
      <c r="C389" s="18" t="s">
        <v>57</v>
      </c>
      <c r="D389" s="64" t="str">
        <f>VLOOKUP(Table4[[#This Row],[iso_code]],iso_code!G:H,2,FALSE)</f>
        <v>Rwanda</v>
      </c>
      <c r="E389" s="18" t="str">
        <f>Table4[[#This Row],[iso3]]</f>
        <v>Rwanda</v>
      </c>
    </row>
    <row r="390" spans="1:5">
      <c r="A390" s="18">
        <v>8</v>
      </c>
      <c r="B390" s="60" t="s">
        <v>1368</v>
      </c>
      <c r="C390" s="18" t="s">
        <v>57</v>
      </c>
      <c r="D390" s="64" t="str">
        <f>VLOOKUP(Table4[[#This Row],[iso_code]],iso_code!G:H,2,FALSE)</f>
        <v>Senegal</v>
      </c>
      <c r="E390" s="18" t="str">
        <f>Table4[[#This Row],[iso3]]</f>
        <v>Senegal</v>
      </c>
    </row>
    <row r="391" spans="1:5">
      <c r="A391" s="18">
        <v>8</v>
      </c>
      <c r="B391" s="60" t="s">
        <v>1370</v>
      </c>
      <c r="C391" s="18" t="s">
        <v>57</v>
      </c>
      <c r="D391" s="64" t="str">
        <f>VLOOKUP(Table4[[#This Row],[iso_code]],iso_code!G:H,2,FALSE)</f>
        <v>Sierra Leone</v>
      </c>
      <c r="E391" s="18" t="str">
        <f>Table4[[#This Row],[iso3]]</f>
        <v>Sierra Leone</v>
      </c>
    </row>
    <row r="392" spans="1:5">
      <c r="A392" s="18">
        <v>8</v>
      </c>
      <c r="B392" s="60" t="s">
        <v>1371</v>
      </c>
      <c r="C392" s="18" t="s">
        <v>57</v>
      </c>
      <c r="D392" s="64" t="str">
        <f>VLOOKUP(Table4[[#This Row],[iso_code]],iso_code!G:H,2,FALSE)</f>
        <v>Somalia</v>
      </c>
      <c r="E392" s="18" t="str">
        <f>Table4[[#This Row],[iso3]]</f>
        <v>Somalia</v>
      </c>
    </row>
    <row r="393" spans="1:5">
      <c r="A393" s="18">
        <v>8</v>
      </c>
      <c r="B393" s="60" t="s">
        <v>618</v>
      </c>
      <c r="C393" s="18" t="s">
        <v>57</v>
      </c>
      <c r="D393" s="64" t="str">
        <f>VLOOKUP(Table4[[#This Row],[iso_code]],iso_code!G:H,2,FALSE)</f>
        <v>South Africa</v>
      </c>
      <c r="E393" s="18" t="str">
        <f>Table4[[#This Row],[iso3]]</f>
        <v>South Africa</v>
      </c>
    </row>
    <row r="394" spans="1:5">
      <c r="A394" s="18">
        <v>8</v>
      </c>
      <c r="B394" s="60" t="s">
        <v>1372</v>
      </c>
      <c r="C394" s="18" t="s">
        <v>57</v>
      </c>
      <c r="D394" s="64" t="str">
        <f>VLOOKUP(Table4[[#This Row],[iso_code]],iso_code!G:H,2,FALSE)</f>
        <v>South Sudan</v>
      </c>
      <c r="E394" s="18" t="str">
        <f>Table4[[#This Row],[iso3]]</f>
        <v>South Sudan</v>
      </c>
    </row>
    <row r="395" spans="1:5">
      <c r="A395" s="18">
        <v>8</v>
      </c>
      <c r="B395" s="60" t="s">
        <v>1373</v>
      </c>
      <c r="C395" s="18" t="s">
        <v>57</v>
      </c>
      <c r="D395" s="64" t="str">
        <f>VLOOKUP(Table4[[#This Row],[iso_code]],iso_code!G:H,2,FALSE)</f>
        <v>Sudan (the)</v>
      </c>
      <c r="E395" s="18" t="str">
        <f>Table4[[#This Row],[iso3]]</f>
        <v>Sudan (the)</v>
      </c>
    </row>
    <row r="396" spans="1:5">
      <c r="A396" s="18">
        <v>8</v>
      </c>
      <c r="B396" s="60" t="s">
        <v>885</v>
      </c>
      <c r="C396" s="18" t="s">
        <v>57</v>
      </c>
      <c r="D396" s="64" t="str">
        <f>VLOOKUP(Table4[[#This Row],[iso_code]],iso_code!G:H,2,FALSE)</f>
        <v>Tanzania, United Republic of</v>
      </c>
      <c r="E396" s="18" t="str">
        <f>Table4[[#This Row],[iso3]]</f>
        <v>Tanzania, United Republic of</v>
      </c>
    </row>
    <row r="397" spans="1:5">
      <c r="A397" s="18">
        <v>8</v>
      </c>
      <c r="B397" s="60" t="s">
        <v>1375</v>
      </c>
      <c r="C397" s="18" t="s">
        <v>57</v>
      </c>
      <c r="D397" s="64" t="str">
        <f>VLOOKUP(Table4[[#This Row],[iso_code]],iso_code!G:H,2,FALSE)</f>
        <v>Togo</v>
      </c>
      <c r="E397" s="18" t="str">
        <f>Table4[[#This Row],[iso3]]</f>
        <v>Togo</v>
      </c>
    </row>
    <row r="398" spans="1:5">
      <c r="A398" s="18">
        <v>8</v>
      </c>
      <c r="B398" s="18" t="s">
        <v>979</v>
      </c>
      <c r="C398" s="18" t="s">
        <v>57</v>
      </c>
      <c r="D398" s="64" t="str">
        <f>VLOOKUP(Table4[[#This Row],[iso_code]],iso_code!G:H,2,FALSE)</f>
        <v>Tunisia</v>
      </c>
      <c r="E398" s="18" t="str">
        <f>Table4[[#This Row],[iso3]]</f>
        <v>Tunisia</v>
      </c>
    </row>
    <row r="399" spans="1:5">
      <c r="A399" s="18">
        <v>8</v>
      </c>
      <c r="B399" s="18" t="s">
        <v>1376</v>
      </c>
      <c r="C399" s="18" t="s">
        <v>57</v>
      </c>
      <c r="D399" s="64" t="str">
        <f>VLOOKUP(Table4[[#This Row],[iso_code]],iso_code!G:H,2,FALSE)</f>
        <v>Uganda</v>
      </c>
      <c r="E399" s="18" t="str">
        <f>Table4[[#This Row],[iso3]]</f>
        <v>Uganda</v>
      </c>
    </row>
    <row r="400" spans="1:5">
      <c r="A400" s="18">
        <v>8</v>
      </c>
      <c r="B400" s="18" t="s">
        <v>758</v>
      </c>
      <c r="C400" s="18" t="s">
        <v>57</v>
      </c>
      <c r="D400" s="64" t="str">
        <f>VLOOKUP(Table4[[#This Row],[iso_code]],iso_code!G:H,2,FALSE)</f>
        <v>Zambia</v>
      </c>
      <c r="E400" s="18" t="str">
        <f>Table4[[#This Row],[iso3]]</f>
        <v>Zambia</v>
      </c>
    </row>
    <row r="401" spans="1:5">
      <c r="A401" s="18">
        <v>8</v>
      </c>
      <c r="B401" s="18" t="s">
        <v>1377</v>
      </c>
      <c r="C401" s="18" t="s">
        <v>57</v>
      </c>
      <c r="D401" s="64" t="str">
        <f>VLOOKUP(Table4[[#This Row],[iso_code]],iso_code!G:H,2,FALSE)</f>
        <v>Zimbabwe</v>
      </c>
      <c r="E401" s="18" t="str">
        <f>Table4[[#This Row],[iso3]]</f>
        <v>Zimbabwe</v>
      </c>
    </row>
    <row r="402" spans="1:5">
      <c r="A402" s="18">
        <v>9</v>
      </c>
      <c r="B402" s="65" t="s">
        <v>1340</v>
      </c>
      <c r="C402" s="18" t="s">
        <v>101</v>
      </c>
      <c r="D402" s="64" t="str">
        <f>VLOOKUP(Table4[[#This Row],[iso_code]],iso_code!G:H,2,FALSE)</f>
        <v>Angola</v>
      </c>
      <c r="E402" s="18" t="str">
        <f>Table4[[#This Row],[iso3]]</f>
        <v>Angola</v>
      </c>
    </row>
    <row r="403" spans="1:5">
      <c r="A403" s="18">
        <v>9</v>
      </c>
      <c r="B403" s="65" t="s">
        <v>1342</v>
      </c>
      <c r="C403" s="18" t="s">
        <v>101</v>
      </c>
      <c r="D403" s="64" t="str">
        <f>VLOOKUP(Table4[[#This Row],[iso_code]],iso_code!G:H,2,FALSE)</f>
        <v>Botswana</v>
      </c>
      <c r="E403" s="18" t="str">
        <f>Table4[[#This Row],[iso3]]</f>
        <v>Botswana</v>
      </c>
    </row>
    <row r="404" spans="1:5">
      <c r="A404" s="18">
        <v>9</v>
      </c>
      <c r="B404" s="60" t="s">
        <v>1344</v>
      </c>
      <c r="C404" s="18" t="s">
        <v>101</v>
      </c>
      <c r="D404" s="64" t="str">
        <f>VLOOKUP(Table4[[#This Row],[iso_code]],iso_code!G:H,2,FALSE)</f>
        <v>Burundi</v>
      </c>
      <c r="E404" s="18" t="str">
        <f>Table4[[#This Row],[iso3]]</f>
        <v>Burundi</v>
      </c>
    </row>
    <row r="405" spans="1:5">
      <c r="A405" s="18">
        <v>9</v>
      </c>
      <c r="B405" s="65" t="s">
        <v>1350</v>
      </c>
      <c r="C405" s="18" t="s">
        <v>101</v>
      </c>
      <c r="D405" s="64" t="str">
        <f>VLOOKUP(Table4[[#This Row],[iso_code]],iso_code!G:H,2,FALSE)</f>
        <v>Djibouti</v>
      </c>
      <c r="E405" s="18" t="str">
        <f>Table4[[#This Row],[iso3]]</f>
        <v>Djibouti</v>
      </c>
    </row>
    <row r="406" spans="1:5">
      <c r="A406" s="18">
        <v>9</v>
      </c>
      <c r="B406" s="65" t="s">
        <v>875</v>
      </c>
      <c r="C406" s="18" t="s">
        <v>101</v>
      </c>
      <c r="D406" s="64" t="str">
        <f>VLOOKUP(Table4[[#This Row],[iso_code]],iso_code!G:H,2,FALSE)</f>
        <v>Egypt</v>
      </c>
      <c r="E406" s="18" t="str">
        <f>Table4[[#This Row],[iso3]]</f>
        <v>Egypt</v>
      </c>
    </row>
    <row r="407" spans="1:5">
      <c r="A407" s="18">
        <v>9</v>
      </c>
      <c r="B407" s="65" t="s">
        <v>1374</v>
      </c>
      <c r="C407" s="18" t="s">
        <v>101</v>
      </c>
      <c r="D407" s="64" t="str">
        <f>VLOOKUP(Table4[[#This Row],[iso_code]],iso_code!G:H,2,FALSE)</f>
        <v>Eswatini</v>
      </c>
      <c r="E407" s="18" t="str">
        <f>Table4[[#This Row],[iso3]]</f>
        <v>Eswatini</v>
      </c>
    </row>
    <row r="408" spans="1:5">
      <c r="A408" s="18">
        <v>9</v>
      </c>
      <c r="B408" s="65" t="s">
        <v>199</v>
      </c>
      <c r="C408" s="18" t="s">
        <v>101</v>
      </c>
      <c r="D408" s="64" t="str">
        <f>VLOOKUP(Table4[[#This Row],[iso_code]],iso_code!G:H,2,FALSE)</f>
        <v>Ethiopia</v>
      </c>
      <c r="E408" s="18" t="str">
        <f>Table4[[#This Row],[iso3]]</f>
        <v>Ethiopia</v>
      </c>
    </row>
    <row r="409" spans="1:5">
      <c r="A409" s="18">
        <v>9</v>
      </c>
      <c r="B409" s="65" t="s">
        <v>434</v>
      </c>
      <c r="C409" s="18" t="s">
        <v>101</v>
      </c>
      <c r="D409" s="64" t="str">
        <f>VLOOKUP(Table4[[#This Row],[iso_code]],iso_code!G:H,2,FALSE)</f>
        <v>Kenya</v>
      </c>
      <c r="E409" s="18" t="str">
        <f>Table4[[#This Row],[iso3]]</f>
        <v>Kenya</v>
      </c>
    </row>
    <row r="410" spans="1:5">
      <c r="A410" s="18">
        <v>9</v>
      </c>
      <c r="B410" s="65" t="s">
        <v>1358</v>
      </c>
      <c r="C410" s="18" t="s">
        <v>101</v>
      </c>
      <c r="D410" s="64" t="str">
        <f>VLOOKUP(Table4[[#This Row],[iso_code]],iso_code!G:H,2,FALSE)</f>
        <v>Lesotho</v>
      </c>
      <c r="E410" s="18" t="str">
        <f>Table4[[#This Row],[iso3]]</f>
        <v>Lesotho</v>
      </c>
    </row>
    <row r="411" spans="1:5">
      <c r="A411" s="18">
        <v>9</v>
      </c>
      <c r="B411" s="65" t="s">
        <v>1192</v>
      </c>
      <c r="C411" s="18" t="s">
        <v>101</v>
      </c>
      <c r="D411" s="64" t="str">
        <f>VLOOKUP(Table4[[#This Row],[iso_code]],iso_code!G:H,2,FALSE)</f>
        <v>Malawi</v>
      </c>
      <c r="E411" s="18" t="str">
        <f>Table4[[#This Row],[iso3]]</f>
        <v>Malawi</v>
      </c>
    </row>
    <row r="412" spans="1:5">
      <c r="A412" s="18">
        <v>9</v>
      </c>
      <c r="B412" s="65" t="s">
        <v>1364</v>
      </c>
      <c r="C412" s="18" t="s">
        <v>101</v>
      </c>
      <c r="D412" s="64" t="str">
        <f>VLOOKUP(Table4[[#This Row],[iso_code]],iso_code!G:H,2,FALSE)</f>
        <v>Mozambique</v>
      </c>
      <c r="E412" s="18" t="str">
        <f>Table4[[#This Row],[iso3]]</f>
        <v>Mozambique</v>
      </c>
    </row>
    <row r="413" spans="1:5">
      <c r="A413" s="18">
        <v>9</v>
      </c>
      <c r="B413" s="65" t="s">
        <v>1365</v>
      </c>
      <c r="C413" s="18" t="s">
        <v>101</v>
      </c>
      <c r="D413" s="64" t="str">
        <f>VLOOKUP(Table4[[#This Row],[iso_code]],iso_code!G:H,2,FALSE)</f>
        <v>Namibia</v>
      </c>
      <c r="E413" s="18" t="str">
        <f>Table4[[#This Row],[iso3]]</f>
        <v>Namibia</v>
      </c>
    </row>
    <row r="414" spans="1:5">
      <c r="A414" s="18">
        <v>9</v>
      </c>
      <c r="B414" s="65" t="s">
        <v>1366</v>
      </c>
      <c r="C414" s="18" t="s">
        <v>101</v>
      </c>
      <c r="D414" s="64" t="str">
        <f>VLOOKUP(Table4[[#This Row],[iso_code]],iso_code!G:H,2,FALSE)</f>
        <v>Rwanda</v>
      </c>
      <c r="E414" s="18" t="str">
        <f>Table4[[#This Row],[iso3]]</f>
        <v>Rwanda</v>
      </c>
    </row>
    <row r="415" spans="1:5">
      <c r="A415" s="18">
        <v>9</v>
      </c>
      <c r="B415" s="65" t="s">
        <v>618</v>
      </c>
      <c r="C415" s="18" t="s">
        <v>101</v>
      </c>
      <c r="D415" s="64" t="str">
        <f>VLOOKUP(Table4[[#This Row],[iso_code]],iso_code!G:H,2,FALSE)</f>
        <v>South Africa</v>
      </c>
      <c r="E415" s="18" t="str">
        <f>Table4[[#This Row],[iso3]]</f>
        <v>South Africa</v>
      </c>
    </row>
    <row r="416" spans="1:5">
      <c r="A416" s="18">
        <v>9</v>
      </c>
      <c r="B416" s="65" t="s">
        <v>1372</v>
      </c>
      <c r="C416" s="18" t="s">
        <v>101</v>
      </c>
      <c r="D416" s="64" t="str">
        <f>VLOOKUP(Table4[[#This Row],[iso_code]],iso_code!G:H,2,FALSE)</f>
        <v>South Sudan</v>
      </c>
      <c r="E416" s="18" t="str">
        <f>Table4[[#This Row],[iso3]]</f>
        <v>South Sudan</v>
      </c>
    </row>
    <row r="417" spans="1:5">
      <c r="A417" s="18">
        <v>9</v>
      </c>
      <c r="B417" s="65" t="s">
        <v>1373</v>
      </c>
      <c r="C417" s="18" t="s">
        <v>101</v>
      </c>
      <c r="D417" s="64" t="str">
        <f>VLOOKUP(Table4[[#This Row],[iso_code]],iso_code!G:H,2,FALSE)</f>
        <v>Sudan (the)</v>
      </c>
      <c r="E417" s="18" t="str">
        <f>Table4[[#This Row],[iso3]]</f>
        <v>Sudan (the)</v>
      </c>
    </row>
    <row r="418" spans="1:5">
      <c r="A418" s="18">
        <v>9</v>
      </c>
      <c r="B418" s="65" t="s">
        <v>885</v>
      </c>
      <c r="C418" s="18" t="s">
        <v>101</v>
      </c>
      <c r="D418" s="64" t="str">
        <f>VLOOKUP(Table4[[#This Row],[iso_code]],iso_code!G:H,2,FALSE)</f>
        <v>Tanzania, United Republic of</v>
      </c>
      <c r="E418" s="18" t="str">
        <f>Table4[[#This Row],[iso3]]</f>
        <v>Tanzania, United Republic of</v>
      </c>
    </row>
    <row r="419" spans="1:5">
      <c r="A419" s="18">
        <v>9</v>
      </c>
      <c r="B419" s="65" t="s">
        <v>1376</v>
      </c>
      <c r="C419" s="18" t="s">
        <v>101</v>
      </c>
      <c r="D419" s="64" t="str">
        <f>VLOOKUP(Table4[[#This Row],[iso_code]],iso_code!G:H,2,FALSE)</f>
        <v>Uganda</v>
      </c>
      <c r="E419" s="18" t="str">
        <f>Table4[[#This Row],[iso3]]</f>
        <v>Uganda</v>
      </c>
    </row>
    <row r="420" spans="1:5">
      <c r="A420" s="18">
        <v>9</v>
      </c>
      <c r="B420" s="65" t="s">
        <v>758</v>
      </c>
      <c r="C420" s="18" t="s">
        <v>101</v>
      </c>
      <c r="D420" s="64" t="str">
        <f>VLOOKUP(Table4[[#This Row],[iso_code]],iso_code!G:H,2,FALSE)</f>
        <v>Zambia</v>
      </c>
      <c r="E420" s="18" t="str">
        <f>Table4[[#This Row],[iso3]]</f>
        <v>Zambia</v>
      </c>
    </row>
    <row r="421" spans="1:5">
      <c r="A421" s="18">
        <v>9</v>
      </c>
      <c r="B421" s="65" t="s">
        <v>1377</v>
      </c>
      <c r="C421" s="18" t="s">
        <v>101</v>
      </c>
      <c r="D421" s="64" t="str">
        <f>VLOOKUP(Table4[[#This Row],[iso_code]],iso_code!G:H,2,FALSE)</f>
        <v>Zimbabwe</v>
      </c>
      <c r="E421" s="18" t="str">
        <f>Table4[[#This Row],[iso3]]</f>
        <v>Zimbabwe</v>
      </c>
    </row>
    <row r="422" spans="1:5">
      <c r="A422" s="18">
        <v>9</v>
      </c>
      <c r="B422" s="65" t="s">
        <v>1349</v>
      </c>
      <c r="C422" s="18" t="s">
        <v>101</v>
      </c>
      <c r="D422" s="64" t="str">
        <f>VLOOKUP(Table4[[#This Row],[iso_code]],iso_code!G:H,2,FALSE)</f>
        <v>Congo (the Democratic Republic of the)</v>
      </c>
      <c r="E422" s="18" t="str">
        <f>Table4[[#This Row],[iso3]]</f>
        <v>Congo (the Democratic Republic of the)</v>
      </c>
    </row>
    <row r="423" spans="1:5">
      <c r="A423" s="18">
        <v>10</v>
      </c>
      <c r="B423" s="60" t="s">
        <v>812</v>
      </c>
      <c r="C423" s="18" t="s">
        <v>57</v>
      </c>
      <c r="D423" s="64" t="str">
        <f>VLOOKUP(Table4[[#This Row],[iso_code]],iso_code!G:H,2,FALSE)</f>
        <v>Algeria</v>
      </c>
      <c r="E423" s="18" t="str">
        <f>Table4[[#This Row],[iso3]]</f>
        <v>Algeria</v>
      </c>
    </row>
    <row r="424" spans="1:5">
      <c r="A424" s="18">
        <v>10</v>
      </c>
      <c r="B424" s="60" t="s">
        <v>1340</v>
      </c>
      <c r="C424" s="18" t="s">
        <v>57</v>
      </c>
      <c r="D424" s="64" t="str">
        <f>VLOOKUP(Table4[[#This Row],[iso_code]],iso_code!G:H,2,FALSE)</f>
        <v>Angola</v>
      </c>
      <c r="E424" s="18" t="str">
        <f>Table4[[#This Row],[iso3]]</f>
        <v>Angola</v>
      </c>
    </row>
    <row r="425" spans="1:5">
      <c r="A425" s="18">
        <v>10</v>
      </c>
      <c r="B425" s="60" t="s">
        <v>1341</v>
      </c>
      <c r="C425" s="18" t="s">
        <v>57</v>
      </c>
      <c r="D425" s="64" t="str">
        <f>VLOOKUP(Table4[[#This Row],[iso_code]],iso_code!G:H,2,FALSE)</f>
        <v>Benin</v>
      </c>
      <c r="E425" s="18" t="str">
        <f>Table4[[#This Row],[iso3]]</f>
        <v>Benin</v>
      </c>
    </row>
    <row r="426" spans="1:5">
      <c r="A426" s="18">
        <v>10</v>
      </c>
      <c r="B426" s="60" t="s">
        <v>1342</v>
      </c>
      <c r="C426" s="18" t="s">
        <v>57</v>
      </c>
      <c r="D426" s="64" t="str">
        <f>VLOOKUP(Table4[[#This Row],[iso_code]],iso_code!G:H,2,FALSE)</f>
        <v>Botswana</v>
      </c>
      <c r="E426" s="18" t="str">
        <f>Table4[[#This Row],[iso3]]</f>
        <v>Botswana</v>
      </c>
    </row>
    <row r="427" spans="1:5">
      <c r="A427" s="18">
        <v>10</v>
      </c>
      <c r="B427" s="60" t="s">
        <v>1343</v>
      </c>
      <c r="C427" s="18" t="s">
        <v>57</v>
      </c>
      <c r="D427" s="64" t="str">
        <f>VLOOKUP(Table4[[#This Row],[iso_code]],iso_code!G:H,2,FALSE)</f>
        <v>Burkina Faso</v>
      </c>
      <c r="E427" s="18" t="str">
        <f>Table4[[#This Row],[iso3]]</f>
        <v>Burkina Faso</v>
      </c>
    </row>
    <row r="428" spans="1:5">
      <c r="A428" s="18">
        <v>10</v>
      </c>
      <c r="B428" s="60" t="s">
        <v>1344</v>
      </c>
      <c r="C428" s="18" t="s">
        <v>57</v>
      </c>
      <c r="D428" s="64" t="str">
        <f>VLOOKUP(Table4[[#This Row],[iso_code]],iso_code!G:H,2,FALSE)</f>
        <v>Burundi</v>
      </c>
      <c r="E428" s="18" t="str">
        <f>Table4[[#This Row],[iso3]]</f>
        <v>Burundi</v>
      </c>
    </row>
    <row r="429" spans="1:5">
      <c r="A429" s="18">
        <v>10</v>
      </c>
      <c r="B429" s="60" t="s">
        <v>290</v>
      </c>
      <c r="C429" s="18" t="s">
        <v>57</v>
      </c>
      <c r="D429" s="64" t="str">
        <f>VLOOKUP(Table4[[#This Row],[iso_code]],iso_code!G:H,2,FALSE)</f>
        <v>Cameroon</v>
      </c>
      <c r="E429" s="18" t="str">
        <f>Table4[[#This Row],[iso3]]</f>
        <v>Cameroon</v>
      </c>
    </row>
    <row r="430" spans="1:5">
      <c r="A430" s="18">
        <v>10</v>
      </c>
      <c r="B430" s="60" t="s">
        <v>1378</v>
      </c>
      <c r="C430" s="18" t="s">
        <v>57</v>
      </c>
      <c r="D430" s="64" t="str">
        <f>VLOOKUP(Table4[[#This Row],[iso_code]],iso_code!G:H,2,FALSE)</f>
        <v>Cabo Verde</v>
      </c>
      <c r="E430" s="18" t="str">
        <f>Table4[[#This Row],[iso3]]</f>
        <v>Cabo Verde</v>
      </c>
    </row>
    <row r="431" spans="1:5">
      <c r="A431" s="18">
        <v>10</v>
      </c>
      <c r="B431" s="60" t="s">
        <v>1345</v>
      </c>
      <c r="C431" s="18" t="s">
        <v>57</v>
      </c>
      <c r="D431" s="64" t="str">
        <f>VLOOKUP(Table4[[#This Row],[iso_code]],iso_code!G:H,2,FALSE)</f>
        <v>Central African Republic (the)</v>
      </c>
      <c r="E431" s="18" t="str">
        <f>Table4[[#This Row],[iso3]]</f>
        <v>Central African Republic (the)</v>
      </c>
    </row>
    <row r="432" spans="1:5">
      <c r="A432" s="18">
        <v>10</v>
      </c>
      <c r="B432" s="60" t="s">
        <v>1346</v>
      </c>
      <c r="C432" s="18" t="s">
        <v>57</v>
      </c>
      <c r="D432" s="64" t="str">
        <f>VLOOKUP(Table4[[#This Row],[iso_code]],iso_code!G:H,2,FALSE)</f>
        <v>Chad</v>
      </c>
      <c r="E432" s="18" t="str">
        <f>Table4[[#This Row],[iso3]]</f>
        <v>Chad</v>
      </c>
    </row>
    <row r="433" spans="1:5">
      <c r="A433" s="18">
        <v>10</v>
      </c>
      <c r="B433" s="60" t="s">
        <v>1347</v>
      </c>
      <c r="C433" s="18" t="s">
        <v>57</v>
      </c>
      <c r="D433" s="64" t="str">
        <f>VLOOKUP(Table4[[#This Row],[iso_code]],iso_code!G:H,2,FALSE)</f>
        <v>Comoros (the)</v>
      </c>
      <c r="E433" s="18" t="str">
        <f>Table4[[#This Row],[iso3]]</f>
        <v>Comoros (the)</v>
      </c>
    </row>
    <row r="434" spans="1:5">
      <c r="A434" s="18">
        <v>10</v>
      </c>
      <c r="B434" s="60" t="s">
        <v>1349</v>
      </c>
      <c r="C434" s="18" t="s">
        <v>57</v>
      </c>
      <c r="D434" s="64" t="str">
        <f>VLOOKUP(Table4[[#This Row],[iso_code]],iso_code!G:H,2,FALSE)</f>
        <v>Congo (the Democratic Republic of the)</v>
      </c>
      <c r="E434" s="18" t="str">
        <f>Table4[[#This Row],[iso3]]</f>
        <v>Congo (the Democratic Republic of the)</v>
      </c>
    </row>
    <row r="435" spans="1:5">
      <c r="A435" s="18">
        <v>10</v>
      </c>
      <c r="B435" s="60" t="s">
        <v>1348</v>
      </c>
      <c r="C435" s="18" t="s">
        <v>57</v>
      </c>
      <c r="D435" s="64" t="str">
        <f>VLOOKUP(Table4[[#This Row],[iso_code]],iso_code!G:H,2,FALSE)</f>
        <v>Congo (the)</v>
      </c>
      <c r="E435" s="18" t="str">
        <f>Table4[[#This Row],[iso3]]</f>
        <v>Congo (the)</v>
      </c>
    </row>
    <row r="436" spans="1:5">
      <c r="A436" s="18">
        <v>10</v>
      </c>
      <c r="B436" s="60" t="s">
        <v>1357</v>
      </c>
      <c r="C436" s="18" t="s">
        <v>57</v>
      </c>
      <c r="D436" s="64" t="str">
        <f>VLOOKUP(Table4[[#This Row],[iso_code]],iso_code!G:H,2,FALSE)</f>
        <v>Côte d'Ivoire</v>
      </c>
      <c r="E436" s="18" t="str">
        <f>Table4[[#This Row],[iso3]]</f>
        <v>Côte d'Ivoire</v>
      </c>
    </row>
    <row r="437" spans="1:5">
      <c r="A437" s="18">
        <v>10</v>
      </c>
      <c r="B437" s="60" t="s">
        <v>1350</v>
      </c>
      <c r="C437" s="18" t="s">
        <v>57</v>
      </c>
      <c r="D437" s="64" t="str">
        <f>VLOOKUP(Table4[[#This Row],[iso_code]],iso_code!G:H,2,FALSE)</f>
        <v>Djibouti</v>
      </c>
      <c r="E437" s="18" t="str">
        <f>Table4[[#This Row],[iso3]]</f>
        <v>Djibouti</v>
      </c>
    </row>
    <row r="438" spans="1:5">
      <c r="A438" s="18">
        <v>10</v>
      </c>
      <c r="B438" s="60" t="s">
        <v>875</v>
      </c>
      <c r="C438" s="18" t="s">
        <v>57</v>
      </c>
      <c r="D438" s="64" t="str">
        <f>VLOOKUP(Table4[[#This Row],[iso_code]],iso_code!G:H,2,FALSE)</f>
        <v>Egypt</v>
      </c>
      <c r="E438" s="18" t="str">
        <f>Table4[[#This Row],[iso3]]</f>
        <v>Egypt</v>
      </c>
    </row>
    <row r="439" spans="1:5">
      <c r="A439" s="18">
        <v>10</v>
      </c>
      <c r="B439" s="60" t="s">
        <v>1351</v>
      </c>
      <c r="C439" s="18" t="s">
        <v>57</v>
      </c>
      <c r="D439" s="64" t="str">
        <f>VLOOKUP(Table4[[#This Row],[iso_code]],iso_code!G:H,2,FALSE)</f>
        <v>Equatorial Guinea</v>
      </c>
      <c r="E439" s="18" t="str">
        <f>Table4[[#This Row],[iso3]]</f>
        <v>Equatorial Guinea</v>
      </c>
    </row>
    <row r="440" spans="1:5">
      <c r="A440" s="18">
        <v>10</v>
      </c>
      <c r="B440" s="60" t="s">
        <v>1352</v>
      </c>
      <c r="C440" s="18" t="s">
        <v>57</v>
      </c>
      <c r="D440" s="64" t="str">
        <f>VLOOKUP(Table4[[#This Row],[iso_code]],iso_code!G:H,2,FALSE)</f>
        <v>Eritrea</v>
      </c>
      <c r="E440" s="18" t="str">
        <f>Table4[[#This Row],[iso3]]</f>
        <v>Eritrea</v>
      </c>
    </row>
    <row r="441" spans="1:5">
      <c r="A441" s="18">
        <v>10</v>
      </c>
      <c r="B441" s="60" t="s">
        <v>199</v>
      </c>
      <c r="C441" s="18" t="s">
        <v>57</v>
      </c>
      <c r="D441" s="64" t="str">
        <f>VLOOKUP(Table4[[#This Row],[iso_code]],iso_code!G:H,2,FALSE)</f>
        <v>Ethiopia</v>
      </c>
      <c r="E441" s="18" t="str">
        <f>Table4[[#This Row],[iso3]]</f>
        <v>Ethiopia</v>
      </c>
    </row>
    <row r="442" spans="1:5">
      <c r="A442" s="18">
        <v>10</v>
      </c>
      <c r="B442" s="60" t="s">
        <v>1353</v>
      </c>
      <c r="C442" s="18" t="s">
        <v>57</v>
      </c>
      <c r="D442" s="64" t="str">
        <f>VLOOKUP(Table4[[#This Row],[iso_code]],iso_code!G:H,2,FALSE)</f>
        <v>Gabon</v>
      </c>
      <c r="E442" s="18" t="str">
        <f>Table4[[#This Row],[iso3]]</f>
        <v>Gabon</v>
      </c>
    </row>
    <row r="443" spans="1:5">
      <c r="A443" s="18">
        <v>10</v>
      </c>
      <c r="B443" s="60" t="s">
        <v>1354</v>
      </c>
      <c r="C443" s="18" t="s">
        <v>57</v>
      </c>
      <c r="D443" s="64" t="str">
        <f>VLOOKUP(Table4[[#This Row],[iso_code]],iso_code!G:H,2,FALSE)</f>
        <v>Gambia (the)</v>
      </c>
      <c r="E443" s="18" t="str">
        <f>Table4[[#This Row],[iso3]]</f>
        <v>Gambia (the)</v>
      </c>
    </row>
    <row r="444" spans="1:5">
      <c r="A444" s="18">
        <v>10</v>
      </c>
      <c r="B444" s="60" t="s">
        <v>255</v>
      </c>
      <c r="C444" s="18" t="s">
        <v>57</v>
      </c>
      <c r="D444" s="64" t="str">
        <f>VLOOKUP(Table4[[#This Row],[iso_code]],iso_code!G:H,2,FALSE)</f>
        <v>Ghana</v>
      </c>
      <c r="E444" s="18" t="str">
        <f>Table4[[#This Row],[iso3]]</f>
        <v>Ghana</v>
      </c>
    </row>
    <row r="445" spans="1:5">
      <c r="A445" s="18">
        <v>10</v>
      </c>
      <c r="B445" s="60" t="s">
        <v>1355</v>
      </c>
      <c r="C445" s="18" t="s">
        <v>57</v>
      </c>
      <c r="D445" s="64" t="str">
        <f>VLOOKUP(Table4[[#This Row],[iso_code]],iso_code!G:H,2,FALSE)</f>
        <v>Guinea</v>
      </c>
      <c r="E445" s="18" t="str">
        <f>Table4[[#This Row],[iso3]]</f>
        <v>Guinea</v>
      </c>
    </row>
    <row r="446" spans="1:5">
      <c r="A446" s="18">
        <v>10</v>
      </c>
      <c r="B446" s="60" t="s">
        <v>1356</v>
      </c>
      <c r="C446" s="18" t="s">
        <v>57</v>
      </c>
      <c r="D446" s="64" t="str">
        <f>VLOOKUP(Table4[[#This Row],[iso_code]],iso_code!G:H,2,FALSE)</f>
        <v>Guinea-Bissau</v>
      </c>
      <c r="E446" s="18" t="str">
        <f>Table4[[#This Row],[iso3]]</f>
        <v>Guinea-Bissau</v>
      </c>
    </row>
    <row r="447" spans="1:5">
      <c r="A447" s="18">
        <v>10</v>
      </c>
      <c r="B447" s="60" t="s">
        <v>434</v>
      </c>
      <c r="C447" s="18" t="s">
        <v>57</v>
      </c>
      <c r="D447" s="64" t="str">
        <f>VLOOKUP(Table4[[#This Row],[iso_code]],iso_code!G:H,2,FALSE)</f>
        <v>Kenya</v>
      </c>
      <c r="E447" s="18" t="str">
        <f>Table4[[#This Row],[iso3]]</f>
        <v>Kenya</v>
      </c>
    </row>
    <row r="448" spans="1:5">
      <c r="A448" s="18">
        <v>10</v>
      </c>
      <c r="B448" s="60" t="s">
        <v>1358</v>
      </c>
      <c r="C448" s="18" t="s">
        <v>57</v>
      </c>
      <c r="D448" s="64" t="str">
        <f>VLOOKUP(Table4[[#This Row],[iso_code]],iso_code!G:H,2,FALSE)</f>
        <v>Lesotho</v>
      </c>
      <c r="E448" s="18" t="str">
        <f>Table4[[#This Row],[iso3]]</f>
        <v>Lesotho</v>
      </c>
    </row>
    <row r="449" spans="1:5">
      <c r="A449" s="18">
        <v>10</v>
      </c>
      <c r="B449" s="60" t="s">
        <v>1359</v>
      </c>
      <c r="C449" s="18" t="s">
        <v>57</v>
      </c>
      <c r="D449" s="64" t="str">
        <f>VLOOKUP(Table4[[#This Row],[iso_code]],iso_code!G:H,2,FALSE)</f>
        <v>Liberia</v>
      </c>
      <c r="E449" s="18" t="str">
        <f>Table4[[#This Row],[iso3]]</f>
        <v>Liberia</v>
      </c>
    </row>
    <row r="450" spans="1:5">
      <c r="A450" s="18">
        <v>10</v>
      </c>
      <c r="B450" s="60" t="s">
        <v>1360</v>
      </c>
      <c r="C450" s="18" t="s">
        <v>57</v>
      </c>
      <c r="D450" s="64" t="str">
        <f>VLOOKUP(Table4[[#This Row],[iso_code]],iso_code!G:H,2,FALSE)</f>
        <v>Libya</v>
      </c>
      <c r="E450" s="18" t="str">
        <f>Table4[[#This Row],[iso3]]</f>
        <v>Libya</v>
      </c>
    </row>
    <row r="451" spans="1:5">
      <c r="A451" s="18">
        <v>10</v>
      </c>
      <c r="B451" s="60" t="s">
        <v>1361</v>
      </c>
      <c r="C451" s="18" t="s">
        <v>57</v>
      </c>
      <c r="D451" s="64" t="str">
        <f>VLOOKUP(Table4[[#This Row],[iso_code]],iso_code!G:H,2,FALSE)</f>
        <v>Madagascar</v>
      </c>
      <c r="E451" s="18" t="str">
        <f>Table4[[#This Row],[iso3]]</f>
        <v>Madagascar</v>
      </c>
    </row>
    <row r="452" spans="1:5">
      <c r="A452" s="18">
        <v>10</v>
      </c>
      <c r="B452" s="60" t="s">
        <v>1192</v>
      </c>
      <c r="C452" s="18" t="s">
        <v>57</v>
      </c>
      <c r="D452" s="64" t="str">
        <f>VLOOKUP(Table4[[#This Row],[iso_code]],iso_code!G:H,2,FALSE)</f>
        <v>Malawi</v>
      </c>
      <c r="E452" s="18" t="str">
        <f>Table4[[#This Row],[iso3]]</f>
        <v>Malawi</v>
      </c>
    </row>
    <row r="453" spans="1:5">
      <c r="A453" s="18">
        <v>10</v>
      </c>
      <c r="B453" s="60" t="s">
        <v>1362</v>
      </c>
      <c r="C453" s="18" t="s">
        <v>57</v>
      </c>
      <c r="D453" s="64" t="str">
        <f>VLOOKUP(Table4[[#This Row],[iso_code]],iso_code!G:H,2,FALSE)</f>
        <v>Mali</v>
      </c>
      <c r="E453" s="18" t="str">
        <f>Table4[[#This Row],[iso3]]</f>
        <v>Mali</v>
      </c>
    </row>
    <row r="454" spans="1:5">
      <c r="A454" s="18">
        <v>10</v>
      </c>
      <c r="B454" s="60" t="s">
        <v>1363</v>
      </c>
      <c r="C454" s="18" t="s">
        <v>57</v>
      </c>
      <c r="D454" s="64" t="str">
        <f>VLOOKUP(Table4[[#This Row],[iso_code]],iso_code!G:H,2,FALSE)</f>
        <v>Mauritania</v>
      </c>
      <c r="E454" s="18" t="str">
        <f>Table4[[#This Row],[iso3]]</f>
        <v>Mauritania</v>
      </c>
    </row>
    <row r="455" spans="1:5">
      <c r="A455" s="18">
        <v>10</v>
      </c>
      <c r="B455" s="60" t="s">
        <v>997</v>
      </c>
      <c r="C455" s="18" t="s">
        <v>57</v>
      </c>
      <c r="D455" s="64" t="str">
        <f>VLOOKUP(Table4[[#This Row],[iso_code]],iso_code!G:H,2,FALSE)</f>
        <v>Mauritius</v>
      </c>
      <c r="E455" s="18" t="str">
        <f>Table4[[#This Row],[iso3]]</f>
        <v>Mauritius</v>
      </c>
    </row>
    <row r="456" spans="1:5">
      <c r="A456" s="18">
        <v>10</v>
      </c>
      <c r="B456" s="60" t="s">
        <v>519</v>
      </c>
      <c r="C456" s="18" t="s">
        <v>57</v>
      </c>
      <c r="D456" s="64" t="str">
        <f>VLOOKUP(Table4[[#This Row],[iso_code]],iso_code!G:H,2,FALSE)</f>
        <v>Morocco</v>
      </c>
      <c r="E456" s="18" t="str">
        <f>Table4[[#This Row],[iso3]]</f>
        <v>Morocco</v>
      </c>
    </row>
    <row r="457" spans="1:5">
      <c r="A457" s="18">
        <v>10</v>
      </c>
      <c r="B457" s="60" t="s">
        <v>1364</v>
      </c>
      <c r="C457" s="18" t="s">
        <v>57</v>
      </c>
      <c r="D457" s="64" t="str">
        <f>VLOOKUP(Table4[[#This Row],[iso_code]],iso_code!G:H,2,FALSE)</f>
        <v>Mozambique</v>
      </c>
      <c r="E457" s="18" t="str">
        <f>Table4[[#This Row],[iso3]]</f>
        <v>Mozambique</v>
      </c>
    </row>
    <row r="458" spans="1:5">
      <c r="A458" s="18">
        <v>10</v>
      </c>
      <c r="B458" s="60" t="s">
        <v>1365</v>
      </c>
      <c r="C458" s="18" t="s">
        <v>57</v>
      </c>
      <c r="D458" s="64" t="str">
        <f>VLOOKUP(Table4[[#This Row],[iso_code]],iso_code!G:H,2,FALSE)</f>
        <v>Namibia</v>
      </c>
      <c r="E458" s="18" t="str">
        <f>Table4[[#This Row],[iso3]]</f>
        <v>Namibia</v>
      </c>
    </row>
    <row r="459" spans="1:5">
      <c r="A459" s="18">
        <v>10</v>
      </c>
      <c r="B459" s="60" t="s">
        <v>1032</v>
      </c>
      <c r="C459" s="18" t="s">
        <v>57</v>
      </c>
      <c r="D459" s="64" t="str">
        <f>VLOOKUP(Table4[[#This Row],[iso_code]],iso_code!G:H,2,FALSE)</f>
        <v>Niger (the)</v>
      </c>
      <c r="E459" s="18" t="str">
        <f>Table4[[#This Row],[iso3]]</f>
        <v>Niger (the)</v>
      </c>
    </row>
    <row r="460" spans="1:5">
      <c r="A460" s="18">
        <v>10</v>
      </c>
      <c r="B460" s="60" t="s">
        <v>1265</v>
      </c>
      <c r="C460" s="18" t="s">
        <v>57</v>
      </c>
      <c r="D460" s="64" t="str">
        <f>VLOOKUP(Table4[[#This Row],[iso_code]],iso_code!G:H,2,FALSE)</f>
        <v>Nigeria</v>
      </c>
      <c r="E460" s="18" t="str">
        <f>Table4[[#This Row],[iso3]]</f>
        <v>Nigeria</v>
      </c>
    </row>
    <row r="461" spans="1:5">
      <c r="A461" s="18">
        <v>10</v>
      </c>
      <c r="B461" s="60" t="s">
        <v>1366</v>
      </c>
      <c r="C461" s="18" t="s">
        <v>57</v>
      </c>
      <c r="D461" s="64" t="str">
        <f>VLOOKUP(Table4[[#This Row],[iso_code]],iso_code!G:H,2,FALSE)</f>
        <v>Rwanda</v>
      </c>
      <c r="E461" s="18" t="str">
        <f>Table4[[#This Row],[iso3]]</f>
        <v>Rwanda</v>
      </c>
    </row>
    <row r="462" spans="1:5">
      <c r="A462" s="18">
        <v>10</v>
      </c>
      <c r="B462" s="60" t="s">
        <v>1367</v>
      </c>
      <c r="C462" s="18" t="s">
        <v>57</v>
      </c>
      <c r="D462" s="64" t="str">
        <f>VLOOKUP(Table4[[#This Row],[iso_code]],iso_code!G:H,2,FALSE)</f>
        <v>Sao Tome and Principe</v>
      </c>
      <c r="E462" s="18" t="str">
        <f>Table4[[#This Row],[iso3]]</f>
        <v>Sao Tome and Principe</v>
      </c>
    </row>
    <row r="463" spans="1:5">
      <c r="A463" s="18">
        <v>10</v>
      </c>
      <c r="B463" s="60" t="s">
        <v>1369</v>
      </c>
      <c r="C463" s="18" t="s">
        <v>57</v>
      </c>
      <c r="D463" s="64" t="str">
        <f>VLOOKUP(Table4[[#This Row],[iso_code]],iso_code!G:H,2,FALSE)</f>
        <v>Seychelles</v>
      </c>
      <c r="E463" s="18" t="str">
        <f>Table4[[#This Row],[iso3]]</f>
        <v>Seychelles</v>
      </c>
    </row>
    <row r="464" spans="1:5">
      <c r="A464" s="18">
        <v>10</v>
      </c>
      <c r="B464" s="60" t="s">
        <v>1368</v>
      </c>
      <c r="C464" s="18" t="s">
        <v>57</v>
      </c>
      <c r="D464" s="64" t="str">
        <f>VLOOKUP(Table4[[#This Row],[iso_code]],iso_code!G:H,2,FALSE)</f>
        <v>Senegal</v>
      </c>
      <c r="E464" s="18" t="str">
        <f>Table4[[#This Row],[iso3]]</f>
        <v>Senegal</v>
      </c>
    </row>
    <row r="465" spans="1:5">
      <c r="A465" s="18">
        <v>10</v>
      </c>
      <c r="B465" s="60" t="s">
        <v>1370</v>
      </c>
      <c r="C465" s="18" t="s">
        <v>57</v>
      </c>
      <c r="D465" s="64" t="str">
        <f>VLOOKUP(Table4[[#This Row],[iso_code]],iso_code!G:H,2,FALSE)</f>
        <v>Sierra Leone</v>
      </c>
      <c r="E465" s="18" t="str">
        <f>Table4[[#This Row],[iso3]]</f>
        <v>Sierra Leone</v>
      </c>
    </row>
    <row r="466" spans="1:5">
      <c r="A466" s="18">
        <v>10</v>
      </c>
      <c r="B466" s="60" t="s">
        <v>1371</v>
      </c>
      <c r="C466" s="18" t="s">
        <v>57</v>
      </c>
      <c r="D466" s="64" t="str">
        <f>VLOOKUP(Table4[[#This Row],[iso_code]],iso_code!G:H,2,FALSE)</f>
        <v>Somalia</v>
      </c>
      <c r="E466" s="18" t="str">
        <f>Table4[[#This Row],[iso3]]</f>
        <v>Somalia</v>
      </c>
    </row>
    <row r="467" spans="1:5">
      <c r="A467" s="18">
        <v>10</v>
      </c>
      <c r="B467" s="60" t="s">
        <v>1373</v>
      </c>
      <c r="C467" s="18" t="s">
        <v>57</v>
      </c>
      <c r="D467" s="64" t="str">
        <f>VLOOKUP(Table4[[#This Row],[iso_code]],iso_code!G:H,2,FALSE)</f>
        <v>Sudan (the)</v>
      </c>
      <c r="E467" s="18" t="str">
        <f>Table4[[#This Row],[iso3]]</f>
        <v>Sudan (the)</v>
      </c>
    </row>
    <row r="468" spans="1:5">
      <c r="A468" s="18">
        <v>10</v>
      </c>
      <c r="B468" s="60" t="s">
        <v>1374</v>
      </c>
      <c r="C468" s="18" t="s">
        <v>57</v>
      </c>
      <c r="D468" s="64" t="str">
        <f>VLOOKUP(Table4[[#This Row],[iso_code]],iso_code!G:H,2,FALSE)</f>
        <v>Eswatini</v>
      </c>
      <c r="E468" s="18" t="str">
        <f>Table4[[#This Row],[iso3]]</f>
        <v>Eswatini</v>
      </c>
    </row>
    <row r="469" spans="1:5">
      <c r="A469" s="18">
        <v>10</v>
      </c>
      <c r="B469" s="60" t="s">
        <v>885</v>
      </c>
      <c r="C469" s="18" t="s">
        <v>57</v>
      </c>
      <c r="D469" s="64" t="str">
        <f>VLOOKUP(Table4[[#This Row],[iso_code]],iso_code!G:H,2,FALSE)</f>
        <v>Tanzania, United Republic of</v>
      </c>
      <c r="E469" s="18" t="str">
        <f>Table4[[#This Row],[iso3]]</f>
        <v>Tanzania, United Republic of</v>
      </c>
    </row>
    <row r="470" spans="1:5">
      <c r="A470" s="18">
        <v>10</v>
      </c>
      <c r="B470" s="60" t="s">
        <v>1375</v>
      </c>
      <c r="C470" s="18" t="s">
        <v>57</v>
      </c>
      <c r="D470" s="64" t="str">
        <f>VLOOKUP(Table4[[#This Row],[iso_code]],iso_code!G:H,2,FALSE)</f>
        <v>Togo</v>
      </c>
      <c r="E470" s="18" t="str">
        <f>Table4[[#This Row],[iso3]]</f>
        <v>Togo</v>
      </c>
    </row>
    <row r="471" spans="1:5">
      <c r="A471" s="18">
        <v>10</v>
      </c>
      <c r="B471" s="60" t="s">
        <v>979</v>
      </c>
      <c r="C471" s="18" t="s">
        <v>57</v>
      </c>
      <c r="D471" s="64" t="str">
        <f>VLOOKUP(Table4[[#This Row],[iso_code]],iso_code!G:H,2,FALSE)</f>
        <v>Tunisia</v>
      </c>
      <c r="E471" s="18" t="str">
        <f>Table4[[#This Row],[iso3]]</f>
        <v>Tunisia</v>
      </c>
    </row>
    <row r="472" spans="1:5">
      <c r="A472" s="18">
        <v>10</v>
      </c>
      <c r="B472" s="60" t="s">
        <v>1376</v>
      </c>
      <c r="C472" s="18" t="s">
        <v>57</v>
      </c>
      <c r="D472" s="64" t="str">
        <f>VLOOKUP(Table4[[#This Row],[iso_code]],iso_code!G:H,2,FALSE)</f>
        <v>Uganda</v>
      </c>
      <c r="E472" s="18" t="str">
        <f>Table4[[#This Row],[iso3]]</f>
        <v>Uganda</v>
      </c>
    </row>
    <row r="473" spans="1:5">
      <c r="A473" s="18">
        <v>10</v>
      </c>
      <c r="B473" s="60" t="s">
        <v>758</v>
      </c>
      <c r="C473" s="18" t="s">
        <v>57</v>
      </c>
      <c r="D473" s="64" t="str">
        <f>VLOOKUP(Table4[[#This Row],[iso_code]],iso_code!G:H,2,FALSE)</f>
        <v>Zambia</v>
      </c>
      <c r="E473" s="18" t="str">
        <f>Table4[[#This Row],[iso3]]</f>
        <v>Zambia</v>
      </c>
    </row>
    <row r="474" spans="1:5">
      <c r="A474" s="18">
        <v>10</v>
      </c>
      <c r="B474" s="60" t="s">
        <v>1377</v>
      </c>
      <c r="C474" s="18" t="s">
        <v>57</v>
      </c>
      <c r="D474" s="64" t="str">
        <f>VLOOKUP(Table4[[#This Row],[iso_code]],iso_code!G:H,2,FALSE)</f>
        <v>Zimbabwe</v>
      </c>
      <c r="E474" s="18" t="str">
        <f>Table4[[#This Row],[iso3]]</f>
        <v>Zimbabwe</v>
      </c>
    </row>
    <row r="475" spans="1:5">
      <c r="A475" s="18">
        <v>11</v>
      </c>
      <c r="B475" s="60" t="s">
        <v>812</v>
      </c>
      <c r="C475" s="18" t="s">
        <v>57</v>
      </c>
      <c r="D475" s="64" t="str">
        <f>VLOOKUP(Table4[[#This Row],[iso_code]],iso_code!G:H,2,FALSE)</f>
        <v>Algeria</v>
      </c>
      <c r="E475" s="18" t="str">
        <f>Table4[[#This Row],[iso3]]</f>
        <v>Algeria</v>
      </c>
    </row>
    <row r="476" spans="1:5">
      <c r="A476" s="18">
        <v>11</v>
      </c>
      <c r="B476" s="60" t="s">
        <v>1340</v>
      </c>
      <c r="C476" s="18" t="s">
        <v>57</v>
      </c>
      <c r="D476" s="64" t="str">
        <f>VLOOKUP(Table4[[#This Row],[iso_code]],iso_code!G:H,2,FALSE)</f>
        <v>Angola</v>
      </c>
      <c r="E476" s="18" t="str">
        <f>Table4[[#This Row],[iso3]]</f>
        <v>Angola</v>
      </c>
    </row>
    <row r="477" spans="1:5">
      <c r="A477" s="18">
        <v>11</v>
      </c>
      <c r="B477" s="60" t="s">
        <v>1341</v>
      </c>
      <c r="C477" s="18" t="s">
        <v>57</v>
      </c>
      <c r="D477" s="64" t="str">
        <f>VLOOKUP(Table4[[#This Row],[iso_code]],iso_code!G:H,2,FALSE)</f>
        <v>Benin</v>
      </c>
      <c r="E477" s="18" t="str">
        <f>Table4[[#This Row],[iso3]]</f>
        <v>Benin</v>
      </c>
    </row>
    <row r="478" spans="1:5">
      <c r="A478" s="18">
        <v>11</v>
      </c>
      <c r="B478" s="60" t="s">
        <v>1342</v>
      </c>
      <c r="C478" s="18" t="s">
        <v>57</v>
      </c>
      <c r="D478" s="64" t="str">
        <f>VLOOKUP(Table4[[#This Row],[iso_code]],iso_code!G:H,2,FALSE)</f>
        <v>Botswana</v>
      </c>
      <c r="E478" s="18" t="str">
        <f>Table4[[#This Row],[iso3]]</f>
        <v>Botswana</v>
      </c>
    </row>
    <row r="479" spans="1:5">
      <c r="A479" s="18">
        <v>11</v>
      </c>
      <c r="B479" s="60" t="s">
        <v>1343</v>
      </c>
      <c r="C479" s="18" t="s">
        <v>57</v>
      </c>
      <c r="D479" s="64" t="str">
        <f>VLOOKUP(Table4[[#This Row],[iso_code]],iso_code!G:H,2,FALSE)</f>
        <v>Burkina Faso</v>
      </c>
      <c r="E479" s="18" t="str">
        <f>Table4[[#This Row],[iso3]]</f>
        <v>Burkina Faso</v>
      </c>
    </row>
    <row r="480" spans="1:5">
      <c r="A480" s="18">
        <v>11</v>
      </c>
      <c r="B480" s="60" t="s">
        <v>1344</v>
      </c>
      <c r="C480" s="18" t="s">
        <v>57</v>
      </c>
      <c r="D480" s="64" t="str">
        <f>VLOOKUP(Table4[[#This Row],[iso_code]],iso_code!G:H,2,FALSE)</f>
        <v>Burundi</v>
      </c>
      <c r="E480" s="18" t="str">
        <f>Table4[[#This Row],[iso3]]</f>
        <v>Burundi</v>
      </c>
    </row>
    <row r="481" spans="1:5">
      <c r="A481" s="18">
        <v>11</v>
      </c>
      <c r="B481" s="60" t="s">
        <v>290</v>
      </c>
      <c r="C481" s="18" t="s">
        <v>57</v>
      </c>
      <c r="D481" s="64" t="str">
        <f>VLOOKUP(Table4[[#This Row],[iso_code]],iso_code!G:H,2,FALSE)</f>
        <v>Cameroon</v>
      </c>
      <c r="E481" s="18" t="str">
        <f>Table4[[#This Row],[iso3]]</f>
        <v>Cameroon</v>
      </c>
    </row>
    <row r="482" spans="1:5">
      <c r="A482" s="18">
        <v>11</v>
      </c>
      <c r="B482" s="60" t="s">
        <v>1345</v>
      </c>
      <c r="C482" s="18" t="s">
        <v>57</v>
      </c>
      <c r="D482" s="64" t="str">
        <f>VLOOKUP(Table4[[#This Row],[iso_code]],iso_code!G:H,2,FALSE)</f>
        <v>Central African Republic (the)</v>
      </c>
      <c r="E482" s="18" t="str">
        <f>Table4[[#This Row],[iso3]]</f>
        <v>Central African Republic (the)</v>
      </c>
    </row>
    <row r="483" spans="1:5">
      <c r="A483" s="18">
        <v>11</v>
      </c>
      <c r="B483" s="60" t="s">
        <v>1346</v>
      </c>
      <c r="C483" s="18" t="s">
        <v>57</v>
      </c>
      <c r="D483" s="64" t="str">
        <f>VLOOKUP(Table4[[#This Row],[iso_code]],iso_code!G:H,2,FALSE)</f>
        <v>Chad</v>
      </c>
      <c r="E483" s="18" t="str">
        <f>Table4[[#This Row],[iso3]]</f>
        <v>Chad</v>
      </c>
    </row>
    <row r="484" spans="1:5">
      <c r="A484" s="18">
        <v>11</v>
      </c>
      <c r="B484" s="60" t="s">
        <v>1348</v>
      </c>
      <c r="C484" s="18" t="s">
        <v>57</v>
      </c>
      <c r="D484" s="64" t="str">
        <f>VLOOKUP(Table4[[#This Row],[iso_code]],iso_code!G:H,2,FALSE)</f>
        <v>Congo (the)</v>
      </c>
      <c r="E484" s="18" t="str">
        <f>Table4[[#This Row],[iso3]]</f>
        <v>Congo (the)</v>
      </c>
    </row>
    <row r="485" spans="1:5">
      <c r="A485" s="18">
        <v>11</v>
      </c>
      <c r="B485" s="60" t="s">
        <v>1349</v>
      </c>
      <c r="C485" s="18" t="s">
        <v>57</v>
      </c>
      <c r="D485" s="64" t="str">
        <f>VLOOKUP(Table4[[#This Row],[iso_code]],iso_code!G:H,2,FALSE)</f>
        <v>Congo (the Democratic Republic of the)</v>
      </c>
      <c r="E485" s="18" t="str">
        <f>Table4[[#This Row],[iso3]]</f>
        <v>Congo (the Democratic Republic of the)</v>
      </c>
    </row>
    <row r="486" spans="1:5">
      <c r="A486" s="18">
        <v>11</v>
      </c>
      <c r="B486" s="60" t="s">
        <v>1350</v>
      </c>
      <c r="C486" s="18" t="s">
        <v>57</v>
      </c>
      <c r="D486" s="64" t="str">
        <f>VLOOKUP(Table4[[#This Row],[iso_code]],iso_code!G:H,2,FALSE)</f>
        <v>Djibouti</v>
      </c>
      <c r="E486" s="18" t="str">
        <f>Table4[[#This Row],[iso3]]</f>
        <v>Djibouti</v>
      </c>
    </row>
    <row r="487" spans="1:5">
      <c r="A487" s="18">
        <v>11</v>
      </c>
      <c r="B487" s="60" t="s">
        <v>875</v>
      </c>
      <c r="C487" s="18" t="s">
        <v>57</v>
      </c>
      <c r="D487" s="64" t="str">
        <f>VLOOKUP(Table4[[#This Row],[iso_code]],iso_code!G:H,2,FALSE)</f>
        <v>Egypt</v>
      </c>
      <c r="E487" s="18" t="str">
        <f>Table4[[#This Row],[iso3]]</f>
        <v>Egypt</v>
      </c>
    </row>
    <row r="488" spans="1:5">
      <c r="A488" s="18">
        <v>11</v>
      </c>
      <c r="B488" s="60" t="s">
        <v>1351</v>
      </c>
      <c r="C488" s="18" t="s">
        <v>57</v>
      </c>
      <c r="D488" s="64" t="str">
        <f>VLOOKUP(Table4[[#This Row],[iso_code]],iso_code!G:H,2,FALSE)</f>
        <v>Equatorial Guinea</v>
      </c>
      <c r="E488" s="18" t="str">
        <f>Table4[[#This Row],[iso3]]</f>
        <v>Equatorial Guinea</v>
      </c>
    </row>
    <row r="489" spans="1:5">
      <c r="A489" s="18">
        <v>11</v>
      </c>
      <c r="B489" s="60" t="s">
        <v>1352</v>
      </c>
      <c r="C489" s="18" t="s">
        <v>57</v>
      </c>
      <c r="D489" s="64" t="str">
        <f>VLOOKUP(Table4[[#This Row],[iso_code]],iso_code!G:H,2,FALSE)</f>
        <v>Eritrea</v>
      </c>
      <c r="E489" s="18" t="str">
        <f>Table4[[#This Row],[iso3]]</f>
        <v>Eritrea</v>
      </c>
    </row>
    <row r="490" spans="1:5">
      <c r="A490" s="18">
        <v>11</v>
      </c>
      <c r="B490" s="60" t="s">
        <v>199</v>
      </c>
      <c r="C490" s="18" t="s">
        <v>57</v>
      </c>
      <c r="D490" s="64" t="str">
        <f>VLOOKUP(Table4[[#This Row],[iso_code]],iso_code!G:H,2,FALSE)</f>
        <v>Ethiopia</v>
      </c>
      <c r="E490" s="18" t="str">
        <f>Table4[[#This Row],[iso3]]</f>
        <v>Ethiopia</v>
      </c>
    </row>
    <row r="491" spans="1:5">
      <c r="A491" s="18">
        <v>11</v>
      </c>
      <c r="B491" s="60" t="s">
        <v>1353</v>
      </c>
      <c r="C491" s="18" t="s">
        <v>57</v>
      </c>
      <c r="D491" s="64" t="str">
        <f>VLOOKUP(Table4[[#This Row],[iso_code]],iso_code!G:H,2,FALSE)</f>
        <v>Gabon</v>
      </c>
      <c r="E491" s="18" t="str">
        <f>Table4[[#This Row],[iso3]]</f>
        <v>Gabon</v>
      </c>
    </row>
    <row r="492" spans="1:5">
      <c r="A492" s="18">
        <v>11</v>
      </c>
      <c r="B492" s="60" t="s">
        <v>1354</v>
      </c>
      <c r="C492" s="18" t="s">
        <v>57</v>
      </c>
      <c r="D492" s="64" t="str">
        <f>VLOOKUP(Table4[[#This Row],[iso_code]],iso_code!G:H,2,FALSE)</f>
        <v>Gambia (the)</v>
      </c>
      <c r="E492" s="18" t="str">
        <f>Table4[[#This Row],[iso3]]</f>
        <v>Gambia (the)</v>
      </c>
    </row>
    <row r="493" spans="1:5">
      <c r="A493" s="18">
        <v>11</v>
      </c>
      <c r="B493" s="60" t="s">
        <v>255</v>
      </c>
      <c r="C493" s="18" t="s">
        <v>57</v>
      </c>
      <c r="D493" s="64" t="str">
        <f>VLOOKUP(Table4[[#This Row],[iso_code]],iso_code!G:H,2,FALSE)</f>
        <v>Ghana</v>
      </c>
      <c r="E493" s="18" t="str">
        <f>Table4[[#This Row],[iso3]]</f>
        <v>Ghana</v>
      </c>
    </row>
    <row r="494" spans="1:5">
      <c r="A494" s="18">
        <v>11</v>
      </c>
      <c r="B494" s="60" t="s">
        <v>1355</v>
      </c>
      <c r="C494" s="18" t="s">
        <v>57</v>
      </c>
      <c r="D494" s="64" t="str">
        <f>VLOOKUP(Table4[[#This Row],[iso_code]],iso_code!G:H,2,FALSE)</f>
        <v>Guinea</v>
      </c>
      <c r="E494" s="18" t="str">
        <f>Table4[[#This Row],[iso3]]</f>
        <v>Guinea</v>
      </c>
    </row>
    <row r="495" spans="1:5">
      <c r="A495" s="18">
        <v>11</v>
      </c>
      <c r="B495" s="60" t="s">
        <v>1356</v>
      </c>
      <c r="C495" s="18" t="s">
        <v>57</v>
      </c>
      <c r="D495" s="64" t="str">
        <f>VLOOKUP(Table4[[#This Row],[iso_code]],iso_code!G:H,2,FALSE)</f>
        <v>Guinea-Bissau</v>
      </c>
      <c r="E495" s="18" t="str">
        <f>Table4[[#This Row],[iso3]]</f>
        <v>Guinea-Bissau</v>
      </c>
    </row>
    <row r="496" spans="1:5">
      <c r="A496" s="18">
        <v>11</v>
      </c>
      <c r="B496" s="60" t="s">
        <v>1357</v>
      </c>
      <c r="C496" s="18" t="s">
        <v>57</v>
      </c>
      <c r="D496" s="64" t="str">
        <f>VLOOKUP(Table4[[#This Row],[iso_code]],iso_code!G:H,2,FALSE)</f>
        <v>Côte d'Ivoire</v>
      </c>
      <c r="E496" s="18" t="str">
        <f>Table4[[#This Row],[iso3]]</f>
        <v>Côte d'Ivoire</v>
      </c>
    </row>
    <row r="497" spans="1:5">
      <c r="A497" s="18">
        <v>11</v>
      </c>
      <c r="B497" s="60" t="s">
        <v>434</v>
      </c>
      <c r="C497" s="18" t="s">
        <v>57</v>
      </c>
      <c r="D497" s="64" t="str">
        <f>VLOOKUP(Table4[[#This Row],[iso_code]],iso_code!G:H,2,FALSE)</f>
        <v>Kenya</v>
      </c>
      <c r="E497" s="18" t="str">
        <f>Table4[[#This Row],[iso3]]</f>
        <v>Kenya</v>
      </c>
    </row>
    <row r="498" spans="1:5">
      <c r="A498" s="18">
        <v>11</v>
      </c>
      <c r="B498" s="60" t="s">
        <v>1358</v>
      </c>
      <c r="C498" s="18" t="s">
        <v>57</v>
      </c>
      <c r="D498" s="64" t="str">
        <f>VLOOKUP(Table4[[#This Row],[iso_code]],iso_code!G:H,2,FALSE)</f>
        <v>Lesotho</v>
      </c>
      <c r="E498" s="18" t="str">
        <f>Table4[[#This Row],[iso3]]</f>
        <v>Lesotho</v>
      </c>
    </row>
    <row r="499" spans="1:5">
      <c r="A499" s="18">
        <v>11</v>
      </c>
      <c r="B499" s="60" t="s">
        <v>1359</v>
      </c>
      <c r="C499" s="18" t="s">
        <v>57</v>
      </c>
      <c r="D499" s="64" t="str">
        <f>VLOOKUP(Table4[[#This Row],[iso_code]],iso_code!G:H,2,FALSE)</f>
        <v>Liberia</v>
      </c>
      <c r="E499" s="18" t="str">
        <f>Table4[[#This Row],[iso3]]</f>
        <v>Liberia</v>
      </c>
    </row>
    <row r="500" spans="1:5">
      <c r="A500" s="18">
        <v>11</v>
      </c>
      <c r="B500" s="60" t="s">
        <v>1360</v>
      </c>
      <c r="C500" s="18" t="s">
        <v>57</v>
      </c>
      <c r="D500" s="64" t="str">
        <f>VLOOKUP(Table4[[#This Row],[iso_code]],iso_code!G:H,2,FALSE)</f>
        <v>Libya</v>
      </c>
      <c r="E500" s="18" t="str">
        <f>Table4[[#This Row],[iso3]]</f>
        <v>Libya</v>
      </c>
    </row>
    <row r="501" spans="1:5">
      <c r="A501" s="18">
        <v>11</v>
      </c>
      <c r="B501" s="60" t="s">
        <v>1361</v>
      </c>
      <c r="C501" s="18" t="s">
        <v>57</v>
      </c>
      <c r="D501" s="64" t="str">
        <f>VLOOKUP(Table4[[#This Row],[iso_code]],iso_code!G:H,2,FALSE)</f>
        <v>Madagascar</v>
      </c>
      <c r="E501" s="18" t="str">
        <f>Table4[[#This Row],[iso3]]</f>
        <v>Madagascar</v>
      </c>
    </row>
    <row r="502" spans="1:5">
      <c r="A502" s="18">
        <v>11</v>
      </c>
      <c r="B502" s="60" t="s">
        <v>1192</v>
      </c>
      <c r="C502" s="18" t="s">
        <v>57</v>
      </c>
      <c r="D502" s="64" t="str">
        <f>VLOOKUP(Table4[[#This Row],[iso_code]],iso_code!G:H,2,FALSE)</f>
        <v>Malawi</v>
      </c>
      <c r="E502" s="18" t="str">
        <f>Table4[[#This Row],[iso3]]</f>
        <v>Malawi</v>
      </c>
    </row>
    <row r="503" spans="1:5">
      <c r="A503" s="18">
        <v>11</v>
      </c>
      <c r="B503" s="60" t="s">
        <v>1362</v>
      </c>
      <c r="C503" s="18" t="s">
        <v>57</v>
      </c>
      <c r="D503" s="64" t="str">
        <f>VLOOKUP(Table4[[#This Row],[iso_code]],iso_code!G:H,2,FALSE)</f>
        <v>Mali</v>
      </c>
      <c r="E503" s="18" t="str">
        <f>Table4[[#This Row],[iso3]]</f>
        <v>Mali</v>
      </c>
    </row>
    <row r="504" spans="1:5">
      <c r="A504" s="18">
        <v>11</v>
      </c>
      <c r="B504" s="60" t="s">
        <v>1363</v>
      </c>
      <c r="C504" s="18" t="s">
        <v>57</v>
      </c>
      <c r="D504" s="64" t="str">
        <f>VLOOKUP(Table4[[#This Row],[iso_code]],iso_code!G:H,2,FALSE)</f>
        <v>Mauritania</v>
      </c>
      <c r="E504" s="18" t="str">
        <f>Table4[[#This Row],[iso3]]</f>
        <v>Mauritania</v>
      </c>
    </row>
    <row r="505" spans="1:5">
      <c r="A505" s="18">
        <v>11</v>
      </c>
      <c r="B505" s="60" t="s">
        <v>519</v>
      </c>
      <c r="C505" s="18" t="s">
        <v>57</v>
      </c>
      <c r="D505" s="64" t="str">
        <f>VLOOKUP(Table4[[#This Row],[iso_code]],iso_code!G:H,2,FALSE)</f>
        <v>Morocco</v>
      </c>
      <c r="E505" s="18" t="str">
        <f>Table4[[#This Row],[iso3]]</f>
        <v>Morocco</v>
      </c>
    </row>
    <row r="506" spans="1:5">
      <c r="A506" s="18">
        <v>11</v>
      </c>
      <c r="B506" s="60" t="s">
        <v>1364</v>
      </c>
      <c r="C506" s="18" t="s">
        <v>57</v>
      </c>
      <c r="D506" s="64" t="str">
        <f>VLOOKUP(Table4[[#This Row],[iso_code]],iso_code!G:H,2,FALSE)</f>
        <v>Mozambique</v>
      </c>
      <c r="E506" s="18" t="str">
        <f>Table4[[#This Row],[iso3]]</f>
        <v>Mozambique</v>
      </c>
    </row>
    <row r="507" spans="1:5">
      <c r="A507" s="18">
        <v>11</v>
      </c>
      <c r="B507" s="60" t="s">
        <v>1365</v>
      </c>
      <c r="C507" s="18" t="s">
        <v>57</v>
      </c>
      <c r="D507" s="64" t="str">
        <f>VLOOKUP(Table4[[#This Row],[iso_code]],iso_code!G:H,2,FALSE)</f>
        <v>Namibia</v>
      </c>
      <c r="E507" s="18" t="str">
        <f>Table4[[#This Row],[iso3]]</f>
        <v>Namibia</v>
      </c>
    </row>
    <row r="508" spans="1:5">
      <c r="A508" s="18">
        <v>11</v>
      </c>
      <c r="B508" s="60" t="s">
        <v>1032</v>
      </c>
      <c r="C508" s="18" t="s">
        <v>57</v>
      </c>
      <c r="D508" s="64" t="str">
        <f>VLOOKUP(Table4[[#This Row],[iso_code]],iso_code!G:H,2,FALSE)</f>
        <v>Niger (the)</v>
      </c>
      <c r="E508" s="18" t="str">
        <f>Table4[[#This Row],[iso3]]</f>
        <v>Niger (the)</v>
      </c>
    </row>
    <row r="509" spans="1:5">
      <c r="A509" s="18">
        <v>11</v>
      </c>
      <c r="B509" s="60" t="s">
        <v>1265</v>
      </c>
      <c r="C509" s="18" t="s">
        <v>57</v>
      </c>
      <c r="D509" s="64" t="str">
        <f>VLOOKUP(Table4[[#This Row],[iso_code]],iso_code!G:H,2,FALSE)</f>
        <v>Nigeria</v>
      </c>
      <c r="E509" s="18" t="str">
        <f>Table4[[#This Row],[iso3]]</f>
        <v>Nigeria</v>
      </c>
    </row>
    <row r="510" spans="1:5">
      <c r="A510" s="18">
        <v>11</v>
      </c>
      <c r="B510" s="60" t="s">
        <v>1366</v>
      </c>
      <c r="C510" s="18" t="s">
        <v>57</v>
      </c>
      <c r="D510" s="64" t="str">
        <f>VLOOKUP(Table4[[#This Row],[iso_code]],iso_code!G:H,2,FALSE)</f>
        <v>Rwanda</v>
      </c>
      <c r="E510" s="18" t="str">
        <f>Table4[[#This Row],[iso3]]</f>
        <v>Rwanda</v>
      </c>
    </row>
    <row r="511" spans="1:5">
      <c r="A511" s="18">
        <v>11</v>
      </c>
      <c r="B511" s="60" t="s">
        <v>1368</v>
      </c>
      <c r="C511" s="18" t="s">
        <v>57</v>
      </c>
      <c r="D511" s="64" t="str">
        <f>VLOOKUP(Table4[[#This Row],[iso_code]],iso_code!G:H,2,FALSE)</f>
        <v>Senegal</v>
      </c>
      <c r="E511" s="18" t="str">
        <f>Table4[[#This Row],[iso3]]</f>
        <v>Senegal</v>
      </c>
    </row>
    <row r="512" spans="1:5">
      <c r="A512" s="18">
        <v>11</v>
      </c>
      <c r="B512" s="60" t="s">
        <v>1370</v>
      </c>
      <c r="C512" s="18" t="s">
        <v>57</v>
      </c>
      <c r="D512" s="64" t="str">
        <f>VLOOKUP(Table4[[#This Row],[iso_code]],iso_code!G:H,2,FALSE)</f>
        <v>Sierra Leone</v>
      </c>
      <c r="E512" s="18" t="str">
        <f>Table4[[#This Row],[iso3]]</f>
        <v>Sierra Leone</v>
      </c>
    </row>
    <row r="513" spans="1:5">
      <c r="A513" s="18">
        <v>11</v>
      </c>
      <c r="B513" s="60" t="s">
        <v>1371</v>
      </c>
      <c r="C513" s="18" t="s">
        <v>57</v>
      </c>
      <c r="D513" s="64" t="str">
        <f>VLOOKUP(Table4[[#This Row],[iso_code]],iso_code!G:H,2,FALSE)</f>
        <v>Somalia</v>
      </c>
      <c r="E513" s="18" t="str">
        <f>Table4[[#This Row],[iso3]]</f>
        <v>Somalia</v>
      </c>
    </row>
    <row r="514" spans="1:5">
      <c r="A514" s="18">
        <v>11</v>
      </c>
      <c r="B514" s="60" t="s">
        <v>618</v>
      </c>
      <c r="C514" s="18" t="s">
        <v>57</v>
      </c>
      <c r="D514" s="64" t="str">
        <f>VLOOKUP(Table4[[#This Row],[iso_code]],iso_code!G:H,2,FALSE)</f>
        <v>South Africa</v>
      </c>
      <c r="E514" s="18" t="str">
        <f>Table4[[#This Row],[iso3]]</f>
        <v>South Africa</v>
      </c>
    </row>
    <row r="515" spans="1:5">
      <c r="A515" s="18">
        <v>11</v>
      </c>
      <c r="B515" s="60" t="s">
        <v>1372</v>
      </c>
      <c r="C515" s="18" t="s">
        <v>57</v>
      </c>
      <c r="D515" s="64" t="str">
        <f>VLOOKUP(Table4[[#This Row],[iso_code]],iso_code!G:H,2,FALSE)</f>
        <v>South Sudan</v>
      </c>
      <c r="E515" s="18" t="str">
        <f>Table4[[#This Row],[iso3]]</f>
        <v>South Sudan</v>
      </c>
    </row>
    <row r="516" spans="1:5">
      <c r="A516" s="18">
        <v>11</v>
      </c>
      <c r="B516" s="60" t="s">
        <v>1373</v>
      </c>
      <c r="C516" s="18" t="s">
        <v>57</v>
      </c>
      <c r="D516" s="64" t="str">
        <f>VLOOKUP(Table4[[#This Row],[iso_code]],iso_code!G:H,2,FALSE)</f>
        <v>Sudan (the)</v>
      </c>
      <c r="E516" s="18" t="str">
        <f>Table4[[#This Row],[iso3]]</f>
        <v>Sudan (the)</v>
      </c>
    </row>
    <row r="517" spans="1:5">
      <c r="A517" s="18">
        <v>11</v>
      </c>
      <c r="B517" s="60" t="s">
        <v>885</v>
      </c>
      <c r="C517" s="18" t="s">
        <v>57</v>
      </c>
      <c r="D517" s="64" t="str">
        <f>VLOOKUP(Table4[[#This Row],[iso_code]],iso_code!G:H,2,FALSE)</f>
        <v>Tanzania, United Republic of</v>
      </c>
      <c r="E517" s="18" t="str">
        <f>Table4[[#This Row],[iso3]]</f>
        <v>Tanzania, United Republic of</v>
      </c>
    </row>
    <row r="518" spans="1:5">
      <c r="A518" s="18">
        <v>11</v>
      </c>
      <c r="B518" s="60" t="s">
        <v>1375</v>
      </c>
      <c r="C518" s="18" t="s">
        <v>57</v>
      </c>
      <c r="D518" s="64" t="str">
        <f>VLOOKUP(Table4[[#This Row],[iso_code]],iso_code!G:H,2,FALSE)</f>
        <v>Togo</v>
      </c>
      <c r="E518" s="18" t="str">
        <f>Table4[[#This Row],[iso3]]</f>
        <v>Togo</v>
      </c>
    </row>
    <row r="519" spans="1:5">
      <c r="A519" s="18">
        <v>11</v>
      </c>
      <c r="B519" s="60" t="s">
        <v>979</v>
      </c>
      <c r="C519" s="18" t="s">
        <v>57</v>
      </c>
      <c r="D519" s="64" t="str">
        <f>VLOOKUP(Table4[[#This Row],[iso_code]],iso_code!G:H,2,FALSE)</f>
        <v>Tunisia</v>
      </c>
      <c r="E519" s="18" t="str">
        <f>Table4[[#This Row],[iso3]]</f>
        <v>Tunisia</v>
      </c>
    </row>
    <row r="520" spans="1:5">
      <c r="A520" s="18">
        <v>11</v>
      </c>
      <c r="B520" s="60" t="s">
        <v>1376</v>
      </c>
      <c r="C520" s="18" t="s">
        <v>57</v>
      </c>
      <c r="D520" s="64" t="str">
        <f>VLOOKUP(Table4[[#This Row],[iso_code]],iso_code!G:H,2,FALSE)</f>
        <v>Uganda</v>
      </c>
      <c r="E520" s="18" t="str">
        <f>Table4[[#This Row],[iso3]]</f>
        <v>Uganda</v>
      </c>
    </row>
    <row r="521" spans="1:5">
      <c r="A521" s="18">
        <v>11</v>
      </c>
      <c r="B521" s="60" t="s">
        <v>758</v>
      </c>
      <c r="C521" s="18" t="s">
        <v>57</v>
      </c>
      <c r="D521" s="64" t="str">
        <f>VLOOKUP(Table4[[#This Row],[iso_code]],iso_code!G:H,2,FALSE)</f>
        <v>Zambia</v>
      </c>
      <c r="E521" s="18" t="str">
        <f>Table4[[#This Row],[iso3]]</f>
        <v>Zambia</v>
      </c>
    </row>
    <row r="522" spans="1:5">
      <c r="A522" s="18">
        <v>11</v>
      </c>
      <c r="B522" s="60" t="s">
        <v>1377</v>
      </c>
      <c r="C522" s="18" t="s">
        <v>57</v>
      </c>
      <c r="D522" s="64" t="str">
        <f>VLOOKUP(Table4[[#This Row],[iso_code]],iso_code!G:H,2,FALSE)</f>
        <v>Zimbabwe</v>
      </c>
      <c r="E522" s="18" t="str">
        <f>Table4[[#This Row],[iso3]]</f>
        <v>Zimbabwe</v>
      </c>
    </row>
    <row r="523" spans="1:5">
      <c r="A523" s="18">
        <v>12</v>
      </c>
      <c r="B523" s="60" t="s">
        <v>812</v>
      </c>
      <c r="C523" s="18" t="s">
        <v>222</v>
      </c>
      <c r="D523" s="64" t="str">
        <f>VLOOKUP(Table4[[#This Row],[iso_code]],iso_code!G:H,2,FALSE)</f>
        <v>Algeria</v>
      </c>
      <c r="E523" s="18" t="str">
        <f>Table4[[#This Row],[iso3]]</f>
        <v>Algeria</v>
      </c>
    </row>
    <row r="524" spans="1:5">
      <c r="A524" s="18">
        <v>13</v>
      </c>
      <c r="B524" s="60" t="s">
        <v>812</v>
      </c>
      <c r="C524" s="18" t="s">
        <v>238</v>
      </c>
      <c r="D524" s="64" t="str">
        <f>VLOOKUP(Table4[[#This Row],[iso_code]],iso_code!G:H,2,FALSE)</f>
        <v>Algeria</v>
      </c>
      <c r="E524" s="18" t="str">
        <f>Table4[[#This Row],[iso3]]</f>
        <v>Algeria</v>
      </c>
    </row>
    <row r="525" spans="1:5">
      <c r="A525" s="18">
        <v>14</v>
      </c>
      <c r="B525" s="60" t="s">
        <v>1341</v>
      </c>
      <c r="C525" s="18" t="s">
        <v>238</v>
      </c>
      <c r="D525" s="64" t="str">
        <f>VLOOKUP(Table4[[#This Row],[iso_code]],iso_code!G:H,2,FALSE)</f>
        <v>Benin</v>
      </c>
      <c r="E525" s="18" t="str">
        <f>Table4[[#This Row],[iso3]]</f>
        <v>Benin</v>
      </c>
    </row>
    <row r="526" spans="1:5">
      <c r="A526" s="18">
        <v>15</v>
      </c>
      <c r="B526" s="60" t="s">
        <v>1343</v>
      </c>
      <c r="C526" s="18" t="s">
        <v>238</v>
      </c>
      <c r="D526" s="64" t="str">
        <f>VLOOKUP(Table4[[#This Row],[iso_code]],iso_code!G:H,2,FALSE)</f>
        <v>Burkina Faso</v>
      </c>
      <c r="E526" s="18" t="str">
        <f>Table4[[#This Row],[iso3]]</f>
        <v>Burkina Faso</v>
      </c>
    </row>
    <row r="527" spans="1:5">
      <c r="A527" s="18">
        <v>15</v>
      </c>
      <c r="B527" s="60" t="s">
        <v>1357</v>
      </c>
      <c r="C527" s="18" t="s">
        <v>238</v>
      </c>
      <c r="D527" s="64" t="str">
        <f>VLOOKUP(Table4[[#This Row],[iso_code]],iso_code!G:H,2,FALSE)</f>
        <v>Côte d'Ivoire</v>
      </c>
      <c r="E527" s="18" t="str">
        <f>Table4[[#This Row],[iso3]]</f>
        <v>Côte d'Ivoire</v>
      </c>
    </row>
    <row r="528" spans="1:5">
      <c r="A528" s="18">
        <v>16</v>
      </c>
      <c r="B528" s="60" t="s">
        <v>1342</v>
      </c>
      <c r="C528" s="18" t="s">
        <v>238</v>
      </c>
      <c r="D528" s="64" t="str">
        <f>VLOOKUP(Table4[[#This Row],[iso_code]],iso_code!G:H,2,FALSE)</f>
        <v>Botswana</v>
      </c>
      <c r="E528" s="18" t="str">
        <f>Table4[[#This Row],[iso3]]</f>
        <v>Botswana</v>
      </c>
    </row>
    <row r="529" spans="1:5">
      <c r="A529" s="18">
        <v>17</v>
      </c>
      <c r="B529" s="60" t="s">
        <v>290</v>
      </c>
      <c r="C529" s="18" t="s">
        <v>238</v>
      </c>
      <c r="D529" s="64" t="str">
        <f>VLOOKUP(Table4[[#This Row],[iso_code]],iso_code!G:H,2,FALSE)</f>
        <v>Cameroon</v>
      </c>
      <c r="E529" s="18" t="str">
        <f>Table4[[#This Row],[iso3]]</f>
        <v>Cameroon</v>
      </c>
    </row>
    <row r="530" spans="1:5">
      <c r="A530" s="18">
        <v>18</v>
      </c>
      <c r="B530" s="60" t="s">
        <v>290</v>
      </c>
      <c r="C530" s="18" t="s">
        <v>238</v>
      </c>
      <c r="D530" s="64" t="str">
        <f>VLOOKUP(Table4[[#This Row],[iso_code]],iso_code!G:H,2,FALSE)</f>
        <v>Cameroon</v>
      </c>
      <c r="E530" s="18" t="str">
        <f>Table4[[#This Row],[iso3]]</f>
        <v>Cameroon</v>
      </c>
    </row>
    <row r="531" spans="1:5">
      <c r="A531" s="18">
        <v>19</v>
      </c>
      <c r="B531" s="60" t="s">
        <v>1357</v>
      </c>
      <c r="C531" s="18" t="s">
        <v>238</v>
      </c>
      <c r="D531" s="64" t="str">
        <f>VLOOKUP(Table4[[#This Row],[iso_code]],iso_code!G:H,2,FALSE)</f>
        <v>Côte d'Ivoire</v>
      </c>
      <c r="E531" s="18" t="str">
        <f>Table4[[#This Row],[iso3]]</f>
        <v>Côte d'Ivoire</v>
      </c>
    </row>
    <row r="532" spans="1:5">
      <c r="A532" s="18">
        <v>20</v>
      </c>
      <c r="B532" s="60" t="s">
        <v>875</v>
      </c>
      <c r="C532" s="18" t="s">
        <v>238</v>
      </c>
      <c r="D532" s="64" t="str">
        <f>VLOOKUP(Table4[[#This Row],[iso_code]],iso_code!G:H,2,FALSE)</f>
        <v>Egypt</v>
      </c>
      <c r="E532" s="18" t="str">
        <f>Table4[[#This Row],[iso3]]</f>
        <v>Egypt</v>
      </c>
    </row>
    <row r="533" spans="1:5">
      <c r="A533" s="18">
        <v>21</v>
      </c>
      <c r="B533" s="60" t="s">
        <v>875</v>
      </c>
      <c r="C533" s="18" t="s">
        <v>238</v>
      </c>
      <c r="D533" s="64" t="str">
        <f>VLOOKUP(Table4[[#This Row],[iso_code]],iso_code!G:H,2,FALSE)</f>
        <v>Egypt</v>
      </c>
      <c r="E533" s="18" t="str">
        <f>Table4[[#This Row],[iso3]]</f>
        <v>Egypt</v>
      </c>
    </row>
    <row r="534" spans="1:5">
      <c r="A534" s="18">
        <v>22</v>
      </c>
      <c r="B534" s="60" t="s">
        <v>875</v>
      </c>
      <c r="C534" s="18" t="s">
        <v>238</v>
      </c>
      <c r="D534" s="64" t="str">
        <f>VLOOKUP(Table4[[#This Row],[iso_code]],iso_code!G:H,2,FALSE)</f>
        <v>Egypt</v>
      </c>
      <c r="E534" s="18" t="str">
        <f>Table4[[#This Row],[iso3]]</f>
        <v>Egypt</v>
      </c>
    </row>
    <row r="535" spans="1:5">
      <c r="A535" s="18">
        <v>23</v>
      </c>
      <c r="B535" s="60" t="s">
        <v>199</v>
      </c>
      <c r="C535" s="18" t="s">
        <v>238</v>
      </c>
      <c r="D535" s="64" t="str">
        <f>VLOOKUP(Table4[[#This Row],[iso_code]],iso_code!G:H,2,FALSE)</f>
        <v>Ethiopia</v>
      </c>
      <c r="E535" s="18" t="str">
        <f>Table4[[#This Row],[iso3]]</f>
        <v>Ethiopia</v>
      </c>
    </row>
    <row r="536" spans="1:5">
      <c r="A536" s="18">
        <v>24</v>
      </c>
      <c r="B536" s="60" t="s">
        <v>199</v>
      </c>
      <c r="C536" s="18" t="s">
        <v>238</v>
      </c>
      <c r="D536" s="64" t="str">
        <f>VLOOKUP(Table4[[#This Row],[iso_code]],iso_code!G:H,2,FALSE)</f>
        <v>Ethiopia</v>
      </c>
      <c r="E536" s="18" t="str">
        <f>Table4[[#This Row],[iso3]]</f>
        <v>Ethiopia</v>
      </c>
    </row>
    <row r="537" spans="1:5">
      <c r="A537" s="18">
        <v>25</v>
      </c>
      <c r="B537" s="60" t="s">
        <v>1354</v>
      </c>
      <c r="C537" s="18" t="s">
        <v>238</v>
      </c>
      <c r="D537" s="64" t="str">
        <f>VLOOKUP(Table4[[#This Row],[iso_code]],iso_code!G:H,2,FALSE)</f>
        <v>Gambia (the)</v>
      </c>
      <c r="E537" s="18" t="str">
        <f>Table4[[#This Row],[iso3]]</f>
        <v>Gambia (the)</v>
      </c>
    </row>
    <row r="538" spans="1:5">
      <c r="A538" s="18">
        <v>26</v>
      </c>
      <c r="B538" s="60" t="s">
        <v>255</v>
      </c>
      <c r="C538" s="18" t="s">
        <v>238</v>
      </c>
      <c r="D538" s="64" t="str">
        <f>VLOOKUP(Table4[[#This Row],[iso_code]],iso_code!G:H,2,FALSE)</f>
        <v>Ghana</v>
      </c>
      <c r="E538" s="18" t="str">
        <f>Table4[[#This Row],[iso3]]</f>
        <v>Ghana</v>
      </c>
    </row>
    <row r="539" spans="1:5">
      <c r="A539" s="18">
        <v>27</v>
      </c>
      <c r="B539" s="60" t="s">
        <v>255</v>
      </c>
      <c r="C539" s="18" t="s">
        <v>238</v>
      </c>
      <c r="D539" s="64" t="str">
        <f>VLOOKUP(Table4[[#This Row],[iso_code]],iso_code!G:H,2,FALSE)</f>
        <v>Ghana</v>
      </c>
      <c r="E539" s="18" t="str">
        <f>Table4[[#This Row],[iso3]]</f>
        <v>Ghana</v>
      </c>
    </row>
    <row r="540" spans="1:5">
      <c r="A540" s="18">
        <v>28</v>
      </c>
      <c r="B540" s="60" t="s">
        <v>255</v>
      </c>
      <c r="C540" s="18" t="s">
        <v>238</v>
      </c>
      <c r="D540" s="64" t="str">
        <f>VLOOKUP(Table4[[#This Row],[iso_code]],iso_code!G:H,2,FALSE)</f>
        <v>Ghana</v>
      </c>
      <c r="E540" s="18" t="str">
        <f>Table4[[#This Row],[iso3]]</f>
        <v>Ghana</v>
      </c>
    </row>
    <row r="541" spans="1:5">
      <c r="A541" s="18">
        <v>29</v>
      </c>
      <c r="B541" s="60" t="s">
        <v>434</v>
      </c>
      <c r="C541" s="18" t="s">
        <v>238</v>
      </c>
      <c r="D541" s="64" t="str">
        <f>VLOOKUP(Table4[[#This Row],[iso_code]],iso_code!G:H,2,FALSE)</f>
        <v>Kenya</v>
      </c>
      <c r="E541" s="18" t="str">
        <f>Table4[[#This Row],[iso3]]</f>
        <v>Kenya</v>
      </c>
    </row>
    <row r="542" spans="1:5">
      <c r="A542" s="18">
        <v>30</v>
      </c>
      <c r="B542" s="60" t="s">
        <v>434</v>
      </c>
      <c r="C542" s="18" t="s">
        <v>238</v>
      </c>
      <c r="D542" s="64" t="str">
        <f>VLOOKUP(Table4[[#This Row],[iso_code]],iso_code!G:H,2,FALSE)</f>
        <v>Kenya</v>
      </c>
      <c r="E542" s="18" t="str">
        <f>Table4[[#This Row],[iso3]]</f>
        <v>Kenya</v>
      </c>
    </row>
    <row r="543" spans="1:5">
      <c r="A543" s="18">
        <v>31</v>
      </c>
      <c r="B543" s="60" t="s">
        <v>434</v>
      </c>
      <c r="C543" s="18" t="s">
        <v>238</v>
      </c>
      <c r="D543" s="64" t="str">
        <f>VLOOKUP(Table4[[#This Row],[iso_code]],iso_code!G:H,2,FALSE)</f>
        <v>Kenya</v>
      </c>
      <c r="E543" s="18" t="str">
        <f>Table4[[#This Row],[iso3]]</f>
        <v>Kenya</v>
      </c>
    </row>
    <row r="544" spans="1:5">
      <c r="A544" s="18">
        <v>32</v>
      </c>
      <c r="B544" s="60" t="s">
        <v>434</v>
      </c>
      <c r="C544" s="18" t="s">
        <v>238</v>
      </c>
      <c r="D544" s="64" t="str">
        <f>VLOOKUP(Table4[[#This Row],[iso_code]],iso_code!G:H,2,FALSE)</f>
        <v>Kenya</v>
      </c>
      <c r="E544" s="18" t="str">
        <f>Table4[[#This Row],[iso3]]</f>
        <v>Kenya</v>
      </c>
    </row>
    <row r="545" spans="1:5">
      <c r="A545" s="18">
        <v>33</v>
      </c>
      <c r="B545" s="60" t="s">
        <v>434</v>
      </c>
      <c r="C545" s="18" t="s">
        <v>238</v>
      </c>
      <c r="D545" s="64" t="str">
        <f>VLOOKUP(Table4[[#This Row],[iso_code]],iso_code!G:H,2,FALSE)</f>
        <v>Kenya</v>
      </c>
      <c r="E545" s="18" t="str">
        <f>Table4[[#This Row],[iso3]]</f>
        <v>Kenya</v>
      </c>
    </row>
    <row r="546" spans="1:5">
      <c r="A546" s="18">
        <v>34</v>
      </c>
      <c r="B546" s="60" t="s">
        <v>434</v>
      </c>
      <c r="C546" s="18" t="s">
        <v>238</v>
      </c>
      <c r="D546" s="64" t="str">
        <f>VLOOKUP(Table4[[#This Row],[iso_code]],iso_code!G:H,2,FALSE)</f>
        <v>Kenya</v>
      </c>
      <c r="E546" s="18" t="str">
        <f>Table4[[#This Row],[iso3]]</f>
        <v>Kenya</v>
      </c>
    </row>
    <row r="547" spans="1:5">
      <c r="A547" s="18">
        <v>35</v>
      </c>
      <c r="B547" s="18" t="s">
        <v>519</v>
      </c>
      <c r="C547" s="18" t="s">
        <v>101</v>
      </c>
      <c r="D547" s="64" t="str">
        <f>VLOOKUP(Table4[[#This Row],[iso_code]],iso_code!G:H,2,FALSE)</f>
        <v>Morocco</v>
      </c>
      <c r="E547" s="18" t="str">
        <f>Table4[[#This Row],[iso3]]</f>
        <v>Morocco</v>
      </c>
    </row>
    <row r="548" spans="1:5">
      <c r="A548" s="18">
        <v>35</v>
      </c>
      <c r="B548" s="18" t="s">
        <v>812</v>
      </c>
      <c r="C548" s="18" t="s">
        <v>101</v>
      </c>
      <c r="D548" s="64" t="str">
        <f>VLOOKUP(Table4[[#This Row],[iso_code]],iso_code!G:H,2,FALSE)</f>
        <v>Algeria</v>
      </c>
      <c r="E548" s="18" t="str">
        <f>Table4[[#This Row],[iso3]]</f>
        <v>Algeria</v>
      </c>
    </row>
    <row r="549" spans="1:5">
      <c r="A549" s="18">
        <v>35</v>
      </c>
      <c r="B549" s="18" t="s">
        <v>979</v>
      </c>
      <c r="C549" s="18" t="s">
        <v>101</v>
      </c>
      <c r="D549" s="64" t="str">
        <f>VLOOKUP(Table4[[#This Row],[iso_code]],iso_code!G:H,2,FALSE)</f>
        <v>Tunisia</v>
      </c>
      <c r="E549" s="18" t="str">
        <f>Table4[[#This Row],[iso3]]</f>
        <v>Tunisia</v>
      </c>
    </row>
    <row r="550" spans="1:5">
      <c r="A550" s="18">
        <v>36</v>
      </c>
      <c r="B550" s="60" t="s">
        <v>1362</v>
      </c>
      <c r="C550" s="18" t="s">
        <v>238</v>
      </c>
      <c r="D550" s="64" t="str">
        <f>VLOOKUP(Table4[[#This Row],[iso_code]],iso_code!G:H,2,FALSE)</f>
        <v>Mali</v>
      </c>
      <c r="E550" s="18" t="str">
        <f>Table4[[#This Row],[iso3]]</f>
        <v>Mali</v>
      </c>
    </row>
    <row r="551" spans="1:5">
      <c r="A551" s="18">
        <v>37</v>
      </c>
      <c r="B551" s="60" t="s">
        <v>997</v>
      </c>
      <c r="C551" s="18" t="s">
        <v>238</v>
      </c>
      <c r="D551" s="64" t="str">
        <f>VLOOKUP(Table4[[#This Row],[iso_code]],iso_code!G:H,2,FALSE)</f>
        <v>Mauritius</v>
      </c>
      <c r="E551" s="18" t="str">
        <f>Table4[[#This Row],[iso3]]</f>
        <v>Mauritius</v>
      </c>
    </row>
    <row r="552" spans="1:5">
      <c r="A552" s="18">
        <v>38</v>
      </c>
      <c r="B552" s="60" t="s">
        <v>519</v>
      </c>
      <c r="C552" s="18" t="s">
        <v>238</v>
      </c>
      <c r="D552" s="64" t="str">
        <f>VLOOKUP(Table4[[#This Row],[iso_code]],iso_code!G:H,2,FALSE)</f>
        <v>Morocco</v>
      </c>
      <c r="E552" s="18" t="str">
        <f>Table4[[#This Row],[iso3]]</f>
        <v>Morocco</v>
      </c>
    </row>
    <row r="553" spans="1:5">
      <c r="A553" s="18">
        <v>39</v>
      </c>
      <c r="B553" s="60" t="s">
        <v>519</v>
      </c>
      <c r="C553" s="18" t="s">
        <v>238</v>
      </c>
      <c r="D553" s="64" t="str">
        <f>VLOOKUP(Table4[[#This Row],[iso_code]],iso_code!G:H,2,FALSE)</f>
        <v>Morocco</v>
      </c>
      <c r="E553" s="18" t="str">
        <f>Table4[[#This Row],[iso3]]</f>
        <v>Morocco</v>
      </c>
    </row>
    <row r="554" spans="1:5">
      <c r="A554" s="18">
        <v>40</v>
      </c>
      <c r="B554" s="60" t="s">
        <v>1364</v>
      </c>
      <c r="C554" s="18" t="s">
        <v>238</v>
      </c>
      <c r="D554" s="64" t="str">
        <f>VLOOKUP(Table4[[#This Row],[iso_code]],iso_code!G:H,2,FALSE)</f>
        <v>Mozambique</v>
      </c>
      <c r="E554" s="18" t="str">
        <f>Table4[[#This Row],[iso3]]</f>
        <v>Mozambique</v>
      </c>
    </row>
    <row r="555" spans="1:5">
      <c r="A555" s="18">
        <v>41</v>
      </c>
      <c r="B555" s="60" t="s">
        <v>1265</v>
      </c>
      <c r="C555" s="18" t="s">
        <v>238</v>
      </c>
      <c r="D555" s="64" t="str">
        <f>VLOOKUP(Table4[[#This Row],[iso_code]],iso_code!G:H,2,FALSE)</f>
        <v>Nigeria</v>
      </c>
      <c r="E555" s="18" t="str">
        <f>Table4[[#This Row],[iso3]]</f>
        <v>Nigeria</v>
      </c>
    </row>
    <row r="556" spans="1:5">
      <c r="A556" s="18">
        <v>42</v>
      </c>
      <c r="B556" s="60" t="s">
        <v>1265</v>
      </c>
      <c r="C556" s="18" t="s">
        <v>238</v>
      </c>
      <c r="D556" s="64" t="str">
        <f>VLOOKUP(Table4[[#This Row],[iso_code]],iso_code!G:H,2,FALSE)</f>
        <v>Nigeria</v>
      </c>
      <c r="E556" s="18" t="str">
        <f>Table4[[#This Row],[iso3]]</f>
        <v>Nigeria</v>
      </c>
    </row>
    <row r="557" spans="1:5">
      <c r="A557" s="18">
        <v>43</v>
      </c>
      <c r="B557" s="60" t="s">
        <v>1265</v>
      </c>
      <c r="C557" s="18" t="s">
        <v>238</v>
      </c>
      <c r="D557" s="64" t="str">
        <f>VLOOKUP(Table4[[#This Row],[iso_code]],iso_code!G:H,2,FALSE)</f>
        <v>Nigeria</v>
      </c>
      <c r="E557" s="18" t="str">
        <f>Table4[[#This Row],[iso3]]</f>
        <v>Nigeria</v>
      </c>
    </row>
    <row r="558" spans="1:5">
      <c r="A558" s="18">
        <v>44</v>
      </c>
      <c r="B558" s="60" t="s">
        <v>1265</v>
      </c>
      <c r="C558" s="18" t="s">
        <v>238</v>
      </c>
      <c r="D558" s="64" t="str">
        <f>VLOOKUP(Table4[[#This Row],[iso_code]],iso_code!G:H,2,FALSE)</f>
        <v>Nigeria</v>
      </c>
      <c r="E558" s="18" t="str">
        <f>Table4[[#This Row],[iso3]]</f>
        <v>Nigeria</v>
      </c>
    </row>
    <row r="559" spans="1:5">
      <c r="A559" s="18">
        <v>45</v>
      </c>
      <c r="B559" s="60" t="s">
        <v>1265</v>
      </c>
      <c r="C559" s="18" t="s">
        <v>222</v>
      </c>
      <c r="D559" s="64" t="str">
        <f>VLOOKUP(Table4[[#This Row],[iso_code]],iso_code!G:H,2,FALSE)</f>
        <v>Nigeria</v>
      </c>
      <c r="E559" s="18" t="str">
        <f>Table4[[#This Row],[iso3]]</f>
        <v>Nigeria</v>
      </c>
    </row>
    <row r="560" spans="1:5">
      <c r="A560" s="18">
        <v>46</v>
      </c>
      <c r="B560" s="60" t="s">
        <v>1265</v>
      </c>
      <c r="C560" s="18" t="s">
        <v>238</v>
      </c>
      <c r="D560" s="64" t="str">
        <f>VLOOKUP(Table4[[#This Row],[iso_code]],iso_code!G:H,2,FALSE)</f>
        <v>Nigeria</v>
      </c>
      <c r="E560" s="18" t="str">
        <f>Table4[[#This Row],[iso3]]</f>
        <v>Nigeria</v>
      </c>
    </row>
    <row r="561" spans="1:5">
      <c r="A561" s="18">
        <v>47</v>
      </c>
      <c r="B561" s="60" t="s">
        <v>1366</v>
      </c>
      <c r="C561" s="18" t="s">
        <v>238</v>
      </c>
      <c r="D561" s="64" t="str">
        <f>VLOOKUP(Table4[[#This Row],[iso_code]],iso_code!G:H,2,FALSE)</f>
        <v>Rwanda</v>
      </c>
      <c r="E561" s="18" t="str">
        <f>Table4[[#This Row],[iso3]]</f>
        <v>Rwanda</v>
      </c>
    </row>
    <row r="562" spans="1:5">
      <c r="A562" s="18">
        <v>48</v>
      </c>
      <c r="B562" s="60" t="s">
        <v>618</v>
      </c>
      <c r="C562" s="18" t="s">
        <v>238</v>
      </c>
      <c r="D562" s="64" t="str">
        <f>VLOOKUP(Table4[[#This Row],[iso_code]],iso_code!G:H,2,FALSE)</f>
        <v>South Africa</v>
      </c>
      <c r="E562" s="18" t="str">
        <f>Table4[[#This Row],[iso3]]</f>
        <v>South Africa</v>
      </c>
    </row>
    <row r="563" spans="1:5">
      <c r="A563" s="18">
        <v>49</v>
      </c>
      <c r="B563" s="60" t="s">
        <v>618</v>
      </c>
      <c r="C563" s="18" t="s">
        <v>238</v>
      </c>
      <c r="D563" s="64" t="str">
        <f>VLOOKUP(Table4[[#This Row],[iso_code]],iso_code!G:H,2,FALSE)</f>
        <v>South Africa</v>
      </c>
      <c r="E563" s="18" t="str">
        <f>Table4[[#This Row],[iso3]]</f>
        <v>South Africa</v>
      </c>
    </row>
    <row r="564" spans="1:5">
      <c r="A564" s="18">
        <v>50</v>
      </c>
      <c r="B564" s="60" t="s">
        <v>618</v>
      </c>
      <c r="C564" s="18" t="s">
        <v>238</v>
      </c>
      <c r="D564" s="64" t="str">
        <f>VLOOKUP(Table4[[#This Row],[iso_code]],iso_code!G:H,2,FALSE)</f>
        <v>South Africa</v>
      </c>
      <c r="E564" s="18" t="str">
        <f>Table4[[#This Row],[iso3]]</f>
        <v>South Africa</v>
      </c>
    </row>
    <row r="565" spans="1:5">
      <c r="A565" s="18">
        <v>51</v>
      </c>
      <c r="B565" s="60" t="s">
        <v>1372</v>
      </c>
      <c r="C565" s="18" t="s">
        <v>238</v>
      </c>
      <c r="D565" s="64" t="str">
        <f>VLOOKUP(Table4[[#This Row],[iso_code]],iso_code!G:H,2,FALSE)</f>
        <v>South Sudan</v>
      </c>
      <c r="E565" s="18" t="str">
        <f>Table4[[#This Row],[iso3]]</f>
        <v>South Sudan</v>
      </c>
    </row>
    <row r="566" spans="1:5">
      <c r="A566" s="18">
        <v>52</v>
      </c>
      <c r="B566" s="18" t="s">
        <v>1340</v>
      </c>
      <c r="C566" s="18" t="s">
        <v>101</v>
      </c>
      <c r="D566" s="64" t="str">
        <f>VLOOKUP(Table4[[#This Row],[iso_code]],iso_code!G:H,2,FALSE)</f>
        <v>Angola</v>
      </c>
      <c r="E566" s="18" t="str">
        <f>Table4[[#This Row],[iso3]]</f>
        <v>Angola</v>
      </c>
    </row>
    <row r="567" spans="1:5">
      <c r="A567" s="18">
        <v>52</v>
      </c>
      <c r="B567" s="18" t="s">
        <v>1343</v>
      </c>
      <c r="C567" s="18" t="s">
        <v>101</v>
      </c>
      <c r="D567" s="64" t="str">
        <f>VLOOKUP(Table4[[#This Row],[iso_code]],iso_code!G:H,2,FALSE)</f>
        <v>Burkina Faso</v>
      </c>
      <c r="E567" s="18" t="str">
        <f>Table4[[#This Row],[iso3]]</f>
        <v>Burkina Faso</v>
      </c>
    </row>
    <row r="568" spans="1:5">
      <c r="A568" s="18">
        <v>52</v>
      </c>
      <c r="B568" s="18" t="s">
        <v>1344</v>
      </c>
      <c r="C568" s="18" t="s">
        <v>101</v>
      </c>
      <c r="D568" s="64" t="str">
        <f>VLOOKUP(Table4[[#This Row],[iso_code]],iso_code!G:H,2,FALSE)</f>
        <v>Burundi</v>
      </c>
      <c r="E568" s="18" t="str">
        <f>Table4[[#This Row],[iso3]]</f>
        <v>Burundi</v>
      </c>
    </row>
    <row r="569" spans="1:5">
      <c r="A569" s="18">
        <v>52</v>
      </c>
      <c r="B569" s="18" t="s">
        <v>1341</v>
      </c>
      <c r="C569" s="18" t="s">
        <v>101</v>
      </c>
      <c r="D569" s="64" t="str">
        <f>VLOOKUP(Table4[[#This Row],[iso_code]],iso_code!G:H,2,FALSE)</f>
        <v>Benin</v>
      </c>
      <c r="E569" s="18" t="str">
        <f>Table4[[#This Row],[iso3]]</f>
        <v>Benin</v>
      </c>
    </row>
    <row r="570" spans="1:5">
      <c r="A570" s="18">
        <v>52</v>
      </c>
      <c r="B570" s="18" t="s">
        <v>1342</v>
      </c>
      <c r="C570" s="18" t="s">
        <v>101</v>
      </c>
      <c r="D570" s="64" t="str">
        <f>VLOOKUP(Table4[[#This Row],[iso_code]],iso_code!G:H,2,FALSE)</f>
        <v>Botswana</v>
      </c>
      <c r="E570" s="18" t="str">
        <f>Table4[[#This Row],[iso3]]</f>
        <v>Botswana</v>
      </c>
    </row>
    <row r="571" spans="1:5">
      <c r="A571" s="18">
        <v>52</v>
      </c>
      <c r="B571" s="18" t="s">
        <v>1349</v>
      </c>
      <c r="C571" s="18" t="s">
        <v>101</v>
      </c>
      <c r="D571" s="64" t="str">
        <f>VLOOKUP(Table4[[#This Row],[iso_code]],iso_code!G:H,2,FALSE)</f>
        <v>Congo (the Democratic Republic of the)</v>
      </c>
      <c r="E571" s="18" t="str">
        <f>Table4[[#This Row],[iso3]]</f>
        <v>Congo (the Democratic Republic of the)</v>
      </c>
    </row>
    <row r="572" spans="1:5">
      <c r="A572" s="18">
        <v>52</v>
      </c>
      <c r="B572" s="18" t="s">
        <v>1345</v>
      </c>
      <c r="C572" s="18" t="s">
        <v>101</v>
      </c>
      <c r="D572" s="64" t="str">
        <f>VLOOKUP(Table4[[#This Row],[iso_code]],iso_code!G:H,2,FALSE)</f>
        <v>Central African Republic (the)</v>
      </c>
      <c r="E572" s="18" t="str">
        <f>Table4[[#This Row],[iso3]]</f>
        <v>Central African Republic (the)</v>
      </c>
    </row>
    <row r="573" spans="1:5">
      <c r="A573" s="18">
        <v>52</v>
      </c>
      <c r="B573" s="18" t="s">
        <v>1348</v>
      </c>
      <c r="C573" s="18" t="s">
        <v>101</v>
      </c>
      <c r="D573" s="64" t="str">
        <f>VLOOKUP(Table4[[#This Row],[iso_code]],iso_code!G:H,2,FALSE)</f>
        <v>Congo (the)</v>
      </c>
      <c r="E573" s="18" t="str">
        <f>Table4[[#This Row],[iso3]]</f>
        <v>Congo (the)</v>
      </c>
    </row>
    <row r="574" spans="1:5">
      <c r="A574" s="18">
        <v>52</v>
      </c>
      <c r="B574" s="18" t="s">
        <v>1357</v>
      </c>
      <c r="C574" s="18" t="s">
        <v>101</v>
      </c>
      <c r="D574" s="64" t="str">
        <f>VLOOKUP(Table4[[#This Row],[iso_code]],iso_code!G:H,2,FALSE)</f>
        <v>Côte d'Ivoire</v>
      </c>
      <c r="E574" s="18" t="str">
        <f>Table4[[#This Row],[iso3]]</f>
        <v>Côte d'Ivoire</v>
      </c>
    </row>
    <row r="575" spans="1:5">
      <c r="A575" s="18">
        <v>52</v>
      </c>
      <c r="B575" s="18" t="s">
        <v>290</v>
      </c>
      <c r="C575" s="18" t="s">
        <v>101</v>
      </c>
      <c r="D575" s="64" t="str">
        <f>VLOOKUP(Table4[[#This Row],[iso_code]],iso_code!G:H,2,FALSE)</f>
        <v>Cameroon</v>
      </c>
      <c r="E575" s="18" t="str">
        <f>Table4[[#This Row],[iso3]]</f>
        <v>Cameroon</v>
      </c>
    </row>
    <row r="576" spans="1:5">
      <c r="A576" s="18">
        <v>52</v>
      </c>
      <c r="B576" s="18" t="s">
        <v>1350</v>
      </c>
      <c r="C576" s="18" t="s">
        <v>101</v>
      </c>
      <c r="D576" s="64" t="str">
        <f>VLOOKUP(Table4[[#This Row],[iso_code]],iso_code!G:H,2,FALSE)</f>
        <v>Djibouti</v>
      </c>
      <c r="E576" s="18" t="str">
        <f>Table4[[#This Row],[iso3]]</f>
        <v>Djibouti</v>
      </c>
    </row>
    <row r="577" spans="1:5">
      <c r="A577" s="18">
        <v>52</v>
      </c>
      <c r="B577" s="18" t="s">
        <v>1352</v>
      </c>
      <c r="C577" s="18" t="s">
        <v>101</v>
      </c>
      <c r="D577" s="64" t="str">
        <f>VLOOKUP(Table4[[#This Row],[iso_code]],iso_code!G:H,2,FALSE)</f>
        <v>Eritrea</v>
      </c>
      <c r="E577" s="18" t="str">
        <f>Table4[[#This Row],[iso3]]</f>
        <v>Eritrea</v>
      </c>
    </row>
    <row r="578" spans="1:5">
      <c r="A578" s="18">
        <v>52</v>
      </c>
      <c r="B578" s="18" t="s">
        <v>199</v>
      </c>
      <c r="C578" s="18" t="s">
        <v>101</v>
      </c>
      <c r="D578" s="64" t="str">
        <f>VLOOKUP(Table4[[#This Row],[iso_code]],iso_code!G:H,2,FALSE)</f>
        <v>Ethiopia</v>
      </c>
      <c r="E578" s="18" t="str">
        <f>Table4[[#This Row],[iso3]]</f>
        <v>Ethiopia</v>
      </c>
    </row>
    <row r="579" spans="1:5">
      <c r="A579" s="18">
        <v>52</v>
      </c>
      <c r="B579" s="18" t="s">
        <v>1353</v>
      </c>
      <c r="C579" s="18" t="s">
        <v>101</v>
      </c>
      <c r="D579" s="64" t="str">
        <f>VLOOKUP(Table4[[#This Row],[iso_code]],iso_code!G:H,2,FALSE)</f>
        <v>Gabon</v>
      </c>
      <c r="E579" s="18" t="str">
        <f>Table4[[#This Row],[iso3]]</f>
        <v>Gabon</v>
      </c>
    </row>
    <row r="580" spans="1:5">
      <c r="A580" s="18">
        <v>52</v>
      </c>
      <c r="B580" s="18" t="s">
        <v>255</v>
      </c>
      <c r="C580" s="18" t="s">
        <v>101</v>
      </c>
      <c r="D580" s="64" t="str">
        <f>VLOOKUP(Table4[[#This Row],[iso_code]],iso_code!G:H,2,FALSE)</f>
        <v>Ghana</v>
      </c>
      <c r="E580" s="18" t="str">
        <f>Table4[[#This Row],[iso3]]</f>
        <v>Ghana</v>
      </c>
    </row>
    <row r="581" spans="1:5">
      <c r="A581" s="18">
        <v>52</v>
      </c>
      <c r="B581" s="18" t="s">
        <v>1354</v>
      </c>
      <c r="C581" s="18" t="s">
        <v>101</v>
      </c>
      <c r="D581" s="64" t="str">
        <f>VLOOKUP(Table4[[#This Row],[iso_code]],iso_code!G:H,2,FALSE)</f>
        <v>Gambia (the)</v>
      </c>
      <c r="E581" s="18" t="str">
        <f>Table4[[#This Row],[iso3]]</f>
        <v>Gambia (the)</v>
      </c>
    </row>
    <row r="582" spans="1:5">
      <c r="A582" s="18">
        <v>52</v>
      </c>
      <c r="B582" s="18" t="s">
        <v>1355</v>
      </c>
      <c r="C582" s="18" t="s">
        <v>101</v>
      </c>
      <c r="D582" s="64" t="str">
        <f>VLOOKUP(Table4[[#This Row],[iso_code]],iso_code!G:H,2,FALSE)</f>
        <v>Guinea</v>
      </c>
      <c r="E582" s="18" t="str">
        <f>Table4[[#This Row],[iso3]]</f>
        <v>Guinea</v>
      </c>
    </row>
    <row r="583" spans="1:5">
      <c r="A583" s="18">
        <v>52</v>
      </c>
      <c r="B583" s="18" t="s">
        <v>1351</v>
      </c>
      <c r="C583" s="18" t="s">
        <v>101</v>
      </c>
      <c r="D583" s="64" t="str">
        <f>VLOOKUP(Table4[[#This Row],[iso_code]],iso_code!G:H,2,FALSE)</f>
        <v>Equatorial Guinea</v>
      </c>
      <c r="E583" s="18" t="str">
        <f>Table4[[#This Row],[iso3]]</f>
        <v>Equatorial Guinea</v>
      </c>
    </row>
    <row r="584" spans="1:5">
      <c r="A584" s="18">
        <v>52</v>
      </c>
      <c r="B584" s="18" t="s">
        <v>1356</v>
      </c>
      <c r="C584" s="18" t="s">
        <v>101</v>
      </c>
      <c r="D584" s="64" t="str">
        <f>VLOOKUP(Table4[[#This Row],[iso_code]],iso_code!G:H,2,FALSE)</f>
        <v>Guinea-Bissau</v>
      </c>
      <c r="E584" s="18" t="str">
        <f>Table4[[#This Row],[iso3]]</f>
        <v>Guinea-Bissau</v>
      </c>
    </row>
    <row r="585" spans="1:5">
      <c r="A585" s="18">
        <v>52</v>
      </c>
      <c r="B585" s="18" t="s">
        <v>434</v>
      </c>
      <c r="C585" s="18" t="s">
        <v>101</v>
      </c>
      <c r="D585" s="64" t="str">
        <f>VLOOKUP(Table4[[#This Row],[iso_code]],iso_code!G:H,2,FALSE)</f>
        <v>Kenya</v>
      </c>
      <c r="E585" s="18" t="str">
        <f>Table4[[#This Row],[iso3]]</f>
        <v>Kenya</v>
      </c>
    </row>
    <row r="586" spans="1:5">
      <c r="A586" s="18">
        <v>52</v>
      </c>
      <c r="B586" s="18" t="s">
        <v>1359</v>
      </c>
      <c r="C586" s="18" t="s">
        <v>101</v>
      </c>
      <c r="D586" s="64" t="str">
        <f>VLOOKUP(Table4[[#This Row],[iso_code]],iso_code!G:H,2,FALSE)</f>
        <v>Liberia</v>
      </c>
      <c r="E586" s="18" t="str">
        <f>Table4[[#This Row],[iso3]]</f>
        <v>Liberia</v>
      </c>
    </row>
    <row r="587" spans="1:5">
      <c r="A587" s="18">
        <v>52</v>
      </c>
      <c r="B587" s="18" t="s">
        <v>1358</v>
      </c>
      <c r="C587" s="18" t="s">
        <v>101</v>
      </c>
      <c r="D587" s="64" t="str">
        <f>VLOOKUP(Table4[[#This Row],[iso_code]],iso_code!G:H,2,FALSE)</f>
        <v>Lesotho</v>
      </c>
      <c r="E587" s="18" t="str">
        <f>Table4[[#This Row],[iso3]]</f>
        <v>Lesotho</v>
      </c>
    </row>
    <row r="588" spans="1:5">
      <c r="A588" s="18">
        <v>52</v>
      </c>
      <c r="B588" s="18" t="s">
        <v>1361</v>
      </c>
      <c r="C588" s="18" t="s">
        <v>101</v>
      </c>
      <c r="D588" s="64" t="str">
        <f>VLOOKUP(Table4[[#This Row],[iso_code]],iso_code!G:H,2,FALSE)</f>
        <v>Madagascar</v>
      </c>
      <c r="E588" s="18" t="str">
        <f>Table4[[#This Row],[iso3]]</f>
        <v>Madagascar</v>
      </c>
    </row>
    <row r="589" spans="1:5">
      <c r="A589" s="18">
        <v>52</v>
      </c>
      <c r="B589" s="18" t="s">
        <v>1362</v>
      </c>
      <c r="C589" s="18" t="s">
        <v>101</v>
      </c>
      <c r="D589" s="64" t="str">
        <f>VLOOKUP(Table4[[#This Row],[iso_code]],iso_code!G:H,2,FALSE)</f>
        <v>Mali</v>
      </c>
      <c r="E589" s="18" t="str">
        <f>Table4[[#This Row],[iso3]]</f>
        <v>Mali</v>
      </c>
    </row>
    <row r="590" spans="1:5">
      <c r="A590" s="18">
        <v>52</v>
      </c>
      <c r="B590" s="18" t="s">
        <v>1363</v>
      </c>
      <c r="C590" s="18" t="s">
        <v>101</v>
      </c>
      <c r="D590" s="64" t="str">
        <f>VLOOKUP(Table4[[#This Row],[iso_code]],iso_code!G:H,2,FALSE)</f>
        <v>Mauritania</v>
      </c>
      <c r="E590" s="18" t="str">
        <f>Table4[[#This Row],[iso3]]</f>
        <v>Mauritania</v>
      </c>
    </row>
    <row r="591" spans="1:5">
      <c r="A591" s="18">
        <v>52</v>
      </c>
      <c r="B591" s="18" t="s">
        <v>1192</v>
      </c>
      <c r="C591" s="18" t="s">
        <v>101</v>
      </c>
      <c r="D591" s="64" t="str">
        <f>VLOOKUP(Table4[[#This Row],[iso_code]],iso_code!G:H,2,FALSE)</f>
        <v>Malawi</v>
      </c>
      <c r="E591" s="18" t="str">
        <f>Table4[[#This Row],[iso3]]</f>
        <v>Malawi</v>
      </c>
    </row>
    <row r="592" spans="1:5">
      <c r="A592" s="18">
        <v>52</v>
      </c>
      <c r="B592" s="18" t="s">
        <v>1364</v>
      </c>
      <c r="C592" s="18" t="s">
        <v>101</v>
      </c>
      <c r="D592" s="64" t="str">
        <f>VLOOKUP(Table4[[#This Row],[iso_code]],iso_code!G:H,2,FALSE)</f>
        <v>Mozambique</v>
      </c>
      <c r="E592" s="18" t="str">
        <f>Table4[[#This Row],[iso3]]</f>
        <v>Mozambique</v>
      </c>
    </row>
    <row r="593" spans="1:5">
      <c r="A593" s="18">
        <v>52</v>
      </c>
      <c r="B593" s="18" t="s">
        <v>1365</v>
      </c>
      <c r="C593" s="18" t="s">
        <v>101</v>
      </c>
      <c r="D593" s="64" t="str">
        <f>VLOOKUP(Table4[[#This Row],[iso_code]],iso_code!G:H,2,FALSE)</f>
        <v>Namibia</v>
      </c>
      <c r="E593" s="18" t="str">
        <f>Table4[[#This Row],[iso3]]</f>
        <v>Namibia</v>
      </c>
    </row>
    <row r="594" spans="1:5">
      <c r="A594" s="18">
        <v>52</v>
      </c>
      <c r="B594" s="18" t="s">
        <v>1032</v>
      </c>
      <c r="C594" s="18" t="s">
        <v>101</v>
      </c>
      <c r="D594" s="64" t="str">
        <f>VLOOKUP(Table4[[#This Row],[iso_code]],iso_code!G:H,2,FALSE)</f>
        <v>Niger (the)</v>
      </c>
      <c r="E594" s="18" t="str">
        <f>Table4[[#This Row],[iso3]]</f>
        <v>Niger (the)</v>
      </c>
    </row>
    <row r="595" spans="1:5">
      <c r="A595" s="18">
        <v>52</v>
      </c>
      <c r="B595" s="18" t="s">
        <v>1265</v>
      </c>
      <c r="C595" s="18" t="s">
        <v>101</v>
      </c>
      <c r="D595" s="64" t="str">
        <f>VLOOKUP(Table4[[#This Row],[iso_code]],iso_code!G:H,2,FALSE)</f>
        <v>Nigeria</v>
      </c>
      <c r="E595" s="18" t="str">
        <f>Table4[[#This Row],[iso3]]</f>
        <v>Nigeria</v>
      </c>
    </row>
    <row r="596" spans="1:5">
      <c r="A596" s="18">
        <v>52</v>
      </c>
      <c r="B596" s="18" t="s">
        <v>1366</v>
      </c>
      <c r="C596" s="18" t="s">
        <v>101</v>
      </c>
      <c r="D596" s="64" t="str">
        <f>VLOOKUP(Table4[[#This Row],[iso_code]],iso_code!G:H,2,FALSE)</f>
        <v>Rwanda</v>
      </c>
      <c r="E596" s="18" t="str">
        <f>Table4[[#This Row],[iso3]]</f>
        <v>Rwanda</v>
      </c>
    </row>
    <row r="597" spans="1:5">
      <c r="A597" s="18">
        <v>52</v>
      </c>
      <c r="B597" s="18" t="s">
        <v>1373</v>
      </c>
      <c r="C597" s="18" t="s">
        <v>101</v>
      </c>
      <c r="D597" s="64" t="str">
        <f>VLOOKUP(Table4[[#This Row],[iso_code]],iso_code!G:H,2,FALSE)</f>
        <v>Sudan (the)</v>
      </c>
      <c r="E597" s="18" t="str">
        <f>Table4[[#This Row],[iso3]]</f>
        <v>Sudan (the)</v>
      </c>
    </row>
    <row r="598" spans="1:5">
      <c r="A598" s="18">
        <v>52</v>
      </c>
      <c r="B598" s="18" t="s">
        <v>1370</v>
      </c>
      <c r="C598" s="18" t="s">
        <v>101</v>
      </c>
      <c r="D598" s="64" t="str">
        <f>VLOOKUP(Table4[[#This Row],[iso_code]],iso_code!G:H,2,FALSE)</f>
        <v>Sierra Leone</v>
      </c>
      <c r="E598" s="18" t="str">
        <f>Table4[[#This Row],[iso3]]</f>
        <v>Sierra Leone</v>
      </c>
    </row>
    <row r="599" spans="1:5">
      <c r="A599" s="18">
        <v>52</v>
      </c>
      <c r="B599" s="18" t="s">
        <v>1368</v>
      </c>
      <c r="C599" s="18" t="s">
        <v>101</v>
      </c>
      <c r="D599" s="64" t="str">
        <f>VLOOKUP(Table4[[#This Row],[iso_code]],iso_code!G:H,2,FALSE)</f>
        <v>Senegal</v>
      </c>
      <c r="E599" s="18" t="str">
        <f>Table4[[#This Row],[iso3]]</f>
        <v>Senegal</v>
      </c>
    </row>
    <row r="600" spans="1:5">
      <c r="A600" s="18">
        <v>52</v>
      </c>
      <c r="B600" s="18" t="s">
        <v>1371</v>
      </c>
      <c r="C600" s="18" t="s">
        <v>101</v>
      </c>
      <c r="D600" s="64" t="str">
        <f>VLOOKUP(Table4[[#This Row],[iso_code]],iso_code!G:H,2,FALSE)</f>
        <v>Somalia</v>
      </c>
      <c r="E600" s="18" t="str">
        <f>Table4[[#This Row],[iso3]]</f>
        <v>Somalia</v>
      </c>
    </row>
    <row r="601" spans="1:5">
      <c r="A601" s="18">
        <v>52</v>
      </c>
      <c r="B601" s="18" t="s">
        <v>1372</v>
      </c>
      <c r="C601" s="18" t="s">
        <v>101</v>
      </c>
      <c r="D601" s="64" t="str">
        <f>VLOOKUP(Table4[[#This Row],[iso_code]],iso_code!G:H,2,FALSE)</f>
        <v>South Sudan</v>
      </c>
      <c r="E601" s="18" t="str">
        <f>Table4[[#This Row],[iso3]]</f>
        <v>South Sudan</v>
      </c>
    </row>
    <row r="602" spans="1:5">
      <c r="A602" s="18">
        <v>52</v>
      </c>
      <c r="B602" s="18" t="s">
        <v>1374</v>
      </c>
      <c r="C602" s="18" t="s">
        <v>101</v>
      </c>
      <c r="D602" s="64" t="str">
        <f>VLOOKUP(Table4[[#This Row],[iso_code]],iso_code!G:H,2,FALSE)</f>
        <v>Eswatini</v>
      </c>
      <c r="E602" s="18" t="str">
        <f>Table4[[#This Row],[iso3]]</f>
        <v>Eswatini</v>
      </c>
    </row>
    <row r="603" spans="1:5">
      <c r="A603" s="18">
        <v>52</v>
      </c>
      <c r="B603" s="18" t="s">
        <v>1346</v>
      </c>
      <c r="C603" s="18" t="s">
        <v>101</v>
      </c>
      <c r="D603" s="64" t="str">
        <f>VLOOKUP(Table4[[#This Row],[iso_code]],iso_code!G:H,2,FALSE)</f>
        <v>Chad</v>
      </c>
      <c r="E603" s="18" t="str">
        <f>Table4[[#This Row],[iso3]]</f>
        <v>Chad</v>
      </c>
    </row>
    <row r="604" spans="1:5">
      <c r="A604" s="18">
        <v>52</v>
      </c>
      <c r="B604" s="18" t="s">
        <v>1375</v>
      </c>
      <c r="C604" s="18" t="s">
        <v>101</v>
      </c>
      <c r="D604" s="64" t="str">
        <f>VLOOKUP(Table4[[#This Row],[iso_code]],iso_code!G:H,2,FALSE)</f>
        <v>Togo</v>
      </c>
      <c r="E604" s="18" t="str">
        <f>Table4[[#This Row],[iso3]]</f>
        <v>Togo</v>
      </c>
    </row>
    <row r="605" spans="1:5">
      <c r="A605" s="18">
        <v>52</v>
      </c>
      <c r="B605" s="18" t="s">
        <v>885</v>
      </c>
      <c r="C605" s="18" t="s">
        <v>101</v>
      </c>
      <c r="D605" s="64" t="str">
        <f>VLOOKUP(Table4[[#This Row],[iso_code]],iso_code!G:H,2,FALSE)</f>
        <v>Tanzania, United Republic of</v>
      </c>
      <c r="E605" s="18" t="str">
        <f>Table4[[#This Row],[iso3]]</f>
        <v>Tanzania, United Republic of</v>
      </c>
    </row>
    <row r="606" spans="1:5">
      <c r="A606" s="18">
        <v>52</v>
      </c>
      <c r="B606" s="18" t="s">
        <v>1376</v>
      </c>
      <c r="C606" s="18" t="s">
        <v>101</v>
      </c>
      <c r="D606" s="64" t="str">
        <f>VLOOKUP(Table4[[#This Row],[iso_code]],iso_code!G:H,2,FALSE)</f>
        <v>Uganda</v>
      </c>
      <c r="E606" s="18" t="str">
        <f>Table4[[#This Row],[iso3]]</f>
        <v>Uganda</v>
      </c>
    </row>
    <row r="607" spans="1:5">
      <c r="A607" s="18">
        <v>52</v>
      </c>
      <c r="B607" s="18" t="s">
        <v>618</v>
      </c>
      <c r="C607" s="18" t="s">
        <v>101</v>
      </c>
      <c r="D607" s="64" t="str">
        <f>VLOOKUP(Table4[[#This Row],[iso_code]],iso_code!G:H,2,FALSE)</f>
        <v>South Africa</v>
      </c>
      <c r="E607" s="18" t="str">
        <f>Table4[[#This Row],[iso3]]</f>
        <v>South Africa</v>
      </c>
    </row>
    <row r="608" spans="1:5">
      <c r="A608" s="18">
        <v>52</v>
      </c>
      <c r="B608" s="18" t="s">
        <v>758</v>
      </c>
      <c r="C608" s="18" t="s">
        <v>101</v>
      </c>
      <c r="D608" s="64" t="str">
        <f>VLOOKUP(Table4[[#This Row],[iso_code]],iso_code!G:H,2,FALSE)</f>
        <v>Zambia</v>
      </c>
      <c r="E608" s="18" t="str">
        <f>Table4[[#This Row],[iso3]]</f>
        <v>Zambia</v>
      </c>
    </row>
    <row r="609" spans="1:5">
      <c r="A609" s="18">
        <v>52</v>
      </c>
      <c r="B609" s="18" t="s">
        <v>1377</v>
      </c>
      <c r="C609" s="18" t="s">
        <v>101</v>
      </c>
      <c r="D609" s="64" t="str">
        <f>VLOOKUP(Table4[[#This Row],[iso_code]],iso_code!G:H,2,FALSE)</f>
        <v>Zimbabwe</v>
      </c>
      <c r="E609" s="18" t="str">
        <f>Table4[[#This Row],[iso3]]</f>
        <v>Zimbabwe</v>
      </c>
    </row>
    <row r="610" spans="1:5">
      <c r="A610" s="18">
        <v>53</v>
      </c>
      <c r="B610" s="18" t="s">
        <v>885</v>
      </c>
      <c r="C610" s="18" t="s">
        <v>238</v>
      </c>
      <c r="D610" s="64" t="str">
        <f>VLOOKUP(Table4[[#This Row],[iso_code]],iso_code!G:H,2,FALSE)</f>
        <v>Tanzania, United Republic of</v>
      </c>
      <c r="E610" s="18" t="str">
        <f>Table4[[#This Row],[iso3]]</f>
        <v>Tanzania, United Republic of</v>
      </c>
    </row>
    <row r="611" spans="1:5">
      <c r="A611" s="18">
        <v>54</v>
      </c>
      <c r="B611" s="18" t="s">
        <v>1375</v>
      </c>
      <c r="C611" s="18" t="s">
        <v>238</v>
      </c>
      <c r="D611" s="64" t="str">
        <f>VLOOKUP(Table4[[#This Row],[iso_code]],iso_code!G:H,2,FALSE)</f>
        <v>Togo</v>
      </c>
      <c r="E611" s="18" t="str">
        <f>Table4[[#This Row],[iso3]]</f>
        <v>Togo</v>
      </c>
    </row>
    <row r="612" spans="1:5">
      <c r="A612" s="18">
        <v>55</v>
      </c>
      <c r="B612" s="18" t="s">
        <v>979</v>
      </c>
      <c r="C612" s="18" t="s">
        <v>222</v>
      </c>
      <c r="D612" s="64" t="str">
        <f>VLOOKUP(Table4[[#This Row],[iso_code]],iso_code!G:H,2,FALSE)</f>
        <v>Tunisia</v>
      </c>
      <c r="E612" s="18" t="str">
        <f>Table4[[#This Row],[iso3]]</f>
        <v>Tunisia</v>
      </c>
    </row>
    <row r="613" spans="1:5">
      <c r="A613" s="18">
        <v>56</v>
      </c>
      <c r="B613" s="18" t="s">
        <v>979</v>
      </c>
      <c r="C613" s="18" t="s">
        <v>238</v>
      </c>
      <c r="D613" s="64" t="str">
        <f>VLOOKUP(Table4[[#This Row],[iso_code]],iso_code!G:H,2,FALSE)</f>
        <v>Tunisia</v>
      </c>
      <c r="E613" s="18" t="str">
        <f>Table4[[#This Row],[iso3]]</f>
        <v>Tunisia</v>
      </c>
    </row>
    <row r="614" spans="1:5">
      <c r="A614" s="18">
        <v>57</v>
      </c>
      <c r="B614" s="18" t="s">
        <v>979</v>
      </c>
      <c r="C614" s="18" t="s">
        <v>238</v>
      </c>
      <c r="D614" s="64" t="str">
        <f>VLOOKUP(Table4[[#This Row],[iso_code]],iso_code!G:H,2,FALSE)</f>
        <v>Tunisia</v>
      </c>
      <c r="E614" s="18" t="str">
        <f>Table4[[#This Row],[iso3]]</f>
        <v>Tunisia</v>
      </c>
    </row>
    <row r="615" spans="1:5" ht="16.149999999999999" customHeight="1">
      <c r="A615" s="18">
        <v>58</v>
      </c>
      <c r="B615" s="18" t="s">
        <v>1341</v>
      </c>
      <c r="C615" s="18" t="s">
        <v>101</v>
      </c>
      <c r="D615" s="64" t="str">
        <f>VLOOKUP(Table4[[#This Row],[iso_code]],iso_code!G:H,2,FALSE)</f>
        <v>Benin</v>
      </c>
      <c r="E615" s="18" t="str">
        <f>Table4[[#This Row],[iso3]]</f>
        <v>Benin</v>
      </c>
    </row>
    <row r="616" spans="1:5">
      <c r="A616" s="18">
        <v>58</v>
      </c>
      <c r="B616" s="18" t="s">
        <v>1343</v>
      </c>
      <c r="C616" s="18" t="s">
        <v>101</v>
      </c>
      <c r="D616" s="64" t="str">
        <f>VLOOKUP(Table4[[#This Row],[iso_code]],iso_code!G:H,2,FALSE)</f>
        <v>Burkina Faso</v>
      </c>
      <c r="E616" s="18" t="str">
        <f>Table4[[#This Row],[iso3]]</f>
        <v>Burkina Faso</v>
      </c>
    </row>
    <row r="617" spans="1:5">
      <c r="A617" s="18">
        <v>58</v>
      </c>
      <c r="B617" s="18" t="s">
        <v>1357</v>
      </c>
      <c r="C617" s="18" t="s">
        <v>101</v>
      </c>
      <c r="D617" s="64" t="str">
        <f>VLOOKUP(Table4[[#This Row],[iso_code]],iso_code!G:H,2,FALSE)</f>
        <v>Côte d'Ivoire</v>
      </c>
      <c r="E617" s="18" t="str">
        <f>Table4[[#This Row],[iso3]]</f>
        <v>Côte d'Ivoire</v>
      </c>
    </row>
    <row r="618" spans="1:5">
      <c r="A618" s="18">
        <v>58</v>
      </c>
      <c r="B618" s="18" t="s">
        <v>1354</v>
      </c>
      <c r="C618" s="18" t="s">
        <v>101</v>
      </c>
      <c r="D618" s="64" t="str">
        <f>VLOOKUP(Table4[[#This Row],[iso_code]],iso_code!G:H,2,FALSE)</f>
        <v>Gambia (the)</v>
      </c>
      <c r="E618" s="18" t="str">
        <f>Table4[[#This Row],[iso3]]</f>
        <v>Gambia (the)</v>
      </c>
    </row>
    <row r="619" spans="1:5">
      <c r="A619" s="18">
        <v>58</v>
      </c>
      <c r="B619" s="18" t="s">
        <v>255</v>
      </c>
      <c r="C619" s="18" t="s">
        <v>101</v>
      </c>
      <c r="D619" s="64" t="str">
        <f>VLOOKUP(Table4[[#This Row],[iso_code]],iso_code!G:H,2,FALSE)</f>
        <v>Ghana</v>
      </c>
      <c r="E619" s="18" t="str">
        <f>Table4[[#This Row],[iso3]]</f>
        <v>Ghana</v>
      </c>
    </row>
    <row r="620" spans="1:5">
      <c r="A620" s="18">
        <v>58</v>
      </c>
      <c r="B620" s="18" t="s">
        <v>1355</v>
      </c>
      <c r="C620" s="18" t="s">
        <v>101</v>
      </c>
      <c r="D620" s="64" t="str">
        <f>VLOOKUP(Table4[[#This Row],[iso_code]],iso_code!G:H,2,FALSE)</f>
        <v>Guinea</v>
      </c>
      <c r="E620" s="18" t="str">
        <f>Table4[[#This Row],[iso3]]</f>
        <v>Guinea</v>
      </c>
    </row>
    <row r="621" spans="1:5">
      <c r="A621" s="18">
        <v>58</v>
      </c>
      <c r="B621" s="18" t="s">
        <v>1356</v>
      </c>
      <c r="C621" s="18" t="s">
        <v>101</v>
      </c>
      <c r="D621" s="64" t="str">
        <f>VLOOKUP(Table4[[#This Row],[iso_code]],iso_code!G:H,2,FALSE)</f>
        <v>Guinea-Bissau</v>
      </c>
      <c r="E621" s="18" t="str">
        <f>Table4[[#This Row],[iso3]]</f>
        <v>Guinea-Bissau</v>
      </c>
    </row>
    <row r="622" spans="1:5">
      <c r="A622" s="18">
        <v>58</v>
      </c>
      <c r="B622" s="18" t="s">
        <v>1359</v>
      </c>
      <c r="C622" s="18" t="s">
        <v>101</v>
      </c>
      <c r="D622" s="64" t="str">
        <f>VLOOKUP(Table4[[#This Row],[iso_code]],iso_code!G:H,2,FALSE)</f>
        <v>Liberia</v>
      </c>
      <c r="E622" s="18" t="str">
        <f>Table4[[#This Row],[iso3]]</f>
        <v>Liberia</v>
      </c>
    </row>
    <row r="623" spans="1:5">
      <c r="A623" s="18">
        <v>58</v>
      </c>
      <c r="B623" s="18" t="s">
        <v>1362</v>
      </c>
      <c r="C623" s="18" t="s">
        <v>101</v>
      </c>
      <c r="D623" s="64" t="str">
        <f>VLOOKUP(Table4[[#This Row],[iso_code]],iso_code!G:H,2,FALSE)</f>
        <v>Mali</v>
      </c>
      <c r="E623" s="18" t="str">
        <f>Table4[[#This Row],[iso3]]</f>
        <v>Mali</v>
      </c>
    </row>
    <row r="624" spans="1:5">
      <c r="A624" s="18">
        <v>58</v>
      </c>
      <c r="B624" s="18" t="s">
        <v>1032</v>
      </c>
      <c r="C624" s="18" t="s">
        <v>101</v>
      </c>
      <c r="D624" s="64" t="str">
        <f>VLOOKUP(Table4[[#This Row],[iso_code]],iso_code!G:H,2,FALSE)</f>
        <v>Niger (the)</v>
      </c>
      <c r="E624" s="18" t="str">
        <f>Table4[[#This Row],[iso3]]</f>
        <v>Niger (the)</v>
      </c>
    </row>
    <row r="625" spans="1:5">
      <c r="A625" s="18">
        <v>58</v>
      </c>
      <c r="B625" s="18" t="s">
        <v>1265</v>
      </c>
      <c r="C625" s="18" t="s">
        <v>101</v>
      </c>
      <c r="D625" s="64" t="str">
        <f>VLOOKUP(Table4[[#This Row],[iso_code]],iso_code!G:H,2,FALSE)</f>
        <v>Nigeria</v>
      </c>
      <c r="E625" s="18" t="str">
        <f>Table4[[#This Row],[iso3]]</f>
        <v>Nigeria</v>
      </c>
    </row>
    <row r="626" spans="1:5">
      <c r="A626" s="18">
        <v>58</v>
      </c>
      <c r="B626" s="18" t="s">
        <v>1368</v>
      </c>
      <c r="C626" s="18" t="s">
        <v>101</v>
      </c>
      <c r="D626" s="64" t="str">
        <f>VLOOKUP(Table4[[#This Row],[iso_code]],iso_code!G:H,2,FALSE)</f>
        <v>Senegal</v>
      </c>
      <c r="E626" s="18" t="str">
        <f>Table4[[#This Row],[iso3]]</f>
        <v>Senegal</v>
      </c>
    </row>
    <row r="627" spans="1:5">
      <c r="A627" s="18">
        <v>58</v>
      </c>
      <c r="B627" s="18" t="s">
        <v>1370</v>
      </c>
      <c r="C627" s="18" t="s">
        <v>101</v>
      </c>
      <c r="D627" s="64" t="str">
        <f>VLOOKUP(Table4[[#This Row],[iso_code]],iso_code!G:H,2,FALSE)</f>
        <v>Sierra Leone</v>
      </c>
      <c r="E627" s="18" t="str">
        <f>Table4[[#This Row],[iso3]]</f>
        <v>Sierra Leone</v>
      </c>
    </row>
    <row r="628" spans="1:5">
      <c r="A628" s="18">
        <v>58</v>
      </c>
      <c r="B628" s="18" t="s">
        <v>1375</v>
      </c>
      <c r="C628" s="18" t="s">
        <v>101</v>
      </c>
      <c r="D628" s="64" t="str">
        <f>VLOOKUP(Table4[[#This Row],[iso_code]],iso_code!G:H,2,FALSE)</f>
        <v>Togo</v>
      </c>
      <c r="E628" s="18" t="str">
        <f>Table4[[#This Row],[iso3]]</f>
        <v>Togo</v>
      </c>
    </row>
    <row r="629" spans="1:5">
      <c r="A629" s="18">
        <v>59</v>
      </c>
      <c r="B629" s="18" t="s">
        <v>1341</v>
      </c>
      <c r="C629" s="18" t="s">
        <v>101</v>
      </c>
      <c r="D629" s="64" t="str">
        <f>VLOOKUP(Table4[[#This Row],[iso_code]],iso_code!G:H,2,FALSE)</f>
        <v>Benin</v>
      </c>
      <c r="E629" s="18" t="str">
        <f>Table4[[#This Row],[iso3]]</f>
        <v>Benin</v>
      </c>
    </row>
    <row r="630" spans="1:5">
      <c r="A630" s="18">
        <v>59</v>
      </c>
      <c r="B630" s="18" t="s">
        <v>1343</v>
      </c>
      <c r="C630" s="18" t="s">
        <v>101</v>
      </c>
      <c r="D630" s="64" t="str">
        <f>VLOOKUP(Table4[[#This Row],[iso_code]],iso_code!G:H,2,FALSE)</f>
        <v>Burkina Faso</v>
      </c>
      <c r="E630" s="18" t="str">
        <f>Table4[[#This Row],[iso3]]</f>
        <v>Burkina Faso</v>
      </c>
    </row>
    <row r="631" spans="1:5">
      <c r="A631" s="18">
        <v>59</v>
      </c>
      <c r="B631" s="18" t="s">
        <v>1357</v>
      </c>
      <c r="C631" s="18" t="s">
        <v>101</v>
      </c>
      <c r="D631" s="64" t="str">
        <f>VLOOKUP(Table4[[#This Row],[iso_code]],iso_code!G:H,2,FALSE)</f>
        <v>Côte d'Ivoire</v>
      </c>
      <c r="E631" s="18" t="str">
        <f>Table4[[#This Row],[iso3]]</f>
        <v>Côte d'Ivoire</v>
      </c>
    </row>
    <row r="632" spans="1:5">
      <c r="A632" s="18">
        <v>59</v>
      </c>
      <c r="B632" s="18" t="s">
        <v>1354</v>
      </c>
      <c r="C632" s="18" t="s">
        <v>101</v>
      </c>
      <c r="D632" s="64" t="str">
        <f>VLOOKUP(Table4[[#This Row],[iso_code]],iso_code!G:H,2,FALSE)</f>
        <v>Gambia (the)</v>
      </c>
      <c r="E632" s="18" t="str">
        <f>Table4[[#This Row],[iso3]]</f>
        <v>Gambia (the)</v>
      </c>
    </row>
    <row r="633" spans="1:5">
      <c r="A633" s="18">
        <v>59</v>
      </c>
      <c r="B633" s="18" t="s">
        <v>255</v>
      </c>
      <c r="C633" s="18" t="s">
        <v>101</v>
      </c>
      <c r="D633" s="64" t="str">
        <f>VLOOKUP(Table4[[#This Row],[iso_code]],iso_code!G:H,2,FALSE)</f>
        <v>Ghana</v>
      </c>
      <c r="E633" s="18" t="str">
        <f>Table4[[#This Row],[iso3]]</f>
        <v>Ghana</v>
      </c>
    </row>
    <row r="634" spans="1:5">
      <c r="A634" s="18">
        <v>59</v>
      </c>
      <c r="B634" s="18" t="s">
        <v>1355</v>
      </c>
      <c r="C634" s="18" t="s">
        <v>101</v>
      </c>
      <c r="D634" s="64" t="str">
        <f>VLOOKUP(Table4[[#This Row],[iso_code]],iso_code!G:H,2,FALSE)</f>
        <v>Guinea</v>
      </c>
      <c r="E634" s="18" t="str">
        <f>Table4[[#This Row],[iso3]]</f>
        <v>Guinea</v>
      </c>
    </row>
    <row r="635" spans="1:5">
      <c r="A635" s="18">
        <v>59</v>
      </c>
      <c r="B635" s="18" t="s">
        <v>1356</v>
      </c>
      <c r="C635" s="18" t="s">
        <v>101</v>
      </c>
      <c r="D635" s="64" t="str">
        <f>VLOOKUP(Table4[[#This Row],[iso_code]],iso_code!G:H,2,FALSE)</f>
        <v>Guinea-Bissau</v>
      </c>
      <c r="E635" s="18" t="str">
        <f>Table4[[#This Row],[iso3]]</f>
        <v>Guinea-Bissau</v>
      </c>
    </row>
    <row r="636" spans="1:5">
      <c r="A636" s="18">
        <v>59</v>
      </c>
      <c r="B636" s="18" t="s">
        <v>1359</v>
      </c>
      <c r="C636" s="18" t="s">
        <v>101</v>
      </c>
      <c r="D636" s="64" t="str">
        <f>VLOOKUP(Table4[[#This Row],[iso_code]],iso_code!G:H,2,FALSE)</f>
        <v>Liberia</v>
      </c>
      <c r="E636" s="18" t="str">
        <f>Table4[[#This Row],[iso3]]</f>
        <v>Liberia</v>
      </c>
    </row>
    <row r="637" spans="1:5">
      <c r="A637" s="18">
        <v>59</v>
      </c>
      <c r="B637" s="18" t="s">
        <v>1362</v>
      </c>
      <c r="C637" s="18" t="s">
        <v>101</v>
      </c>
      <c r="D637" s="64" t="str">
        <f>VLOOKUP(Table4[[#This Row],[iso_code]],iso_code!G:H,2,FALSE)</f>
        <v>Mali</v>
      </c>
      <c r="E637" s="18" t="str">
        <f>Table4[[#This Row],[iso3]]</f>
        <v>Mali</v>
      </c>
    </row>
    <row r="638" spans="1:5">
      <c r="A638" s="18">
        <v>59</v>
      </c>
      <c r="B638" s="18" t="s">
        <v>1032</v>
      </c>
      <c r="C638" s="18" t="s">
        <v>101</v>
      </c>
      <c r="D638" s="64" t="str">
        <f>VLOOKUP(Table4[[#This Row],[iso_code]],iso_code!G:H,2,FALSE)</f>
        <v>Niger (the)</v>
      </c>
      <c r="E638" s="18" t="str">
        <f>Table4[[#This Row],[iso3]]</f>
        <v>Niger (the)</v>
      </c>
    </row>
    <row r="639" spans="1:5">
      <c r="A639" s="18">
        <v>59</v>
      </c>
      <c r="B639" s="18" t="s">
        <v>1265</v>
      </c>
      <c r="C639" s="18" t="s">
        <v>101</v>
      </c>
      <c r="D639" s="64" t="str">
        <f>VLOOKUP(Table4[[#This Row],[iso_code]],iso_code!G:H,2,FALSE)</f>
        <v>Nigeria</v>
      </c>
      <c r="E639" s="18" t="str">
        <f>Table4[[#This Row],[iso3]]</f>
        <v>Nigeria</v>
      </c>
    </row>
    <row r="640" spans="1:5">
      <c r="A640" s="18">
        <v>59</v>
      </c>
      <c r="B640" s="18" t="s">
        <v>1368</v>
      </c>
      <c r="C640" s="18" t="s">
        <v>101</v>
      </c>
      <c r="D640" s="64" t="str">
        <f>VLOOKUP(Table4[[#This Row],[iso_code]],iso_code!G:H,2,FALSE)</f>
        <v>Senegal</v>
      </c>
      <c r="E640" s="18" t="str">
        <f>Table4[[#This Row],[iso3]]</f>
        <v>Senegal</v>
      </c>
    </row>
    <row r="641" spans="1:5">
      <c r="A641" s="18">
        <v>59</v>
      </c>
      <c r="B641" s="18" t="s">
        <v>1370</v>
      </c>
      <c r="C641" s="18" t="s">
        <v>101</v>
      </c>
      <c r="D641" s="64" t="str">
        <f>VLOOKUP(Table4[[#This Row],[iso_code]],iso_code!G:H,2,FALSE)</f>
        <v>Sierra Leone</v>
      </c>
      <c r="E641" s="18" t="str">
        <f>Table4[[#This Row],[iso3]]</f>
        <v>Sierra Leone</v>
      </c>
    </row>
    <row r="642" spans="1:5">
      <c r="A642" s="18">
        <v>59</v>
      </c>
      <c r="B642" s="18" t="s">
        <v>1375</v>
      </c>
      <c r="C642" s="18" t="s">
        <v>101</v>
      </c>
      <c r="D642" s="64" t="str">
        <f>VLOOKUP(Table4[[#This Row],[iso_code]],iso_code!G:H,2,FALSE)</f>
        <v>Togo</v>
      </c>
      <c r="E642" s="18" t="str">
        <f>Table4[[#This Row],[iso3]]</f>
        <v>Togo</v>
      </c>
    </row>
    <row r="643" spans="1:5">
      <c r="A643" s="18">
        <v>60</v>
      </c>
      <c r="B643" s="18" t="s">
        <v>758</v>
      </c>
      <c r="C643" s="18" t="s">
        <v>238</v>
      </c>
      <c r="D643" s="64" t="str">
        <f>VLOOKUP(Table4[[#This Row],[iso_code]],iso_code!G:H,2,FALSE)</f>
        <v>Zambia</v>
      </c>
      <c r="E643" s="18" t="str">
        <f>Table4[[#This Row],[iso3]]</f>
        <v>Zambia</v>
      </c>
    </row>
    <row r="644" spans="1:5">
      <c r="A644" s="18">
        <v>61</v>
      </c>
      <c r="B644" s="18" t="s">
        <v>758</v>
      </c>
      <c r="C644" s="18" t="s">
        <v>238</v>
      </c>
      <c r="D644" s="64" t="str">
        <f>VLOOKUP(Table4[[#This Row],[iso_code]],iso_code!G:H,2,FALSE)</f>
        <v>Zambia</v>
      </c>
      <c r="E644" s="18" t="str">
        <f>Table4[[#This Row],[iso3]]</f>
        <v>Zambia</v>
      </c>
    </row>
    <row r="645" spans="1:5">
      <c r="A645" s="18">
        <v>62</v>
      </c>
      <c r="B645" s="18" t="s">
        <v>758</v>
      </c>
      <c r="C645" s="18" t="s">
        <v>222</v>
      </c>
      <c r="D645" s="64" t="str">
        <f>VLOOKUP(Table4[[#This Row],[iso_code]],iso_code!G:H,2,FALSE)</f>
        <v>Zambia</v>
      </c>
      <c r="E645" s="18" t="str">
        <f>Table4[[#This Row],[iso3]]</f>
        <v>Zambia</v>
      </c>
    </row>
    <row r="646" spans="1:5">
      <c r="A646" s="18">
        <v>63</v>
      </c>
      <c r="B646" s="18" t="s">
        <v>519</v>
      </c>
      <c r="C646" s="18" t="s">
        <v>222</v>
      </c>
      <c r="D646" s="64" t="str">
        <f>VLOOKUP(Table4[[#This Row],[iso_code]],iso_code!G:H,2,FALSE)</f>
        <v>Morocco</v>
      </c>
      <c r="E646" s="18" t="str">
        <f>Table4[[#This Row],[iso3]]</f>
        <v>Morocco</v>
      </c>
    </row>
    <row r="647" spans="1:5">
      <c r="A647" s="18">
        <v>64</v>
      </c>
      <c r="B647" s="18" t="s">
        <v>1370</v>
      </c>
      <c r="C647" s="18" t="s">
        <v>238</v>
      </c>
      <c r="D647" s="64" t="str">
        <f>VLOOKUP(Table4[[#This Row],[iso_code]],iso_code!G:H,2,FALSE)</f>
        <v>Sierra Leone</v>
      </c>
      <c r="E647" s="18" t="str">
        <f>Table4[[#This Row],[iso3]]</f>
        <v>Sierra Leone</v>
      </c>
    </row>
    <row r="648" spans="1:5">
      <c r="A648" s="18">
        <v>65</v>
      </c>
      <c r="B648" s="18" t="s">
        <v>1376</v>
      </c>
      <c r="C648" s="18" t="s">
        <v>238</v>
      </c>
      <c r="D648" s="64" t="str">
        <f>VLOOKUP(Table4[[#This Row],[iso_code]],iso_code!G:H,2,FALSE)</f>
        <v>Uganda</v>
      </c>
      <c r="E648" s="18" t="str">
        <f>Table4[[#This Row],[iso3]]</f>
        <v>Uganda</v>
      </c>
    </row>
    <row r="649" spans="1:5">
      <c r="A649" s="18">
        <v>66</v>
      </c>
      <c r="B649" s="18" t="s">
        <v>1340</v>
      </c>
      <c r="C649" s="18" t="s">
        <v>101</v>
      </c>
      <c r="D649" s="64" t="str">
        <f>VLOOKUP(Table4[[#This Row],[iso_code]],iso_code!G:H,2,FALSE)</f>
        <v>Angola</v>
      </c>
      <c r="E649" s="18" t="str">
        <f>Table4[[#This Row],[iso3]]</f>
        <v>Angola</v>
      </c>
    </row>
    <row r="650" spans="1:5">
      <c r="A650" s="18">
        <v>66</v>
      </c>
      <c r="B650" s="18" t="s">
        <v>1342</v>
      </c>
      <c r="C650" s="18" t="s">
        <v>101</v>
      </c>
      <c r="D650" s="64" t="str">
        <f>VLOOKUP(Table4[[#This Row],[iso_code]],iso_code!G:H,2,FALSE)</f>
        <v>Botswana</v>
      </c>
      <c r="E650" s="18" t="str">
        <f>Table4[[#This Row],[iso3]]</f>
        <v>Botswana</v>
      </c>
    </row>
    <row r="651" spans="1:5">
      <c r="A651" s="18">
        <v>66</v>
      </c>
      <c r="B651" s="18" t="s">
        <v>1358</v>
      </c>
      <c r="C651" s="18" t="s">
        <v>101</v>
      </c>
      <c r="D651" s="64" t="str">
        <f>VLOOKUP(Table4[[#This Row],[iso_code]],iso_code!G:H,2,FALSE)</f>
        <v>Lesotho</v>
      </c>
      <c r="E651" s="18" t="str">
        <f>Table4[[#This Row],[iso3]]</f>
        <v>Lesotho</v>
      </c>
    </row>
    <row r="652" spans="1:5">
      <c r="A652" s="18">
        <v>66</v>
      </c>
      <c r="B652" s="18" t="s">
        <v>1364</v>
      </c>
      <c r="C652" s="18" t="s">
        <v>101</v>
      </c>
      <c r="D652" s="64" t="str">
        <f>VLOOKUP(Table4[[#This Row],[iso_code]],iso_code!G:H,2,FALSE)</f>
        <v>Mozambique</v>
      </c>
      <c r="E652" s="18" t="str">
        <f>Table4[[#This Row],[iso3]]</f>
        <v>Mozambique</v>
      </c>
    </row>
    <row r="653" spans="1:5">
      <c r="A653" s="18">
        <v>66</v>
      </c>
      <c r="B653" s="18" t="s">
        <v>1365</v>
      </c>
      <c r="C653" s="18" t="s">
        <v>101</v>
      </c>
      <c r="D653" s="64" t="str">
        <f>VLOOKUP(Table4[[#This Row],[iso_code]],iso_code!G:H,2,FALSE)</f>
        <v>Namibia</v>
      </c>
      <c r="E653" s="18" t="str">
        <f>Table4[[#This Row],[iso3]]</f>
        <v>Namibia</v>
      </c>
    </row>
    <row r="654" spans="1:5">
      <c r="A654" s="18">
        <v>66</v>
      </c>
      <c r="B654" s="18" t="s">
        <v>618</v>
      </c>
      <c r="C654" s="18" t="s">
        <v>101</v>
      </c>
      <c r="D654" s="64" t="str">
        <f>VLOOKUP(Table4[[#This Row],[iso_code]],iso_code!G:H,2,FALSE)</f>
        <v>South Africa</v>
      </c>
      <c r="E654" s="18" t="str">
        <f>Table4[[#This Row],[iso3]]</f>
        <v>South Africa</v>
      </c>
    </row>
    <row r="655" spans="1:5">
      <c r="A655" s="18">
        <v>66</v>
      </c>
      <c r="B655" s="18" t="s">
        <v>758</v>
      </c>
      <c r="C655" s="18" t="s">
        <v>101</v>
      </c>
      <c r="D655" s="64" t="str">
        <f>VLOOKUP(Table4[[#This Row],[iso_code]],iso_code!G:H,2,FALSE)</f>
        <v>Zambia</v>
      </c>
      <c r="E655" s="18" t="str">
        <f>Table4[[#This Row],[iso3]]</f>
        <v>Zambia</v>
      </c>
    </row>
    <row r="656" spans="1:5">
      <c r="A656" s="18">
        <v>66</v>
      </c>
      <c r="B656" s="18" t="s">
        <v>1377</v>
      </c>
      <c r="C656" s="18" t="s">
        <v>101</v>
      </c>
      <c r="D656" s="64" t="str">
        <f>VLOOKUP(Table4[[#This Row],[iso_code]],iso_code!G:H,2,FALSE)</f>
        <v>Zimbabwe</v>
      </c>
      <c r="E656" s="18" t="str">
        <f>Table4[[#This Row],[iso3]]</f>
        <v>Zimbabwe</v>
      </c>
    </row>
    <row r="657" spans="1:5">
      <c r="A657" s="18">
        <v>67</v>
      </c>
      <c r="B657" s="18" t="s">
        <v>618</v>
      </c>
      <c r="C657" s="18" t="s">
        <v>222</v>
      </c>
      <c r="D657" s="64" t="str">
        <f>VLOOKUP(Table4[[#This Row],[iso_code]],iso_code!G:H,2,FALSE)</f>
        <v>South Africa</v>
      </c>
      <c r="E657" s="18" t="str">
        <f>Table4[[#This Row],[iso3]]</f>
        <v>South Africa</v>
      </c>
    </row>
    <row r="658" spans="1:5">
      <c r="A658" s="18">
        <v>68</v>
      </c>
      <c r="B658" s="60" t="s">
        <v>812</v>
      </c>
      <c r="C658" s="18" t="s">
        <v>222</v>
      </c>
      <c r="D658" s="18" t="str">
        <f>VLOOKUP(Table4[[#This Row],[iso_code]],iso_code!G:H,2,FALSE)</f>
        <v>Algeria</v>
      </c>
      <c r="E658" s="18" t="str">
        <f>Table4[[#This Row],[iso3]]</f>
        <v>Algeria</v>
      </c>
    </row>
    <row r="659" spans="1:5">
      <c r="A659" s="18">
        <v>69</v>
      </c>
      <c r="B659" s="60" t="s">
        <v>255</v>
      </c>
      <c r="C659" s="18" t="s">
        <v>238</v>
      </c>
      <c r="D659" s="18" t="str">
        <f>VLOOKUP(Table4[[#This Row],[iso_code]],iso_code!G:H,2,FALSE)</f>
        <v>Ghana</v>
      </c>
      <c r="E659" s="18" t="str">
        <f>Table4[[#This Row],[iso3]]</f>
        <v>Ghana</v>
      </c>
    </row>
    <row r="660" spans="1:5">
      <c r="A660" s="18">
        <v>70</v>
      </c>
      <c r="B660" s="60" t="s">
        <v>812</v>
      </c>
      <c r="C660" s="18" t="s">
        <v>222</v>
      </c>
      <c r="D660" s="18" t="str">
        <f>VLOOKUP(Table4[[#This Row],[iso_code]],iso_code!G:H,2,FALSE)</f>
        <v>Algeria</v>
      </c>
      <c r="E660" s="18" t="str">
        <f>Table4[[#This Row],[iso3]]</f>
        <v>Algeria</v>
      </c>
    </row>
    <row r="661" spans="1:5">
      <c r="A661" s="18">
        <v>71</v>
      </c>
      <c r="B661" s="60" t="s">
        <v>434</v>
      </c>
      <c r="C661" s="18" t="s">
        <v>222</v>
      </c>
      <c r="D661" s="18" t="str">
        <f>VLOOKUP(Table4[[#This Row],[iso_code]],iso_code!G:H,2,FALSE)</f>
        <v>Kenya</v>
      </c>
      <c r="E661" s="18" t="str">
        <f>Table4[[#This Row],[iso3]]</f>
        <v>Kenya</v>
      </c>
    </row>
    <row r="662" spans="1:5">
      <c r="A662" s="18">
        <v>72</v>
      </c>
      <c r="B662" s="60" t="s">
        <v>812</v>
      </c>
      <c r="C662" s="18" t="s">
        <v>222</v>
      </c>
      <c r="D662" s="18" t="str">
        <f>VLOOKUP(Table4[[#This Row],[iso_code]],iso_code!G:H,2,FALSE)</f>
        <v>Algeria</v>
      </c>
      <c r="E662" s="18" t="str">
        <f>Table4[[#This Row],[iso3]]</f>
        <v>Algeria</v>
      </c>
    </row>
    <row r="663" spans="1:5">
      <c r="A663" s="18">
        <v>73</v>
      </c>
      <c r="B663" s="60" t="s">
        <v>1265</v>
      </c>
      <c r="C663" s="18" t="s">
        <v>222</v>
      </c>
      <c r="D663" s="18" t="str">
        <f>VLOOKUP(Table4[[#This Row],[iso_code]],iso_code!G:H,2,FALSE)</f>
        <v>Nigeria</v>
      </c>
      <c r="E663" s="18" t="str">
        <f>Table4[[#This Row],[iso3]]</f>
        <v>Nigeria</v>
      </c>
    </row>
    <row r="664" spans="1:5">
      <c r="A664" s="18">
        <v>74</v>
      </c>
      <c r="B664" s="60" t="s">
        <v>199</v>
      </c>
      <c r="C664" s="18" t="s">
        <v>222</v>
      </c>
      <c r="D664" s="18" t="str">
        <f>VLOOKUP(Table4[[#This Row],[iso_code]],iso_code!G:H,2,FALSE)</f>
        <v>Ethiopia</v>
      </c>
      <c r="E664" s="18" t="str">
        <f>Table4[[#This Row],[iso3]]</f>
        <v>Ethiopia</v>
      </c>
    </row>
    <row r="665" spans="1:5">
      <c r="A665" s="18">
        <v>75</v>
      </c>
      <c r="B665" s="60" t="s">
        <v>434</v>
      </c>
      <c r="C665" s="18" t="s">
        <v>238</v>
      </c>
      <c r="D665" s="18" t="str">
        <f>VLOOKUP(Table4[[#This Row],[iso_code]],iso_code!G:H,2,FALSE)</f>
        <v>Kenya</v>
      </c>
      <c r="E665" s="18" t="str">
        <f>Table4[[#This Row],[iso3]]</f>
        <v>Kenya</v>
      </c>
    </row>
    <row r="666" spans="1:5">
      <c r="A666" s="18">
        <v>76</v>
      </c>
      <c r="B666" s="60" t="s">
        <v>875</v>
      </c>
      <c r="C666" s="18" t="s">
        <v>222</v>
      </c>
      <c r="D666" s="18" t="str">
        <f>VLOOKUP(Table4[[#This Row],[iso_code]],iso_code!G:H,2,FALSE)</f>
        <v>Egypt</v>
      </c>
      <c r="E666" s="18" t="str">
        <f>Table4[[#This Row],[iso3]]</f>
        <v>Egypt</v>
      </c>
    </row>
    <row r="667" spans="1:5">
      <c r="A667" s="18">
        <v>77</v>
      </c>
      <c r="B667" s="60" t="s">
        <v>885</v>
      </c>
      <c r="C667" s="18" t="s">
        <v>222</v>
      </c>
      <c r="D667" s="18" t="str">
        <f>VLOOKUP(Table4[[#This Row],[iso_code]],iso_code!G:H,2,FALSE)</f>
        <v>Tanzania, United Republic of</v>
      </c>
      <c r="E667" s="18" t="str">
        <f>Table4[[#This Row],[iso3]]</f>
        <v>Tanzania, United Republic of</v>
      </c>
    </row>
    <row r="668" spans="1:5">
      <c r="A668" s="18">
        <v>78</v>
      </c>
      <c r="B668" s="60" t="s">
        <v>1376</v>
      </c>
      <c r="C668" s="18" t="s">
        <v>222</v>
      </c>
      <c r="D668" s="18" t="str">
        <f>VLOOKUP(Table4[[#This Row],[iso_code]],iso_code!G:H,2,FALSE)</f>
        <v>Uganda</v>
      </c>
      <c r="E668" s="18" t="str">
        <f>Table4[[#This Row],[iso3]]</f>
        <v>Uganda</v>
      </c>
    </row>
    <row r="669" spans="1:5">
      <c r="A669" s="18">
        <v>79</v>
      </c>
      <c r="B669" s="60" t="s">
        <v>1366</v>
      </c>
      <c r="C669" s="18" t="s">
        <v>238</v>
      </c>
      <c r="D669" s="18" t="str">
        <f>VLOOKUP(Table4[[#This Row],[iso_code]],iso_code!G:H,2,FALSE)</f>
        <v>Rwanda</v>
      </c>
      <c r="E669" s="18" t="str">
        <f>Table4[[#This Row],[iso3]]</f>
        <v>Rwanda</v>
      </c>
    </row>
    <row r="670" spans="1:5">
      <c r="A670" s="18">
        <v>80</v>
      </c>
      <c r="B670" s="60" t="s">
        <v>618</v>
      </c>
      <c r="C670" s="18" t="s">
        <v>222</v>
      </c>
      <c r="D670" s="18" t="str">
        <f>VLOOKUP(Table4[[#This Row],[iso_code]],iso_code!G:H,2,FALSE)</f>
        <v>South Africa</v>
      </c>
      <c r="E670" s="18" t="str">
        <f>Table4[[#This Row],[iso3]]</f>
        <v>South Africa</v>
      </c>
    </row>
    <row r="671" spans="1:5">
      <c r="A671" s="18">
        <v>81</v>
      </c>
      <c r="B671" s="60" t="s">
        <v>519</v>
      </c>
      <c r="C671" s="18" t="s">
        <v>222</v>
      </c>
      <c r="D671" s="18" t="str">
        <f>VLOOKUP(Table4[[#This Row],[iso_code]],iso_code!G:H,2,FALSE)</f>
        <v>Morocco</v>
      </c>
      <c r="E671" s="18" t="str">
        <f>Table4[[#This Row],[iso3]]</f>
        <v>Morocco</v>
      </c>
    </row>
    <row r="672" spans="1:5">
      <c r="A672" s="18">
        <v>82</v>
      </c>
      <c r="B672" s="60" t="s">
        <v>875</v>
      </c>
      <c r="C672" s="18" t="s">
        <v>222</v>
      </c>
      <c r="D672" s="18" t="str">
        <f>VLOOKUP(Table4[[#This Row],[iso_code]],iso_code!G:H,2,FALSE)</f>
        <v>Egypt</v>
      </c>
      <c r="E672" s="18" t="str">
        <f>Table4[[#This Row],[iso3]]</f>
        <v>Egypt</v>
      </c>
    </row>
    <row r="673" spans="1:5">
      <c r="A673" s="18">
        <v>83</v>
      </c>
      <c r="B673" s="60" t="s">
        <v>519</v>
      </c>
      <c r="C673" s="18" t="s">
        <v>222</v>
      </c>
      <c r="D673" s="18" t="str">
        <f>VLOOKUP(Table4[[#This Row],[iso_code]],iso_code!G:H,2,FALSE)</f>
        <v>Morocco</v>
      </c>
      <c r="E673" s="18" t="str">
        <f>Table4[[#This Row],[iso3]]</f>
        <v>Morocco</v>
      </c>
    </row>
    <row r="674" spans="1:5">
      <c r="A674" s="18">
        <v>84</v>
      </c>
      <c r="B674" s="60" t="s">
        <v>199</v>
      </c>
      <c r="C674" s="18" t="s">
        <v>222</v>
      </c>
      <c r="D674" s="18" t="str">
        <f>VLOOKUP(Table4[[#This Row],[iso_code]],iso_code!G:H,2,FALSE)</f>
        <v>Ethiopia</v>
      </c>
      <c r="E674" s="18" t="str">
        <f>Table4[[#This Row],[iso3]]</f>
        <v>Ethiopia</v>
      </c>
    </row>
    <row r="675" spans="1:5">
      <c r="A675" s="18">
        <v>85</v>
      </c>
      <c r="B675" s="60" t="s">
        <v>812</v>
      </c>
      <c r="C675" s="18" t="s">
        <v>222</v>
      </c>
      <c r="D675" s="18" t="str">
        <f>VLOOKUP(Table4[[#This Row],[iso_code]],iso_code!G:H,2,FALSE)</f>
        <v>Algeria</v>
      </c>
      <c r="E675" s="18" t="str">
        <f>Table4[[#This Row],[iso3]]</f>
        <v>Algeria</v>
      </c>
    </row>
    <row r="676" spans="1:5">
      <c r="A676" s="18">
        <v>86</v>
      </c>
      <c r="B676" s="60" t="s">
        <v>997</v>
      </c>
      <c r="C676" s="18" t="s">
        <v>238</v>
      </c>
      <c r="D676" s="18" t="str">
        <f>VLOOKUP(Table4[[#This Row],[iso_code]],iso_code!G:H,2,FALSE)</f>
        <v>Mauritius</v>
      </c>
      <c r="E676" s="18" t="str">
        <f>Table4[[#This Row],[iso3]]</f>
        <v>Mauritius</v>
      </c>
    </row>
    <row r="677" spans="1:5">
      <c r="A677" s="18">
        <v>87</v>
      </c>
      <c r="B677" s="60" t="s">
        <v>519</v>
      </c>
      <c r="C677" s="18" t="s">
        <v>222</v>
      </c>
      <c r="D677" s="18" t="str">
        <f>VLOOKUP(Table4[[#This Row],[iso_code]],iso_code!G:H,2,FALSE)</f>
        <v>Morocco</v>
      </c>
      <c r="E677" s="18" t="str">
        <f>Table4[[#This Row],[iso3]]</f>
        <v>Morocco</v>
      </c>
    </row>
    <row r="678" spans="1:5">
      <c r="A678" s="18">
        <v>88</v>
      </c>
      <c r="B678" s="60" t="s">
        <v>1265</v>
      </c>
      <c r="C678" s="18" t="s">
        <v>238</v>
      </c>
      <c r="D678" s="18" t="str">
        <f>VLOOKUP(Table4[[#This Row],[iso_code]],iso_code!G:H,2,FALSE)</f>
        <v>Nigeria</v>
      </c>
      <c r="E678" s="18" t="str">
        <f>Table4[[#This Row],[iso3]]</f>
        <v>Nigeria</v>
      </c>
    </row>
    <row r="679" spans="1:5">
      <c r="A679" s="18">
        <v>89</v>
      </c>
      <c r="B679" s="60" t="s">
        <v>979</v>
      </c>
      <c r="C679" s="18" t="s">
        <v>238</v>
      </c>
      <c r="D679" s="18" t="str">
        <f>VLOOKUP(Table4[[#This Row],[iso_code]],iso_code!G:H,2,FALSE)</f>
        <v>Tunisia</v>
      </c>
      <c r="E679" s="18" t="str">
        <f>Table4[[#This Row],[iso3]]</f>
        <v>Tunisia</v>
      </c>
    </row>
    <row r="680" spans="1:5">
      <c r="A680" s="18">
        <v>90</v>
      </c>
      <c r="B680" s="60" t="s">
        <v>1377</v>
      </c>
      <c r="C680" s="18" t="s">
        <v>222</v>
      </c>
      <c r="D680" s="18" t="str">
        <f>VLOOKUP(Table4[[#This Row],[iso_code]],iso_code!G:H,2,FALSE)</f>
        <v>Zimbabwe</v>
      </c>
      <c r="E680" s="18" t="str">
        <f>Table4[[#This Row],[iso3]]</f>
        <v>Zimbabwe</v>
      </c>
    </row>
    <row r="681" spans="1:5">
      <c r="A681" s="18">
        <v>91</v>
      </c>
      <c r="B681" s="60" t="s">
        <v>997</v>
      </c>
      <c r="C681" s="18" t="s">
        <v>238</v>
      </c>
      <c r="D681" s="18" t="str">
        <f>VLOOKUP(Table4[[#This Row],[iso_code]],iso_code!G:H,2,FALSE)</f>
        <v>Mauritius</v>
      </c>
      <c r="E681" s="18" t="str">
        <f>Table4[[#This Row],[iso3]]</f>
        <v>Mauritius</v>
      </c>
    </row>
    <row r="682" spans="1:5">
      <c r="A682" s="18">
        <v>92</v>
      </c>
      <c r="B682" s="60" t="s">
        <v>1265</v>
      </c>
      <c r="C682" s="18" t="s">
        <v>222</v>
      </c>
      <c r="D682" s="18" t="str">
        <f>VLOOKUP(Table4[[#This Row],[iso_code]],iso_code!G:H,2,FALSE)</f>
        <v>Nigeria</v>
      </c>
      <c r="E682" s="18" t="str">
        <f>Table4[[#This Row],[iso3]]</f>
        <v>Nigeria</v>
      </c>
    </row>
    <row r="683" spans="1:5">
      <c r="A683" s="18">
        <v>93</v>
      </c>
      <c r="B683" s="60" t="s">
        <v>1361</v>
      </c>
      <c r="C683" s="18" t="s">
        <v>238</v>
      </c>
      <c r="D683" s="18" t="str">
        <f>VLOOKUP(Table4[[#This Row],[iso_code]],iso_code!G:H,2,FALSE)</f>
        <v>Madagascar</v>
      </c>
      <c r="E683" s="18" t="str">
        <f>Table4[[#This Row],[iso3]]</f>
        <v>Madagascar</v>
      </c>
    </row>
    <row r="684" spans="1:5">
      <c r="A684" s="18">
        <v>94</v>
      </c>
      <c r="B684" s="60" t="s">
        <v>1265</v>
      </c>
      <c r="C684" s="18" t="s">
        <v>222</v>
      </c>
      <c r="D684" s="18" t="str">
        <f>VLOOKUP(Table4[[#This Row],[iso_code]],iso_code!G:H,2,FALSE)</f>
        <v>Nigeria</v>
      </c>
      <c r="E684" s="18" t="str">
        <f>Table4[[#This Row],[iso3]]</f>
        <v>Nigeria</v>
      </c>
    </row>
    <row r="685" spans="1:5">
      <c r="A685" s="18">
        <v>95</v>
      </c>
      <c r="B685" s="60" t="s">
        <v>1032</v>
      </c>
      <c r="C685" s="18" t="s">
        <v>222</v>
      </c>
      <c r="D685" s="18" t="str">
        <f>VLOOKUP(Table4[[#This Row],[iso_code]],iso_code!G:H,2,FALSE)</f>
        <v>Niger (the)</v>
      </c>
      <c r="E685" s="18" t="str">
        <f>Table4[[#This Row],[iso3]]</f>
        <v>Niger (the)</v>
      </c>
    </row>
    <row r="686" spans="1:5">
      <c r="A686" s="18">
        <v>96</v>
      </c>
      <c r="B686" s="60" t="s">
        <v>812</v>
      </c>
      <c r="C686" s="18" t="s">
        <v>222</v>
      </c>
      <c r="D686" s="18" t="str">
        <f>VLOOKUP(Table4[[#This Row],[iso_code]],iso_code!G:H,2,FALSE)</f>
        <v>Algeria</v>
      </c>
      <c r="E686" s="18" t="str">
        <f>Table4[[#This Row],[iso3]]</f>
        <v>Algeria</v>
      </c>
    </row>
    <row r="687" spans="1:5">
      <c r="A687" s="18">
        <v>97</v>
      </c>
      <c r="B687" s="60" t="s">
        <v>1265</v>
      </c>
      <c r="C687" s="18" t="s">
        <v>222</v>
      </c>
      <c r="D687" s="18" t="str">
        <f>VLOOKUP(Table4[[#This Row],[iso_code]],iso_code!G:H,2,FALSE)</f>
        <v>Nigeria</v>
      </c>
      <c r="E687" s="18" t="str">
        <f>Table4[[#This Row],[iso3]]</f>
        <v>Nigeria</v>
      </c>
    </row>
    <row r="688" spans="1:5">
      <c r="A688" s="18">
        <v>98</v>
      </c>
      <c r="B688" s="60" t="s">
        <v>519</v>
      </c>
      <c r="C688" s="18" t="s">
        <v>238</v>
      </c>
      <c r="D688" s="18" t="str">
        <f>VLOOKUP(Table4[[#This Row],[iso_code]],iso_code!G:H,2,FALSE)</f>
        <v>Morocco</v>
      </c>
      <c r="E688" s="18" t="str">
        <f>Table4[[#This Row],[iso3]]</f>
        <v>Morocco</v>
      </c>
    </row>
    <row r="689" spans="1:5">
      <c r="A689" s="18">
        <v>99</v>
      </c>
      <c r="B689" s="60" t="s">
        <v>812</v>
      </c>
      <c r="C689" s="18" t="s">
        <v>238</v>
      </c>
      <c r="D689" s="18" t="str">
        <f>VLOOKUP(Table4[[#This Row],[iso_code]],iso_code!G:H,2,FALSE)</f>
        <v>Algeria</v>
      </c>
      <c r="E689" s="18" t="str">
        <f>Table4[[#This Row],[iso3]]</f>
        <v>Algeria</v>
      </c>
    </row>
    <row r="690" spans="1:5">
      <c r="A690" s="18">
        <v>100</v>
      </c>
      <c r="B690" s="60" t="s">
        <v>199</v>
      </c>
      <c r="C690" s="18" t="s">
        <v>222</v>
      </c>
      <c r="D690" s="18" t="str">
        <f>VLOOKUP(Table4[[#This Row],[iso_code]],iso_code!G:H,2,FALSE)</f>
        <v>Ethiopia</v>
      </c>
      <c r="E690" s="18" t="str">
        <f>Table4[[#This Row],[iso3]]</f>
        <v>Ethiopia</v>
      </c>
    </row>
    <row r="691" spans="1:5">
      <c r="A691" s="18">
        <v>101</v>
      </c>
      <c r="B691" s="60" t="s">
        <v>875</v>
      </c>
      <c r="C691" s="18" t="s">
        <v>222</v>
      </c>
      <c r="D691" s="18" t="str">
        <f>VLOOKUP(Table4[[#This Row],[iso_code]],iso_code!G:H,2,FALSE)</f>
        <v>Egypt</v>
      </c>
      <c r="E691" s="18" t="str">
        <f>Table4[[#This Row],[iso3]]</f>
        <v>Egypt</v>
      </c>
    </row>
    <row r="692" spans="1:5">
      <c r="A692" s="18">
        <v>102</v>
      </c>
      <c r="B692" s="60" t="s">
        <v>1373</v>
      </c>
      <c r="C692" s="18" t="s">
        <v>238</v>
      </c>
      <c r="D692" s="18" t="str">
        <f>VLOOKUP(Table4[[#This Row],[iso_code]],iso_code!G:H,2,FALSE)</f>
        <v>Sudan (the)</v>
      </c>
      <c r="E692" s="18" t="str">
        <f>Table4[[#This Row],[iso3]]</f>
        <v>Sudan (the)</v>
      </c>
    </row>
    <row r="693" spans="1:5">
      <c r="A693" s="18">
        <v>103</v>
      </c>
      <c r="B693" s="60" t="s">
        <v>1349</v>
      </c>
      <c r="C693" s="18" t="s">
        <v>222</v>
      </c>
      <c r="D693" s="18" t="str">
        <f>VLOOKUP(Table4[[#This Row],[iso_code]],iso_code!G:H,2,FALSE)</f>
        <v>Congo (the Democratic Republic of the)</v>
      </c>
      <c r="E693" s="18" t="str">
        <f>Table4[[#This Row],[iso3]]</f>
        <v>Congo (the Democratic Republic of the)</v>
      </c>
    </row>
    <row r="694" spans="1:5">
      <c r="A694" s="18">
        <v>104</v>
      </c>
      <c r="B694" s="60" t="s">
        <v>1376</v>
      </c>
      <c r="C694" s="18" t="s">
        <v>238</v>
      </c>
      <c r="D694" s="18" t="str">
        <f>VLOOKUP(Table4[[#This Row],[iso_code]],iso_code!G:H,2,FALSE)</f>
        <v>Uganda</v>
      </c>
      <c r="E694" s="18" t="str">
        <f>Table4[[#This Row],[iso3]]</f>
        <v>Uganda</v>
      </c>
    </row>
    <row r="695" spans="1:5">
      <c r="A695" s="18">
        <v>105</v>
      </c>
      <c r="B695" s="60" t="s">
        <v>290</v>
      </c>
      <c r="C695" s="18" t="s">
        <v>222</v>
      </c>
      <c r="D695" s="18" t="str">
        <f>VLOOKUP(Table4[[#This Row],[iso_code]],iso_code!G:H,2,FALSE)</f>
        <v>Cameroon</v>
      </c>
      <c r="E695" s="18" t="str">
        <f>Table4[[#This Row],[iso3]]</f>
        <v>Cameroon</v>
      </c>
    </row>
    <row r="696" spans="1:5">
      <c r="A696" s="18">
        <v>106</v>
      </c>
      <c r="B696" s="60" t="s">
        <v>1349</v>
      </c>
      <c r="C696" s="18" t="s">
        <v>222</v>
      </c>
      <c r="D696" s="18" t="str">
        <f>VLOOKUP(Table4[[#This Row],[iso_code]],iso_code!G:H,2,FALSE)</f>
        <v>Congo (the Democratic Republic of the)</v>
      </c>
      <c r="E696" s="18" t="str">
        <f>Table4[[#This Row],[iso3]]</f>
        <v>Congo (the Democratic Republic of the)</v>
      </c>
    </row>
    <row r="697" spans="1:5">
      <c r="A697" s="18">
        <v>107</v>
      </c>
      <c r="B697" s="60" t="s">
        <v>979</v>
      </c>
      <c r="C697" s="18" t="s">
        <v>222</v>
      </c>
      <c r="D697" s="18" t="str">
        <f>VLOOKUP(Table4[[#This Row],[iso_code]],iso_code!G:H,2,FALSE)</f>
        <v>Tunisia</v>
      </c>
      <c r="E697" s="18" t="str">
        <f>Table4[[#This Row],[iso3]]</f>
        <v>Tunisia</v>
      </c>
    </row>
    <row r="698" spans="1:5">
      <c r="A698" s="18">
        <v>108</v>
      </c>
      <c r="B698" s="60" t="s">
        <v>1373</v>
      </c>
      <c r="C698" s="18" t="s">
        <v>222</v>
      </c>
      <c r="D698" s="18" t="str">
        <f>VLOOKUP(Table4[[#This Row],[iso_code]],iso_code!G:H,2,FALSE)</f>
        <v>Sudan (the)</v>
      </c>
      <c r="E698" s="18" t="str">
        <f>Table4[[#This Row],[iso3]]</f>
        <v>Sudan (the)</v>
      </c>
    </row>
    <row r="699" spans="1:5">
      <c r="A699" s="18">
        <v>109</v>
      </c>
      <c r="B699" s="60" t="s">
        <v>812</v>
      </c>
      <c r="C699" s="18" t="s">
        <v>222</v>
      </c>
      <c r="D699" s="18" t="str">
        <f>VLOOKUP(Table4[[#This Row],[iso_code]],iso_code!G:H,2,FALSE)</f>
        <v>Algeria</v>
      </c>
      <c r="E699" s="18" t="str">
        <f>Table4[[#This Row],[iso3]]</f>
        <v>Algeria</v>
      </c>
    </row>
    <row r="700" spans="1:5">
      <c r="A700" s="18">
        <v>110</v>
      </c>
      <c r="B700" s="60" t="s">
        <v>618</v>
      </c>
      <c r="C700" s="18" t="s">
        <v>238</v>
      </c>
      <c r="D700" s="18" t="str">
        <f>VLOOKUP(Table4[[#This Row],[iso_code]],iso_code!G:H,2,FALSE)</f>
        <v>South Africa</v>
      </c>
      <c r="E700" s="18" t="str">
        <f>Table4[[#This Row],[iso3]]</f>
        <v>South Africa</v>
      </c>
    </row>
    <row r="701" spans="1:5">
      <c r="A701" s="18">
        <v>111</v>
      </c>
      <c r="B701" s="60" t="s">
        <v>618</v>
      </c>
      <c r="C701" s="18" t="s">
        <v>238</v>
      </c>
      <c r="D701" s="18" t="str">
        <f>VLOOKUP(Table4[[#This Row],[iso_code]],iso_code!G:H,2,FALSE)</f>
        <v>South Africa</v>
      </c>
      <c r="E701" s="18" t="str">
        <f>Table4[[#This Row],[iso3]]</f>
        <v>South Africa</v>
      </c>
    </row>
    <row r="702" spans="1:5">
      <c r="A702" s="18">
        <v>112</v>
      </c>
      <c r="B702" s="60" t="s">
        <v>255</v>
      </c>
      <c r="C702" s="18" t="s">
        <v>238</v>
      </c>
      <c r="D702" s="18" t="str">
        <f>VLOOKUP(Table4[[#This Row],[iso_code]],iso_code!G:H,2,FALSE)</f>
        <v>Ghana</v>
      </c>
      <c r="E702" s="18" t="str">
        <f>Table4[[#This Row],[iso3]]</f>
        <v>Ghana</v>
      </c>
    </row>
    <row r="703" spans="1:5">
      <c r="A703" s="18">
        <v>113</v>
      </c>
      <c r="B703" s="60" t="s">
        <v>199</v>
      </c>
      <c r="C703" s="18" t="s">
        <v>222</v>
      </c>
      <c r="D703" s="18" t="str">
        <f>VLOOKUP(Table4[[#This Row],[iso_code]],iso_code!G:H,2,FALSE)</f>
        <v>Ethiopia</v>
      </c>
      <c r="E703" s="18" t="str">
        <f>Table4[[#This Row],[iso3]]</f>
        <v>Ethiopia</v>
      </c>
    </row>
    <row r="704" spans="1:5">
      <c r="A704" s="18">
        <v>114</v>
      </c>
      <c r="B704" s="60" t="s">
        <v>1265</v>
      </c>
      <c r="C704" s="18" t="s">
        <v>222</v>
      </c>
      <c r="D704" s="18" t="str">
        <f>VLOOKUP(Table4[[#This Row],[iso_code]],iso_code!G:H,2,FALSE)</f>
        <v>Nigeria</v>
      </c>
      <c r="E704" s="18" t="str">
        <f>Table4[[#This Row],[iso3]]</f>
        <v>Nigeria</v>
      </c>
    </row>
    <row r="705" spans="1:5">
      <c r="A705" s="18">
        <v>115</v>
      </c>
      <c r="B705" s="60" t="s">
        <v>1192</v>
      </c>
      <c r="C705" s="18" t="s">
        <v>222</v>
      </c>
      <c r="D705" s="18" t="str">
        <f>VLOOKUP(Table4[[#This Row],[iso_code]],iso_code!G:H,2,FALSE)</f>
        <v>Malawi</v>
      </c>
      <c r="E705" s="18" t="str">
        <f>Table4[[#This Row],[iso3]]</f>
        <v>Malawi</v>
      </c>
    </row>
    <row r="706" spans="1:5">
      <c r="A706" s="18">
        <v>116</v>
      </c>
      <c r="B706" s="60" t="s">
        <v>519</v>
      </c>
      <c r="C706" s="18" t="s">
        <v>238</v>
      </c>
      <c r="D706" s="18" t="str">
        <f>VLOOKUP(Table4[[#This Row],[iso_code]],iso_code!G:H,2,FALSE)</f>
        <v>Morocco</v>
      </c>
      <c r="E706" s="18" t="str">
        <f>Table4[[#This Row],[iso3]]</f>
        <v>Morocco</v>
      </c>
    </row>
    <row r="707" spans="1:5">
      <c r="A707" s="18">
        <v>117</v>
      </c>
      <c r="B707" s="60" t="s">
        <v>1371</v>
      </c>
      <c r="C707" s="18" t="s">
        <v>222</v>
      </c>
      <c r="D707" s="18" t="str">
        <f>VLOOKUP(Table4[[#This Row],[iso_code]],iso_code!G:H,2,FALSE)</f>
        <v>Somalia</v>
      </c>
      <c r="E707" s="18" t="str">
        <f>Table4[[#This Row],[iso3]]</f>
        <v>Somalia</v>
      </c>
    </row>
    <row r="708" spans="1:5">
      <c r="A708" s="18">
        <v>118</v>
      </c>
      <c r="B708" s="60" t="s">
        <v>290</v>
      </c>
      <c r="C708" s="18" t="s">
        <v>238</v>
      </c>
      <c r="D708" s="18" t="str">
        <f>VLOOKUP(Table4[[#This Row],[iso_code]],iso_code!G:H,2,FALSE)</f>
        <v>Cameroon</v>
      </c>
      <c r="E708" s="18" t="str">
        <f>Table4[[#This Row],[iso3]]</f>
        <v>Cameroon</v>
      </c>
    </row>
    <row r="709" spans="1:5">
      <c r="A709" s="18">
        <v>119</v>
      </c>
      <c r="B709" s="60" t="s">
        <v>199</v>
      </c>
      <c r="C709" s="18" t="s">
        <v>238</v>
      </c>
      <c r="D709" s="18" t="str">
        <f>VLOOKUP(Table4[[#This Row],[iso_code]],iso_code!G:H,2,FALSE)</f>
        <v>Ethiopia</v>
      </c>
      <c r="E709" s="18" t="str">
        <f>Table4[[#This Row],[iso3]]</f>
        <v>Ethiopia</v>
      </c>
    </row>
    <row r="710" spans="1:5">
      <c r="A710" s="18">
        <v>120</v>
      </c>
      <c r="B710" s="60" t="s">
        <v>199</v>
      </c>
      <c r="C710" s="18" t="s">
        <v>222</v>
      </c>
      <c r="D710" s="18" t="str">
        <f>VLOOKUP(Table4[[#This Row],[iso_code]],iso_code!G:H,2,FALSE)</f>
        <v>Ethiopia</v>
      </c>
      <c r="E710" s="18" t="str">
        <f>Table4[[#This Row],[iso3]]</f>
        <v>Ethiopia</v>
      </c>
    </row>
    <row r="711" spans="1:5">
      <c r="A711" s="18">
        <v>121</v>
      </c>
      <c r="B711" s="60" t="s">
        <v>885</v>
      </c>
      <c r="C711" s="18" t="s">
        <v>222</v>
      </c>
      <c r="D711" s="18" t="str">
        <f>VLOOKUP(Table4[[#This Row],[iso_code]],iso_code!G:H,2,FALSE)</f>
        <v>Tanzania, United Republic of</v>
      </c>
      <c r="E711" s="18" t="str">
        <f>Table4[[#This Row],[iso3]]</f>
        <v>Tanzania, United Republic of</v>
      </c>
    </row>
    <row r="712" spans="1:5">
      <c r="A712" s="18">
        <v>122</v>
      </c>
      <c r="B712" s="60" t="s">
        <v>1265</v>
      </c>
      <c r="C712" s="18" t="s">
        <v>222</v>
      </c>
      <c r="D712" s="18" t="str">
        <f>VLOOKUP(Table4[[#This Row],[iso_code]],iso_code!G:H,2,FALSE)</f>
        <v>Nigeria</v>
      </c>
      <c r="E712" s="18" t="str">
        <f>Table4[[#This Row],[iso3]]</f>
        <v>Nigeria</v>
      </c>
    </row>
    <row r="713" spans="1:5">
      <c r="A713" s="18">
        <v>123</v>
      </c>
      <c r="B713" s="60" t="s">
        <v>1265</v>
      </c>
      <c r="C713" s="18" t="s">
        <v>238</v>
      </c>
      <c r="D713" s="18" t="str">
        <f>VLOOKUP(Table4[[#This Row],[iso_code]],iso_code!G:H,2,FALSE)</f>
        <v>Nigeria</v>
      </c>
      <c r="E713" s="18" t="str">
        <f>Table4[[#This Row],[iso3]]</f>
        <v>Nigeria</v>
      </c>
    </row>
    <row r="714" spans="1:5">
      <c r="A714" s="18">
        <v>124</v>
      </c>
      <c r="B714" s="60" t="s">
        <v>1265</v>
      </c>
      <c r="C714" s="18" t="s">
        <v>222</v>
      </c>
      <c r="D714" s="18" t="str">
        <f>VLOOKUP(Table4[[#This Row],[iso_code]],iso_code!G:H,2,FALSE)</f>
        <v>Nigeria</v>
      </c>
      <c r="E714" s="18" t="str">
        <f>Table4[[#This Row],[iso3]]</f>
        <v>Nigeria</v>
      </c>
    </row>
    <row r="715" spans="1:5">
      <c r="A715" s="18">
        <v>125</v>
      </c>
      <c r="B715" s="60" t="s">
        <v>812</v>
      </c>
      <c r="C715" s="18" t="s">
        <v>238</v>
      </c>
      <c r="D715" s="18" t="str">
        <f>VLOOKUP(Table4[[#This Row],[iso_code]],iso_code!G:H,2,FALSE)</f>
        <v>Algeria</v>
      </c>
      <c r="E715" s="18" t="str">
        <f>Table4[[#This Row],[iso3]]</f>
        <v>Algeria</v>
      </c>
    </row>
    <row r="716" spans="1:5">
      <c r="A716" s="18">
        <v>126</v>
      </c>
      <c r="B716" s="60" t="s">
        <v>199</v>
      </c>
      <c r="C716" s="18" t="s">
        <v>222</v>
      </c>
      <c r="D716" s="18" t="str">
        <f>VLOOKUP(Table4[[#This Row],[iso_code]],iso_code!G:H,2,FALSE)</f>
        <v>Ethiopia</v>
      </c>
      <c r="E716" s="18" t="str">
        <f>Table4[[#This Row],[iso3]]</f>
        <v>Ethiopia</v>
      </c>
    </row>
    <row r="717" spans="1:5">
      <c r="A717" s="111">
        <v>127</v>
      </c>
      <c r="B717" s="60" t="s">
        <v>1265</v>
      </c>
      <c r="C717" s="109" t="s">
        <v>222</v>
      </c>
      <c r="D717" s="111" t="str">
        <f>VLOOKUP(Table4[[#This Row],[iso_code]],iso_code!G:H,2,FALSE)</f>
        <v>Nigeria</v>
      </c>
      <c r="E717" s="111" t="str">
        <f>Table4[[#This Row],[iso3]]</f>
        <v>Nigeria</v>
      </c>
    </row>
    <row r="718" spans="1:5">
      <c r="A718" s="111">
        <v>128</v>
      </c>
      <c r="B718" s="60" t="s">
        <v>519</v>
      </c>
      <c r="C718" s="109" t="s">
        <v>222</v>
      </c>
      <c r="D718" s="111" t="str">
        <f>VLOOKUP(Table4[[#This Row],[iso_code]],iso_code!G:H,2,FALSE)</f>
        <v>Morocco</v>
      </c>
      <c r="E718" s="111" t="str">
        <f>Table4[[#This Row],[iso3]]</f>
        <v>Morocco</v>
      </c>
    </row>
    <row r="719" spans="1:5">
      <c r="A719" s="111">
        <v>129</v>
      </c>
      <c r="B719" s="60" t="s">
        <v>979</v>
      </c>
      <c r="C719" s="109" t="s">
        <v>238</v>
      </c>
      <c r="D719" s="111" t="str">
        <f>VLOOKUP(Table4[[#This Row],[iso_code]],iso_code!G:H,2,FALSE)</f>
        <v>Tunisia</v>
      </c>
      <c r="E719" s="111" t="str">
        <f>Table4[[#This Row],[iso3]]</f>
        <v>Tunisia</v>
      </c>
    </row>
    <row r="720" spans="1:5">
      <c r="A720" s="111">
        <v>130</v>
      </c>
      <c r="B720" s="60" t="s">
        <v>434</v>
      </c>
      <c r="C720" s="109" t="s">
        <v>238</v>
      </c>
      <c r="D720" s="111" t="str">
        <f>VLOOKUP(Table4[[#This Row],[iso_code]],iso_code!G:H,2,FALSE)</f>
        <v>Kenya</v>
      </c>
      <c r="E720" s="111" t="str">
        <f>Table4[[#This Row],[iso3]]</f>
        <v>Kenya</v>
      </c>
    </row>
    <row r="721" spans="1:5">
      <c r="A721" s="111">
        <v>131</v>
      </c>
      <c r="B721" s="60" t="s">
        <v>434</v>
      </c>
      <c r="C721" s="109" t="s">
        <v>222</v>
      </c>
      <c r="D721" s="111" t="str">
        <f>VLOOKUP(Table4[[#This Row],[iso_code]],iso_code!G:H,2,FALSE)</f>
        <v>Kenya</v>
      </c>
      <c r="E721" s="111" t="str">
        <f>Table4[[#This Row],[iso3]]</f>
        <v>Kenya</v>
      </c>
    </row>
    <row r="722" spans="1:5">
      <c r="A722" s="111">
        <v>132</v>
      </c>
      <c r="B722" s="60" t="s">
        <v>1265</v>
      </c>
      <c r="C722" s="109" t="s">
        <v>222</v>
      </c>
      <c r="D722" s="111" t="str">
        <f>VLOOKUP(Table4[[#This Row],[iso_code]],iso_code!G:H,2,FALSE)</f>
        <v>Nigeria</v>
      </c>
      <c r="E722" s="111" t="str">
        <f>Table4[[#This Row],[iso3]]</f>
        <v>Nigeria</v>
      </c>
    </row>
    <row r="723" spans="1:5">
      <c r="A723" s="111">
        <v>133</v>
      </c>
      <c r="B723" s="60" t="s">
        <v>1265</v>
      </c>
      <c r="C723" s="109" t="s">
        <v>222</v>
      </c>
      <c r="D723" s="111" t="str">
        <f>VLOOKUP(Table4[[#This Row],[iso_code]],iso_code!G:H,2,FALSE)</f>
        <v>Nigeria</v>
      </c>
      <c r="E723" s="111" t="str">
        <f>Table4[[#This Row],[iso3]]</f>
        <v>Nigeria</v>
      </c>
    </row>
    <row r="724" spans="1:5">
      <c r="A724" s="111">
        <v>134</v>
      </c>
      <c r="B724" s="60" t="s">
        <v>1265</v>
      </c>
      <c r="C724" s="109" t="s">
        <v>222</v>
      </c>
      <c r="D724" s="111" t="str">
        <f>VLOOKUP(Table4[[#This Row],[iso_code]],iso_code!G:H,2,FALSE)</f>
        <v>Nigeria</v>
      </c>
      <c r="E724" s="111" t="str">
        <f>Table4[[#This Row],[iso3]]</f>
        <v>Nigeria</v>
      </c>
    </row>
    <row r="725" spans="1:5">
      <c r="A725" s="111">
        <v>135</v>
      </c>
      <c r="B725" s="60" t="s">
        <v>618</v>
      </c>
      <c r="C725" s="109" t="s">
        <v>238</v>
      </c>
      <c r="D725" s="111" t="str">
        <f>VLOOKUP(Table4[[#This Row],[iso_code]],iso_code!G:H,2,FALSE)</f>
        <v>South Africa</v>
      </c>
      <c r="E725" s="111" t="str">
        <f>Table4[[#This Row],[iso3]]</f>
        <v>South Africa</v>
      </c>
    </row>
    <row r="726" spans="1:5">
      <c r="A726" s="111">
        <v>136</v>
      </c>
      <c r="B726" s="60" t="s">
        <v>519</v>
      </c>
      <c r="C726" s="109" t="s">
        <v>238</v>
      </c>
      <c r="D726" s="111" t="str">
        <f>VLOOKUP(Table4[[#This Row],[iso_code]],iso_code!G:H,2,FALSE)</f>
        <v>Morocco</v>
      </c>
      <c r="E726" s="111" t="str">
        <f>Table4[[#This Row],[iso3]]</f>
        <v>Morocco</v>
      </c>
    </row>
    <row r="727" spans="1:5">
      <c r="A727" s="111">
        <v>137</v>
      </c>
      <c r="B727" s="60" t="s">
        <v>1340</v>
      </c>
      <c r="C727" s="109" t="s">
        <v>222</v>
      </c>
      <c r="D727" s="111" t="str">
        <f>VLOOKUP(Table4[[#This Row],[iso_code]],iso_code!G:H,2,FALSE)</f>
        <v>Angola</v>
      </c>
      <c r="E727" s="111" t="str">
        <f>Table4[[#This Row],[iso3]]</f>
        <v>Angola</v>
      </c>
    </row>
    <row r="728" spans="1:5">
      <c r="A728" s="111">
        <v>138</v>
      </c>
      <c r="B728" s="60" t="s">
        <v>255</v>
      </c>
      <c r="C728" s="109" t="s">
        <v>222</v>
      </c>
      <c r="D728" s="111" t="str">
        <f>VLOOKUP(Table4[[#This Row],[iso_code]],iso_code!G:H,2,FALSE)</f>
        <v>Ghana</v>
      </c>
      <c r="E728" s="111" t="str">
        <f>Table4[[#This Row],[iso3]]</f>
        <v>Ghana</v>
      </c>
    </row>
    <row r="729" spans="1:5">
      <c r="A729" s="111">
        <v>139</v>
      </c>
      <c r="B729" s="60" t="s">
        <v>1192</v>
      </c>
      <c r="C729" s="109" t="s">
        <v>238</v>
      </c>
      <c r="D729" s="111" t="str">
        <f>VLOOKUP(Table4[[#This Row],[iso_code]],iso_code!G:H,2,FALSE)</f>
        <v>Malawi</v>
      </c>
      <c r="E729" s="111" t="str">
        <f>Table4[[#This Row],[iso3]]</f>
        <v>Malawi</v>
      </c>
    </row>
    <row r="730" spans="1:5">
      <c r="A730" s="111">
        <v>140</v>
      </c>
      <c r="B730" s="60" t="s">
        <v>434</v>
      </c>
      <c r="C730" s="109" t="s">
        <v>238</v>
      </c>
      <c r="D730" s="111" t="str">
        <f>VLOOKUP(Table4[[#This Row],[iso_code]],iso_code!G:H,2,FALSE)</f>
        <v>Kenya</v>
      </c>
      <c r="E730" s="111" t="str">
        <f>Table4[[#This Row],[iso3]]</f>
        <v>Kenya</v>
      </c>
    </row>
    <row r="731" spans="1:5">
      <c r="A731" s="111">
        <v>141</v>
      </c>
      <c r="B731" s="60" t="s">
        <v>1364</v>
      </c>
      <c r="C731" s="109" t="s">
        <v>238</v>
      </c>
      <c r="D731" s="111" t="str">
        <f>VLOOKUP(Table4[[#This Row],[iso_code]],iso_code!G:H,2,FALSE)</f>
        <v>Mozambique</v>
      </c>
      <c r="E731" s="111" t="str">
        <f>Table4[[#This Row],[iso3]]</f>
        <v>Mozambique</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5802A-9AB6-4360-BE20-7446A3673735}">
  <sheetPr codeName="Feuil6">
    <tabColor rgb="FF00B050"/>
  </sheetPr>
  <dimension ref="A1:B186"/>
  <sheetViews>
    <sheetView tabSelected="1" topLeftCell="A154" workbookViewId="0">
      <selection activeCell="I166" sqref="I166"/>
    </sheetView>
  </sheetViews>
  <sheetFormatPr baseColWidth="10" defaultColWidth="9" defaultRowHeight="14.25"/>
  <cols>
    <col min="1" max="1" width="10.875" bestFit="1" customWidth="1"/>
    <col min="2" max="2" width="13.25" customWidth="1"/>
  </cols>
  <sheetData>
    <row r="1" spans="1:2">
      <c r="A1" t="s">
        <v>0</v>
      </c>
      <c r="B1" t="s">
        <v>1379</v>
      </c>
    </row>
    <row r="2" spans="1:2">
      <c r="A2">
        <v>1</v>
      </c>
      <c r="B2" t="s">
        <v>248</v>
      </c>
    </row>
    <row r="3" spans="1:2">
      <c r="A3">
        <v>1</v>
      </c>
      <c r="B3" t="s">
        <v>321</v>
      </c>
    </row>
    <row r="4" spans="1:2">
      <c r="A4">
        <v>1</v>
      </c>
      <c r="B4" t="s">
        <v>271</v>
      </c>
    </row>
    <row r="5" spans="1:2">
      <c r="A5">
        <v>1</v>
      </c>
      <c r="B5" t="s">
        <v>284</v>
      </c>
    </row>
    <row r="6" spans="1:2">
      <c r="A6">
        <v>1</v>
      </c>
      <c r="B6" t="s">
        <v>223</v>
      </c>
    </row>
    <row r="7" spans="1:2">
      <c r="A7">
        <v>2</v>
      </c>
      <c r="B7" t="s">
        <v>248</v>
      </c>
    </row>
    <row r="8" spans="1:2">
      <c r="A8">
        <v>2</v>
      </c>
      <c r="B8" t="s">
        <v>321</v>
      </c>
    </row>
    <row r="9" spans="1:2">
      <c r="A9">
        <v>2</v>
      </c>
      <c r="B9" t="s">
        <v>271</v>
      </c>
    </row>
    <row r="10" spans="1:2">
      <c r="A10">
        <v>2</v>
      </c>
      <c r="B10" t="s">
        <v>284</v>
      </c>
    </row>
    <row r="11" spans="1:2">
      <c r="A11">
        <v>2</v>
      </c>
      <c r="B11" t="s">
        <v>223</v>
      </c>
    </row>
    <row r="12" spans="1:2">
      <c r="A12">
        <v>3</v>
      </c>
      <c r="B12" t="s">
        <v>248</v>
      </c>
    </row>
    <row r="13" spans="1:2">
      <c r="A13">
        <v>3</v>
      </c>
      <c r="B13" t="s">
        <v>321</v>
      </c>
    </row>
    <row r="14" spans="1:2">
      <c r="A14">
        <v>3</v>
      </c>
      <c r="B14" t="s">
        <v>271</v>
      </c>
    </row>
    <row r="15" spans="1:2">
      <c r="A15">
        <v>3</v>
      </c>
      <c r="B15" t="s">
        <v>284</v>
      </c>
    </row>
    <row r="16" spans="1:2">
      <c r="A16">
        <v>3</v>
      </c>
      <c r="B16" t="s">
        <v>223</v>
      </c>
    </row>
    <row r="17" spans="1:2">
      <c r="A17">
        <v>4</v>
      </c>
      <c r="B17" t="s">
        <v>248</v>
      </c>
    </row>
    <row r="18" spans="1:2">
      <c r="A18">
        <v>4</v>
      </c>
      <c r="B18" t="s">
        <v>321</v>
      </c>
    </row>
    <row r="19" spans="1:2">
      <c r="A19">
        <v>4</v>
      </c>
      <c r="B19" t="s">
        <v>271</v>
      </c>
    </row>
    <row r="20" spans="1:2">
      <c r="A20">
        <v>4</v>
      </c>
      <c r="B20" t="s">
        <v>284</v>
      </c>
    </row>
    <row r="21" spans="1:2">
      <c r="A21">
        <v>4</v>
      </c>
      <c r="B21" t="s">
        <v>223</v>
      </c>
    </row>
    <row r="22" spans="1:2">
      <c r="A22">
        <v>5</v>
      </c>
      <c r="B22" t="s">
        <v>248</v>
      </c>
    </row>
    <row r="23" spans="1:2">
      <c r="A23">
        <v>5</v>
      </c>
      <c r="B23" t="s">
        <v>321</v>
      </c>
    </row>
    <row r="24" spans="1:2">
      <c r="A24">
        <v>5</v>
      </c>
      <c r="B24" t="s">
        <v>271</v>
      </c>
    </row>
    <row r="25" spans="1:2">
      <c r="A25">
        <v>5</v>
      </c>
      <c r="B25" t="s">
        <v>284</v>
      </c>
    </row>
    <row r="26" spans="1:2">
      <c r="A26">
        <v>5</v>
      </c>
      <c r="B26" t="s">
        <v>223</v>
      </c>
    </row>
    <row r="27" spans="1:2">
      <c r="A27">
        <v>6</v>
      </c>
      <c r="B27" t="s">
        <v>248</v>
      </c>
    </row>
    <row r="28" spans="1:2">
      <c r="A28">
        <v>6</v>
      </c>
      <c r="B28" t="s">
        <v>321</v>
      </c>
    </row>
    <row r="29" spans="1:2">
      <c r="A29">
        <v>6</v>
      </c>
      <c r="B29" t="s">
        <v>271</v>
      </c>
    </row>
    <row r="30" spans="1:2">
      <c r="A30">
        <v>6</v>
      </c>
      <c r="B30" t="s">
        <v>284</v>
      </c>
    </row>
    <row r="31" spans="1:2">
      <c r="A31">
        <v>6</v>
      </c>
      <c r="B31" t="s">
        <v>223</v>
      </c>
    </row>
    <row r="32" spans="1:2">
      <c r="A32">
        <v>7</v>
      </c>
      <c r="B32" t="s">
        <v>248</v>
      </c>
    </row>
    <row r="33" spans="1:2">
      <c r="A33">
        <v>7</v>
      </c>
      <c r="B33" t="s">
        <v>321</v>
      </c>
    </row>
    <row r="34" spans="1:2">
      <c r="A34">
        <v>7</v>
      </c>
      <c r="B34" t="s">
        <v>271</v>
      </c>
    </row>
    <row r="35" spans="1:2">
      <c r="A35">
        <v>7</v>
      </c>
      <c r="B35" t="s">
        <v>284</v>
      </c>
    </row>
    <row r="36" spans="1:2">
      <c r="A36">
        <v>7</v>
      </c>
      <c r="B36" t="s">
        <v>223</v>
      </c>
    </row>
    <row r="37" spans="1:2">
      <c r="A37">
        <v>8</v>
      </c>
      <c r="B37" t="s">
        <v>248</v>
      </c>
    </row>
    <row r="38" spans="1:2">
      <c r="A38">
        <v>8</v>
      </c>
      <c r="B38" t="s">
        <v>321</v>
      </c>
    </row>
    <row r="39" spans="1:2">
      <c r="A39">
        <v>8</v>
      </c>
      <c r="B39" t="s">
        <v>271</v>
      </c>
    </row>
    <row r="40" spans="1:2">
      <c r="A40">
        <v>8</v>
      </c>
      <c r="B40" t="s">
        <v>284</v>
      </c>
    </row>
    <row r="41" spans="1:2">
      <c r="A41">
        <v>8</v>
      </c>
      <c r="B41" t="s">
        <v>223</v>
      </c>
    </row>
    <row r="42" spans="1:2">
      <c r="A42">
        <v>9</v>
      </c>
      <c r="B42" t="s">
        <v>321</v>
      </c>
    </row>
    <row r="43" spans="1:2">
      <c r="A43">
        <v>9</v>
      </c>
      <c r="B43" t="s">
        <v>271</v>
      </c>
    </row>
    <row r="44" spans="1:2">
      <c r="A44">
        <v>10</v>
      </c>
      <c r="B44" t="s">
        <v>248</v>
      </c>
    </row>
    <row r="45" spans="1:2">
      <c r="A45">
        <v>10</v>
      </c>
      <c r="B45" t="s">
        <v>321</v>
      </c>
    </row>
    <row r="46" spans="1:2">
      <c r="A46">
        <v>10</v>
      </c>
      <c r="B46" t="s">
        <v>271</v>
      </c>
    </row>
    <row r="47" spans="1:2">
      <c r="A47">
        <v>10</v>
      </c>
      <c r="B47" t="s">
        <v>284</v>
      </c>
    </row>
    <row r="48" spans="1:2">
      <c r="A48">
        <v>10</v>
      </c>
      <c r="B48" t="s">
        <v>223</v>
      </c>
    </row>
    <row r="49" spans="1:2">
      <c r="A49">
        <v>11</v>
      </c>
      <c r="B49" t="s">
        <v>248</v>
      </c>
    </row>
    <row r="50" spans="1:2">
      <c r="A50">
        <v>11</v>
      </c>
      <c r="B50" t="s">
        <v>321</v>
      </c>
    </row>
    <row r="51" spans="1:2">
      <c r="A51">
        <v>11</v>
      </c>
      <c r="B51" t="s">
        <v>271</v>
      </c>
    </row>
    <row r="52" spans="1:2">
      <c r="A52">
        <v>11</v>
      </c>
      <c r="B52" t="s">
        <v>284</v>
      </c>
    </row>
    <row r="53" spans="1:2">
      <c r="A53">
        <v>11</v>
      </c>
      <c r="B53" t="s">
        <v>223</v>
      </c>
    </row>
    <row r="54" spans="1:2">
      <c r="A54">
        <v>12</v>
      </c>
      <c r="B54" t="s">
        <v>223</v>
      </c>
    </row>
    <row r="55" spans="1:2">
      <c r="A55">
        <v>13</v>
      </c>
      <c r="B55" t="s">
        <v>223</v>
      </c>
    </row>
    <row r="56" spans="1:2">
      <c r="A56">
        <v>14</v>
      </c>
      <c r="B56" t="s">
        <v>248</v>
      </c>
    </row>
    <row r="57" spans="1:2">
      <c r="A57">
        <v>15</v>
      </c>
      <c r="B57" t="s">
        <v>248</v>
      </c>
    </row>
    <row r="58" spans="1:2">
      <c r="A58">
        <v>16</v>
      </c>
      <c r="B58" t="s">
        <v>271</v>
      </c>
    </row>
    <row r="59" spans="1:2">
      <c r="A59">
        <v>17</v>
      </c>
      <c r="B59" t="s">
        <v>284</v>
      </c>
    </row>
    <row r="60" spans="1:2">
      <c r="A60">
        <v>18</v>
      </c>
      <c r="B60" t="s">
        <v>284</v>
      </c>
    </row>
    <row r="61" spans="1:2">
      <c r="A61">
        <v>19</v>
      </c>
      <c r="B61" t="s">
        <v>248</v>
      </c>
    </row>
    <row r="62" spans="1:2">
      <c r="A62">
        <v>20</v>
      </c>
      <c r="B62" t="s">
        <v>321</v>
      </c>
    </row>
    <row r="63" spans="1:2">
      <c r="A63">
        <v>21</v>
      </c>
      <c r="B63" t="s">
        <v>321</v>
      </c>
    </row>
    <row r="64" spans="1:2">
      <c r="A64">
        <v>22</v>
      </c>
      <c r="B64" t="s">
        <v>321</v>
      </c>
    </row>
    <row r="65" spans="1:2">
      <c r="A65">
        <v>23</v>
      </c>
      <c r="B65" t="s">
        <v>321</v>
      </c>
    </row>
    <row r="66" spans="1:2">
      <c r="A66">
        <v>24</v>
      </c>
      <c r="B66" t="s">
        <v>321</v>
      </c>
    </row>
    <row r="67" spans="1:2">
      <c r="A67">
        <v>25</v>
      </c>
      <c r="B67" t="s">
        <v>248</v>
      </c>
    </row>
    <row r="68" spans="1:2">
      <c r="A68">
        <v>26</v>
      </c>
      <c r="B68" t="s">
        <v>248</v>
      </c>
    </row>
    <row r="69" spans="1:2">
      <c r="A69">
        <v>27</v>
      </c>
      <c r="B69" t="s">
        <v>248</v>
      </c>
    </row>
    <row r="70" spans="1:2">
      <c r="A70">
        <v>28</v>
      </c>
      <c r="B70" t="s">
        <v>248</v>
      </c>
    </row>
    <row r="71" spans="1:2">
      <c r="A71">
        <v>29</v>
      </c>
      <c r="B71" t="s">
        <v>321</v>
      </c>
    </row>
    <row r="72" spans="1:2">
      <c r="A72">
        <v>30</v>
      </c>
      <c r="B72" t="s">
        <v>321</v>
      </c>
    </row>
    <row r="73" spans="1:2">
      <c r="A73">
        <v>31</v>
      </c>
      <c r="B73" t="s">
        <v>321</v>
      </c>
    </row>
    <row r="74" spans="1:2">
      <c r="A74">
        <v>32</v>
      </c>
      <c r="B74" t="s">
        <v>321</v>
      </c>
    </row>
    <row r="75" spans="1:2">
      <c r="A75">
        <v>33</v>
      </c>
      <c r="B75" t="s">
        <v>321</v>
      </c>
    </row>
    <row r="76" spans="1:2">
      <c r="A76">
        <v>34</v>
      </c>
      <c r="B76" t="s">
        <v>321</v>
      </c>
    </row>
    <row r="77" spans="1:2">
      <c r="A77">
        <v>35</v>
      </c>
      <c r="B77" t="s">
        <v>223</v>
      </c>
    </row>
    <row r="78" spans="1:2">
      <c r="A78">
        <v>36</v>
      </c>
      <c r="B78" t="s">
        <v>248</v>
      </c>
    </row>
    <row r="79" spans="1:2">
      <c r="A79">
        <v>37</v>
      </c>
      <c r="B79" t="s">
        <v>321</v>
      </c>
    </row>
    <row r="80" spans="1:2">
      <c r="A80">
        <v>38</v>
      </c>
      <c r="B80" t="s">
        <v>223</v>
      </c>
    </row>
    <row r="81" spans="1:2">
      <c r="A81">
        <v>39</v>
      </c>
      <c r="B81" t="s">
        <v>223</v>
      </c>
    </row>
    <row r="82" spans="1:2">
      <c r="A82">
        <v>40</v>
      </c>
      <c r="B82" t="s">
        <v>271</v>
      </c>
    </row>
    <row r="83" spans="1:2">
      <c r="A83">
        <v>41</v>
      </c>
      <c r="B83" t="s">
        <v>248</v>
      </c>
    </row>
    <row r="84" spans="1:2">
      <c r="A84">
        <v>42</v>
      </c>
      <c r="B84" t="s">
        <v>248</v>
      </c>
    </row>
    <row r="85" spans="1:2">
      <c r="A85">
        <v>43</v>
      </c>
      <c r="B85" t="s">
        <v>248</v>
      </c>
    </row>
    <row r="86" spans="1:2">
      <c r="A86">
        <v>44</v>
      </c>
      <c r="B86" t="s">
        <v>248</v>
      </c>
    </row>
    <row r="87" spans="1:2">
      <c r="A87">
        <v>45</v>
      </c>
      <c r="B87" t="s">
        <v>248</v>
      </c>
    </row>
    <row r="88" spans="1:2">
      <c r="A88">
        <v>46</v>
      </c>
      <c r="B88" t="s">
        <v>248</v>
      </c>
    </row>
    <row r="89" spans="1:2">
      <c r="A89">
        <v>47</v>
      </c>
      <c r="B89" t="s">
        <v>321</v>
      </c>
    </row>
    <row r="90" spans="1:2">
      <c r="A90">
        <v>48</v>
      </c>
      <c r="B90" t="s">
        <v>271</v>
      </c>
    </row>
    <row r="91" spans="1:2">
      <c r="A91">
        <v>49</v>
      </c>
      <c r="B91" t="s">
        <v>271</v>
      </c>
    </row>
    <row r="92" spans="1:2">
      <c r="A92">
        <v>50</v>
      </c>
      <c r="B92" t="s">
        <v>271</v>
      </c>
    </row>
    <row r="93" spans="1:2">
      <c r="A93">
        <v>51</v>
      </c>
      <c r="B93" t="s">
        <v>321</v>
      </c>
    </row>
    <row r="94" spans="1:2">
      <c r="A94">
        <v>52</v>
      </c>
      <c r="B94" t="s">
        <v>248</v>
      </c>
    </row>
    <row r="95" spans="1:2">
      <c r="A95">
        <v>52</v>
      </c>
      <c r="B95" t="s">
        <v>321</v>
      </c>
    </row>
    <row r="96" spans="1:2">
      <c r="A96">
        <v>52</v>
      </c>
      <c r="B96" t="s">
        <v>271</v>
      </c>
    </row>
    <row r="97" spans="1:2">
      <c r="A97">
        <v>52</v>
      </c>
      <c r="B97" t="s">
        <v>284</v>
      </c>
    </row>
    <row r="98" spans="1:2">
      <c r="A98">
        <v>53</v>
      </c>
      <c r="B98" t="s">
        <v>321</v>
      </c>
    </row>
    <row r="99" spans="1:2">
      <c r="A99">
        <v>54</v>
      </c>
      <c r="B99" t="s">
        <v>248</v>
      </c>
    </row>
    <row r="100" spans="1:2">
      <c r="A100">
        <v>55</v>
      </c>
      <c r="B100" t="s">
        <v>223</v>
      </c>
    </row>
    <row r="101" spans="1:2">
      <c r="A101">
        <v>56</v>
      </c>
      <c r="B101" t="s">
        <v>223</v>
      </c>
    </row>
    <row r="102" spans="1:2">
      <c r="A102">
        <v>57</v>
      </c>
      <c r="B102" t="s">
        <v>223</v>
      </c>
    </row>
    <row r="103" spans="1:2">
      <c r="A103">
        <v>58</v>
      </c>
      <c r="B103" t="s">
        <v>248</v>
      </c>
    </row>
    <row r="104" spans="1:2">
      <c r="A104">
        <v>59</v>
      </c>
      <c r="B104" t="s">
        <v>248</v>
      </c>
    </row>
    <row r="105" spans="1:2">
      <c r="A105">
        <v>60</v>
      </c>
      <c r="B105" t="s">
        <v>271</v>
      </c>
    </row>
    <row r="106" spans="1:2">
      <c r="A106">
        <v>61</v>
      </c>
      <c r="B106" t="s">
        <v>271</v>
      </c>
    </row>
    <row r="107" spans="1:2">
      <c r="A107">
        <v>62</v>
      </c>
      <c r="B107" t="s">
        <v>271</v>
      </c>
    </row>
    <row r="108" spans="1:2">
      <c r="A108">
        <v>63</v>
      </c>
      <c r="B108" t="s">
        <v>223</v>
      </c>
    </row>
    <row r="109" spans="1:2">
      <c r="A109">
        <v>64</v>
      </c>
      <c r="B109" t="s">
        <v>248</v>
      </c>
    </row>
    <row r="110" spans="1:2">
      <c r="A110">
        <v>65</v>
      </c>
      <c r="B110" t="s">
        <v>321</v>
      </c>
    </row>
    <row r="111" spans="1:2">
      <c r="A111">
        <v>66</v>
      </c>
      <c r="B111" t="s">
        <v>271</v>
      </c>
    </row>
    <row r="112" spans="1:2">
      <c r="A112">
        <v>67</v>
      </c>
      <c r="B112" t="s">
        <v>271</v>
      </c>
    </row>
    <row r="113" spans="1:2">
      <c r="A113">
        <v>68</v>
      </c>
      <c r="B113" t="s">
        <v>223</v>
      </c>
    </row>
    <row r="114" spans="1:2">
      <c r="A114">
        <v>69</v>
      </c>
      <c r="B114" t="s">
        <v>248</v>
      </c>
    </row>
    <row r="115" spans="1:2">
      <c r="A115">
        <v>70</v>
      </c>
      <c r="B115" t="s">
        <v>223</v>
      </c>
    </row>
    <row r="116" spans="1:2">
      <c r="A116">
        <v>71</v>
      </c>
      <c r="B116" t="s">
        <v>321</v>
      </c>
    </row>
    <row r="117" spans="1:2">
      <c r="A117">
        <v>72</v>
      </c>
      <c r="B117" t="s">
        <v>223</v>
      </c>
    </row>
    <row r="118" spans="1:2">
      <c r="A118">
        <v>73</v>
      </c>
      <c r="B118" t="s">
        <v>248</v>
      </c>
    </row>
    <row r="119" spans="1:2">
      <c r="A119">
        <v>74</v>
      </c>
      <c r="B119" t="s">
        <v>321</v>
      </c>
    </row>
    <row r="120" spans="1:2">
      <c r="A120">
        <v>75</v>
      </c>
      <c r="B120" t="s">
        <v>321</v>
      </c>
    </row>
    <row r="121" spans="1:2">
      <c r="A121">
        <v>76</v>
      </c>
      <c r="B121" t="s">
        <v>321</v>
      </c>
    </row>
    <row r="122" spans="1:2">
      <c r="A122">
        <v>77</v>
      </c>
      <c r="B122" t="s">
        <v>321</v>
      </c>
    </row>
    <row r="123" spans="1:2">
      <c r="A123">
        <v>78</v>
      </c>
      <c r="B123" t="s">
        <v>321</v>
      </c>
    </row>
    <row r="124" spans="1:2">
      <c r="A124">
        <v>79</v>
      </c>
      <c r="B124" t="s">
        <v>321</v>
      </c>
    </row>
    <row r="125" spans="1:2">
      <c r="A125">
        <v>80</v>
      </c>
      <c r="B125" t="s">
        <v>271</v>
      </c>
    </row>
    <row r="126" spans="1:2">
      <c r="A126">
        <v>81</v>
      </c>
      <c r="B126" t="s">
        <v>223</v>
      </c>
    </row>
    <row r="127" spans="1:2">
      <c r="A127">
        <v>82</v>
      </c>
      <c r="B127" t="s">
        <v>321</v>
      </c>
    </row>
    <row r="128" spans="1:2">
      <c r="A128">
        <v>83</v>
      </c>
      <c r="B128" t="s">
        <v>223</v>
      </c>
    </row>
    <row r="129" spans="1:2">
      <c r="A129">
        <v>84</v>
      </c>
      <c r="B129" t="s">
        <v>321</v>
      </c>
    </row>
    <row r="130" spans="1:2">
      <c r="A130">
        <v>85</v>
      </c>
      <c r="B130" t="s">
        <v>223</v>
      </c>
    </row>
    <row r="131" spans="1:2">
      <c r="A131">
        <v>86</v>
      </c>
      <c r="B131" t="s">
        <v>321</v>
      </c>
    </row>
    <row r="132" spans="1:2">
      <c r="A132">
        <v>87</v>
      </c>
      <c r="B132" t="s">
        <v>223</v>
      </c>
    </row>
    <row r="133" spans="1:2">
      <c r="A133">
        <v>88</v>
      </c>
      <c r="B133" t="s">
        <v>248</v>
      </c>
    </row>
    <row r="134" spans="1:2">
      <c r="A134">
        <v>89</v>
      </c>
      <c r="B134" t="s">
        <v>223</v>
      </c>
    </row>
    <row r="135" spans="1:2">
      <c r="A135">
        <v>90</v>
      </c>
      <c r="B135" t="s">
        <v>271</v>
      </c>
    </row>
    <row r="136" spans="1:2">
      <c r="A136">
        <v>91</v>
      </c>
      <c r="B136" t="s">
        <v>321</v>
      </c>
    </row>
    <row r="137" spans="1:2">
      <c r="A137">
        <v>92</v>
      </c>
      <c r="B137" t="s">
        <v>248</v>
      </c>
    </row>
    <row r="138" spans="1:2">
      <c r="A138">
        <v>93</v>
      </c>
      <c r="B138" t="s">
        <v>321</v>
      </c>
    </row>
    <row r="139" spans="1:2">
      <c r="A139">
        <v>94</v>
      </c>
      <c r="B139" t="s">
        <v>248</v>
      </c>
    </row>
    <row r="140" spans="1:2">
      <c r="A140">
        <v>95</v>
      </c>
      <c r="B140" t="s">
        <v>248</v>
      </c>
    </row>
    <row r="141" spans="1:2">
      <c r="A141">
        <v>96</v>
      </c>
      <c r="B141" t="s">
        <v>223</v>
      </c>
    </row>
    <row r="142" spans="1:2">
      <c r="A142">
        <v>97</v>
      </c>
      <c r="B142" t="s">
        <v>248</v>
      </c>
    </row>
    <row r="143" spans="1:2">
      <c r="A143">
        <v>98</v>
      </c>
      <c r="B143" t="s">
        <v>223</v>
      </c>
    </row>
    <row r="144" spans="1:2">
      <c r="A144">
        <v>99</v>
      </c>
      <c r="B144" t="s">
        <v>223</v>
      </c>
    </row>
    <row r="145" spans="1:2">
      <c r="A145">
        <v>100</v>
      </c>
      <c r="B145" t="s">
        <v>321</v>
      </c>
    </row>
    <row r="146" spans="1:2">
      <c r="A146">
        <v>101</v>
      </c>
      <c r="B146" t="s">
        <v>321</v>
      </c>
    </row>
    <row r="147" spans="1:2">
      <c r="A147">
        <v>102</v>
      </c>
      <c r="B147" t="s">
        <v>321</v>
      </c>
    </row>
    <row r="148" spans="1:2">
      <c r="A148">
        <v>103</v>
      </c>
      <c r="B148" t="s">
        <v>271</v>
      </c>
    </row>
    <row r="149" spans="1:2">
      <c r="A149">
        <v>104</v>
      </c>
      <c r="B149" t="s">
        <v>321</v>
      </c>
    </row>
    <row r="150" spans="1:2">
      <c r="A150">
        <v>105</v>
      </c>
      <c r="B150" t="s">
        <v>284</v>
      </c>
    </row>
    <row r="151" spans="1:2">
      <c r="A151">
        <v>106</v>
      </c>
      <c r="B151" t="s">
        <v>271</v>
      </c>
    </row>
    <row r="152" spans="1:2">
      <c r="A152">
        <v>107</v>
      </c>
      <c r="B152" t="s">
        <v>223</v>
      </c>
    </row>
    <row r="153" spans="1:2">
      <c r="A153">
        <v>108</v>
      </c>
      <c r="B153" t="s">
        <v>321</v>
      </c>
    </row>
    <row r="154" spans="1:2">
      <c r="A154">
        <v>109</v>
      </c>
      <c r="B154" t="s">
        <v>223</v>
      </c>
    </row>
    <row r="155" spans="1:2">
      <c r="A155">
        <v>110</v>
      </c>
      <c r="B155" t="s">
        <v>271</v>
      </c>
    </row>
    <row r="156" spans="1:2">
      <c r="A156">
        <v>111</v>
      </c>
      <c r="B156" t="s">
        <v>271</v>
      </c>
    </row>
    <row r="157" spans="1:2">
      <c r="A157">
        <v>112</v>
      </c>
      <c r="B157" t="s">
        <v>248</v>
      </c>
    </row>
    <row r="158" spans="1:2">
      <c r="A158">
        <v>113</v>
      </c>
      <c r="B158" t="s">
        <v>321</v>
      </c>
    </row>
    <row r="159" spans="1:2">
      <c r="A159">
        <v>114</v>
      </c>
      <c r="B159" t="s">
        <v>248</v>
      </c>
    </row>
    <row r="160" spans="1:2">
      <c r="A160">
        <v>115</v>
      </c>
      <c r="B160" t="s">
        <v>271</v>
      </c>
    </row>
    <row r="161" spans="1:2">
      <c r="A161">
        <v>116</v>
      </c>
      <c r="B161" t="s">
        <v>223</v>
      </c>
    </row>
    <row r="162" spans="1:2">
      <c r="A162">
        <v>117</v>
      </c>
      <c r="B162" t="s">
        <v>321</v>
      </c>
    </row>
    <row r="163" spans="1:2">
      <c r="A163">
        <v>118</v>
      </c>
      <c r="B163" t="s">
        <v>284</v>
      </c>
    </row>
    <row r="164" spans="1:2">
      <c r="A164">
        <v>119</v>
      </c>
      <c r="B164" t="s">
        <v>321</v>
      </c>
    </row>
    <row r="165" spans="1:2">
      <c r="A165">
        <v>120</v>
      </c>
      <c r="B165" t="s">
        <v>321</v>
      </c>
    </row>
    <row r="166" spans="1:2">
      <c r="A166">
        <v>121</v>
      </c>
      <c r="B166" t="s">
        <v>321</v>
      </c>
    </row>
    <row r="167" spans="1:2">
      <c r="A167">
        <v>122</v>
      </c>
      <c r="B167" t="s">
        <v>248</v>
      </c>
    </row>
    <row r="168" spans="1:2">
      <c r="A168">
        <v>123</v>
      </c>
      <c r="B168" t="s">
        <v>248</v>
      </c>
    </row>
    <row r="169" spans="1:2">
      <c r="A169">
        <v>124</v>
      </c>
      <c r="B169" t="s">
        <v>248</v>
      </c>
    </row>
    <row r="170" spans="1:2">
      <c r="A170">
        <v>125</v>
      </c>
      <c r="B170" t="s">
        <v>223</v>
      </c>
    </row>
    <row r="171" spans="1:2">
      <c r="A171">
        <v>126</v>
      </c>
      <c r="B171" t="s">
        <v>321</v>
      </c>
    </row>
    <row r="172" spans="1:2">
      <c r="A172">
        <v>127</v>
      </c>
      <c r="B172" t="s">
        <v>248</v>
      </c>
    </row>
    <row r="173" spans="1:2">
      <c r="A173">
        <v>128</v>
      </c>
      <c r="B173" t="s">
        <v>223</v>
      </c>
    </row>
    <row r="174" spans="1:2">
      <c r="A174">
        <v>129</v>
      </c>
      <c r="B174" t="s">
        <v>223</v>
      </c>
    </row>
    <row r="175" spans="1:2">
      <c r="A175">
        <v>130</v>
      </c>
      <c r="B175" t="s">
        <v>321</v>
      </c>
    </row>
    <row r="176" spans="1:2">
      <c r="A176">
        <v>131</v>
      </c>
      <c r="B176" t="s">
        <v>321</v>
      </c>
    </row>
    <row r="177" spans="1:2">
      <c r="A177">
        <v>132</v>
      </c>
      <c r="B177" t="s">
        <v>248</v>
      </c>
    </row>
    <row r="178" spans="1:2">
      <c r="A178">
        <v>133</v>
      </c>
      <c r="B178" t="s">
        <v>248</v>
      </c>
    </row>
    <row r="179" spans="1:2">
      <c r="A179">
        <v>134</v>
      </c>
      <c r="B179" t="s">
        <v>248</v>
      </c>
    </row>
    <row r="180" spans="1:2">
      <c r="A180">
        <v>135</v>
      </c>
      <c r="B180" t="s">
        <v>271</v>
      </c>
    </row>
    <row r="181" spans="1:2">
      <c r="A181">
        <v>136</v>
      </c>
      <c r="B181" t="s">
        <v>223</v>
      </c>
    </row>
    <row r="182" spans="1:2">
      <c r="A182">
        <v>137</v>
      </c>
      <c r="B182" t="s">
        <v>271</v>
      </c>
    </row>
    <row r="183" spans="1:2">
      <c r="A183">
        <v>138</v>
      </c>
      <c r="B183" t="s">
        <v>248</v>
      </c>
    </row>
    <row r="184" spans="1:2">
      <c r="A184">
        <v>139</v>
      </c>
      <c r="B184" t="s">
        <v>271</v>
      </c>
    </row>
    <row r="185" spans="1:2">
      <c r="A185">
        <v>140</v>
      </c>
      <c r="B185" t="s">
        <v>321</v>
      </c>
    </row>
    <row r="186" spans="1:2">
      <c r="A186">
        <v>141</v>
      </c>
      <c r="B186" t="s">
        <v>271</v>
      </c>
    </row>
  </sheetData>
  <dataValidations count="2">
    <dataValidation type="list" allowBlank="1" showInputMessage="1" showErrorMessage="1" sqref="B2:B124 B149:B242" xr:uid="{D6A50E77-844E-4A07-9554-42EB7484475B}">
      <formula1>$B$2:$B$6</formula1>
    </dataValidation>
    <dataValidation type="list" allowBlank="1" showInputMessage="1" showErrorMessage="1" sqref="B125:B148" xr:uid="{8E4F3D5E-E0EA-40FC-BFEA-3D3FF7BB7588}">
      <formula1>$B$2:$B$6</formula1>
      <formula2>0</formula2>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BC592-F65B-4291-9168-8D908AC8E9FD}">
  <sheetPr codeName="Feuil7">
    <tabColor rgb="FF00B050"/>
  </sheetPr>
  <dimension ref="A1:M55"/>
  <sheetViews>
    <sheetView zoomScale="112" zoomScaleNormal="112" workbookViewId="0">
      <pane ySplit="1" topLeftCell="A35" activePane="bottomLeft" state="frozen"/>
      <selection pane="bottomLeft" activeCell="B2" sqref="B2:B55"/>
    </sheetView>
  </sheetViews>
  <sheetFormatPr baseColWidth="10" defaultColWidth="11.25" defaultRowHeight="15" customHeight="1"/>
  <cols>
    <col min="1" max="1" width="12" customWidth="1"/>
    <col min="2" max="2" width="15.25" customWidth="1"/>
    <col min="3" max="3" width="36.125" customWidth="1"/>
    <col min="4" max="6" width="14.75" customWidth="1"/>
    <col min="7" max="7" width="22.25" customWidth="1"/>
    <col min="8" max="8" width="24" customWidth="1"/>
    <col min="9" max="9" width="14.75" customWidth="1"/>
    <col min="10" max="10" width="18.25" customWidth="1"/>
    <col min="11" max="11" width="21.25" style="65" customWidth="1"/>
    <col min="12" max="13" width="13" customWidth="1"/>
  </cols>
  <sheetData>
    <row r="1" spans="1:13" ht="15" customHeight="1">
      <c r="A1" s="37" t="s">
        <v>1337</v>
      </c>
      <c r="B1" s="37" t="s">
        <v>1338</v>
      </c>
      <c r="C1" s="37" t="s">
        <v>1380</v>
      </c>
      <c r="D1" s="37" t="s">
        <v>10</v>
      </c>
      <c r="E1" s="37" t="s">
        <v>1381</v>
      </c>
      <c r="F1" s="37" t="s">
        <v>1382</v>
      </c>
      <c r="G1" s="37" t="s">
        <v>1383</v>
      </c>
      <c r="H1" s="55" t="s">
        <v>1384</v>
      </c>
      <c r="I1" s="37" t="s">
        <v>1385</v>
      </c>
      <c r="J1" s="37" t="s">
        <v>1386</v>
      </c>
      <c r="K1" s="37" t="s">
        <v>1387</v>
      </c>
      <c r="L1" s="37" t="s">
        <v>1388</v>
      </c>
      <c r="M1" s="37" t="s">
        <v>1389</v>
      </c>
    </row>
    <row r="2" spans="1:13" ht="14.25">
      <c r="A2" t="s">
        <v>812</v>
      </c>
      <c r="B2" t="str">
        <f>VLOOKUP(A2,iso_code!B:C,2,"FAUX")</f>
        <v>DZA</v>
      </c>
      <c r="C2" t="s">
        <v>1390</v>
      </c>
      <c r="D2" t="s">
        <v>223</v>
      </c>
      <c r="E2" t="s">
        <v>1391</v>
      </c>
      <c r="F2" t="s">
        <v>1392</v>
      </c>
      <c r="G2">
        <f>COUNTIF(study_countries!B:B,A2)</f>
        <v>21</v>
      </c>
      <c r="H2" s="81">
        <f>COUNTIFS(study_countries!B:B,A2,study_countries!C:C,"subnational")+COUNTIFS(study_countries!B:B,A2,study_countries!C:C,"national")</f>
        <v>10</v>
      </c>
      <c r="I2" t="s">
        <v>136</v>
      </c>
      <c r="J2" t="s">
        <v>1393</v>
      </c>
      <c r="K2" s="75">
        <v>99.8</v>
      </c>
      <c r="L2" t="s">
        <v>64</v>
      </c>
      <c r="M2" t="s">
        <v>65</v>
      </c>
    </row>
    <row r="3" spans="1:13" ht="14.25">
      <c r="A3" t="s">
        <v>1340</v>
      </c>
      <c r="B3" t="str">
        <f>VLOOKUP(A3,iso_code!B:C,2,"FAUX")</f>
        <v>AGO</v>
      </c>
      <c r="C3" t="s">
        <v>1394</v>
      </c>
      <c r="D3" t="s">
        <v>271</v>
      </c>
      <c r="E3" t="s">
        <v>1395</v>
      </c>
      <c r="F3" t="s">
        <v>265</v>
      </c>
      <c r="G3">
        <f>COUNTIF(study_countries!B:B,A3)</f>
        <v>14</v>
      </c>
      <c r="H3" s="81">
        <f>COUNTIFS(study_countries!B:B,A3,study_countries!C:C,"subnational")+COUNTIFS(study_countries!B:B,A3,study_countries!C:C,"national")</f>
        <v>1</v>
      </c>
      <c r="I3" t="s">
        <v>65</v>
      </c>
      <c r="J3" t="s">
        <v>1396</v>
      </c>
      <c r="K3" s="75">
        <v>47</v>
      </c>
      <c r="L3" t="s">
        <v>64</v>
      </c>
      <c r="M3" t="s">
        <v>65</v>
      </c>
    </row>
    <row r="4" spans="1:13" ht="14.25">
      <c r="A4" t="s">
        <v>1341</v>
      </c>
      <c r="B4" t="str">
        <f>VLOOKUP(A4,iso_code!B:C,2,"FAUX")</f>
        <v>BEN</v>
      </c>
      <c r="C4" t="s">
        <v>1397</v>
      </c>
      <c r="D4" t="s">
        <v>248</v>
      </c>
      <c r="E4" t="s">
        <v>1398</v>
      </c>
      <c r="F4" t="s">
        <v>229</v>
      </c>
      <c r="G4">
        <f>COUNTIF(study_countries!B:B,A4)</f>
        <v>14</v>
      </c>
      <c r="H4" s="81">
        <f>COUNTIFS(study_countries!B:B,A4,study_countries!C:C,"subnational")+COUNTIFS(study_countries!B:B,A4,study_countries!C:C,"national")</f>
        <v>1</v>
      </c>
      <c r="I4" t="s">
        <v>136</v>
      </c>
      <c r="J4" t="s">
        <v>1393</v>
      </c>
      <c r="K4" s="75">
        <v>43</v>
      </c>
      <c r="L4" t="s">
        <v>64</v>
      </c>
      <c r="M4" t="s">
        <v>64</v>
      </c>
    </row>
    <row r="5" spans="1:13" ht="14.25">
      <c r="A5" t="s">
        <v>1342</v>
      </c>
      <c r="B5" t="str">
        <f>VLOOKUP(A5,iso_code!B:C,2,"FAUX")</f>
        <v>BWA</v>
      </c>
      <c r="C5" t="s">
        <v>1399</v>
      </c>
      <c r="D5" t="s">
        <v>271</v>
      </c>
      <c r="E5" t="s">
        <v>1395</v>
      </c>
      <c r="F5" t="s">
        <v>1400</v>
      </c>
      <c r="G5">
        <f>COUNTIF(study_countries!B:B,A5)</f>
        <v>14</v>
      </c>
      <c r="H5" s="81">
        <f>COUNTIFS(study_countries!B:B,A5,study_countries!C:C,"subnational")+COUNTIFS(study_countries!B:B,A5,study_countries!C:C,"national")</f>
        <v>1</v>
      </c>
      <c r="I5" t="s">
        <v>136</v>
      </c>
      <c r="J5" t="s">
        <v>1393</v>
      </c>
      <c r="K5" s="75">
        <v>75</v>
      </c>
      <c r="L5" t="s">
        <v>64</v>
      </c>
      <c r="M5" t="s">
        <v>65</v>
      </c>
    </row>
    <row r="6" spans="1:13" ht="14.25">
      <c r="A6" t="s">
        <v>1343</v>
      </c>
      <c r="B6" t="str">
        <f>VLOOKUP(A6,iso_code!B:C,2,"FAUX")</f>
        <v>BFA</v>
      </c>
      <c r="C6" t="s">
        <v>1401</v>
      </c>
      <c r="D6" t="s">
        <v>248</v>
      </c>
      <c r="E6" t="s">
        <v>1398</v>
      </c>
      <c r="F6" t="s">
        <v>229</v>
      </c>
      <c r="G6">
        <f>COUNTIF(study_countries!B:B,A6)</f>
        <v>14</v>
      </c>
      <c r="H6" s="81">
        <f>COUNTIFS(study_countries!B:B,A6,study_countries!C:C,"subnational")+COUNTIFS(study_countries!B:B,A6,study_countries!C:C,"national")</f>
        <v>1</v>
      </c>
      <c r="I6" t="s">
        <v>65</v>
      </c>
      <c r="J6" t="s">
        <v>1393</v>
      </c>
      <c r="K6" s="75">
        <v>19</v>
      </c>
      <c r="L6" t="s">
        <v>64</v>
      </c>
      <c r="M6" t="s">
        <v>64</v>
      </c>
    </row>
    <row r="7" spans="1:13" ht="14.25">
      <c r="A7" t="s">
        <v>1344</v>
      </c>
      <c r="B7" t="str">
        <f>VLOOKUP(A7,iso_code!B:C,2,"FAUX")</f>
        <v>BDI</v>
      </c>
      <c r="C7" t="s">
        <v>1402</v>
      </c>
      <c r="D7" t="s">
        <v>321</v>
      </c>
      <c r="E7" t="s">
        <v>1403</v>
      </c>
      <c r="F7" t="s">
        <v>229</v>
      </c>
      <c r="G7">
        <f>COUNTIF(study_countries!B:B,A7)</f>
        <v>12</v>
      </c>
      <c r="H7" s="81">
        <f>COUNTIFS(study_countries!B:B,A7,study_countries!C:C,"subnational")+COUNTIFS(study_countries!B:B,A7,study_countries!C:C,"national")</f>
        <v>0</v>
      </c>
      <c r="I7" t="s">
        <v>65</v>
      </c>
      <c r="J7" t="s">
        <v>1396</v>
      </c>
      <c r="K7" s="75">
        <v>10</v>
      </c>
      <c r="L7" t="s">
        <v>64</v>
      </c>
      <c r="M7" t="s">
        <v>65</v>
      </c>
    </row>
    <row r="8" spans="1:13" ht="14.25">
      <c r="A8" t="s">
        <v>1378</v>
      </c>
      <c r="B8" t="str">
        <f>VLOOKUP(A8,iso_code!B:C,2,"FAUX")</f>
        <v>CPV</v>
      </c>
      <c r="C8" t="s">
        <v>1404</v>
      </c>
      <c r="D8" t="s">
        <v>248</v>
      </c>
      <c r="E8" t="s">
        <v>1398</v>
      </c>
      <c r="F8" t="s">
        <v>265</v>
      </c>
      <c r="G8">
        <f>COUNTIF(study_countries!B:B,A8)</f>
        <v>3</v>
      </c>
      <c r="H8" s="81">
        <f>COUNTIFS(study_countries!B:B,A8,study_countries!C:C,"subnational")+COUNTIFS(study_countries!B:B,A8,study_countries!C:C,"national")</f>
        <v>0</v>
      </c>
      <c r="I8" t="s">
        <v>65</v>
      </c>
      <c r="J8" t="s">
        <v>1396</v>
      </c>
      <c r="K8" s="75">
        <v>95</v>
      </c>
      <c r="L8" t="s">
        <v>64</v>
      </c>
      <c r="M8" t="s">
        <v>65</v>
      </c>
    </row>
    <row r="9" spans="1:13" ht="14.25">
      <c r="A9" t="s">
        <v>290</v>
      </c>
      <c r="B9" t="str">
        <f>VLOOKUP(A9,iso_code!B:C,2,"FAUX")</f>
        <v>CMR</v>
      </c>
      <c r="C9" t="s">
        <v>1405</v>
      </c>
      <c r="D9" t="s">
        <v>284</v>
      </c>
      <c r="E9" t="s">
        <v>1406</v>
      </c>
      <c r="F9" t="s">
        <v>229</v>
      </c>
      <c r="G9">
        <f>COUNTIF(study_countries!B:B,A9)</f>
        <v>15</v>
      </c>
      <c r="H9" s="81">
        <f>COUNTIFS(study_countries!B:B,A9,study_countries!C:C,"subnational")+COUNTIFS(study_countries!B:B,A9,study_countries!C:C,"national")</f>
        <v>4</v>
      </c>
      <c r="I9" t="s">
        <v>136</v>
      </c>
      <c r="J9" t="s">
        <v>1393</v>
      </c>
      <c r="K9" s="75">
        <v>65</v>
      </c>
      <c r="L9" t="s">
        <v>64</v>
      </c>
      <c r="M9" t="s">
        <v>65</v>
      </c>
    </row>
    <row r="10" spans="1:13" ht="14.25">
      <c r="A10" t="s">
        <v>1345</v>
      </c>
      <c r="B10" t="str">
        <f>VLOOKUP(A10,iso_code!B:C,2,"FAUX")</f>
        <v>CAF</v>
      </c>
      <c r="C10" t="s">
        <v>1407</v>
      </c>
      <c r="D10" t="s">
        <v>284</v>
      </c>
      <c r="E10" t="s">
        <v>1406</v>
      </c>
      <c r="F10" t="s">
        <v>229</v>
      </c>
      <c r="G10">
        <f>COUNTIF(study_countries!B:B,A10)</f>
        <v>11</v>
      </c>
      <c r="H10" s="81">
        <f>COUNTIFS(study_countries!B:B,A10,study_countries!C:C,"subnational")+COUNTIFS(study_countries!B:B,A10,study_countries!C:C,"national")</f>
        <v>0</v>
      </c>
      <c r="I10" t="s">
        <v>65</v>
      </c>
      <c r="J10" t="s">
        <v>1396</v>
      </c>
      <c r="K10" s="75">
        <v>15</v>
      </c>
      <c r="L10" t="s">
        <v>64</v>
      </c>
      <c r="M10" t="s">
        <v>65</v>
      </c>
    </row>
    <row r="11" spans="1:13" ht="14.25">
      <c r="A11" t="s">
        <v>1346</v>
      </c>
      <c r="B11" t="str">
        <f>VLOOKUP(A11,iso_code!B:C,2,"FAUX")</f>
        <v>TCD</v>
      </c>
      <c r="C11" t="s">
        <v>1408</v>
      </c>
      <c r="D11" t="s">
        <v>284</v>
      </c>
      <c r="E11" t="s">
        <v>1406</v>
      </c>
      <c r="F11" t="s">
        <v>229</v>
      </c>
      <c r="G11">
        <f>COUNTIF(study_countries!B:B,A11)</f>
        <v>11</v>
      </c>
      <c r="H11" s="81">
        <f>COUNTIFS(study_countries!B:B,A11,study_countries!C:C,"subnational")+COUNTIFS(study_countries!B:B,A11,study_countries!C:C,"national")</f>
        <v>0</v>
      </c>
      <c r="I11" t="s">
        <v>65</v>
      </c>
      <c r="J11" t="s">
        <v>1396</v>
      </c>
      <c r="K11" s="75">
        <v>11</v>
      </c>
      <c r="L11" t="s">
        <v>64</v>
      </c>
      <c r="M11" t="s">
        <v>65</v>
      </c>
    </row>
    <row r="12" spans="1:13" ht="14.25">
      <c r="A12" t="s">
        <v>1347</v>
      </c>
      <c r="B12" t="str">
        <f>VLOOKUP(A12,iso_code!B:C,2,"FAUX")</f>
        <v>COM</v>
      </c>
      <c r="C12" t="s">
        <v>1409</v>
      </c>
      <c r="D12" t="s">
        <v>321</v>
      </c>
      <c r="E12" t="s">
        <v>1403</v>
      </c>
      <c r="F12" t="s">
        <v>229</v>
      </c>
      <c r="G12">
        <f>COUNTIF(study_countries!B:B,A12)</f>
        <v>4</v>
      </c>
      <c r="H12" s="81">
        <f>COUNTIFS(study_countries!B:B,A12,study_countries!C:C,"subnational")+COUNTIFS(study_countries!B:B,A12,study_countries!C:C,"national")</f>
        <v>0</v>
      </c>
      <c r="I12" t="s">
        <v>65</v>
      </c>
      <c r="J12" t="s">
        <v>1396</v>
      </c>
      <c r="K12" s="75">
        <v>84</v>
      </c>
      <c r="L12" t="s">
        <v>64</v>
      </c>
      <c r="M12" t="s">
        <v>65</v>
      </c>
    </row>
    <row r="13" spans="1:13" ht="14.25">
      <c r="A13" t="s">
        <v>1349</v>
      </c>
      <c r="B13" t="str">
        <f>VLOOKUP(A13,iso_code!B:C,2,"FAUX")</f>
        <v>COD</v>
      </c>
      <c r="C13" t="s">
        <v>1410</v>
      </c>
      <c r="D13" t="s">
        <v>271</v>
      </c>
      <c r="E13" t="s">
        <v>1406</v>
      </c>
      <c r="F13" t="s">
        <v>229</v>
      </c>
      <c r="G13">
        <f>COUNTIF(study_countries!B:B,A13)</f>
        <v>14</v>
      </c>
      <c r="H13" s="81">
        <f>COUNTIFS(study_countries!B:B,A13,study_countries!C:C,"subnational")+COUNTIFS(study_countries!B:B,A13,study_countries!C:C,"national")</f>
        <v>2</v>
      </c>
      <c r="I13" t="s">
        <v>65</v>
      </c>
      <c r="J13" t="s">
        <v>1396</v>
      </c>
      <c r="K13" s="75">
        <v>19</v>
      </c>
      <c r="L13" t="s">
        <v>64</v>
      </c>
      <c r="M13" t="s">
        <v>65</v>
      </c>
    </row>
    <row r="14" spans="1:13" ht="14.25">
      <c r="A14" t="s">
        <v>1348</v>
      </c>
      <c r="B14" t="str">
        <f>VLOOKUP(A14,iso_code!B:C,2,"FAUX")</f>
        <v>COG</v>
      </c>
      <c r="C14" t="s">
        <v>1411</v>
      </c>
      <c r="D14" t="s">
        <v>284</v>
      </c>
      <c r="E14" t="s">
        <v>1406</v>
      </c>
      <c r="F14" t="s">
        <v>229</v>
      </c>
      <c r="G14">
        <f>COUNTIF(study_countries!B:B,A14)</f>
        <v>11</v>
      </c>
      <c r="H14" s="81">
        <f>COUNTIFS(study_countries!B:B,A14,study_countries!C:C,"subnational")+COUNTIFS(study_countries!B:B,A14,study_countries!C:C,"national")</f>
        <v>0</v>
      </c>
      <c r="I14" t="s">
        <v>65</v>
      </c>
      <c r="J14" t="s">
        <v>1396</v>
      </c>
      <c r="K14" s="75">
        <v>50</v>
      </c>
      <c r="L14" t="s">
        <v>64</v>
      </c>
      <c r="M14" t="s">
        <v>65</v>
      </c>
    </row>
    <row r="15" spans="1:13" ht="14.25">
      <c r="A15" t="s">
        <v>1350</v>
      </c>
      <c r="B15" t="str">
        <f>VLOOKUP(A15,iso_code!B:C,2,"FAUX")</f>
        <v>DJI</v>
      </c>
      <c r="C15" t="s">
        <v>1412</v>
      </c>
      <c r="D15" t="s">
        <v>321</v>
      </c>
      <c r="E15" t="s">
        <v>1403</v>
      </c>
      <c r="F15" t="s">
        <v>229</v>
      </c>
      <c r="G15">
        <f>COUNTIF(study_countries!B:B,A15)</f>
        <v>12</v>
      </c>
      <c r="H15" s="81">
        <f>COUNTIFS(study_countries!B:B,A15,study_countries!C:C,"subnational")+COUNTIFS(study_countries!B:B,A15,study_countries!C:C,"national")</f>
        <v>0</v>
      </c>
      <c r="I15" t="s">
        <v>65</v>
      </c>
      <c r="J15" t="s">
        <v>1396</v>
      </c>
      <c r="K15" s="75">
        <v>62</v>
      </c>
      <c r="L15" t="s">
        <v>64</v>
      </c>
      <c r="M15" t="s">
        <v>65</v>
      </c>
    </row>
    <row r="16" spans="1:13" ht="14.25">
      <c r="A16" t="s">
        <v>875</v>
      </c>
      <c r="B16" t="str">
        <f>VLOOKUP(A16,iso_code!B:C,2,"FAUX")</f>
        <v>EGY</v>
      </c>
      <c r="C16" t="s">
        <v>1413</v>
      </c>
      <c r="D16" t="s">
        <v>321</v>
      </c>
      <c r="E16" t="s">
        <v>1391</v>
      </c>
      <c r="F16" t="s">
        <v>1392</v>
      </c>
      <c r="G16">
        <f>COUNTIF(study_countries!B:B,A16)</f>
        <v>17</v>
      </c>
      <c r="H16" s="81">
        <f>COUNTIFS(study_countries!B:B,A16,study_countries!C:C,"subnational")+COUNTIFS(study_countries!B:B,A16,study_countries!C:C,"national")</f>
        <v>6</v>
      </c>
      <c r="I16" t="s">
        <v>136</v>
      </c>
      <c r="J16" t="s">
        <v>1414</v>
      </c>
      <c r="K16" s="75">
        <v>100</v>
      </c>
      <c r="L16" t="s">
        <v>64</v>
      </c>
      <c r="M16" t="s">
        <v>65</v>
      </c>
    </row>
    <row r="17" spans="1:13" ht="14.25">
      <c r="A17" t="s">
        <v>1351</v>
      </c>
      <c r="B17" t="str">
        <f>VLOOKUP(A17,iso_code!B:C,2,"FAUX")</f>
        <v>GNQ</v>
      </c>
      <c r="C17" t="s">
        <v>1415</v>
      </c>
      <c r="D17" t="s">
        <v>284</v>
      </c>
      <c r="E17" t="s">
        <v>1406</v>
      </c>
      <c r="F17" t="s">
        <v>1416</v>
      </c>
      <c r="G17">
        <f>COUNTIF(study_countries!B:B,A17)</f>
        <v>11</v>
      </c>
      <c r="H17" s="81">
        <f>COUNTIFS(study_countries!B:B,A17,study_countries!C:C,"subnational")+COUNTIFS(study_countries!B:B,A17,study_countries!C:C,"national")</f>
        <v>0</v>
      </c>
      <c r="I17" t="s">
        <v>65</v>
      </c>
      <c r="J17" t="s">
        <v>1396</v>
      </c>
      <c r="K17" s="75">
        <v>67</v>
      </c>
      <c r="L17" t="s">
        <v>64</v>
      </c>
      <c r="M17" t="s">
        <v>64</v>
      </c>
    </row>
    <row r="18" spans="1:13" ht="14.25">
      <c r="A18" t="s">
        <v>1352</v>
      </c>
      <c r="B18" t="str">
        <f>VLOOKUP(A18,iso_code!B:C,2,"FAUX")</f>
        <v>ERI</v>
      </c>
      <c r="C18" t="s">
        <v>1417</v>
      </c>
      <c r="D18" t="s">
        <v>321</v>
      </c>
      <c r="E18" t="s">
        <v>1403</v>
      </c>
      <c r="F18" t="s">
        <v>1418</v>
      </c>
      <c r="G18">
        <f>COUNTIF(study_countries!B:B,A18)</f>
        <v>11</v>
      </c>
      <c r="H18" s="81">
        <f>COUNTIFS(study_countries!B:B,A18,study_countries!C:C,"subnational")+COUNTIFS(study_countries!B:B,A18,study_countries!C:C,"national")</f>
        <v>0</v>
      </c>
      <c r="I18" t="s">
        <v>65</v>
      </c>
      <c r="J18" t="s">
        <v>1396</v>
      </c>
      <c r="K18" s="75">
        <v>52</v>
      </c>
      <c r="L18" t="s">
        <v>64</v>
      </c>
      <c r="M18" t="s">
        <v>65</v>
      </c>
    </row>
    <row r="19" spans="1:13" ht="14.25">
      <c r="A19" t="s">
        <v>1374</v>
      </c>
      <c r="B19" t="str">
        <f>VLOOKUP(A19,iso_code!B:C,2,"FAUX")</f>
        <v>SWZ</v>
      </c>
      <c r="C19" t="s">
        <v>1419</v>
      </c>
      <c r="D19" t="s">
        <v>271</v>
      </c>
      <c r="E19" t="s">
        <v>1395</v>
      </c>
      <c r="F19" t="s">
        <v>1400</v>
      </c>
      <c r="G19">
        <f>COUNTIF(study_countries!B:B,A19)</f>
        <v>11</v>
      </c>
      <c r="H19" s="81">
        <f>COUNTIFS(study_countries!B:B,A19,study_countries!C:C,"subnational")+COUNTIFS(study_countries!B:B,A19,study_countries!C:C,"national")</f>
        <v>0</v>
      </c>
      <c r="I19" t="s">
        <v>65</v>
      </c>
      <c r="J19" t="s">
        <v>1396</v>
      </c>
      <c r="K19" s="75">
        <v>82</v>
      </c>
      <c r="L19" t="s">
        <v>64</v>
      </c>
      <c r="M19" t="s">
        <v>65</v>
      </c>
    </row>
    <row r="20" spans="1:13" ht="14.25">
      <c r="A20" t="s">
        <v>199</v>
      </c>
      <c r="B20" t="str">
        <f>VLOOKUP(A20,iso_code!B:C,2,"FAUX")</f>
        <v>ETH</v>
      </c>
      <c r="C20" t="s">
        <v>1420</v>
      </c>
      <c r="D20" t="s">
        <v>321</v>
      </c>
      <c r="E20" t="s">
        <v>1403</v>
      </c>
      <c r="F20" t="s">
        <v>1418</v>
      </c>
      <c r="G20">
        <f>COUNTIF(study_countries!B:B,A20)</f>
        <v>21</v>
      </c>
      <c r="H20" s="81">
        <f>COUNTIFS(study_countries!B:B,A20,study_countries!C:C,"subnational")+COUNTIFS(study_countries!B:B,A20,study_countries!C:C,"national")</f>
        <v>9</v>
      </c>
      <c r="I20" t="s">
        <v>136</v>
      </c>
      <c r="J20" t="s">
        <v>1393</v>
      </c>
      <c r="K20" s="75">
        <v>51</v>
      </c>
      <c r="L20" t="s">
        <v>64</v>
      </c>
      <c r="M20" t="s">
        <v>64</v>
      </c>
    </row>
    <row r="21" spans="1:13" ht="14.25">
      <c r="A21" t="s">
        <v>1353</v>
      </c>
      <c r="B21" t="str">
        <f>VLOOKUP(A21,iso_code!B:C,2,"FAUX")</f>
        <v>GAB</v>
      </c>
      <c r="C21" t="s">
        <v>1421</v>
      </c>
      <c r="D21" t="s">
        <v>284</v>
      </c>
      <c r="E21" t="s">
        <v>1406</v>
      </c>
      <c r="F21" t="s">
        <v>229</v>
      </c>
      <c r="G21">
        <f>COUNTIF(study_countries!B:B,A21)</f>
        <v>11</v>
      </c>
      <c r="H21" s="81">
        <f>COUNTIFS(study_countries!B:B,A21,study_countries!C:C,"subnational")+COUNTIFS(study_countries!B:B,A21,study_countries!C:C,"national")</f>
        <v>0</v>
      </c>
      <c r="I21" t="s">
        <v>65</v>
      </c>
      <c r="J21" t="s">
        <v>1396</v>
      </c>
      <c r="K21" s="75">
        <v>92</v>
      </c>
      <c r="L21" t="s">
        <v>64</v>
      </c>
      <c r="M21" t="s">
        <v>65</v>
      </c>
    </row>
    <row r="22" spans="1:13" ht="14.25">
      <c r="A22" t="s">
        <v>1354</v>
      </c>
      <c r="B22" t="str">
        <f>VLOOKUP(A22,iso_code!B:C,2,"FAUX")</f>
        <v>GMB</v>
      </c>
      <c r="C22" t="s">
        <v>1422</v>
      </c>
      <c r="D22" t="s">
        <v>248</v>
      </c>
      <c r="E22" t="s">
        <v>1398</v>
      </c>
      <c r="F22" t="s">
        <v>1400</v>
      </c>
      <c r="G22">
        <f>COUNTIF(study_countries!B:B,A22)</f>
        <v>14</v>
      </c>
      <c r="H22" s="81">
        <f>COUNTIFS(study_countries!B:B,A22,study_countries!C:C,"subnational")+COUNTIFS(study_countries!B:B,A22,study_countries!C:C,"national")</f>
        <v>1</v>
      </c>
      <c r="I22" t="s">
        <v>136</v>
      </c>
      <c r="J22" t="s">
        <v>1393</v>
      </c>
      <c r="K22" s="75">
        <v>65</v>
      </c>
      <c r="L22" t="s">
        <v>64</v>
      </c>
      <c r="M22" t="s">
        <v>64</v>
      </c>
    </row>
    <row r="23" spans="1:13" ht="14.25">
      <c r="A23" t="s">
        <v>255</v>
      </c>
      <c r="B23" t="str">
        <f>VLOOKUP(A23,iso_code!B:C,2,"FAUX")</f>
        <v>GHA</v>
      </c>
      <c r="C23" t="s">
        <v>1423</v>
      </c>
      <c r="D23" t="s">
        <v>248</v>
      </c>
      <c r="E23" t="s">
        <v>1398</v>
      </c>
      <c r="F23" t="s">
        <v>1400</v>
      </c>
      <c r="G23">
        <f>COUNTIF(study_countries!B:B,A23)</f>
        <v>19</v>
      </c>
      <c r="H23" s="81">
        <f>COUNTIFS(study_countries!B:B,A23,study_countries!C:C,"subnational")+COUNTIFS(study_countries!B:B,A23,study_countries!C:C,"national")</f>
        <v>6</v>
      </c>
      <c r="I23" t="s">
        <v>136</v>
      </c>
      <c r="J23" t="s">
        <v>1414</v>
      </c>
      <c r="K23" s="75">
        <v>85</v>
      </c>
      <c r="L23" t="s">
        <v>64</v>
      </c>
      <c r="M23" t="s">
        <v>65</v>
      </c>
    </row>
    <row r="24" spans="1:13" ht="14.25">
      <c r="A24" t="s">
        <v>1355</v>
      </c>
      <c r="B24" t="str">
        <f>VLOOKUP(A24,iso_code!B:C,2,"FAUX")</f>
        <v>GIN</v>
      </c>
      <c r="C24" t="s">
        <v>1424</v>
      </c>
      <c r="D24" t="s">
        <v>248</v>
      </c>
      <c r="E24" t="s">
        <v>1398</v>
      </c>
      <c r="F24" t="s">
        <v>229</v>
      </c>
      <c r="G24">
        <f>COUNTIF(study_countries!B:B,A24)</f>
        <v>13</v>
      </c>
      <c r="H24" s="81">
        <f>COUNTIFS(study_countries!B:B,A24,study_countries!C:C,"subnational")+COUNTIFS(study_countries!B:B,A24,study_countries!C:C,"national")</f>
        <v>0</v>
      </c>
      <c r="I24" t="s">
        <v>65</v>
      </c>
      <c r="J24" t="s">
        <v>1396</v>
      </c>
      <c r="K24" s="75">
        <v>44</v>
      </c>
      <c r="L24" t="s">
        <v>64</v>
      </c>
      <c r="M24" t="s">
        <v>65</v>
      </c>
    </row>
    <row r="25" spans="1:13" ht="14.25">
      <c r="A25" t="s">
        <v>1356</v>
      </c>
      <c r="B25" t="str">
        <f>VLOOKUP(A25,iso_code!B:C,2,"FAUX")</f>
        <v>GNB</v>
      </c>
      <c r="C25" t="s">
        <v>1425</v>
      </c>
      <c r="D25" t="s">
        <v>248</v>
      </c>
      <c r="E25" t="s">
        <v>1398</v>
      </c>
      <c r="F25" t="s">
        <v>265</v>
      </c>
      <c r="G25">
        <f>COUNTIF(study_countries!B:B,A25)</f>
        <v>13</v>
      </c>
      <c r="H25" s="81">
        <f>COUNTIFS(study_countries!B:B,A25,study_countries!C:C,"subnational")+COUNTIFS(study_countries!B:B,A25,study_countries!C:C,"national")</f>
        <v>0</v>
      </c>
      <c r="I25" t="s">
        <v>65</v>
      </c>
      <c r="J25" t="s">
        <v>1396</v>
      </c>
      <c r="K25" s="75">
        <v>36</v>
      </c>
      <c r="L25" t="s">
        <v>64</v>
      </c>
      <c r="M25" t="s">
        <v>65</v>
      </c>
    </row>
    <row r="26" spans="1:13" ht="14.25">
      <c r="A26" t="s">
        <v>1357</v>
      </c>
      <c r="B26" t="str">
        <f>VLOOKUP(A26,iso_code!B:C,2,"FAUX")</f>
        <v>CIV</v>
      </c>
      <c r="C26" t="s">
        <v>1426</v>
      </c>
      <c r="D26" t="s">
        <v>248</v>
      </c>
      <c r="E26" t="s">
        <v>1398</v>
      </c>
      <c r="F26" t="s">
        <v>229</v>
      </c>
      <c r="G26">
        <f>COUNTIF(study_countries!B:B,A26)</f>
        <v>15</v>
      </c>
      <c r="H26" s="81">
        <f>COUNTIFS(study_countries!B:B,A26,study_countries!C:C,"subnational")+COUNTIFS(study_countries!B:B,A26,study_countries!C:C,"national")</f>
        <v>2</v>
      </c>
      <c r="I26" t="s">
        <v>136</v>
      </c>
      <c r="J26" t="s">
        <v>1393</v>
      </c>
      <c r="K26" s="75">
        <v>70</v>
      </c>
      <c r="L26" t="s">
        <v>64</v>
      </c>
      <c r="M26" t="s">
        <v>65</v>
      </c>
    </row>
    <row r="27" spans="1:13" ht="14.25">
      <c r="A27" t="s">
        <v>434</v>
      </c>
      <c r="B27" t="str">
        <f>VLOOKUP(A27,iso_code!B:C,2,"FAUX")</f>
        <v>KEN</v>
      </c>
      <c r="C27" t="s">
        <v>1427</v>
      </c>
      <c r="D27" t="s">
        <v>321</v>
      </c>
      <c r="E27" t="s">
        <v>1403</v>
      </c>
      <c r="F27" t="s">
        <v>1400</v>
      </c>
      <c r="G27">
        <f>COUNTIF(study_countries!B:B,A27)</f>
        <v>23</v>
      </c>
      <c r="H27" s="81">
        <f>COUNTIFS(study_countries!B:B,A27,study_countries!C:C,"subnational")+COUNTIFS(study_countries!B:B,A27,study_countries!C:C,"national")</f>
        <v>11</v>
      </c>
      <c r="I27" t="s">
        <v>64</v>
      </c>
      <c r="J27" t="s">
        <v>1414</v>
      </c>
      <c r="K27" s="75">
        <v>76</v>
      </c>
      <c r="L27" t="s">
        <v>64</v>
      </c>
      <c r="M27" t="s">
        <v>65</v>
      </c>
    </row>
    <row r="28" spans="1:13" ht="14.25">
      <c r="A28" t="s">
        <v>1358</v>
      </c>
      <c r="B28" t="str">
        <f>VLOOKUP(A28,iso_code!B:C,2,"FAUX")</f>
        <v>LSO</v>
      </c>
      <c r="C28" t="s">
        <v>1428</v>
      </c>
      <c r="D28" t="s">
        <v>271</v>
      </c>
      <c r="E28" t="s">
        <v>1395</v>
      </c>
      <c r="F28" t="s">
        <v>1400</v>
      </c>
      <c r="G28">
        <f>COUNTIF(study_countries!B:B,A28)</f>
        <v>13</v>
      </c>
      <c r="H28" s="81">
        <f>COUNTIFS(study_countries!B:B,A28,study_countries!C:C,"subnational")+COUNTIFS(study_countries!B:B,A28,study_countries!C:C,"national")</f>
        <v>0</v>
      </c>
      <c r="I28" t="s">
        <v>65</v>
      </c>
      <c r="J28" t="s">
        <v>1396</v>
      </c>
      <c r="K28" s="75">
        <v>47</v>
      </c>
      <c r="L28" t="s">
        <v>64</v>
      </c>
      <c r="M28" t="s">
        <v>65</v>
      </c>
    </row>
    <row r="29" spans="1:13" ht="14.25">
      <c r="A29" t="s">
        <v>1359</v>
      </c>
      <c r="B29" t="str">
        <f>VLOOKUP(A29,iso_code!B:C,2,"FAUX")</f>
        <v>LBR</v>
      </c>
      <c r="C29" t="s">
        <v>1429</v>
      </c>
      <c r="D29" t="s">
        <v>248</v>
      </c>
      <c r="E29" t="s">
        <v>1398</v>
      </c>
      <c r="F29" t="s">
        <v>1400</v>
      </c>
      <c r="G29">
        <f>COUNTIF(study_countries!B:B,A29)</f>
        <v>13</v>
      </c>
      <c r="H29" s="81">
        <f>COUNTIFS(study_countries!B:B,A29,study_countries!C:C,"subnational")+COUNTIFS(study_countries!B:B,A29,study_countries!C:C,"national")</f>
        <v>0</v>
      </c>
      <c r="I29" t="s">
        <v>65</v>
      </c>
      <c r="J29" t="s">
        <v>1396</v>
      </c>
      <c r="K29" s="75">
        <v>28</v>
      </c>
      <c r="L29" t="s">
        <v>64</v>
      </c>
      <c r="M29" t="s">
        <v>65</v>
      </c>
    </row>
    <row r="30" spans="1:13" ht="14.25">
      <c r="A30" t="s">
        <v>1360</v>
      </c>
      <c r="B30" t="str">
        <f>VLOOKUP(A30,iso_code!B:C,2,"FAUX")</f>
        <v>LBY</v>
      </c>
      <c r="C30" t="s">
        <v>1430</v>
      </c>
      <c r="D30" t="s">
        <v>223</v>
      </c>
      <c r="E30" t="s">
        <v>1391</v>
      </c>
      <c r="F30" t="s">
        <v>1392</v>
      </c>
      <c r="G30">
        <f>COUNTIF(study_countries!B:B,A30)</f>
        <v>10</v>
      </c>
      <c r="H30" s="81">
        <f>COUNTIFS(study_countries!B:B,A30,study_countries!C:C,"subnational")+COUNTIFS(study_countries!B:B,A30,study_countries!C:C,"national")</f>
        <v>0</v>
      </c>
      <c r="I30" t="s">
        <v>65</v>
      </c>
      <c r="J30" t="s">
        <v>1396</v>
      </c>
      <c r="K30" s="75">
        <v>70</v>
      </c>
      <c r="L30" t="s">
        <v>65</v>
      </c>
      <c r="M30" t="s">
        <v>65</v>
      </c>
    </row>
    <row r="31" spans="1:13" ht="14.25">
      <c r="A31" t="s">
        <v>1361</v>
      </c>
      <c r="B31" t="str">
        <f>VLOOKUP(A31,iso_code!B:C,2,"FAUX")</f>
        <v>MDG</v>
      </c>
      <c r="C31" t="s">
        <v>1431</v>
      </c>
      <c r="D31" t="s">
        <v>321</v>
      </c>
      <c r="E31" t="s">
        <v>1403</v>
      </c>
      <c r="F31" t="s">
        <v>229</v>
      </c>
      <c r="G31">
        <f>COUNTIF(study_countries!B:B,A31)</f>
        <v>7</v>
      </c>
      <c r="H31" s="81">
        <f>COUNTIFS(study_countries!B:B,A31,study_countries!C:C,"subnational")+COUNTIFS(study_countries!B:B,A31,study_countries!C:C,"national")</f>
        <v>1</v>
      </c>
      <c r="I31" t="s">
        <v>65</v>
      </c>
      <c r="J31" t="s">
        <v>1396</v>
      </c>
      <c r="K31" s="75">
        <v>34</v>
      </c>
      <c r="L31" t="s">
        <v>64</v>
      </c>
      <c r="M31" t="s">
        <v>65</v>
      </c>
    </row>
    <row r="32" spans="1:13" ht="14.25">
      <c r="A32" t="s">
        <v>1192</v>
      </c>
      <c r="B32" t="str">
        <f>VLOOKUP(A32,iso_code!B:C,2,"FAUX")</f>
        <v>MWI</v>
      </c>
      <c r="C32" t="s">
        <v>1432</v>
      </c>
      <c r="D32" t="s">
        <v>271</v>
      </c>
      <c r="E32" t="s">
        <v>1395</v>
      </c>
      <c r="F32" t="s">
        <v>1400</v>
      </c>
      <c r="G32">
        <f>COUNTIF(study_countries!B:B,A32)</f>
        <v>14</v>
      </c>
      <c r="H32" s="81">
        <f>COUNTIFS(study_countries!B:B,A32,study_countries!C:C,"subnational")+COUNTIFS(study_countries!B:B,A32,study_countries!C:C,"national")</f>
        <v>2</v>
      </c>
      <c r="I32" t="s">
        <v>65</v>
      </c>
      <c r="J32" t="s">
        <v>1396</v>
      </c>
      <c r="K32" s="75">
        <v>14</v>
      </c>
      <c r="L32" t="s">
        <v>64</v>
      </c>
      <c r="M32" t="s">
        <v>65</v>
      </c>
    </row>
    <row r="33" spans="1:13" ht="14.25">
      <c r="A33" t="s">
        <v>1362</v>
      </c>
      <c r="B33" t="str">
        <f>VLOOKUP(A33,iso_code!B:C,2,"FAUX")</f>
        <v>MLI</v>
      </c>
      <c r="C33" t="s">
        <v>1433</v>
      </c>
      <c r="D33" t="s">
        <v>248</v>
      </c>
      <c r="E33" t="s">
        <v>1398</v>
      </c>
      <c r="F33" t="s">
        <v>229</v>
      </c>
      <c r="G33">
        <f>COUNTIF(study_countries!B:B,A33)</f>
        <v>14</v>
      </c>
      <c r="H33" s="81">
        <f>COUNTIFS(study_countries!B:B,A33,study_countries!C:C,"subnational")+COUNTIFS(study_countries!B:B,A33,study_countries!C:C,"national")</f>
        <v>1</v>
      </c>
      <c r="I33" t="s">
        <v>136</v>
      </c>
      <c r="J33" t="s">
        <v>1393</v>
      </c>
      <c r="K33" s="75">
        <v>50</v>
      </c>
      <c r="L33" t="s">
        <v>64</v>
      </c>
      <c r="M33" t="s">
        <v>65</v>
      </c>
    </row>
    <row r="34" spans="1:13" ht="14.25">
      <c r="A34" t="s">
        <v>1363</v>
      </c>
      <c r="B34" t="str">
        <f>VLOOKUP(A34,iso_code!B:C,2,"FAUX")</f>
        <v>MRT</v>
      </c>
      <c r="C34" t="s">
        <v>1434</v>
      </c>
      <c r="D34" t="s">
        <v>223</v>
      </c>
      <c r="E34" t="s">
        <v>1391</v>
      </c>
      <c r="F34" t="s">
        <v>1392</v>
      </c>
      <c r="G34">
        <f>COUNTIF(study_countries!B:B,A34)</f>
        <v>11</v>
      </c>
      <c r="H34" s="81">
        <f>COUNTIFS(study_countries!B:B,A34,study_countries!C:C,"subnational")+COUNTIFS(study_countries!B:B,A34,study_countries!C:C,"national")</f>
        <v>0</v>
      </c>
      <c r="I34" t="s">
        <v>65</v>
      </c>
      <c r="J34" t="s">
        <v>1396</v>
      </c>
      <c r="K34" s="75">
        <v>47</v>
      </c>
      <c r="L34" t="s">
        <v>64</v>
      </c>
      <c r="M34" t="s">
        <v>65</v>
      </c>
    </row>
    <row r="35" spans="1:13" ht="14.25">
      <c r="A35" t="s">
        <v>997</v>
      </c>
      <c r="B35" t="str">
        <f>VLOOKUP(A35,iso_code!B:C,2,"FAUX")</f>
        <v>MUS</v>
      </c>
      <c r="C35" t="s">
        <v>1435</v>
      </c>
      <c r="D35" t="s">
        <v>321</v>
      </c>
      <c r="E35" t="s">
        <v>1403</v>
      </c>
      <c r="F35" t="s">
        <v>1400</v>
      </c>
      <c r="G35">
        <f>COUNTIF(study_countries!B:B,A35)</f>
        <v>7</v>
      </c>
      <c r="H35" s="81">
        <f>COUNTIFS(study_countries!B:B,A35,study_countries!C:C,"subnational")+COUNTIFS(study_countries!B:B,A35,study_countries!C:C,"national")</f>
        <v>3</v>
      </c>
      <c r="I35" t="s">
        <v>136</v>
      </c>
      <c r="J35" t="s">
        <v>1393</v>
      </c>
      <c r="K35" s="75">
        <v>99</v>
      </c>
      <c r="L35" t="s">
        <v>64</v>
      </c>
      <c r="M35" t="s">
        <v>65</v>
      </c>
    </row>
    <row r="36" spans="1:13" ht="14.25">
      <c r="A36" t="s">
        <v>519</v>
      </c>
      <c r="B36" t="str">
        <f>VLOOKUP(A36,iso_code!B:C,2,"FAUX")</f>
        <v>MAR</v>
      </c>
      <c r="C36" t="s">
        <v>1436</v>
      </c>
      <c r="D36" t="s">
        <v>223</v>
      </c>
      <c r="E36" t="s">
        <v>1391</v>
      </c>
      <c r="F36" t="s">
        <v>1392</v>
      </c>
      <c r="G36">
        <f>COUNTIF(study_countries!B:B,A36)</f>
        <v>21</v>
      </c>
      <c r="H36" s="81">
        <f>COUNTIFS(study_countries!B:B,A36,study_countries!C:C,"subnational")+COUNTIFS(study_countries!B:B,A36,study_countries!C:C,"national")</f>
        <v>10</v>
      </c>
      <c r="I36" t="s">
        <v>136</v>
      </c>
      <c r="J36" t="s">
        <v>1414</v>
      </c>
      <c r="K36" s="75">
        <v>100</v>
      </c>
      <c r="L36" t="s">
        <v>64</v>
      </c>
      <c r="M36" t="s">
        <v>65</v>
      </c>
    </row>
    <row r="37" spans="1:13" ht="14.25">
      <c r="A37" t="s">
        <v>1364</v>
      </c>
      <c r="B37" t="str">
        <f>VLOOKUP(A37,iso_code!B:C,2,"FAUX")</f>
        <v>MOZ</v>
      </c>
      <c r="C37" t="s">
        <v>1437</v>
      </c>
      <c r="D37" t="s">
        <v>271</v>
      </c>
      <c r="E37" t="s">
        <v>1395</v>
      </c>
      <c r="F37" t="s">
        <v>265</v>
      </c>
      <c r="G37">
        <f>COUNTIF(study_countries!B:B,A37)</f>
        <v>15</v>
      </c>
      <c r="H37" s="81">
        <f>COUNTIFS(study_countries!B:B,A37,study_countries!C:C,"subnational")+COUNTIFS(study_countries!B:B,A37,study_countries!C:C,"national")</f>
        <v>2</v>
      </c>
      <c r="I37" t="s">
        <v>65</v>
      </c>
      <c r="J37" t="s">
        <v>1393</v>
      </c>
      <c r="K37" s="75">
        <v>31</v>
      </c>
      <c r="L37" t="s">
        <v>64</v>
      </c>
      <c r="M37" t="s">
        <v>65</v>
      </c>
    </row>
    <row r="38" spans="1:13" ht="14.25">
      <c r="A38" t="s">
        <v>1365</v>
      </c>
      <c r="B38" t="str">
        <f>VLOOKUP(A38,iso_code!B:C,2,"FAUX")</f>
        <v>NAM</v>
      </c>
      <c r="C38" t="s">
        <v>1438</v>
      </c>
      <c r="D38" t="s">
        <v>271</v>
      </c>
      <c r="E38" t="s">
        <v>1395</v>
      </c>
      <c r="F38" t="s">
        <v>1400</v>
      </c>
      <c r="G38">
        <f>COUNTIF(study_countries!B:B,A38)</f>
        <v>13</v>
      </c>
      <c r="H38" s="81">
        <f>COUNTIFS(study_countries!B:B,A38,study_countries!C:C,"subnational")+COUNTIFS(study_countries!B:B,A38,study_countries!C:C,"national")</f>
        <v>0</v>
      </c>
      <c r="I38" t="s">
        <v>65</v>
      </c>
      <c r="J38" t="s">
        <v>1393</v>
      </c>
      <c r="K38" s="75">
        <v>56</v>
      </c>
      <c r="L38" t="s">
        <v>64</v>
      </c>
      <c r="M38" t="s">
        <v>65</v>
      </c>
    </row>
    <row r="39" spans="1:13" ht="14.25">
      <c r="A39" t="s">
        <v>1032</v>
      </c>
      <c r="B39" t="str">
        <f>VLOOKUP(A39,iso_code!B:C,2,"FAUX")</f>
        <v>NER</v>
      </c>
      <c r="C39" t="s">
        <v>1439</v>
      </c>
      <c r="D39" t="s">
        <v>248</v>
      </c>
      <c r="E39" t="s">
        <v>1398</v>
      </c>
      <c r="F39" t="s">
        <v>229</v>
      </c>
      <c r="G39">
        <f>COUNTIF(study_countries!B:B,A39)</f>
        <v>14</v>
      </c>
      <c r="H39" s="81">
        <f>COUNTIFS(study_countries!B:B,A39,study_countries!C:C,"subnational")+COUNTIFS(study_countries!B:B,A39,study_countries!C:C,"national")</f>
        <v>1</v>
      </c>
      <c r="I39" t="s">
        <v>65</v>
      </c>
      <c r="J39" t="s">
        <v>1396</v>
      </c>
      <c r="K39" s="75">
        <v>19</v>
      </c>
      <c r="L39" t="s">
        <v>64</v>
      </c>
      <c r="M39" t="s">
        <v>65</v>
      </c>
    </row>
    <row r="40" spans="1:13" ht="14.25">
      <c r="A40" t="s">
        <v>1265</v>
      </c>
      <c r="B40" t="str">
        <f>VLOOKUP(A40,iso_code!B:C,2,"FAUX")</f>
        <v>NGA</v>
      </c>
      <c r="C40" t="s">
        <v>1440</v>
      </c>
      <c r="D40" t="s">
        <v>248</v>
      </c>
      <c r="E40" t="s">
        <v>1398</v>
      </c>
      <c r="F40" t="s">
        <v>1400</v>
      </c>
      <c r="G40">
        <f>COUNTIF(study_countries!B:B,A40)</f>
        <v>32</v>
      </c>
      <c r="H40" s="81">
        <f>COUNTIFS(study_countries!B:B,A40,study_countries!C:C,"subnational")+COUNTIFS(study_countries!B:B,A40,study_countries!C:C,"national")</f>
        <v>19</v>
      </c>
      <c r="I40" t="s">
        <v>136</v>
      </c>
      <c r="J40" t="s">
        <v>1393</v>
      </c>
      <c r="K40" s="75">
        <v>60</v>
      </c>
      <c r="L40" t="s">
        <v>64</v>
      </c>
      <c r="M40" t="s">
        <v>64</v>
      </c>
    </row>
    <row r="41" spans="1:13" ht="14.25">
      <c r="A41" t="s">
        <v>1366</v>
      </c>
      <c r="B41" t="str">
        <f>VLOOKUP(A41,iso_code!B:C,2,"FAUX")</f>
        <v>RWA</v>
      </c>
      <c r="C41" t="s">
        <v>1441</v>
      </c>
      <c r="D41" t="s">
        <v>321</v>
      </c>
      <c r="E41" t="s">
        <v>1403</v>
      </c>
      <c r="F41" t="s">
        <v>1400</v>
      </c>
      <c r="G41">
        <f>COUNTIF(study_countries!B:B,A41)</f>
        <v>14</v>
      </c>
      <c r="H41" s="81">
        <f>COUNTIFS(study_countries!B:B,A41,study_countries!C:C,"subnational")+COUNTIFS(study_countries!B:B,A41,study_countries!C:C,"national")</f>
        <v>2</v>
      </c>
      <c r="I41" t="s">
        <v>136</v>
      </c>
      <c r="J41" t="s">
        <v>1393</v>
      </c>
      <c r="K41" s="75">
        <v>47</v>
      </c>
      <c r="L41" t="s">
        <v>64</v>
      </c>
      <c r="M41" t="s">
        <v>65</v>
      </c>
    </row>
    <row r="42" spans="1:13" ht="14.25">
      <c r="A42" t="s">
        <v>1367</v>
      </c>
      <c r="B42" t="str">
        <f>VLOOKUP(A42,iso_code!B:C,2,"FAUX")</f>
        <v>STP</v>
      </c>
      <c r="C42" t="s">
        <v>1442</v>
      </c>
      <c r="D42" t="s">
        <v>284</v>
      </c>
      <c r="E42" t="s">
        <v>1406</v>
      </c>
      <c r="F42" t="s">
        <v>265</v>
      </c>
      <c r="G42">
        <f>COUNTIF(study_countries!B:B,A42)</f>
        <v>4</v>
      </c>
      <c r="H42" s="81">
        <f>COUNTIFS(study_countries!B:B,A42,study_countries!C:C,"subnational")+COUNTIFS(study_countries!B:B,A42,study_countries!C:C,"national")</f>
        <v>0</v>
      </c>
      <c r="I42" t="s">
        <v>65</v>
      </c>
      <c r="J42" t="s">
        <v>1396</v>
      </c>
      <c r="K42" s="75">
        <v>76</v>
      </c>
      <c r="L42" t="s">
        <v>64</v>
      </c>
      <c r="M42" t="s">
        <v>65</v>
      </c>
    </row>
    <row r="43" spans="1:13" ht="14.25">
      <c r="A43" t="s">
        <v>1368</v>
      </c>
      <c r="B43" t="str">
        <f>VLOOKUP(A43,iso_code!B:C,2,"FAUX")</f>
        <v>SEN</v>
      </c>
      <c r="C43" t="s">
        <v>1443</v>
      </c>
      <c r="D43" t="s">
        <v>248</v>
      </c>
      <c r="E43" t="s">
        <v>1398</v>
      </c>
      <c r="F43" t="s">
        <v>229</v>
      </c>
      <c r="G43">
        <f>COUNTIF(study_countries!B:B,A43)</f>
        <v>13</v>
      </c>
      <c r="H43" s="81">
        <f>COUNTIFS(study_countries!B:B,A43,study_countries!C:C,"subnational")+COUNTIFS(study_countries!B:B,A43,study_countries!C:C,"national")</f>
        <v>0</v>
      </c>
      <c r="I43" t="s">
        <v>65</v>
      </c>
      <c r="J43" t="s">
        <v>1393</v>
      </c>
      <c r="K43" s="75">
        <v>68</v>
      </c>
      <c r="L43" t="s">
        <v>64</v>
      </c>
      <c r="M43" t="s">
        <v>65</v>
      </c>
    </row>
    <row r="44" spans="1:13" ht="14.25">
      <c r="A44" t="s">
        <v>1369</v>
      </c>
      <c r="B44" t="str">
        <f>VLOOKUP(A44,iso_code!B:C,2,"FAUX")</f>
        <v>SYC</v>
      </c>
      <c r="C44" t="s">
        <v>1444</v>
      </c>
      <c r="D44" t="s">
        <v>321</v>
      </c>
      <c r="E44" t="s">
        <v>1403</v>
      </c>
      <c r="F44" t="s">
        <v>1400</v>
      </c>
      <c r="G44">
        <f>COUNTIF(study_countries!B:B,A44)</f>
        <v>4</v>
      </c>
      <c r="H44" s="81">
        <f>COUNTIFS(study_countries!B:B,A44,study_countries!C:C,"subnational")+COUNTIFS(study_countries!B:B,A44,study_countries!C:C,"national")</f>
        <v>0</v>
      </c>
      <c r="I44" t="s">
        <v>65</v>
      </c>
      <c r="J44" t="s">
        <v>1396</v>
      </c>
      <c r="K44" s="75">
        <v>100</v>
      </c>
      <c r="L44" t="s">
        <v>64</v>
      </c>
      <c r="M44" t="s">
        <v>65</v>
      </c>
    </row>
    <row r="45" spans="1:13" ht="14.25">
      <c r="A45" t="s">
        <v>1370</v>
      </c>
      <c r="B45" t="str">
        <f>VLOOKUP(A45,iso_code!B:C,2,"FAUX")</f>
        <v>SLE</v>
      </c>
      <c r="C45" t="s">
        <v>1445</v>
      </c>
      <c r="D45" t="s">
        <v>248</v>
      </c>
      <c r="E45" t="s">
        <v>1398</v>
      </c>
      <c r="F45" t="s">
        <v>1400</v>
      </c>
      <c r="G45">
        <f>COUNTIF(study_countries!B:B,A45)</f>
        <v>14</v>
      </c>
      <c r="H45" s="81">
        <f>COUNTIFS(study_countries!B:B,A45,study_countries!C:C,"subnational")+COUNTIFS(study_countries!B:B,A45,study_countries!C:C,"national")</f>
        <v>1</v>
      </c>
      <c r="I45" t="s">
        <v>65</v>
      </c>
      <c r="J45" t="s">
        <v>1396</v>
      </c>
      <c r="K45" s="75">
        <v>27</v>
      </c>
      <c r="L45" t="s">
        <v>64</v>
      </c>
      <c r="M45" t="s">
        <v>65</v>
      </c>
    </row>
    <row r="46" spans="1:13" ht="14.25">
      <c r="A46" t="s">
        <v>1371</v>
      </c>
      <c r="B46" t="str">
        <f>VLOOKUP(A46,iso_code!B:C,2,"FAUX")</f>
        <v>SOM</v>
      </c>
      <c r="C46" t="s">
        <v>1446</v>
      </c>
      <c r="D46" t="s">
        <v>321</v>
      </c>
      <c r="E46" t="s">
        <v>1403</v>
      </c>
      <c r="F46" t="s">
        <v>1418</v>
      </c>
      <c r="G46">
        <f>COUNTIF(study_countries!B:B,A46)</f>
        <v>12</v>
      </c>
      <c r="H46" s="81">
        <f>COUNTIFS(study_countries!B:B,A46,study_countries!C:C,"subnational")+COUNTIFS(study_countries!B:B,A46,study_countries!C:C,"national")</f>
        <v>1</v>
      </c>
      <c r="I46" t="s">
        <v>65</v>
      </c>
      <c r="J46" t="s">
        <v>1396</v>
      </c>
      <c r="K46" s="75">
        <v>36</v>
      </c>
      <c r="L46" t="s">
        <v>64</v>
      </c>
      <c r="M46" t="s">
        <v>65</v>
      </c>
    </row>
    <row r="47" spans="1:13" ht="14.25">
      <c r="A47" t="s">
        <v>618</v>
      </c>
      <c r="B47" t="str">
        <f>VLOOKUP(A47,iso_code!B:C,2,"FAUX")</f>
        <v>ZAF</v>
      </c>
      <c r="C47" t="s">
        <v>1447</v>
      </c>
      <c r="D47" t="s">
        <v>271</v>
      </c>
      <c r="E47" t="s">
        <v>1395</v>
      </c>
      <c r="F47" t="s">
        <v>1400</v>
      </c>
      <c r="G47">
        <f>COUNTIF(study_countries!B:B,A47)</f>
        <v>20</v>
      </c>
      <c r="H47" s="81">
        <f>COUNTIFS(study_countries!B:B,A47,study_countries!C:C,"subnational")+COUNTIFS(study_countries!B:B,A47,study_countries!C:C,"national")</f>
        <v>8</v>
      </c>
      <c r="I47" t="s">
        <v>64</v>
      </c>
      <c r="J47" t="s">
        <v>1414</v>
      </c>
      <c r="K47" s="75">
        <v>86</v>
      </c>
      <c r="L47" t="s">
        <v>64</v>
      </c>
      <c r="M47" t="s">
        <v>64</v>
      </c>
    </row>
    <row r="48" spans="1:13" ht="14.25">
      <c r="A48" t="s">
        <v>1372</v>
      </c>
      <c r="B48" t="str">
        <f>VLOOKUP(A48,iso_code!B:C,2,"FAUX")</f>
        <v>SSD</v>
      </c>
      <c r="C48" t="s">
        <v>1448</v>
      </c>
      <c r="D48" t="s">
        <v>321</v>
      </c>
      <c r="E48" t="s">
        <v>1403</v>
      </c>
      <c r="F48" t="s">
        <v>1400</v>
      </c>
      <c r="G48">
        <f>COUNTIF(study_countries!B:B,A48)</f>
        <v>11</v>
      </c>
      <c r="H48" s="81">
        <f>COUNTIFS(study_countries!B:B,A48,study_countries!C:C,"subnational")+COUNTIFS(study_countries!B:B,A48,study_countries!C:C,"national")</f>
        <v>1</v>
      </c>
      <c r="I48" t="s">
        <v>65</v>
      </c>
      <c r="J48" t="s">
        <v>1396</v>
      </c>
      <c r="K48" s="75">
        <v>8</v>
      </c>
      <c r="L48" t="s">
        <v>64</v>
      </c>
      <c r="M48" t="s">
        <v>65</v>
      </c>
    </row>
    <row r="49" spans="1:13" ht="14.25">
      <c r="A49" t="s">
        <v>1373</v>
      </c>
      <c r="B49" t="str">
        <f>VLOOKUP(A49,iso_code!B:C,2,"FAUX")</f>
        <v>SDN</v>
      </c>
      <c r="C49" t="s">
        <v>1449</v>
      </c>
      <c r="D49" t="s">
        <v>321</v>
      </c>
      <c r="E49" t="s">
        <v>1403</v>
      </c>
      <c r="F49" t="s">
        <v>1392</v>
      </c>
      <c r="G49">
        <f>COUNTIF(study_countries!B:B,A49)</f>
        <v>14</v>
      </c>
      <c r="H49" s="81">
        <f>COUNTIFS(study_countries!B:B,A49,study_countries!C:C,"subnational")+COUNTIFS(study_countries!B:B,A49,study_countries!C:C,"national")</f>
        <v>2</v>
      </c>
      <c r="I49" t="s">
        <v>65</v>
      </c>
      <c r="J49" t="s">
        <v>1396</v>
      </c>
      <c r="K49" s="75">
        <v>55</v>
      </c>
      <c r="L49" t="s">
        <v>64</v>
      </c>
      <c r="M49" t="s">
        <v>65</v>
      </c>
    </row>
    <row r="50" spans="1:13" ht="14.25">
      <c r="A50" t="s">
        <v>885</v>
      </c>
      <c r="B50" t="str">
        <f>VLOOKUP(A50,iso_code!B:C,2,"FAUX")</f>
        <v>TZA</v>
      </c>
      <c r="C50" t="s">
        <v>1450</v>
      </c>
      <c r="D50" t="s">
        <v>321</v>
      </c>
      <c r="E50" t="s">
        <v>1403</v>
      </c>
      <c r="F50" t="s">
        <v>1400</v>
      </c>
      <c r="G50">
        <f>COUNTIF(study_countries!B:B,A50)</f>
        <v>15</v>
      </c>
      <c r="H50" s="81">
        <f>COUNTIFS(study_countries!B:B,A50,study_countries!C:C,"subnational")+COUNTIFS(study_countries!B:B,A50,study_countries!C:C,"national")</f>
        <v>3</v>
      </c>
      <c r="I50" t="s">
        <v>65</v>
      </c>
      <c r="J50" t="s">
        <v>1393</v>
      </c>
      <c r="K50" s="75">
        <v>40</v>
      </c>
      <c r="L50" t="s">
        <v>64</v>
      </c>
      <c r="M50" t="s">
        <v>65</v>
      </c>
    </row>
    <row r="51" spans="1:13" ht="14.25">
      <c r="A51" t="s">
        <v>1375</v>
      </c>
      <c r="B51" t="str">
        <f>VLOOKUP(A51,iso_code!B:C,2,"FAUX")</f>
        <v>TGO</v>
      </c>
      <c r="C51" t="s">
        <v>1451</v>
      </c>
      <c r="D51" t="s">
        <v>248</v>
      </c>
      <c r="E51" t="s">
        <v>1398</v>
      </c>
      <c r="F51" t="s">
        <v>229</v>
      </c>
      <c r="G51">
        <f>COUNTIF(study_countries!B:B,A51)</f>
        <v>14</v>
      </c>
      <c r="H51" s="81">
        <f>COUNTIFS(study_countries!B:B,A51,study_countries!C:C,"subnational")+COUNTIFS(study_countries!B:B,A51,study_countries!C:C,"national")</f>
        <v>1</v>
      </c>
      <c r="I51" t="s">
        <v>136</v>
      </c>
      <c r="J51" t="s">
        <v>1393</v>
      </c>
      <c r="K51" s="75">
        <v>55</v>
      </c>
      <c r="L51" t="s">
        <v>64</v>
      </c>
      <c r="M51" t="s">
        <v>64</v>
      </c>
    </row>
    <row r="52" spans="1:13" ht="14.25">
      <c r="A52" t="s">
        <v>979</v>
      </c>
      <c r="B52" t="str">
        <f>VLOOKUP(A52,iso_code!B:C,2,"FAUX")</f>
        <v>TUN</v>
      </c>
      <c r="C52" t="s">
        <v>1452</v>
      </c>
      <c r="D52" t="s">
        <v>223</v>
      </c>
      <c r="E52" t="s">
        <v>1391</v>
      </c>
      <c r="F52" t="s">
        <v>1392</v>
      </c>
      <c r="G52">
        <f>COUNTIF(study_countries!B:B,A52)</f>
        <v>17</v>
      </c>
      <c r="H52" s="81">
        <f>COUNTIFS(study_countries!B:B,A52,study_countries!C:C,"subnational")+COUNTIFS(study_countries!B:B,A52,study_countries!C:C,"national")</f>
        <v>6</v>
      </c>
      <c r="I52" t="s">
        <v>136</v>
      </c>
      <c r="J52" t="s">
        <v>1414</v>
      </c>
      <c r="K52" s="75">
        <v>100</v>
      </c>
      <c r="L52" t="s">
        <v>64</v>
      </c>
      <c r="M52" t="s">
        <v>64</v>
      </c>
    </row>
    <row r="53" spans="1:13" ht="14.25">
      <c r="A53" t="s">
        <v>1376</v>
      </c>
      <c r="B53" t="str">
        <f>VLOOKUP(A53,iso_code!B:C,2,"FAUX")</f>
        <v>UGA</v>
      </c>
      <c r="C53" t="s">
        <v>1453</v>
      </c>
      <c r="D53" t="s">
        <v>321</v>
      </c>
      <c r="E53" t="s">
        <v>1403</v>
      </c>
      <c r="F53" t="s">
        <v>1400</v>
      </c>
      <c r="G53">
        <f>COUNTIF(study_countries!B:B,A53)</f>
        <v>15</v>
      </c>
      <c r="H53" s="81">
        <f>COUNTIFS(study_countries!B:B,A53,study_countries!C:C,"subnational")+COUNTIFS(study_countries!B:B,A53,study_countries!C:C,"national")</f>
        <v>3</v>
      </c>
      <c r="I53" t="s">
        <v>65</v>
      </c>
      <c r="J53" t="s">
        <v>1393</v>
      </c>
      <c r="K53" s="75">
        <v>42</v>
      </c>
      <c r="L53" t="s">
        <v>64</v>
      </c>
      <c r="M53" t="s">
        <v>65</v>
      </c>
    </row>
    <row r="54" spans="1:13" ht="14.25">
      <c r="A54" t="s">
        <v>758</v>
      </c>
      <c r="B54" t="str">
        <f>VLOOKUP(A54,iso_code!B:C,2,"FAUX")</f>
        <v>ZMB</v>
      </c>
      <c r="C54" t="s">
        <v>1454</v>
      </c>
      <c r="D54" t="s">
        <v>271</v>
      </c>
      <c r="E54" t="s">
        <v>1395</v>
      </c>
      <c r="F54" t="s">
        <v>1400</v>
      </c>
      <c r="G54">
        <f>COUNTIF(study_countries!B:B,A54)</f>
        <v>16</v>
      </c>
      <c r="H54" s="81">
        <f>COUNTIFS(study_countries!B:B,A54,study_countries!C:C,"subnational")+COUNTIFS(study_countries!B:B,A54,study_countries!C:C,"national")</f>
        <v>3</v>
      </c>
      <c r="I54" t="s">
        <v>136</v>
      </c>
      <c r="J54" t="s">
        <v>1393</v>
      </c>
      <c r="K54" s="75">
        <v>43</v>
      </c>
      <c r="L54" t="s">
        <v>64</v>
      </c>
      <c r="M54" t="s">
        <v>65</v>
      </c>
    </row>
    <row r="55" spans="1:13" ht="14.25">
      <c r="A55" t="s">
        <v>1377</v>
      </c>
      <c r="B55" t="str">
        <f>VLOOKUP(A55,iso_code!B:C,2,"FAUX")</f>
        <v>ZWE</v>
      </c>
      <c r="C55" t="s">
        <v>1455</v>
      </c>
      <c r="D55" t="s">
        <v>271</v>
      </c>
      <c r="E55" t="s">
        <v>1395</v>
      </c>
      <c r="F55" t="s">
        <v>1400</v>
      </c>
      <c r="G55">
        <f>COUNTIF(study_countries!B:B,A55)</f>
        <v>14</v>
      </c>
      <c r="H55" s="81">
        <f>COUNTIFS(study_countries!B:B,A55,study_countries!C:C,"subnational")+COUNTIFS(study_countries!B:B,A55,study_countries!C:C,"national")</f>
        <v>1</v>
      </c>
      <c r="I55" t="s">
        <v>65</v>
      </c>
      <c r="J55" t="s">
        <v>1393</v>
      </c>
      <c r="K55" s="75">
        <v>50</v>
      </c>
      <c r="L55" t="s">
        <v>64</v>
      </c>
      <c r="M55" t="s">
        <v>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2842-76B8-4AC0-AD7C-DFF36B7795F3}">
  <sheetPr codeName="Feuil8">
    <tabColor rgb="FF00B050"/>
  </sheetPr>
  <dimension ref="A1:D6"/>
  <sheetViews>
    <sheetView workbookViewId="0">
      <pane ySplit="1" topLeftCell="A2" activePane="bottomLeft" state="frozen"/>
      <selection pane="bottomLeft" activeCell="D27" sqref="D27"/>
    </sheetView>
  </sheetViews>
  <sheetFormatPr baseColWidth="10" defaultColWidth="11.25" defaultRowHeight="14.25"/>
  <cols>
    <col min="1" max="1" width="13.875" customWidth="1"/>
    <col min="2" max="2" width="38.875" customWidth="1"/>
    <col min="3" max="3" width="74.125" customWidth="1"/>
    <col min="4" max="4" width="22.25" customWidth="1"/>
  </cols>
  <sheetData>
    <row r="1" spans="1:4" ht="15">
      <c r="A1" s="38" t="s">
        <v>1379</v>
      </c>
      <c r="B1" s="38" t="s">
        <v>1456</v>
      </c>
      <c r="C1" s="38" t="s">
        <v>1457</v>
      </c>
      <c r="D1" s="38" t="s">
        <v>1383</v>
      </c>
    </row>
    <row r="2" spans="1:4">
      <c r="A2" t="s">
        <v>248</v>
      </c>
      <c r="B2" t="s">
        <v>1458</v>
      </c>
      <c r="C2" t="s">
        <v>1459</v>
      </c>
      <c r="D2">
        <f>COUNTIF(study_pools!B:B,A2)</f>
        <v>46</v>
      </c>
    </row>
    <row r="3" spans="1:4">
      <c r="A3" t="s">
        <v>321</v>
      </c>
      <c r="B3" t="s">
        <v>1460</v>
      </c>
      <c r="C3" t="s">
        <v>1461</v>
      </c>
      <c r="D3">
        <f>COUNTIF(study_pools!B:B,A3)</f>
        <v>54</v>
      </c>
    </row>
    <row r="4" spans="1:4">
      <c r="A4" t="s">
        <v>284</v>
      </c>
      <c r="B4" t="s">
        <v>1462</v>
      </c>
      <c r="C4" t="s">
        <v>1463</v>
      </c>
      <c r="D4">
        <f>COUNTIF(study_pools!B:B,A4)</f>
        <v>15</v>
      </c>
    </row>
    <row r="5" spans="1:4">
      <c r="A5" t="s">
        <v>271</v>
      </c>
      <c r="B5" t="s">
        <v>1464</v>
      </c>
      <c r="C5" t="s">
        <v>1465</v>
      </c>
      <c r="D5">
        <f>COUNTIF(study_pools!B:B,A5)</f>
        <v>33</v>
      </c>
    </row>
    <row r="6" spans="1:4">
      <c r="A6" t="s">
        <v>223</v>
      </c>
      <c r="B6" t="s">
        <v>1466</v>
      </c>
      <c r="C6" t="s">
        <v>1467</v>
      </c>
      <c r="D6">
        <f>COUNTIF(study_pools!B:B,A6)</f>
        <v>37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C8FC1-CFE9-4B27-84D3-27F27D84E82C}">
  <sheetPr codeName="Feuil9">
    <tabColor rgb="FF00B050"/>
  </sheetPr>
  <dimension ref="A1:W70"/>
  <sheetViews>
    <sheetView workbookViewId="0">
      <pane ySplit="1" topLeftCell="A2" activePane="bottomLeft" state="frozen"/>
      <selection pane="bottomLeft" activeCell="B11" sqref="B11"/>
    </sheetView>
  </sheetViews>
  <sheetFormatPr baseColWidth="10" defaultColWidth="8.875" defaultRowHeight="14.25"/>
  <cols>
    <col min="1" max="1" width="14.25" bestFit="1" customWidth="1"/>
    <col min="2" max="2" width="37.25" style="23" customWidth="1"/>
    <col min="3" max="3" width="24.125" customWidth="1"/>
    <col min="4" max="4" width="16" customWidth="1"/>
    <col min="5" max="5" width="28.25" bestFit="1" customWidth="1"/>
    <col min="6" max="6" width="12.125" bestFit="1" customWidth="1"/>
    <col min="7" max="7" width="11.125" customWidth="1"/>
    <col min="8" max="8" width="21.125" customWidth="1"/>
    <col min="9" max="9" width="16.25" customWidth="1"/>
    <col min="10" max="10" width="13.25" customWidth="1"/>
    <col min="11" max="11" width="18.875" customWidth="1"/>
    <col min="12" max="12" width="13.25" customWidth="1"/>
    <col min="13" max="13" width="23.25" customWidth="1"/>
    <col min="14" max="14" width="21.875" customWidth="1"/>
    <col min="15" max="15" width="8.75" bestFit="1" customWidth="1"/>
    <col min="16" max="16" width="25" customWidth="1"/>
    <col min="17" max="17" width="33.25" customWidth="1"/>
    <col min="18" max="18" width="23.75" customWidth="1"/>
    <col min="19" max="19" width="33.25" customWidth="1"/>
    <col min="20" max="20" width="54" customWidth="1"/>
    <col min="21" max="21" width="43.25" customWidth="1"/>
    <col min="22" max="22" width="34.25" customWidth="1"/>
    <col min="23" max="23" width="21.875" customWidth="1"/>
  </cols>
  <sheetData>
    <row r="1" spans="1:23" ht="15">
      <c r="A1" s="78" t="s">
        <v>1284</v>
      </c>
      <c r="B1" s="82" t="s">
        <v>1468</v>
      </c>
      <c r="C1" s="79" t="s">
        <v>1469</v>
      </c>
      <c r="D1" s="79" t="s">
        <v>1470</v>
      </c>
      <c r="E1" s="79" t="s">
        <v>1471</v>
      </c>
      <c r="F1" s="79" t="s">
        <v>1472</v>
      </c>
      <c r="G1" s="79" t="s">
        <v>1473</v>
      </c>
      <c r="H1" s="79" t="s">
        <v>1474</v>
      </c>
      <c r="I1" s="79" t="s">
        <v>1475</v>
      </c>
      <c r="J1" s="79" t="s">
        <v>1476</v>
      </c>
      <c r="K1" s="79" t="s">
        <v>1477</v>
      </c>
      <c r="L1" s="79" t="s">
        <v>1478</v>
      </c>
      <c r="M1" s="79" t="s">
        <v>1479</v>
      </c>
      <c r="N1" s="79" t="s">
        <v>1480</v>
      </c>
      <c r="O1" s="79" t="s">
        <v>1481</v>
      </c>
      <c r="P1" s="79" t="s">
        <v>1482</v>
      </c>
      <c r="Q1" s="79" t="s">
        <v>1483</v>
      </c>
      <c r="R1" s="79" t="s">
        <v>1484</v>
      </c>
      <c r="S1" s="79" t="s">
        <v>48</v>
      </c>
      <c r="T1" s="80" t="s">
        <v>1485</v>
      </c>
      <c r="U1" s="80" t="s">
        <v>41</v>
      </c>
      <c r="V1" s="80" t="s">
        <v>1486</v>
      </c>
      <c r="W1" t="s">
        <v>1487</v>
      </c>
    </row>
    <row r="2" spans="1:23">
      <c r="A2" s="77" t="s">
        <v>387</v>
      </c>
      <c r="B2" s="83" t="s">
        <v>1488</v>
      </c>
      <c r="C2" s="6" t="s">
        <v>1286</v>
      </c>
      <c r="D2" s="6" t="s">
        <v>1489</v>
      </c>
      <c r="E2" s="6" t="s">
        <v>1490</v>
      </c>
      <c r="F2" s="6" t="s">
        <v>1491</v>
      </c>
      <c r="G2" s="57">
        <v>3000</v>
      </c>
      <c r="H2" s="6" t="s">
        <v>64</v>
      </c>
      <c r="I2" s="6" t="s">
        <v>1492</v>
      </c>
      <c r="J2" s="6" t="s">
        <v>1493</v>
      </c>
      <c r="K2" s="6" t="s">
        <v>64</v>
      </c>
      <c r="L2" s="6" t="s">
        <v>64</v>
      </c>
      <c r="M2" s="6" t="s">
        <v>105</v>
      </c>
      <c r="N2" s="6"/>
      <c r="O2" s="6" t="s">
        <v>1494</v>
      </c>
      <c r="P2" s="58">
        <f>COUNTIF(study_tools!B:B,A2)</f>
        <v>20</v>
      </c>
      <c r="Q2" s="6" t="s">
        <v>1495</v>
      </c>
      <c r="R2" s="58"/>
      <c r="S2" s="6"/>
      <c r="T2" s="59"/>
      <c r="U2" s="59"/>
      <c r="V2" s="59"/>
    </row>
    <row r="3" spans="1:23">
      <c r="A3" s="77" t="s">
        <v>269</v>
      </c>
      <c r="B3" s="83" t="s">
        <v>1496</v>
      </c>
      <c r="C3" s="6" t="s">
        <v>1286</v>
      </c>
      <c r="D3" s="6" t="s">
        <v>475</v>
      </c>
      <c r="E3" s="6" t="s">
        <v>1497</v>
      </c>
      <c r="F3" s="6" t="s">
        <v>28</v>
      </c>
      <c r="G3" s="57">
        <v>0</v>
      </c>
      <c r="H3" s="6" t="s">
        <v>64</v>
      </c>
      <c r="I3" s="6" t="s">
        <v>1493</v>
      </c>
      <c r="J3" s="6" t="s">
        <v>1492</v>
      </c>
      <c r="K3" s="6" t="s">
        <v>64</v>
      </c>
      <c r="L3" s="6" t="s">
        <v>64</v>
      </c>
      <c r="M3" s="6" t="s">
        <v>1498</v>
      </c>
      <c r="N3" s="6"/>
      <c r="O3" s="6" t="s">
        <v>1499</v>
      </c>
      <c r="P3" s="58">
        <f>COUNTIF(study_tools!B:B,A3)</f>
        <v>25</v>
      </c>
      <c r="Q3" s="6" t="s">
        <v>1495</v>
      </c>
      <c r="R3" s="58"/>
      <c r="S3" s="6"/>
      <c r="T3" s="59"/>
      <c r="U3" s="59"/>
      <c r="V3" s="59"/>
    </row>
    <row r="4" spans="1:23">
      <c r="A4" s="77" t="s">
        <v>795</v>
      </c>
      <c r="B4" s="83" t="s">
        <v>1500</v>
      </c>
      <c r="C4" s="6" t="s">
        <v>1286</v>
      </c>
      <c r="D4" s="6" t="s">
        <v>1501</v>
      </c>
      <c r="E4" s="6" t="s">
        <v>1502</v>
      </c>
      <c r="F4" s="6" t="s">
        <v>28</v>
      </c>
      <c r="G4" s="57">
        <v>0</v>
      </c>
      <c r="H4" s="6" t="s">
        <v>64</v>
      </c>
      <c r="I4" s="6" t="s">
        <v>1493</v>
      </c>
      <c r="J4" s="6" t="s">
        <v>1493</v>
      </c>
      <c r="K4" s="6" t="s">
        <v>64</v>
      </c>
      <c r="L4" s="6" t="s">
        <v>64</v>
      </c>
      <c r="M4" s="6" t="s">
        <v>1498</v>
      </c>
      <c r="N4" s="6"/>
      <c r="O4" s="6" t="s">
        <v>1494</v>
      </c>
      <c r="P4" s="58">
        <f>COUNTIF(study_tools!B:B,A4)</f>
        <v>8</v>
      </c>
      <c r="Q4" s="6" t="s">
        <v>1495</v>
      </c>
      <c r="R4" s="58"/>
      <c r="S4" s="6"/>
      <c r="T4" s="59"/>
      <c r="U4" s="59"/>
      <c r="V4" s="59"/>
    </row>
    <row r="5" spans="1:23">
      <c r="A5" s="77" t="s">
        <v>1304</v>
      </c>
      <c r="B5" s="83" t="s">
        <v>1503</v>
      </c>
      <c r="C5" s="6" t="s">
        <v>1286</v>
      </c>
      <c r="D5" s="6" t="s">
        <v>1501</v>
      </c>
      <c r="E5" s="6" t="s">
        <v>1502</v>
      </c>
      <c r="F5" s="6" t="s">
        <v>28</v>
      </c>
      <c r="G5" s="57">
        <v>1</v>
      </c>
      <c r="H5" s="6" t="s">
        <v>64</v>
      </c>
      <c r="I5" s="6" t="s">
        <v>1493</v>
      </c>
      <c r="J5" s="6" t="s">
        <v>1493</v>
      </c>
      <c r="K5" s="6" t="s">
        <v>64</v>
      </c>
      <c r="L5" s="6" t="s">
        <v>64</v>
      </c>
      <c r="M5" s="6" t="s">
        <v>1498</v>
      </c>
      <c r="N5" s="6"/>
      <c r="O5" s="6" t="s">
        <v>1494</v>
      </c>
      <c r="P5" s="58">
        <f>COUNTIF(study_tools!B:B,A5)</f>
        <v>1</v>
      </c>
      <c r="Q5" s="6" t="s">
        <v>1495</v>
      </c>
      <c r="R5" s="58"/>
      <c r="S5" s="6"/>
      <c r="T5" s="59"/>
      <c r="U5" s="59"/>
      <c r="V5" s="59"/>
    </row>
    <row r="6" spans="1:23" ht="42.75">
      <c r="A6" s="77" t="s">
        <v>375</v>
      </c>
      <c r="B6" s="83" t="s">
        <v>1504</v>
      </c>
      <c r="C6" s="6"/>
      <c r="D6" s="6" t="s">
        <v>1501</v>
      </c>
      <c r="E6" s="6" t="s">
        <v>1505</v>
      </c>
      <c r="F6" s="6" t="s">
        <v>28</v>
      </c>
      <c r="G6" s="57">
        <v>0</v>
      </c>
      <c r="H6" s="6" t="s">
        <v>64</v>
      </c>
      <c r="I6" s="6" t="s">
        <v>1493</v>
      </c>
      <c r="J6" s="6" t="s">
        <v>1492</v>
      </c>
      <c r="K6" s="6" t="s">
        <v>64</v>
      </c>
      <c r="L6" s="6" t="s">
        <v>64</v>
      </c>
      <c r="M6" s="6" t="s">
        <v>1498</v>
      </c>
      <c r="N6" s="6"/>
      <c r="O6" s="6" t="s">
        <v>1499</v>
      </c>
      <c r="P6" s="58">
        <f>COUNTIF(study_tools!B:B,A6)</f>
        <v>7</v>
      </c>
      <c r="Q6" s="6" t="s">
        <v>1506</v>
      </c>
      <c r="R6" s="58"/>
      <c r="S6" s="6"/>
      <c r="T6" s="59"/>
      <c r="U6" s="59"/>
      <c r="V6" s="59"/>
    </row>
    <row r="7" spans="1:23" ht="28.5">
      <c r="A7" s="77" t="s">
        <v>1507</v>
      </c>
      <c r="B7" s="83" t="s">
        <v>1508</v>
      </c>
      <c r="C7" s="6"/>
      <c r="D7" s="6" t="s">
        <v>1501</v>
      </c>
      <c r="E7" s="6" t="s">
        <v>154</v>
      </c>
      <c r="F7" s="6" t="s">
        <v>28</v>
      </c>
      <c r="G7" s="57">
        <v>0</v>
      </c>
      <c r="H7" s="6" t="s">
        <v>64</v>
      </c>
      <c r="I7" s="6" t="s">
        <v>1493</v>
      </c>
      <c r="J7" s="6" t="s">
        <v>1492</v>
      </c>
      <c r="K7" s="6" t="s">
        <v>64</v>
      </c>
      <c r="L7" s="6" t="s">
        <v>64</v>
      </c>
      <c r="M7" s="6" t="s">
        <v>105</v>
      </c>
      <c r="N7" s="6"/>
      <c r="O7" s="6" t="s">
        <v>1494</v>
      </c>
      <c r="P7" s="58">
        <f>COUNTIF(study_tools!B:B,A7)</f>
        <v>0</v>
      </c>
      <c r="Q7" s="6" t="s">
        <v>1509</v>
      </c>
      <c r="R7" s="58"/>
      <c r="S7" s="6"/>
      <c r="T7" s="59"/>
      <c r="U7" s="59"/>
      <c r="V7" s="59"/>
    </row>
    <row r="8" spans="1:23">
      <c r="A8" s="77" t="s">
        <v>1292</v>
      </c>
      <c r="B8" s="83" t="s">
        <v>1510</v>
      </c>
      <c r="C8" s="6"/>
      <c r="D8" s="6" t="s">
        <v>327</v>
      </c>
      <c r="E8" s="6" t="s">
        <v>1511</v>
      </c>
      <c r="F8" s="6" t="s">
        <v>28</v>
      </c>
      <c r="G8" s="57">
        <v>0</v>
      </c>
      <c r="H8" s="6" t="s">
        <v>64</v>
      </c>
      <c r="I8" s="6" t="s">
        <v>1493</v>
      </c>
      <c r="J8" s="6" t="s">
        <v>1493</v>
      </c>
      <c r="K8" s="6" t="s">
        <v>64</v>
      </c>
      <c r="L8" s="6" t="s">
        <v>64</v>
      </c>
      <c r="M8" s="6" t="s">
        <v>1498</v>
      </c>
      <c r="N8" s="6"/>
      <c r="O8" s="6" t="s">
        <v>1499</v>
      </c>
      <c r="P8" s="58">
        <f>COUNTIF(study_tools!B:B,A8)</f>
        <v>3</v>
      </c>
      <c r="Q8" s="6" t="s">
        <v>1495</v>
      </c>
      <c r="R8" s="58"/>
      <c r="S8" s="6"/>
      <c r="T8" s="59"/>
      <c r="U8" s="59"/>
      <c r="V8" s="59"/>
    </row>
    <row r="9" spans="1:23">
      <c r="A9" s="77" t="s">
        <v>1291</v>
      </c>
      <c r="B9" s="83" t="s">
        <v>1291</v>
      </c>
      <c r="C9" s="6"/>
      <c r="D9" s="6" t="s">
        <v>1512</v>
      </c>
      <c r="E9" s="6" t="s">
        <v>1513</v>
      </c>
      <c r="F9" s="6" t="s">
        <v>28</v>
      </c>
      <c r="G9" s="57">
        <v>0</v>
      </c>
      <c r="H9" s="6" t="s">
        <v>64</v>
      </c>
      <c r="I9" s="6" t="s">
        <v>1493</v>
      </c>
      <c r="J9" s="6" t="s">
        <v>1493</v>
      </c>
      <c r="K9" s="6" t="s">
        <v>64</v>
      </c>
      <c r="L9" s="6" t="s">
        <v>64</v>
      </c>
      <c r="M9" s="6" t="s">
        <v>1498</v>
      </c>
      <c r="N9" s="6"/>
      <c r="O9" s="6" t="s">
        <v>1499</v>
      </c>
      <c r="P9" s="58">
        <f>COUNTIF(study_tools!B:B,A9)</f>
        <v>1</v>
      </c>
      <c r="Q9" s="6" t="s">
        <v>1495</v>
      </c>
      <c r="R9" s="58"/>
      <c r="S9" s="6"/>
      <c r="T9" s="59"/>
      <c r="U9" s="59"/>
      <c r="V9" s="59"/>
    </row>
    <row r="10" spans="1:23">
      <c r="A10" s="77" t="s">
        <v>259</v>
      </c>
      <c r="B10" s="83" t="s">
        <v>1514</v>
      </c>
      <c r="C10" s="6"/>
      <c r="D10" s="6" t="s">
        <v>475</v>
      </c>
      <c r="E10" s="6" t="s">
        <v>1515</v>
      </c>
      <c r="F10" s="6" t="s">
        <v>28</v>
      </c>
      <c r="G10" s="57">
        <v>0</v>
      </c>
      <c r="H10" s="6" t="s">
        <v>64</v>
      </c>
      <c r="I10" s="6" t="s">
        <v>1492</v>
      </c>
      <c r="J10" s="6" t="s">
        <v>1492</v>
      </c>
      <c r="K10" s="6" t="s">
        <v>64</v>
      </c>
      <c r="L10" s="6" t="s">
        <v>64</v>
      </c>
      <c r="M10" s="6" t="s">
        <v>1498</v>
      </c>
      <c r="N10" s="6"/>
      <c r="O10" s="6" t="s">
        <v>1499</v>
      </c>
      <c r="P10" s="58">
        <f>COUNTIF(study_tools!B:B,A10)</f>
        <v>12</v>
      </c>
      <c r="Q10" s="6" t="s">
        <v>1516</v>
      </c>
      <c r="R10" s="58"/>
      <c r="S10" s="6"/>
      <c r="T10" s="59"/>
      <c r="U10" s="59"/>
      <c r="V10" s="59"/>
    </row>
    <row r="11" spans="1:23" ht="86.25" customHeight="1">
      <c r="A11" s="77" t="s">
        <v>1289</v>
      </c>
      <c r="B11" s="83" t="s">
        <v>1517</v>
      </c>
      <c r="C11" s="6" t="s">
        <v>1286</v>
      </c>
      <c r="D11" s="6" t="s">
        <v>1518</v>
      </c>
      <c r="E11" s="6" t="s">
        <v>1519</v>
      </c>
      <c r="F11" s="6" t="s">
        <v>28</v>
      </c>
      <c r="G11" s="57">
        <v>0</v>
      </c>
      <c r="H11" s="6" t="s">
        <v>64</v>
      </c>
      <c r="I11" s="6" t="s">
        <v>1493</v>
      </c>
      <c r="J11" s="6" t="s">
        <v>1492</v>
      </c>
      <c r="K11" s="6" t="s">
        <v>64</v>
      </c>
      <c r="L11" s="6" t="s">
        <v>64</v>
      </c>
      <c r="M11" s="6" t="s">
        <v>1498</v>
      </c>
      <c r="N11" s="6" t="s">
        <v>65</v>
      </c>
      <c r="O11" s="6" t="s">
        <v>1499</v>
      </c>
      <c r="P11" s="58">
        <f>COUNTIF(study_tools!B:B,A11)</f>
        <v>1</v>
      </c>
      <c r="Q11" s="56" t="s">
        <v>1520</v>
      </c>
      <c r="R11" s="58" t="s">
        <v>65</v>
      </c>
      <c r="S11" s="6" t="s">
        <v>1521</v>
      </c>
      <c r="T11" s="76" t="s">
        <v>1522</v>
      </c>
      <c r="U11" s="76" t="s">
        <v>1523</v>
      </c>
      <c r="V11" s="76" t="s">
        <v>1524</v>
      </c>
      <c r="W11" s="76" t="s">
        <v>1525</v>
      </c>
    </row>
    <row r="12" spans="1:23">
      <c r="A12" s="77" t="s">
        <v>1526</v>
      </c>
      <c r="B12" s="83" t="s">
        <v>1527</v>
      </c>
      <c r="C12" s="6"/>
      <c r="D12" s="6" t="s">
        <v>1528</v>
      </c>
      <c r="E12" s="6" t="s">
        <v>1529</v>
      </c>
      <c r="F12" s="6" t="s">
        <v>67</v>
      </c>
      <c r="G12" s="57">
        <v>50000</v>
      </c>
      <c r="H12" s="6" t="s">
        <v>65</v>
      </c>
      <c r="I12" s="6" t="s">
        <v>1493</v>
      </c>
      <c r="J12" s="6" t="s">
        <v>1493</v>
      </c>
      <c r="K12" s="6" t="s">
        <v>64</v>
      </c>
      <c r="L12" s="6" t="s">
        <v>64</v>
      </c>
      <c r="M12" s="6" t="s">
        <v>105</v>
      </c>
      <c r="N12" s="6"/>
      <c r="O12" s="6" t="s">
        <v>1494</v>
      </c>
      <c r="P12" s="58">
        <f>COUNTIF(study_tools!B:B,A12)</f>
        <v>2</v>
      </c>
      <c r="Q12" s="6" t="s">
        <v>1530</v>
      </c>
      <c r="R12" s="58"/>
      <c r="S12" s="6"/>
      <c r="T12" s="59"/>
      <c r="U12" s="59"/>
      <c r="V12" s="59"/>
    </row>
    <row r="13" spans="1:23" ht="28.5">
      <c r="A13" s="77" t="s">
        <v>752</v>
      </c>
      <c r="B13" s="83" t="s">
        <v>1531</v>
      </c>
      <c r="C13" s="6"/>
      <c r="D13" s="6" t="s">
        <v>372</v>
      </c>
      <c r="E13" s="6" t="s">
        <v>1532</v>
      </c>
      <c r="F13" s="6" t="s">
        <v>67</v>
      </c>
      <c r="G13" s="57">
        <v>2000</v>
      </c>
      <c r="H13" s="6" t="s">
        <v>65</v>
      </c>
      <c r="I13" s="6" t="s">
        <v>1492</v>
      </c>
      <c r="J13" s="6" t="s">
        <v>1493</v>
      </c>
      <c r="K13" s="6" t="s">
        <v>64</v>
      </c>
      <c r="L13" s="6" t="s">
        <v>64</v>
      </c>
      <c r="M13" s="6" t="s">
        <v>105</v>
      </c>
      <c r="N13" s="6"/>
      <c r="O13" s="6" t="s">
        <v>1494</v>
      </c>
      <c r="P13" s="58">
        <f>COUNTIF(study_tools!B:B,A13)</f>
        <v>39</v>
      </c>
      <c r="Q13" s="6" t="s">
        <v>1533</v>
      </c>
      <c r="R13" s="58"/>
      <c r="S13" s="6"/>
      <c r="T13" s="59"/>
      <c r="U13" s="59"/>
      <c r="V13" s="59"/>
    </row>
    <row r="14" spans="1:23">
      <c r="A14" s="77" t="s">
        <v>1335</v>
      </c>
      <c r="B14" s="83" t="s">
        <v>1335</v>
      </c>
      <c r="C14" s="6"/>
      <c r="D14" s="6" t="s">
        <v>372</v>
      </c>
      <c r="E14" s="6" t="s">
        <v>1534</v>
      </c>
      <c r="F14" s="6" t="s">
        <v>1491</v>
      </c>
      <c r="G14" s="57">
        <v>2000</v>
      </c>
      <c r="H14" s="6" t="s">
        <v>65</v>
      </c>
      <c r="I14" s="6" t="s">
        <v>1492</v>
      </c>
      <c r="J14" s="6" t="s">
        <v>1493</v>
      </c>
      <c r="K14" s="6" t="s">
        <v>64</v>
      </c>
      <c r="L14" s="6" t="s">
        <v>64</v>
      </c>
      <c r="M14" s="6" t="s">
        <v>105</v>
      </c>
      <c r="N14" s="6"/>
      <c r="O14" s="6" t="s">
        <v>1499</v>
      </c>
      <c r="P14" s="58">
        <f>COUNTIF(study_tools!B:B,A14)</f>
        <v>1</v>
      </c>
      <c r="Q14" s="6" t="s">
        <v>1324</v>
      </c>
      <c r="R14" s="58"/>
      <c r="S14" s="6"/>
      <c r="T14" s="59"/>
      <c r="U14" s="59"/>
      <c r="V14" s="59"/>
    </row>
    <row r="15" spans="1:23">
      <c r="A15" s="77" t="s">
        <v>1535</v>
      </c>
      <c r="B15" s="83" t="s">
        <v>1535</v>
      </c>
      <c r="C15" s="6"/>
      <c r="D15" s="6" t="s">
        <v>1501</v>
      </c>
      <c r="E15" s="6" t="s">
        <v>1536</v>
      </c>
      <c r="F15" s="6" t="s">
        <v>28</v>
      </c>
      <c r="G15" s="57">
        <v>0</v>
      </c>
      <c r="H15" s="6" t="s">
        <v>64</v>
      </c>
      <c r="I15" s="6" t="s">
        <v>1492</v>
      </c>
      <c r="J15" s="6" t="s">
        <v>1492</v>
      </c>
      <c r="K15" s="6" t="s">
        <v>64</v>
      </c>
      <c r="L15" s="6" t="s">
        <v>64</v>
      </c>
      <c r="M15" s="6" t="s">
        <v>105</v>
      </c>
      <c r="N15" s="6"/>
      <c r="O15" s="6" t="s">
        <v>1494</v>
      </c>
      <c r="P15" s="58">
        <f>COUNTIF(study_tools!B:B,A15)</f>
        <v>3</v>
      </c>
      <c r="Q15" s="6" t="s">
        <v>1530</v>
      </c>
      <c r="R15" s="58"/>
      <c r="S15" s="6"/>
      <c r="T15" s="59"/>
      <c r="U15" s="59"/>
      <c r="V15" s="59"/>
    </row>
    <row r="16" spans="1:23">
      <c r="A16" s="77" t="s">
        <v>1303</v>
      </c>
      <c r="B16" s="83" t="s">
        <v>1537</v>
      </c>
      <c r="C16" s="6"/>
      <c r="D16" s="6" t="s">
        <v>1501</v>
      </c>
      <c r="E16" s="6" t="s">
        <v>1538</v>
      </c>
      <c r="F16" s="6" t="s">
        <v>1491</v>
      </c>
      <c r="G16" s="57">
        <v>0</v>
      </c>
      <c r="H16" s="6" t="s">
        <v>64</v>
      </c>
      <c r="I16" s="6" t="s">
        <v>1492</v>
      </c>
      <c r="J16" s="6" t="s">
        <v>1492</v>
      </c>
      <c r="K16" s="6" t="s">
        <v>64</v>
      </c>
      <c r="L16" s="6" t="s">
        <v>64</v>
      </c>
      <c r="M16" s="6" t="s">
        <v>105</v>
      </c>
      <c r="N16" s="6"/>
      <c r="O16" s="6" t="s">
        <v>1494</v>
      </c>
      <c r="P16" s="58">
        <f>COUNTIF(study_tools!B:B,A16)</f>
        <v>1</v>
      </c>
      <c r="Q16" s="6" t="s">
        <v>1539</v>
      </c>
      <c r="R16" s="58"/>
      <c r="S16" s="6"/>
      <c r="T16" s="59"/>
      <c r="U16" s="59"/>
      <c r="V16" s="59"/>
    </row>
    <row r="17" spans="1:22">
      <c r="A17" s="77" t="s">
        <v>722</v>
      </c>
      <c r="B17" s="83" t="s">
        <v>722</v>
      </c>
      <c r="C17" s="6"/>
      <c r="D17" s="6" t="s">
        <v>1518</v>
      </c>
      <c r="E17" s="6" t="s">
        <v>1540</v>
      </c>
      <c r="F17" s="6" t="s">
        <v>1491</v>
      </c>
      <c r="G17" s="57">
        <v>0</v>
      </c>
      <c r="H17" s="6" t="s">
        <v>64</v>
      </c>
      <c r="I17" s="6" t="s">
        <v>1492</v>
      </c>
      <c r="J17" s="6" t="s">
        <v>1493</v>
      </c>
      <c r="K17" s="6" t="s">
        <v>64</v>
      </c>
      <c r="L17" s="6" t="s">
        <v>64</v>
      </c>
      <c r="M17" s="6" t="s">
        <v>105</v>
      </c>
      <c r="N17" s="6"/>
      <c r="O17" s="6" t="s">
        <v>1494</v>
      </c>
      <c r="P17" s="58">
        <f>COUNTIF(study_tools!B:B,A17)</f>
        <v>3</v>
      </c>
      <c r="Q17" s="6" t="s">
        <v>1541</v>
      </c>
      <c r="R17" s="58"/>
      <c r="S17" s="6"/>
      <c r="T17" s="59"/>
      <c r="U17" s="59"/>
      <c r="V17" s="59"/>
    </row>
    <row r="18" spans="1:22">
      <c r="A18" s="77" t="s">
        <v>1311</v>
      </c>
      <c r="B18" s="83" t="s">
        <v>1542</v>
      </c>
      <c r="C18" s="6"/>
      <c r="D18" s="6" t="s">
        <v>1501</v>
      </c>
      <c r="E18" s="6" t="s">
        <v>1543</v>
      </c>
      <c r="F18" s="6" t="s">
        <v>28</v>
      </c>
      <c r="G18" s="57">
        <v>0</v>
      </c>
      <c r="H18" s="6" t="s">
        <v>64</v>
      </c>
      <c r="I18" s="6" t="s">
        <v>1493</v>
      </c>
      <c r="J18" s="6" t="s">
        <v>1493</v>
      </c>
      <c r="K18" s="6" t="s">
        <v>64</v>
      </c>
      <c r="L18" s="6" t="s">
        <v>64</v>
      </c>
      <c r="M18" s="6" t="s">
        <v>105</v>
      </c>
      <c r="N18" s="6"/>
      <c r="O18" s="6" t="s">
        <v>1499</v>
      </c>
      <c r="P18" s="58">
        <f>COUNTIF(study_tools!B:B,A18)</f>
        <v>4</v>
      </c>
      <c r="Q18" s="6" t="s">
        <v>1544</v>
      </c>
      <c r="R18" s="58"/>
      <c r="S18" s="6"/>
      <c r="T18" s="59"/>
      <c r="U18" s="59"/>
      <c r="V18" s="59"/>
    </row>
    <row r="19" spans="1:22">
      <c r="A19" s="77" t="s">
        <v>1155</v>
      </c>
      <c r="B19" s="83" t="s">
        <v>1155</v>
      </c>
      <c r="C19" s="6"/>
      <c r="D19" s="6" t="s">
        <v>372</v>
      </c>
      <c r="E19" s="6" t="s">
        <v>1545</v>
      </c>
      <c r="F19" s="6" t="s">
        <v>67</v>
      </c>
      <c r="G19" s="57">
        <v>1000</v>
      </c>
      <c r="H19" s="6" t="s">
        <v>65</v>
      </c>
      <c r="I19" s="6" t="s">
        <v>1493</v>
      </c>
      <c r="J19" s="6" t="s">
        <v>1493</v>
      </c>
      <c r="K19" s="6" t="s">
        <v>64</v>
      </c>
      <c r="L19" s="6" t="s">
        <v>64</v>
      </c>
      <c r="M19" s="6" t="s">
        <v>105</v>
      </c>
      <c r="N19" s="6"/>
      <c r="O19" s="6" t="s">
        <v>1494</v>
      </c>
      <c r="P19" s="58">
        <f>COUNTIF(study_tools!B:B,A19)</f>
        <v>12</v>
      </c>
      <c r="Q19" s="6" t="s">
        <v>1544</v>
      </c>
      <c r="R19" s="58"/>
      <c r="S19" s="6"/>
      <c r="T19" s="59"/>
      <c r="U19" s="59"/>
      <c r="V19" s="59"/>
    </row>
    <row r="20" spans="1:22">
      <c r="A20" s="77" t="s">
        <v>1546</v>
      </c>
      <c r="B20" s="83" t="s">
        <v>1547</v>
      </c>
      <c r="C20" s="6"/>
      <c r="D20" s="6" t="s">
        <v>475</v>
      </c>
      <c r="E20" s="6" t="s">
        <v>1548</v>
      </c>
      <c r="F20" s="6" t="s">
        <v>28</v>
      </c>
      <c r="G20" s="57">
        <v>0</v>
      </c>
      <c r="H20" s="6" t="s">
        <v>64</v>
      </c>
      <c r="I20" s="6" t="s">
        <v>1493</v>
      </c>
      <c r="J20" s="6" t="s">
        <v>1492</v>
      </c>
      <c r="K20" s="6" t="s">
        <v>64</v>
      </c>
      <c r="L20" s="6" t="s">
        <v>64</v>
      </c>
      <c r="M20" s="6" t="s">
        <v>1498</v>
      </c>
      <c r="N20" s="6"/>
      <c r="O20" s="6" t="s">
        <v>1499</v>
      </c>
      <c r="P20" s="58">
        <f>COUNTIF(study_tools!B:B,A20)</f>
        <v>0</v>
      </c>
      <c r="Q20" s="6" t="s">
        <v>1549</v>
      </c>
      <c r="R20" s="58"/>
      <c r="S20" s="6"/>
      <c r="T20" s="59"/>
      <c r="U20" s="59"/>
      <c r="V20" s="59"/>
    </row>
    <row r="21" spans="1:22">
      <c r="A21" s="77" t="s">
        <v>1550</v>
      </c>
      <c r="B21" s="83" t="s">
        <v>1551</v>
      </c>
      <c r="C21" s="6"/>
      <c r="D21" s="6" t="s">
        <v>1501</v>
      </c>
      <c r="E21" s="6" t="s">
        <v>1552</v>
      </c>
      <c r="F21" s="6" t="s">
        <v>1491</v>
      </c>
      <c r="G21" s="57">
        <v>0</v>
      </c>
      <c r="H21" s="6" t="s">
        <v>64</v>
      </c>
      <c r="I21" s="6" t="s">
        <v>1493</v>
      </c>
      <c r="J21" s="6" t="s">
        <v>1492</v>
      </c>
      <c r="K21" s="6" t="s">
        <v>64</v>
      </c>
      <c r="L21" s="6" t="s">
        <v>64</v>
      </c>
      <c r="M21" s="6" t="s">
        <v>105</v>
      </c>
      <c r="N21" s="6"/>
      <c r="O21" s="6" t="s">
        <v>1494</v>
      </c>
      <c r="P21" s="58">
        <f>COUNTIF(study_tools!B:B,A21)</f>
        <v>0</v>
      </c>
      <c r="Q21" s="6" t="s">
        <v>1495</v>
      </c>
      <c r="R21" s="58"/>
      <c r="S21" s="6"/>
      <c r="T21" s="59"/>
      <c r="U21" s="59"/>
      <c r="V21" s="59"/>
    </row>
    <row r="22" spans="1:22" ht="28.5">
      <c r="A22" s="77" t="s">
        <v>1306</v>
      </c>
      <c r="B22" s="83" t="s">
        <v>1553</v>
      </c>
      <c r="C22" s="6"/>
      <c r="D22" s="6" t="s">
        <v>1489</v>
      </c>
      <c r="E22" s="6" t="s">
        <v>1490</v>
      </c>
      <c r="F22" s="6" t="s">
        <v>28</v>
      </c>
      <c r="G22" s="57">
        <v>0</v>
      </c>
      <c r="H22" s="6" t="s">
        <v>64</v>
      </c>
      <c r="I22" s="6" t="s">
        <v>1493</v>
      </c>
      <c r="J22" s="6" t="s">
        <v>1492</v>
      </c>
      <c r="K22" s="6" t="s">
        <v>64</v>
      </c>
      <c r="L22" s="6" t="s">
        <v>64</v>
      </c>
      <c r="M22" s="6" t="s">
        <v>1498</v>
      </c>
      <c r="N22" s="6"/>
      <c r="O22" s="6" t="s">
        <v>1499</v>
      </c>
      <c r="P22" s="58">
        <f>COUNTIF(study_tools!B:B,A22)</f>
        <v>1</v>
      </c>
      <c r="Q22" s="6" t="s">
        <v>1495</v>
      </c>
      <c r="R22" s="58"/>
      <c r="S22" s="6"/>
      <c r="T22" s="59"/>
      <c r="U22" s="59"/>
      <c r="V22" s="59"/>
    </row>
    <row r="23" spans="1:22">
      <c r="A23" s="77" t="s">
        <v>1314</v>
      </c>
      <c r="B23" s="83" t="s">
        <v>1554</v>
      </c>
      <c r="C23" s="6"/>
      <c r="D23" s="6" t="s">
        <v>1489</v>
      </c>
      <c r="E23" s="6" t="s">
        <v>1490</v>
      </c>
      <c r="F23" s="6" t="s">
        <v>1491</v>
      </c>
      <c r="G23" s="57">
        <v>3000</v>
      </c>
      <c r="H23" s="6" t="s">
        <v>64</v>
      </c>
      <c r="I23" s="6" t="s">
        <v>1492</v>
      </c>
      <c r="J23" s="6" t="s">
        <v>1493</v>
      </c>
      <c r="K23" s="6" t="s">
        <v>64</v>
      </c>
      <c r="L23" s="6" t="s">
        <v>64</v>
      </c>
      <c r="M23" s="6" t="s">
        <v>105</v>
      </c>
      <c r="N23" s="6"/>
      <c r="O23" s="6" t="s">
        <v>1494</v>
      </c>
      <c r="P23" s="58">
        <f>COUNTIF(study_tools!B:B,A23)</f>
        <v>1</v>
      </c>
      <c r="Q23" s="6" t="s">
        <v>1555</v>
      </c>
      <c r="R23" s="58"/>
      <c r="S23" s="6"/>
      <c r="T23" s="59"/>
      <c r="U23" s="59"/>
      <c r="V23" s="59"/>
    </row>
    <row r="24" spans="1:22" ht="42.75">
      <c r="A24" s="77" t="s">
        <v>1298</v>
      </c>
      <c r="B24" s="83" t="s">
        <v>1556</v>
      </c>
      <c r="C24" s="6"/>
      <c r="D24" s="6" t="s">
        <v>1557</v>
      </c>
      <c r="E24" s="6" t="s">
        <v>1558</v>
      </c>
      <c r="F24" s="6" t="s">
        <v>28</v>
      </c>
      <c r="G24" s="57">
        <v>0</v>
      </c>
      <c r="H24" s="6" t="s">
        <v>64</v>
      </c>
      <c r="I24" s="6" t="s">
        <v>1493</v>
      </c>
      <c r="J24" s="6" t="s">
        <v>1492</v>
      </c>
      <c r="K24" s="6" t="s">
        <v>64</v>
      </c>
      <c r="L24" s="6" t="s">
        <v>64</v>
      </c>
      <c r="M24" s="6" t="s">
        <v>1498</v>
      </c>
      <c r="N24" s="6"/>
      <c r="O24" s="6" t="s">
        <v>1499</v>
      </c>
      <c r="P24" s="58">
        <f>COUNTIF(study_tools!B:B,A24)</f>
        <v>1</v>
      </c>
      <c r="Q24" s="6" t="s">
        <v>1530</v>
      </c>
      <c r="R24" s="58"/>
      <c r="S24" s="6"/>
      <c r="T24" s="59"/>
      <c r="U24" s="59"/>
      <c r="V24" s="59"/>
    </row>
    <row r="25" spans="1:22">
      <c r="A25" s="77" t="s">
        <v>1320</v>
      </c>
      <c r="B25" s="83" t="s">
        <v>1559</v>
      </c>
      <c r="C25" s="6"/>
      <c r="D25" s="6" t="s">
        <v>598</v>
      </c>
      <c r="E25" s="6" t="s">
        <v>1560</v>
      </c>
      <c r="F25" s="6" t="s">
        <v>28</v>
      </c>
      <c r="G25" s="57">
        <v>0</v>
      </c>
      <c r="H25" s="6" t="s">
        <v>64</v>
      </c>
      <c r="I25" s="6" t="s">
        <v>1561</v>
      </c>
      <c r="J25" s="6" t="s">
        <v>1492</v>
      </c>
      <c r="K25" s="6" t="s">
        <v>64</v>
      </c>
      <c r="L25" s="6" t="s">
        <v>65</v>
      </c>
      <c r="M25" s="6" t="s">
        <v>105</v>
      </c>
      <c r="N25" s="6"/>
      <c r="O25" s="6" t="s">
        <v>1499</v>
      </c>
      <c r="P25" s="58">
        <f>COUNTIF(study_tools!B:B,A25)</f>
        <v>1</v>
      </c>
      <c r="Q25" s="6" t="s">
        <v>1495</v>
      </c>
      <c r="R25" s="58"/>
      <c r="S25" s="6"/>
      <c r="T25" s="59"/>
      <c r="U25" s="59"/>
      <c r="V25" s="59"/>
    </row>
    <row r="26" spans="1:22" ht="42.75">
      <c r="A26" s="77" t="s">
        <v>1307</v>
      </c>
      <c r="B26" s="83" t="s">
        <v>1562</v>
      </c>
      <c r="C26" s="6"/>
      <c r="D26" s="6" t="s">
        <v>372</v>
      </c>
      <c r="E26" s="6" t="s">
        <v>1563</v>
      </c>
      <c r="F26" s="6" t="s">
        <v>28</v>
      </c>
      <c r="G26" s="57">
        <v>0</v>
      </c>
      <c r="H26" s="6" t="s">
        <v>64</v>
      </c>
      <c r="I26" s="6" t="s">
        <v>1493</v>
      </c>
      <c r="J26" s="6" t="s">
        <v>1492</v>
      </c>
      <c r="K26" s="6" t="s">
        <v>64</v>
      </c>
      <c r="L26" s="6" t="s">
        <v>64</v>
      </c>
      <c r="M26" s="6" t="s">
        <v>1498</v>
      </c>
      <c r="N26" s="6"/>
      <c r="O26" s="6" t="s">
        <v>1499</v>
      </c>
      <c r="P26" s="58">
        <f>COUNTIF(study_tools!B:B,A26)</f>
        <v>1</v>
      </c>
      <c r="Q26" s="6" t="s">
        <v>1564</v>
      </c>
      <c r="R26" s="58"/>
      <c r="S26" s="6"/>
      <c r="T26" s="59"/>
      <c r="U26" s="59"/>
      <c r="V26" s="59"/>
    </row>
    <row r="27" spans="1:22">
      <c r="A27" s="77" t="s">
        <v>1565</v>
      </c>
      <c r="B27" s="83" t="s">
        <v>1566</v>
      </c>
      <c r="C27" s="6"/>
      <c r="D27" s="6" t="s">
        <v>618</v>
      </c>
      <c r="E27" s="6" t="s">
        <v>1567</v>
      </c>
      <c r="F27" s="6" t="s">
        <v>1491</v>
      </c>
      <c r="G27" s="57">
        <v>5000</v>
      </c>
      <c r="H27" s="6" t="s">
        <v>65</v>
      </c>
      <c r="I27" s="6" t="s">
        <v>1493</v>
      </c>
      <c r="J27" s="6" t="s">
        <v>1492</v>
      </c>
      <c r="K27" s="6" t="s">
        <v>64</v>
      </c>
      <c r="L27" s="6" t="s">
        <v>65</v>
      </c>
      <c r="M27" s="6" t="s">
        <v>1498</v>
      </c>
      <c r="N27" s="6"/>
      <c r="O27" s="6" t="s">
        <v>1494</v>
      </c>
      <c r="P27" s="58">
        <f>COUNTIF(study_tools!B:B,A27)</f>
        <v>0</v>
      </c>
      <c r="Q27" s="6" t="s">
        <v>1495</v>
      </c>
      <c r="R27" s="58"/>
      <c r="S27" s="6"/>
      <c r="T27" s="59"/>
      <c r="U27" s="59"/>
      <c r="V27" s="59"/>
    </row>
    <row r="28" spans="1:22">
      <c r="A28" s="77" t="s">
        <v>127</v>
      </c>
      <c r="B28" s="83" t="s">
        <v>1568</v>
      </c>
      <c r="C28" s="6"/>
      <c r="D28" s="6" t="s">
        <v>475</v>
      </c>
      <c r="E28" s="6" t="s">
        <v>1548</v>
      </c>
      <c r="F28" s="6" t="s">
        <v>28</v>
      </c>
      <c r="G28" s="57">
        <v>0</v>
      </c>
      <c r="H28" s="6" t="s">
        <v>64</v>
      </c>
      <c r="I28" s="6" t="s">
        <v>1493</v>
      </c>
      <c r="J28" s="6" t="s">
        <v>1492</v>
      </c>
      <c r="K28" s="6" t="s">
        <v>64</v>
      </c>
      <c r="L28" s="6" t="s">
        <v>64</v>
      </c>
      <c r="M28" s="6" t="s">
        <v>1498</v>
      </c>
      <c r="N28" s="6"/>
      <c r="O28" s="6" t="s">
        <v>1499</v>
      </c>
      <c r="P28" s="58">
        <f>COUNTIF(study_tools!B:B,A28)</f>
        <v>0</v>
      </c>
      <c r="Q28" s="6" t="s">
        <v>1506</v>
      </c>
      <c r="R28" s="58"/>
      <c r="S28" s="6"/>
      <c r="T28" s="59"/>
      <c r="U28" s="59"/>
      <c r="V28" s="59"/>
    </row>
    <row r="29" spans="1:22" ht="28.5">
      <c r="A29" s="77" t="s">
        <v>1319</v>
      </c>
      <c r="B29" s="83" t="s">
        <v>1569</v>
      </c>
      <c r="C29" s="6"/>
      <c r="D29" s="6" t="s">
        <v>1501</v>
      </c>
      <c r="E29" s="6" t="s">
        <v>1538</v>
      </c>
      <c r="F29" s="6" t="s">
        <v>1491</v>
      </c>
      <c r="G29" s="57">
        <v>0</v>
      </c>
      <c r="H29" s="6" t="s">
        <v>64</v>
      </c>
      <c r="I29" s="6" t="s">
        <v>1492</v>
      </c>
      <c r="J29" s="6" t="s">
        <v>1492</v>
      </c>
      <c r="K29" s="6" t="s">
        <v>64</v>
      </c>
      <c r="L29" s="6" t="s">
        <v>64</v>
      </c>
      <c r="M29" s="6" t="s">
        <v>105</v>
      </c>
      <c r="N29" s="6"/>
      <c r="O29" s="6" t="s">
        <v>1494</v>
      </c>
      <c r="P29" s="58">
        <f>COUNTIF(study_tools!B:B,A29)</f>
        <v>1</v>
      </c>
      <c r="Q29" s="6" t="s">
        <v>1570</v>
      </c>
      <c r="R29" s="58"/>
      <c r="S29" s="6"/>
      <c r="T29" s="59"/>
      <c r="U29" s="59"/>
      <c r="V29" s="59"/>
    </row>
    <row r="30" spans="1:22" ht="28.5">
      <c r="A30" s="77" t="s">
        <v>1571</v>
      </c>
      <c r="B30" s="83" t="s">
        <v>1572</v>
      </c>
      <c r="C30" s="6"/>
      <c r="D30" s="6" t="s">
        <v>277</v>
      </c>
      <c r="E30" s="6" t="s">
        <v>1573</v>
      </c>
      <c r="F30" s="6" t="s">
        <v>67</v>
      </c>
      <c r="G30" s="57">
        <v>10000</v>
      </c>
      <c r="H30" s="6" t="s">
        <v>65</v>
      </c>
      <c r="I30" s="6" t="s">
        <v>1493</v>
      </c>
      <c r="J30" s="6" t="s">
        <v>1493</v>
      </c>
      <c r="K30" s="6" t="s">
        <v>64</v>
      </c>
      <c r="L30" s="6" t="s">
        <v>64</v>
      </c>
      <c r="M30" s="6" t="s">
        <v>105</v>
      </c>
      <c r="N30" s="6"/>
      <c r="O30" s="6" t="s">
        <v>1494</v>
      </c>
      <c r="P30" s="58">
        <f>COUNTIF(study_tools!B:B,A30)</f>
        <v>0</v>
      </c>
      <c r="Q30" s="6" t="s">
        <v>1570</v>
      </c>
      <c r="R30" s="58"/>
      <c r="S30" s="6"/>
      <c r="T30" s="59"/>
      <c r="U30" s="59"/>
      <c r="V30" s="59"/>
    </row>
    <row r="31" spans="1:22">
      <c r="A31" s="6"/>
      <c r="B31" s="83"/>
      <c r="C31" s="6"/>
      <c r="D31" s="6"/>
      <c r="E31" s="6"/>
      <c r="F31" s="6"/>
      <c r="G31" s="6"/>
      <c r="H31" s="6"/>
      <c r="I31" s="6"/>
      <c r="J31" s="6"/>
      <c r="K31" s="6"/>
      <c r="L31" s="6"/>
      <c r="M31" s="6"/>
      <c r="N31" s="6"/>
      <c r="O31" s="6"/>
      <c r="P31" s="6"/>
      <c r="Q31" s="6"/>
      <c r="R31" s="6"/>
      <c r="S31" s="6"/>
    </row>
    <row r="32" spans="1:22">
      <c r="A32" s="6"/>
      <c r="B32" s="83"/>
      <c r="C32" s="6"/>
      <c r="D32" s="6"/>
      <c r="E32" s="6"/>
      <c r="F32" s="6"/>
      <c r="G32" s="6"/>
      <c r="H32" s="6"/>
      <c r="I32" s="6"/>
      <c r="J32" s="6"/>
      <c r="K32" s="6"/>
      <c r="L32" s="6"/>
      <c r="M32" s="6"/>
      <c r="N32" s="6"/>
      <c r="O32" s="6"/>
      <c r="P32" s="6"/>
      <c r="Q32" s="6"/>
      <c r="R32" s="6"/>
      <c r="S32" s="6"/>
    </row>
    <row r="33" spans="1:19">
      <c r="A33" s="6"/>
      <c r="B33" s="83"/>
      <c r="C33" s="6"/>
      <c r="D33" s="6"/>
      <c r="E33" s="6"/>
      <c r="F33" s="6"/>
      <c r="G33" s="6"/>
      <c r="H33" s="6"/>
      <c r="I33" s="6"/>
      <c r="J33" s="6"/>
      <c r="K33" s="6"/>
      <c r="L33" s="6"/>
      <c r="M33" s="6"/>
      <c r="N33" s="6"/>
      <c r="O33" s="6"/>
      <c r="P33" s="6"/>
      <c r="Q33" s="6"/>
      <c r="R33" s="6"/>
      <c r="S33" s="6"/>
    </row>
    <row r="34" spans="1:19">
      <c r="A34" s="6"/>
      <c r="B34" s="83"/>
      <c r="C34" s="6"/>
      <c r="D34" s="6"/>
      <c r="E34" s="6"/>
      <c r="F34" s="6"/>
      <c r="G34" s="6"/>
      <c r="H34" s="6"/>
      <c r="I34" s="6"/>
      <c r="J34" s="6"/>
      <c r="K34" s="6"/>
      <c r="L34" s="6"/>
      <c r="M34" s="6"/>
      <c r="N34" s="6"/>
      <c r="O34" s="6"/>
      <c r="P34" s="6"/>
      <c r="Q34" s="6"/>
      <c r="R34" s="6"/>
      <c r="S34" s="6"/>
    </row>
    <row r="35" spans="1:19">
      <c r="A35" s="6"/>
      <c r="B35" s="83"/>
      <c r="C35" s="6"/>
      <c r="D35" s="6"/>
      <c r="E35" s="6"/>
      <c r="F35" s="6"/>
      <c r="G35" s="6"/>
      <c r="H35" s="6"/>
      <c r="I35" s="6"/>
      <c r="J35" s="6"/>
      <c r="K35" s="6"/>
      <c r="L35" s="6"/>
      <c r="M35" s="6"/>
      <c r="N35" s="6"/>
      <c r="O35" s="6"/>
      <c r="P35" s="6"/>
      <c r="Q35" s="6"/>
      <c r="R35" s="6"/>
      <c r="S35" s="6"/>
    </row>
    <row r="36" spans="1:19">
      <c r="A36" s="6"/>
      <c r="B36" s="83"/>
      <c r="C36" s="6"/>
      <c r="D36" s="6"/>
      <c r="E36" s="6"/>
      <c r="F36" s="6"/>
      <c r="G36" s="6"/>
      <c r="H36" s="6"/>
      <c r="I36" s="6"/>
      <c r="J36" s="6"/>
      <c r="K36" s="6"/>
      <c r="L36" s="6"/>
      <c r="M36" s="6"/>
      <c r="N36" s="6"/>
      <c r="O36" s="6"/>
      <c r="P36" s="6"/>
      <c r="Q36" s="6"/>
      <c r="R36" s="6"/>
      <c r="S36" s="6"/>
    </row>
    <row r="37" spans="1:19">
      <c r="A37" s="6"/>
      <c r="B37" s="83"/>
      <c r="C37" s="6"/>
      <c r="D37" s="6"/>
      <c r="E37" s="6"/>
      <c r="F37" s="6"/>
      <c r="G37" s="6"/>
      <c r="H37" s="6"/>
      <c r="I37" s="6"/>
      <c r="J37" s="6"/>
      <c r="K37" s="6"/>
      <c r="L37" s="6"/>
      <c r="M37" s="6"/>
      <c r="N37" s="6"/>
      <c r="O37" s="6"/>
      <c r="P37" s="6"/>
      <c r="Q37" s="6"/>
      <c r="R37" s="6"/>
      <c r="S37" s="6"/>
    </row>
    <row r="38" spans="1:19">
      <c r="A38" s="6"/>
      <c r="B38" s="83"/>
      <c r="C38" s="6"/>
      <c r="D38" s="6"/>
      <c r="E38" s="6"/>
      <c r="F38" s="6"/>
      <c r="G38" s="6"/>
      <c r="H38" s="6"/>
      <c r="I38" s="6"/>
      <c r="J38" s="6"/>
      <c r="K38" s="6"/>
      <c r="L38" s="6"/>
      <c r="M38" s="6"/>
      <c r="N38" s="6"/>
      <c r="O38" s="6"/>
      <c r="P38" s="6"/>
      <c r="Q38" s="6"/>
      <c r="R38" s="6"/>
      <c r="S38" s="6"/>
    </row>
    <row r="39" spans="1:19">
      <c r="A39" s="6"/>
      <c r="B39" s="83"/>
      <c r="C39" s="6"/>
      <c r="D39" s="6"/>
      <c r="E39" s="6"/>
      <c r="F39" s="6"/>
      <c r="G39" s="6"/>
      <c r="H39" s="6"/>
      <c r="I39" s="6"/>
      <c r="J39" s="6"/>
      <c r="K39" s="6"/>
      <c r="L39" s="6"/>
      <c r="M39" s="6"/>
      <c r="N39" s="6"/>
      <c r="O39" s="6"/>
      <c r="P39" s="6"/>
      <c r="Q39" s="6"/>
      <c r="R39" s="6"/>
      <c r="S39" s="6"/>
    </row>
    <row r="40" spans="1:19">
      <c r="A40" s="6"/>
      <c r="B40" s="83"/>
      <c r="C40" s="6"/>
      <c r="D40" s="6"/>
      <c r="E40" s="6"/>
      <c r="F40" s="6"/>
      <c r="G40" s="6"/>
      <c r="H40" s="6"/>
      <c r="I40" s="6"/>
      <c r="J40" s="6"/>
      <c r="K40" s="6"/>
      <c r="L40" s="6"/>
      <c r="M40" s="6"/>
      <c r="N40" s="6"/>
      <c r="O40" s="6"/>
      <c r="P40" s="6"/>
      <c r="Q40" s="6"/>
      <c r="R40" s="6"/>
      <c r="S40" s="6"/>
    </row>
    <row r="41" spans="1:19">
      <c r="A41" s="6"/>
      <c r="B41" s="83"/>
      <c r="C41" s="6"/>
      <c r="D41" s="6"/>
      <c r="E41" s="6"/>
      <c r="F41" s="6"/>
      <c r="G41" s="6"/>
      <c r="H41" s="6"/>
      <c r="I41" s="6"/>
      <c r="J41" s="6"/>
      <c r="K41" s="6"/>
      <c r="L41" s="6"/>
      <c r="M41" s="6"/>
      <c r="N41" s="6"/>
      <c r="O41" s="6"/>
      <c r="P41" s="6"/>
      <c r="Q41" s="6"/>
      <c r="R41" s="6"/>
      <c r="S41" s="6"/>
    </row>
    <row r="42" spans="1:19">
      <c r="A42" s="6"/>
      <c r="B42" s="83"/>
      <c r="C42" s="6"/>
      <c r="D42" s="6"/>
      <c r="E42" s="6"/>
      <c r="F42" s="6"/>
      <c r="G42" s="6"/>
      <c r="H42" s="6"/>
      <c r="I42" s="6"/>
      <c r="J42" s="6"/>
      <c r="K42" s="6"/>
      <c r="L42" s="6"/>
      <c r="M42" s="6"/>
      <c r="N42" s="6"/>
      <c r="O42" s="6"/>
      <c r="P42" s="6"/>
      <c r="Q42" s="6"/>
      <c r="R42" s="6"/>
      <c r="S42" s="6"/>
    </row>
    <row r="43" spans="1:19">
      <c r="A43" s="6"/>
      <c r="B43" s="83"/>
      <c r="C43" s="6"/>
      <c r="D43" s="6"/>
      <c r="E43" s="6"/>
      <c r="F43" s="6"/>
      <c r="G43" s="6"/>
      <c r="H43" s="6"/>
      <c r="I43" s="6"/>
      <c r="J43" s="6"/>
      <c r="K43" s="6"/>
      <c r="L43" s="6"/>
      <c r="M43" s="6"/>
      <c r="N43" s="6"/>
      <c r="O43" s="6"/>
      <c r="P43" s="6"/>
      <c r="Q43" s="6"/>
      <c r="R43" s="6"/>
      <c r="S43" s="6"/>
    </row>
    <row r="44" spans="1:19">
      <c r="A44" s="6"/>
      <c r="B44" s="83"/>
      <c r="C44" s="6"/>
      <c r="D44" s="6"/>
      <c r="E44" s="6"/>
      <c r="F44" s="6"/>
      <c r="G44" s="6"/>
      <c r="H44" s="6"/>
      <c r="I44" s="6"/>
      <c r="J44" s="6"/>
      <c r="K44" s="6"/>
      <c r="L44" s="6"/>
      <c r="M44" s="6"/>
      <c r="N44" s="6"/>
      <c r="O44" s="6"/>
      <c r="P44" s="6"/>
      <c r="Q44" s="6"/>
      <c r="R44" s="6"/>
      <c r="S44" s="6"/>
    </row>
    <row r="45" spans="1:19">
      <c r="A45" s="6"/>
      <c r="B45" s="83"/>
      <c r="C45" s="6"/>
      <c r="D45" s="6"/>
      <c r="E45" s="6"/>
      <c r="F45" s="6"/>
      <c r="G45" s="6"/>
      <c r="H45" s="6"/>
      <c r="I45" s="6"/>
      <c r="J45" s="6"/>
      <c r="K45" s="6"/>
      <c r="L45" s="6"/>
      <c r="M45" s="6"/>
      <c r="N45" s="6"/>
      <c r="O45" s="6"/>
      <c r="P45" s="6"/>
      <c r="Q45" s="6"/>
      <c r="R45" s="6"/>
      <c r="S45" s="6"/>
    </row>
    <row r="46" spans="1:19">
      <c r="A46" s="6"/>
      <c r="B46" s="83"/>
      <c r="C46" s="6"/>
      <c r="D46" s="6"/>
      <c r="E46" s="6"/>
      <c r="F46" s="6"/>
      <c r="G46" s="6"/>
      <c r="H46" s="6"/>
      <c r="I46" s="6"/>
      <c r="J46" s="6"/>
      <c r="K46" s="6"/>
      <c r="L46" s="6"/>
      <c r="M46" s="6"/>
      <c r="N46" s="6"/>
      <c r="O46" s="6"/>
      <c r="P46" s="6"/>
      <c r="Q46" s="6"/>
      <c r="R46" s="6"/>
      <c r="S46" s="6"/>
    </row>
    <row r="47" spans="1:19">
      <c r="A47" s="6"/>
      <c r="B47" s="83"/>
      <c r="C47" s="6"/>
      <c r="D47" s="6"/>
      <c r="E47" s="6"/>
      <c r="F47" s="6"/>
      <c r="G47" s="6"/>
      <c r="H47" s="6"/>
      <c r="I47" s="6"/>
      <c r="J47" s="6"/>
      <c r="K47" s="6"/>
      <c r="L47" s="6"/>
      <c r="M47" s="6"/>
      <c r="N47" s="6"/>
      <c r="O47" s="6"/>
      <c r="P47" s="6"/>
      <c r="Q47" s="6"/>
      <c r="R47" s="6"/>
      <c r="S47" s="6"/>
    </row>
    <row r="48" spans="1:19">
      <c r="A48" s="6"/>
      <c r="B48" s="83"/>
      <c r="C48" s="6"/>
      <c r="D48" s="6"/>
      <c r="E48" s="6"/>
      <c r="F48" s="6"/>
      <c r="G48" s="6"/>
      <c r="H48" s="6"/>
      <c r="I48" s="6"/>
      <c r="J48" s="6"/>
      <c r="K48" s="6"/>
      <c r="L48" s="6"/>
      <c r="M48" s="6"/>
      <c r="N48" s="6"/>
      <c r="O48" s="6"/>
      <c r="P48" s="6"/>
      <c r="Q48" s="6"/>
      <c r="R48" s="6"/>
      <c r="S48" s="6"/>
    </row>
    <row r="49" spans="1:19">
      <c r="A49" s="6"/>
      <c r="B49" s="83"/>
      <c r="C49" s="6"/>
      <c r="D49" s="6"/>
      <c r="E49" s="6"/>
      <c r="F49" s="6"/>
      <c r="G49" s="6"/>
      <c r="H49" s="6"/>
      <c r="I49" s="6"/>
      <c r="J49" s="6"/>
      <c r="K49" s="6"/>
      <c r="L49" s="6"/>
      <c r="M49" s="6"/>
      <c r="N49" s="6"/>
      <c r="O49" s="6"/>
      <c r="P49" s="6"/>
      <c r="Q49" s="6"/>
      <c r="R49" s="6"/>
      <c r="S49" s="6"/>
    </row>
    <row r="50" spans="1:19">
      <c r="A50" s="6"/>
      <c r="B50" s="83"/>
      <c r="C50" s="6"/>
      <c r="D50" s="6"/>
      <c r="E50" s="6"/>
      <c r="F50" s="6"/>
      <c r="G50" s="6"/>
      <c r="H50" s="6"/>
      <c r="I50" s="6"/>
      <c r="J50" s="6"/>
      <c r="K50" s="6"/>
      <c r="L50" s="6"/>
      <c r="M50" s="6"/>
      <c r="N50" s="6"/>
      <c r="O50" s="6"/>
      <c r="P50" s="6"/>
      <c r="Q50" s="6"/>
      <c r="R50" s="6"/>
      <c r="S50" s="6"/>
    </row>
    <row r="51" spans="1:19">
      <c r="A51" s="6"/>
      <c r="B51" s="83"/>
      <c r="C51" s="6"/>
      <c r="D51" s="6"/>
      <c r="E51" s="6"/>
      <c r="F51" s="6"/>
      <c r="G51" s="6"/>
      <c r="H51" s="6"/>
      <c r="I51" s="6"/>
      <c r="J51" s="6"/>
      <c r="K51" s="6"/>
      <c r="L51" s="6"/>
      <c r="M51" s="6"/>
      <c r="N51" s="6"/>
      <c r="O51" s="6"/>
      <c r="P51" s="6"/>
      <c r="Q51" s="6"/>
      <c r="R51" s="6"/>
      <c r="S51" s="6"/>
    </row>
    <row r="52" spans="1:19">
      <c r="A52" s="6"/>
      <c r="B52" s="83"/>
      <c r="C52" s="6"/>
      <c r="D52" s="6"/>
      <c r="E52" s="6"/>
      <c r="F52" s="6"/>
      <c r="G52" s="6"/>
      <c r="H52" s="6"/>
      <c r="I52" s="6"/>
      <c r="J52" s="6"/>
      <c r="K52" s="6"/>
      <c r="L52" s="6"/>
      <c r="M52" s="6"/>
      <c r="N52" s="6"/>
      <c r="O52" s="6"/>
      <c r="P52" s="6"/>
      <c r="Q52" s="6"/>
      <c r="R52" s="6"/>
      <c r="S52" s="6"/>
    </row>
    <row r="53" spans="1:19">
      <c r="A53" s="6"/>
      <c r="B53" s="83"/>
      <c r="C53" s="6"/>
      <c r="D53" s="6"/>
      <c r="E53" s="6"/>
      <c r="F53" s="6"/>
      <c r="G53" s="6"/>
      <c r="H53" s="6"/>
      <c r="I53" s="6"/>
      <c r="J53" s="6"/>
      <c r="K53" s="6"/>
      <c r="L53" s="6"/>
      <c r="M53" s="6"/>
      <c r="N53" s="6"/>
      <c r="O53" s="6"/>
      <c r="P53" s="6"/>
      <c r="Q53" s="6"/>
      <c r="R53" s="6"/>
      <c r="S53" s="6"/>
    </row>
    <row r="54" spans="1:19">
      <c r="A54" s="6"/>
      <c r="B54" s="83"/>
      <c r="C54" s="6"/>
      <c r="D54" s="6"/>
      <c r="E54" s="6"/>
      <c r="F54" s="6"/>
      <c r="G54" s="6"/>
      <c r="H54" s="6"/>
      <c r="I54" s="6"/>
      <c r="J54" s="6"/>
      <c r="K54" s="6"/>
      <c r="L54" s="6"/>
      <c r="M54" s="6"/>
      <c r="N54" s="6"/>
      <c r="O54" s="6"/>
      <c r="P54" s="6"/>
      <c r="Q54" s="6"/>
      <c r="R54" s="6"/>
      <c r="S54" s="6"/>
    </row>
    <row r="55" spans="1:19">
      <c r="A55" s="6"/>
      <c r="B55" s="83"/>
      <c r="C55" s="6"/>
      <c r="D55" s="6"/>
      <c r="E55" s="6"/>
      <c r="F55" s="6"/>
      <c r="G55" s="6"/>
      <c r="H55" s="6"/>
      <c r="I55" s="6"/>
      <c r="J55" s="6"/>
      <c r="K55" s="6"/>
      <c r="L55" s="6"/>
      <c r="M55" s="6"/>
      <c r="N55" s="6"/>
      <c r="O55" s="6"/>
      <c r="P55" s="6"/>
      <c r="Q55" s="6"/>
      <c r="R55" s="6"/>
      <c r="S55" s="6"/>
    </row>
    <row r="56" spans="1:19">
      <c r="A56" s="6"/>
      <c r="B56" s="83"/>
      <c r="C56" s="6"/>
      <c r="D56" s="6"/>
      <c r="E56" s="6"/>
      <c r="F56" s="6"/>
      <c r="G56" s="6"/>
      <c r="H56" s="6"/>
      <c r="I56" s="6"/>
      <c r="J56" s="6"/>
      <c r="K56" s="6"/>
      <c r="L56" s="6"/>
      <c r="M56" s="6"/>
      <c r="N56" s="6"/>
      <c r="O56" s="6"/>
      <c r="P56" s="6"/>
      <c r="Q56" s="6"/>
      <c r="R56" s="6"/>
      <c r="S56" s="6"/>
    </row>
    <row r="57" spans="1:19">
      <c r="A57" s="6"/>
      <c r="B57" s="83"/>
      <c r="C57" s="6"/>
      <c r="D57" s="6"/>
      <c r="E57" s="6"/>
      <c r="F57" s="6"/>
      <c r="G57" s="6"/>
      <c r="H57" s="6"/>
      <c r="I57" s="6"/>
      <c r="J57" s="6"/>
      <c r="K57" s="6"/>
      <c r="L57" s="6"/>
      <c r="M57" s="6"/>
      <c r="N57" s="6"/>
      <c r="O57" s="6"/>
      <c r="P57" s="6"/>
      <c r="Q57" s="6"/>
      <c r="R57" s="6"/>
      <c r="S57" s="6"/>
    </row>
    <row r="58" spans="1:19">
      <c r="A58" s="6"/>
      <c r="B58" s="83"/>
      <c r="C58" s="6"/>
      <c r="D58" s="6"/>
      <c r="E58" s="6"/>
      <c r="F58" s="6"/>
      <c r="G58" s="6"/>
      <c r="H58" s="6"/>
      <c r="I58" s="6"/>
      <c r="J58" s="6"/>
      <c r="K58" s="6"/>
      <c r="L58" s="6"/>
      <c r="M58" s="6"/>
      <c r="N58" s="6"/>
      <c r="O58" s="6"/>
      <c r="P58" s="6"/>
      <c r="Q58" s="6"/>
      <c r="R58" s="6"/>
      <c r="S58" s="6"/>
    </row>
    <row r="59" spans="1:19">
      <c r="A59" s="6"/>
      <c r="B59" s="83"/>
      <c r="C59" s="6"/>
      <c r="D59" s="6"/>
      <c r="E59" s="6"/>
      <c r="F59" s="6"/>
      <c r="G59" s="6"/>
      <c r="H59" s="6"/>
      <c r="I59" s="6"/>
      <c r="J59" s="6"/>
      <c r="K59" s="6"/>
      <c r="L59" s="6"/>
      <c r="M59" s="6"/>
      <c r="N59" s="6"/>
      <c r="O59" s="6"/>
      <c r="P59" s="6"/>
      <c r="Q59" s="6"/>
      <c r="R59" s="6"/>
      <c r="S59" s="6"/>
    </row>
    <row r="60" spans="1:19">
      <c r="A60" s="6"/>
      <c r="B60" s="83"/>
      <c r="C60" s="6"/>
      <c r="D60" s="6"/>
      <c r="E60" s="6"/>
      <c r="F60" s="6"/>
      <c r="G60" s="6"/>
      <c r="H60" s="6"/>
      <c r="I60" s="6"/>
      <c r="J60" s="6"/>
      <c r="K60" s="6"/>
      <c r="L60" s="6"/>
      <c r="M60" s="6"/>
      <c r="N60" s="6"/>
      <c r="O60" s="6"/>
      <c r="P60" s="6"/>
      <c r="Q60" s="6"/>
      <c r="R60" s="6"/>
      <c r="S60" s="6"/>
    </row>
    <row r="61" spans="1:19">
      <c r="A61" s="6"/>
      <c r="B61" s="83"/>
      <c r="C61" s="6"/>
      <c r="D61" s="6"/>
      <c r="E61" s="6"/>
      <c r="F61" s="6"/>
      <c r="G61" s="6"/>
      <c r="H61" s="6"/>
      <c r="I61" s="6"/>
      <c r="J61" s="6"/>
      <c r="K61" s="6"/>
      <c r="L61" s="6"/>
      <c r="M61" s="6"/>
      <c r="N61" s="6"/>
      <c r="O61" s="6"/>
      <c r="P61" s="6"/>
      <c r="Q61" s="6"/>
      <c r="R61" s="6"/>
      <c r="S61" s="6"/>
    </row>
    <row r="62" spans="1:19">
      <c r="A62" s="6"/>
      <c r="B62" s="83"/>
      <c r="C62" s="6"/>
      <c r="D62" s="6"/>
      <c r="E62" s="6"/>
      <c r="F62" s="6"/>
      <c r="G62" s="6"/>
      <c r="H62" s="6"/>
      <c r="I62" s="6"/>
      <c r="J62" s="6"/>
      <c r="K62" s="6"/>
      <c r="L62" s="6"/>
      <c r="M62" s="6"/>
      <c r="N62" s="6"/>
      <c r="O62" s="6"/>
      <c r="P62" s="6"/>
      <c r="Q62" s="6"/>
      <c r="R62" s="6"/>
      <c r="S62" s="6"/>
    </row>
    <row r="63" spans="1:19">
      <c r="A63" s="6"/>
      <c r="B63" s="83"/>
      <c r="C63" s="6"/>
      <c r="D63" s="6"/>
      <c r="E63" s="6"/>
      <c r="F63" s="6"/>
      <c r="G63" s="6"/>
      <c r="H63" s="6"/>
      <c r="I63" s="6"/>
      <c r="J63" s="6"/>
      <c r="K63" s="6"/>
      <c r="L63" s="6"/>
      <c r="M63" s="6"/>
      <c r="N63" s="6"/>
      <c r="O63" s="6"/>
      <c r="P63" s="6"/>
      <c r="Q63" s="6"/>
      <c r="R63" s="6"/>
      <c r="S63" s="6"/>
    </row>
    <row r="64" spans="1:19">
      <c r="A64" s="6"/>
      <c r="B64" s="83"/>
      <c r="C64" s="6"/>
      <c r="D64" s="6"/>
      <c r="E64" s="6"/>
      <c r="F64" s="6"/>
      <c r="G64" s="6"/>
      <c r="H64" s="6"/>
      <c r="I64" s="6"/>
      <c r="J64" s="6"/>
      <c r="K64" s="6"/>
      <c r="L64" s="6"/>
      <c r="M64" s="6"/>
      <c r="N64" s="6"/>
      <c r="O64" s="6"/>
      <c r="P64" s="6"/>
      <c r="Q64" s="6"/>
      <c r="R64" s="6"/>
      <c r="S64" s="6"/>
    </row>
    <row r="65" spans="1:19">
      <c r="A65" s="6"/>
      <c r="B65" s="83"/>
      <c r="C65" s="6"/>
      <c r="D65" s="6"/>
      <c r="E65" s="6"/>
      <c r="F65" s="6"/>
      <c r="G65" s="6"/>
      <c r="H65" s="6"/>
      <c r="I65" s="6"/>
      <c r="J65" s="6"/>
      <c r="K65" s="6"/>
      <c r="L65" s="6"/>
      <c r="M65" s="6"/>
      <c r="N65" s="6"/>
      <c r="O65" s="6"/>
      <c r="P65" s="6"/>
      <c r="Q65" s="6"/>
      <c r="R65" s="6"/>
      <c r="S65" s="6"/>
    </row>
    <row r="66" spans="1:19">
      <c r="A66" s="6"/>
      <c r="B66" s="83"/>
      <c r="C66" s="6"/>
      <c r="D66" s="6"/>
      <c r="E66" s="6"/>
      <c r="F66" s="6"/>
      <c r="G66" s="6"/>
      <c r="H66" s="6"/>
      <c r="I66" s="6"/>
      <c r="J66" s="6"/>
      <c r="K66" s="6"/>
      <c r="L66" s="6"/>
      <c r="M66" s="6"/>
      <c r="N66" s="6"/>
      <c r="O66" s="6"/>
      <c r="P66" s="6"/>
      <c r="Q66" s="6"/>
      <c r="R66" s="6"/>
      <c r="S66" s="6"/>
    </row>
    <row r="67" spans="1:19">
      <c r="A67" s="6"/>
      <c r="B67" s="83"/>
      <c r="C67" s="6"/>
      <c r="D67" s="6"/>
      <c r="E67" s="6"/>
      <c r="F67" s="6"/>
      <c r="G67" s="6"/>
      <c r="H67" s="6"/>
      <c r="I67" s="6"/>
      <c r="J67" s="6"/>
      <c r="K67" s="6"/>
      <c r="L67" s="6"/>
      <c r="M67" s="6"/>
      <c r="N67" s="6"/>
      <c r="O67" s="6"/>
      <c r="P67" s="6"/>
      <c r="Q67" s="6"/>
      <c r="R67" s="6"/>
      <c r="S67" s="6"/>
    </row>
    <row r="68" spans="1:19">
      <c r="A68" s="6"/>
      <c r="B68" s="83"/>
      <c r="C68" s="6"/>
      <c r="D68" s="6"/>
      <c r="E68" s="6"/>
      <c r="F68" s="6"/>
      <c r="G68" s="6"/>
      <c r="H68" s="6"/>
      <c r="I68" s="6"/>
      <c r="J68" s="6"/>
      <c r="K68" s="6"/>
      <c r="L68" s="6"/>
      <c r="M68" s="6"/>
      <c r="N68" s="6"/>
      <c r="O68" s="6"/>
      <c r="P68" s="6"/>
      <c r="Q68" s="6"/>
      <c r="R68" s="6"/>
      <c r="S68" s="6"/>
    </row>
    <row r="69" spans="1:19">
      <c r="A69" s="6"/>
      <c r="B69" s="83"/>
      <c r="C69" s="6"/>
      <c r="D69" s="6"/>
      <c r="E69" s="6"/>
      <c r="F69" s="6"/>
      <c r="G69" s="6"/>
      <c r="H69" s="6"/>
      <c r="I69" s="6"/>
      <c r="J69" s="6"/>
      <c r="K69" s="6"/>
      <c r="L69" s="6"/>
      <c r="M69" s="6"/>
      <c r="N69" s="6"/>
      <c r="O69" s="6"/>
      <c r="P69" s="6"/>
      <c r="Q69" s="6"/>
      <c r="R69" s="6"/>
      <c r="S69" s="6"/>
    </row>
    <row r="70" spans="1:19">
      <c r="A70" s="6"/>
      <c r="B70" s="83"/>
      <c r="C70" s="6"/>
      <c r="D70" s="6"/>
      <c r="E70" s="6"/>
      <c r="F70" s="6"/>
      <c r="G70" s="6"/>
      <c r="H70" s="6"/>
      <c r="I70" s="6"/>
      <c r="J70" s="6"/>
      <c r="K70" s="6"/>
      <c r="L70" s="6"/>
      <c r="M70" s="6"/>
      <c r="N70" s="6"/>
      <c r="O70" s="6"/>
      <c r="P70" s="6"/>
      <c r="Q70" s="6"/>
      <c r="R70" s="6"/>
      <c r="S70" s="6"/>
    </row>
  </sheetData>
  <dataValidations count="2">
    <dataValidation type="list" allowBlank="1" showInputMessage="1" showErrorMessage="1" sqref="C31:C1048576" xr:uid="{C7930ED5-7C5C-4A7D-A443-1C039739CF7C}">
      <formula1>"long_term_planning ,geospatial,dispatch,microgrid,nexus,economic"</formula1>
    </dataValidation>
    <dataValidation type="list" allowBlank="1" showInputMessage="1" showErrorMessage="1" sqref="C2:C30" xr:uid="{B7D854DF-8497-499F-927B-C204AA0E7E48}">
      <formula1>"capacity_expansion,production_cost,geospatial_electrification,reliability,nexus,demand_forecast,system_dynamics,hybrid_optimization"</formula1>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C0A44-D8BF-41BF-970A-118F15288CE9}">
  <sheetPr codeName="Feuil5">
    <tabColor rgb="FF00B050"/>
  </sheetPr>
  <dimension ref="A1:H250"/>
  <sheetViews>
    <sheetView topLeftCell="A34" workbookViewId="0">
      <selection activeCell="G6" sqref="G6:H11"/>
    </sheetView>
  </sheetViews>
  <sheetFormatPr baseColWidth="10" defaultColWidth="11.25" defaultRowHeight="14.25"/>
  <cols>
    <col min="1" max="1" width="11" style="18"/>
    <col min="2" max="3" width="15.25" style="18" customWidth="1"/>
    <col min="4" max="4" width="11" style="18"/>
    <col min="7" max="7" width="15.25" style="18" customWidth="1"/>
    <col min="8" max="8" width="11.25" style="18"/>
  </cols>
  <sheetData>
    <row r="1" spans="1:8" ht="16.5" thickBot="1">
      <c r="A1" s="72" t="s">
        <v>1574</v>
      </c>
      <c r="B1" s="73" t="s">
        <v>1575</v>
      </c>
      <c r="C1" s="73" t="s">
        <v>1576</v>
      </c>
      <c r="D1" s="74" t="s">
        <v>1577</v>
      </c>
      <c r="G1" s="73" t="s">
        <v>1575</v>
      </c>
      <c r="H1" s="72" t="s">
        <v>1574</v>
      </c>
    </row>
    <row r="2" spans="1:8" ht="30.75" thickBot="1">
      <c r="A2" s="66" t="s">
        <v>1578</v>
      </c>
      <c r="B2" s="67" t="s">
        <v>1579</v>
      </c>
      <c r="C2" s="67" t="s">
        <v>1580</v>
      </c>
      <c r="D2" s="68">
        <v>4</v>
      </c>
      <c r="G2" s="67" t="s">
        <v>1579</v>
      </c>
      <c r="H2" s="66" t="s">
        <v>1578</v>
      </c>
    </row>
    <row r="3" spans="1:8" ht="30.75" thickBot="1">
      <c r="A3" s="66" t="s">
        <v>1581</v>
      </c>
      <c r="B3" s="67" t="s">
        <v>1582</v>
      </c>
      <c r="C3" s="67" t="s">
        <v>1583</v>
      </c>
      <c r="D3" s="68">
        <v>248</v>
      </c>
      <c r="G3" s="67" t="s">
        <v>1582</v>
      </c>
      <c r="H3" s="66" t="s">
        <v>1581</v>
      </c>
    </row>
    <row r="4" spans="1:8" ht="15.75" thickBot="1">
      <c r="A4" s="66" t="s">
        <v>1584</v>
      </c>
      <c r="B4" s="67" t="s">
        <v>1585</v>
      </c>
      <c r="C4" s="67" t="s">
        <v>1586</v>
      </c>
      <c r="D4" s="68">
        <v>8</v>
      </c>
      <c r="G4" s="67" t="s">
        <v>1585</v>
      </c>
      <c r="H4" s="66" t="s">
        <v>1584</v>
      </c>
    </row>
    <row r="5" spans="1:8" ht="15.75" thickBot="1">
      <c r="A5" s="66" t="s">
        <v>1390</v>
      </c>
      <c r="B5" s="67" t="s">
        <v>812</v>
      </c>
      <c r="C5" s="67" t="s">
        <v>1587</v>
      </c>
      <c r="D5" s="68">
        <v>12</v>
      </c>
      <c r="G5" s="67" t="s">
        <v>812</v>
      </c>
      <c r="H5" s="66" t="s">
        <v>1390</v>
      </c>
    </row>
    <row r="6" spans="1:8" ht="30.75" thickBot="1">
      <c r="A6" s="66" t="s">
        <v>1588</v>
      </c>
      <c r="B6" s="67" t="s">
        <v>1589</v>
      </c>
      <c r="C6" s="67" t="s">
        <v>1590</v>
      </c>
      <c r="D6" s="68">
        <v>16</v>
      </c>
      <c r="G6" s="67" t="s">
        <v>1589</v>
      </c>
      <c r="H6" s="66" t="s">
        <v>1588</v>
      </c>
    </row>
    <row r="7" spans="1:8" ht="15.75" thickBot="1">
      <c r="A7" s="66" t="s">
        <v>1591</v>
      </c>
      <c r="B7" s="67" t="s">
        <v>1592</v>
      </c>
      <c r="C7" s="67" t="s">
        <v>1593</v>
      </c>
      <c r="D7" s="68">
        <v>20</v>
      </c>
      <c r="G7" s="67" t="s">
        <v>1592</v>
      </c>
      <c r="H7" s="66" t="s">
        <v>1591</v>
      </c>
    </row>
    <row r="8" spans="1:8" ht="15.75" thickBot="1">
      <c r="A8" s="66" t="s">
        <v>1394</v>
      </c>
      <c r="B8" s="67" t="s">
        <v>1340</v>
      </c>
      <c r="C8" s="67" t="s">
        <v>1594</v>
      </c>
      <c r="D8" s="68">
        <v>24</v>
      </c>
      <c r="G8" s="67" t="s">
        <v>1340</v>
      </c>
      <c r="H8" s="66" t="s">
        <v>1394</v>
      </c>
    </row>
    <row r="9" spans="1:8" ht="15.75" thickBot="1">
      <c r="A9" s="66" t="s">
        <v>1595</v>
      </c>
      <c r="B9" s="67" t="s">
        <v>1596</v>
      </c>
      <c r="C9" s="67" t="s">
        <v>1597</v>
      </c>
      <c r="D9" s="68">
        <v>660</v>
      </c>
      <c r="G9" s="67" t="s">
        <v>1596</v>
      </c>
      <c r="H9" s="66" t="s">
        <v>1595</v>
      </c>
    </row>
    <row r="10" spans="1:8" ht="15.75" thickBot="1">
      <c r="A10" s="66" t="s">
        <v>1598</v>
      </c>
      <c r="B10" s="67" t="s">
        <v>1599</v>
      </c>
      <c r="C10" s="67" t="s">
        <v>1600</v>
      </c>
      <c r="D10" s="68">
        <v>10</v>
      </c>
      <c r="G10" s="67" t="s">
        <v>1599</v>
      </c>
      <c r="H10" s="66" t="s">
        <v>1598</v>
      </c>
    </row>
    <row r="11" spans="1:8" ht="45.75" thickBot="1">
      <c r="A11" s="66" t="s">
        <v>1601</v>
      </c>
      <c r="B11" s="67" t="s">
        <v>1602</v>
      </c>
      <c r="C11" s="67" t="s">
        <v>1603</v>
      </c>
      <c r="D11" s="68">
        <v>28</v>
      </c>
      <c r="G11" s="67" t="s">
        <v>1602</v>
      </c>
      <c r="H11" s="66" t="s">
        <v>1601</v>
      </c>
    </row>
    <row r="12" spans="1:8" ht="15.75" thickBot="1">
      <c r="A12" s="66" t="s">
        <v>1604</v>
      </c>
      <c r="B12" s="67" t="s">
        <v>1392</v>
      </c>
      <c r="C12" s="67" t="s">
        <v>1605</v>
      </c>
      <c r="D12" s="68">
        <v>32</v>
      </c>
      <c r="G12" s="67" t="s">
        <v>1392</v>
      </c>
      <c r="H12" s="66" t="s">
        <v>1604</v>
      </c>
    </row>
    <row r="13" spans="1:8" ht="15.75" thickBot="1">
      <c r="A13" s="66" t="s">
        <v>1606</v>
      </c>
      <c r="B13" s="67" t="s">
        <v>1607</v>
      </c>
      <c r="C13" s="67" t="s">
        <v>1608</v>
      </c>
      <c r="D13" s="68">
        <v>51</v>
      </c>
      <c r="G13" s="67" t="s">
        <v>1607</v>
      </c>
      <c r="H13" s="66" t="s">
        <v>1606</v>
      </c>
    </row>
    <row r="14" spans="1:8" ht="15.75" thickBot="1">
      <c r="A14" s="66" t="s">
        <v>1609</v>
      </c>
      <c r="B14" s="67" t="s">
        <v>1610</v>
      </c>
      <c r="C14" s="67" t="s">
        <v>1611</v>
      </c>
      <c r="D14" s="68">
        <v>533</v>
      </c>
      <c r="G14" s="67" t="s">
        <v>1610</v>
      </c>
      <c r="H14" s="66" t="s">
        <v>1609</v>
      </c>
    </row>
    <row r="15" spans="1:8" ht="15.75" thickBot="1">
      <c r="A15" s="66" t="s">
        <v>1612</v>
      </c>
      <c r="B15" s="67" t="s">
        <v>1528</v>
      </c>
      <c r="C15" s="67" t="s">
        <v>1613</v>
      </c>
      <c r="D15" s="68">
        <v>36</v>
      </c>
      <c r="G15" s="67" t="s">
        <v>1528</v>
      </c>
      <c r="H15" s="66" t="s">
        <v>1612</v>
      </c>
    </row>
    <row r="16" spans="1:8" ht="15.75" thickBot="1">
      <c r="A16" s="66" t="s">
        <v>1614</v>
      </c>
      <c r="B16" s="67" t="s">
        <v>1615</v>
      </c>
      <c r="C16" s="67" t="s">
        <v>1616</v>
      </c>
      <c r="D16" s="68">
        <v>40</v>
      </c>
      <c r="G16" s="67" t="s">
        <v>1615</v>
      </c>
      <c r="H16" s="66" t="s">
        <v>1614</v>
      </c>
    </row>
    <row r="17" spans="1:8" ht="15.75" thickBot="1">
      <c r="A17" s="66" t="s">
        <v>1617</v>
      </c>
      <c r="B17" s="67" t="s">
        <v>1618</v>
      </c>
      <c r="C17" s="67" t="s">
        <v>1619</v>
      </c>
      <c r="D17" s="68">
        <v>31</v>
      </c>
      <c r="G17" s="67" t="s">
        <v>1618</v>
      </c>
      <c r="H17" s="66" t="s">
        <v>1617</v>
      </c>
    </row>
    <row r="18" spans="1:8" ht="30.75" thickBot="1">
      <c r="A18" s="66" t="s">
        <v>1620</v>
      </c>
      <c r="B18" s="67" t="s">
        <v>1621</v>
      </c>
      <c r="C18" s="67" t="s">
        <v>1622</v>
      </c>
      <c r="D18" s="68">
        <v>44</v>
      </c>
      <c r="G18" s="67" t="s">
        <v>1621</v>
      </c>
      <c r="H18" s="66" t="s">
        <v>1620</v>
      </c>
    </row>
    <row r="19" spans="1:8" ht="15.75" thickBot="1">
      <c r="A19" s="66" t="s">
        <v>1623</v>
      </c>
      <c r="B19" s="67" t="s">
        <v>1624</v>
      </c>
      <c r="C19" s="67" t="s">
        <v>1625</v>
      </c>
      <c r="D19" s="68">
        <v>48</v>
      </c>
      <c r="G19" s="67" t="s">
        <v>1624</v>
      </c>
      <c r="H19" s="66" t="s">
        <v>1623</v>
      </c>
    </row>
    <row r="20" spans="1:8" ht="30.75" thickBot="1">
      <c r="A20" s="66" t="s">
        <v>1626</v>
      </c>
      <c r="B20" s="67" t="s">
        <v>1627</v>
      </c>
      <c r="C20" s="67" t="s">
        <v>1628</v>
      </c>
      <c r="D20" s="68">
        <v>50</v>
      </c>
      <c r="G20" s="67" t="s">
        <v>1627</v>
      </c>
      <c r="H20" s="66" t="s">
        <v>1626</v>
      </c>
    </row>
    <row r="21" spans="1:8" ht="15.75" thickBot="1">
      <c r="A21" s="66" t="s">
        <v>1629</v>
      </c>
      <c r="B21" s="67" t="s">
        <v>1630</v>
      </c>
      <c r="C21" s="67" t="s">
        <v>1631</v>
      </c>
      <c r="D21" s="68">
        <v>52</v>
      </c>
      <c r="G21" s="67" t="s">
        <v>1630</v>
      </c>
      <c r="H21" s="66" t="s">
        <v>1629</v>
      </c>
    </row>
    <row r="22" spans="1:8" ht="15.75" thickBot="1">
      <c r="A22" s="66" t="s">
        <v>1632</v>
      </c>
      <c r="B22" s="67" t="s">
        <v>1633</v>
      </c>
      <c r="C22" s="67" t="s">
        <v>1634</v>
      </c>
      <c r="D22" s="68">
        <v>112</v>
      </c>
      <c r="G22" s="67" t="s">
        <v>1633</v>
      </c>
      <c r="H22" s="66" t="s">
        <v>1632</v>
      </c>
    </row>
    <row r="23" spans="1:8" ht="15.75" thickBot="1">
      <c r="A23" s="66" t="s">
        <v>1635</v>
      </c>
      <c r="B23" s="67" t="s">
        <v>1636</v>
      </c>
      <c r="C23" s="67" t="s">
        <v>1637</v>
      </c>
      <c r="D23" s="68">
        <v>56</v>
      </c>
      <c r="G23" s="67" t="s">
        <v>1636</v>
      </c>
      <c r="H23" s="66" t="s">
        <v>1635</v>
      </c>
    </row>
    <row r="24" spans="1:8" ht="15.75" thickBot="1">
      <c r="A24" s="66" t="s">
        <v>1638</v>
      </c>
      <c r="B24" s="67" t="s">
        <v>1639</v>
      </c>
      <c r="C24" s="67" t="s">
        <v>1640</v>
      </c>
      <c r="D24" s="68">
        <v>84</v>
      </c>
      <c r="G24" s="67" t="s">
        <v>1639</v>
      </c>
      <c r="H24" s="66" t="s">
        <v>1638</v>
      </c>
    </row>
    <row r="25" spans="1:8" ht="15.75" thickBot="1">
      <c r="A25" s="66" t="s">
        <v>1397</v>
      </c>
      <c r="B25" s="67" t="s">
        <v>1341</v>
      </c>
      <c r="C25" s="67" t="s">
        <v>1641</v>
      </c>
      <c r="D25" s="68">
        <v>204</v>
      </c>
      <c r="G25" s="67" t="s">
        <v>1341</v>
      </c>
      <c r="H25" s="66" t="s">
        <v>1397</v>
      </c>
    </row>
    <row r="26" spans="1:8" ht="15.75" thickBot="1">
      <c r="A26" s="66" t="s">
        <v>1642</v>
      </c>
      <c r="B26" s="67" t="s">
        <v>1643</v>
      </c>
      <c r="C26" s="67" t="s">
        <v>1644</v>
      </c>
      <c r="D26" s="68">
        <v>60</v>
      </c>
      <c r="G26" s="67" t="s">
        <v>1643</v>
      </c>
      <c r="H26" s="66" t="s">
        <v>1642</v>
      </c>
    </row>
    <row r="27" spans="1:8" ht="15.75" thickBot="1">
      <c r="A27" s="66" t="s">
        <v>1645</v>
      </c>
      <c r="B27" s="67" t="s">
        <v>1646</v>
      </c>
      <c r="C27" s="67" t="s">
        <v>1647</v>
      </c>
      <c r="D27" s="68">
        <v>64</v>
      </c>
      <c r="G27" s="67" t="s">
        <v>1646</v>
      </c>
      <c r="H27" s="66" t="s">
        <v>1645</v>
      </c>
    </row>
    <row r="28" spans="1:8" ht="45.75" thickBot="1">
      <c r="A28" s="66" t="s">
        <v>1648</v>
      </c>
      <c r="B28" s="67" t="s">
        <v>1649</v>
      </c>
      <c r="C28" s="67" t="s">
        <v>1650</v>
      </c>
      <c r="D28" s="68">
        <v>68</v>
      </c>
      <c r="G28" s="67" t="s">
        <v>1649</v>
      </c>
      <c r="H28" s="66" t="s">
        <v>1648</v>
      </c>
    </row>
    <row r="29" spans="1:8" ht="60.75" thickBot="1">
      <c r="A29" s="66" t="s">
        <v>1651</v>
      </c>
      <c r="B29" s="67" t="s">
        <v>1652</v>
      </c>
      <c r="C29" s="67" t="s">
        <v>1653</v>
      </c>
      <c r="D29" s="68">
        <v>535</v>
      </c>
      <c r="G29" s="67" t="s">
        <v>1652</v>
      </c>
      <c r="H29" s="66" t="s">
        <v>1651</v>
      </c>
    </row>
    <row r="30" spans="1:8" ht="45.75" thickBot="1">
      <c r="A30" s="66" t="s">
        <v>1654</v>
      </c>
      <c r="B30" s="67" t="s">
        <v>1655</v>
      </c>
      <c r="C30" s="67" t="s">
        <v>1656</v>
      </c>
      <c r="D30" s="68">
        <v>70</v>
      </c>
      <c r="G30" s="67" t="s">
        <v>1655</v>
      </c>
      <c r="H30" s="66" t="s">
        <v>1654</v>
      </c>
    </row>
    <row r="31" spans="1:8" ht="15.75" thickBot="1">
      <c r="A31" s="66" t="s">
        <v>1399</v>
      </c>
      <c r="B31" s="67" t="s">
        <v>1342</v>
      </c>
      <c r="C31" s="67" t="s">
        <v>1657</v>
      </c>
      <c r="D31" s="68">
        <v>72</v>
      </c>
      <c r="G31" s="67" t="s">
        <v>1342</v>
      </c>
      <c r="H31" s="66" t="s">
        <v>1399</v>
      </c>
    </row>
    <row r="32" spans="1:8" ht="30.75" thickBot="1">
      <c r="A32" s="66" t="s">
        <v>1658</v>
      </c>
      <c r="B32" s="67" t="s">
        <v>1659</v>
      </c>
      <c r="C32" s="67" t="s">
        <v>1660</v>
      </c>
      <c r="D32" s="68">
        <v>74</v>
      </c>
      <c r="G32" s="67" t="s">
        <v>1659</v>
      </c>
      <c r="H32" s="66" t="s">
        <v>1658</v>
      </c>
    </row>
    <row r="33" spans="1:8" ht="15.75" thickBot="1">
      <c r="A33" s="66" t="s">
        <v>1661</v>
      </c>
      <c r="B33" s="67" t="s">
        <v>1662</v>
      </c>
      <c r="C33" s="67" t="s">
        <v>1663</v>
      </c>
      <c r="D33" s="68">
        <v>76</v>
      </c>
      <c r="G33" s="67" t="s">
        <v>1662</v>
      </c>
      <c r="H33" s="66" t="s">
        <v>1661</v>
      </c>
    </row>
    <row r="34" spans="1:8" ht="75.75" thickBot="1">
      <c r="A34" s="66" t="s">
        <v>1664</v>
      </c>
      <c r="B34" s="67" t="s">
        <v>1665</v>
      </c>
      <c r="C34" s="67" t="s">
        <v>1666</v>
      </c>
      <c r="D34" s="68">
        <v>86</v>
      </c>
      <c r="G34" s="67" t="s">
        <v>1665</v>
      </c>
      <c r="H34" s="66" t="s">
        <v>1664</v>
      </c>
    </row>
    <row r="35" spans="1:8" ht="45.75" thickBot="1">
      <c r="A35" s="66" t="s">
        <v>1667</v>
      </c>
      <c r="B35" s="67" t="s">
        <v>1668</v>
      </c>
      <c r="C35" s="67" t="s">
        <v>1669</v>
      </c>
      <c r="D35" s="68">
        <v>96</v>
      </c>
      <c r="G35" s="67" t="s">
        <v>1668</v>
      </c>
      <c r="H35" s="66" t="s">
        <v>1667</v>
      </c>
    </row>
    <row r="36" spans="1:8" ht="15.75" thickBot="1">
      <c r="A36" s="66" t="s">
        <v>1670</v>
      </c>
      <c r="B36" s="67" t="s">
        <v>1671</v>
      </c>
      <c r="C36" s="67" t="s">
        <v>1672</v>
      </c>
      <c r="D36" s="68">
        <v>100</v>
      </c>
      <c r="G36" s="67" t="s">
        <v>1671</v>
      </c>
      <c r="H36" s="66" t="s">
        <v>1670</v>
      </c>
    </row>
    <row r="37" spans="1:8" ht="30.75" thickBot="1">
      <c r="A37" s="66" t="s">
        <v>1401</v>
      </c>
      <c r="B37" s="67" t="s">
        <v>1343</v>
      </c>
      <c r="C37" s="67" t="s">
        <v>1673</v>
      </c>
      <c r="D37" s="68">
        <v>854</v>
      </c>
      <c r="G37" s="67" t="s">
        <v>1343</v>
      </c>
      <c r="H37" s="66" t="s">
        <v>1401</v>
      </c>
    </row>
    <row r="38" spans="1:8" ht="15.75" thickBot="1">
      <c r="A38" s="66" t="s">
        <v>1402</v>
      </c>
      <c r="B38" s="67" t="s">
        <v>1344</v>
      </c>
      <c r="C38" s="67" t="s">
        <v>1674</v>
      </c>
      <c r="D38" s="68">
        <v>108</v>
      </c>
      <c r="G38" s="67" t="s">
        <v>1344</v>
      </c>
      <c r="H38" s="66" t="s">
        <v>1402</v>
      </c>
    </row>
    <row r="39" spans="1:8" ht="30.75" thickBot="1">
      <c r="A39" s="66" t="s">
        <v>1675</v>
      </c>
      <c r="B39" s="67" t="s">
        <v>1378</v>
      </c>
      <c r="C39" s="67" t="s">
        <v>1676</v>
      </c>
      <c r="D39" s="68">
        <v>132</v>
      </c>
      <c r="G39" s="67" t="s">
        <v>1378</v>
      </c>
      <c r="H39" s="66" t="s">
        <v>1675</v>
      </c>
    </row>
    <row r="40" spans="1:8" ht="15.75" thickBot="1">
      <c r="A40" s="66" t="s">
        <v>1677</v>
      </c>
      <c r="B40" s="67" t="s">
        <v>1678</v>
      </c>
      <c r="C40" s="67" t="s">
        <v>1679</v>
      </c>
      <c r="D40" s="68">
        <v>116</v>
      </c>
      <c r="G40" s="67" t="s">
        <v>1678</v>
      </c>
      <c r="H40" s="66" t="s">
        <v>1677</v>
      </c>
    </row>
    <row r="41" spans="1:8" ht="15.75" thickBot="1">
      <c r="A41" s="66" t="s">
        <v>1405</v>
      </c>
      <c r="B41" s="67" t="s">
        <v>290</v>
      </c>
      <c r="C41" s="67" t="s">
        <v>1680</v>
      </c>
      <c r="D41" s="68">
        <v>120</v>
      </c>
      <c r="G41" s="67" t="s">
        <v>290</v>
      </c>
      <c r="H41" s="66" t="s">
        <v>1405</v>
      </c>
    </row>
    <row r="42" spans="1:8" ht="15.75" thickBot="1">
      <c r="A42" s="66" t="s">
        <v>1681</v>
      </c>
      <c r="B42" s="67" t="s">
        <v>1682</v>
      </c>
      <c r="C42" s="67" t="s">
        <v>1683</v>
      </c>
      <c r="D42" s="68">
        <v>124</v>
      </c>
      <c r="G42" s="67" t="s">
        <v>1682</v>
      </c>
      <c r="H42" s="66" t="s">
        <v>1681</v>
      </c>
    </row>
    <row r="43" spans="1:8" ht="45.75" thickBot="1">
      <c r="A43" s="66" t="s">
        <v>1684</v>
      </c>
      <c r="B43" s="67" t="s">
        <v>1685</v>
      </c>
      <c r="C43" s="67" t="s">
        <v>1686</v>
      </c>
      <c r="D43" s="68">
        <v>136</v>
      </c>
      <c r="G43" s="67" t="s">
        <v>1685</v>
      </c>
      <c r="H43" s="66" t="s">
        <v>1684</v>
      </c>
    </row>
    <row r="44" spans="1:8" ht="60.75" thickBot="1">
      <c r="A44" s="66" t="s">
        <v>1687</v>
      </c>
      <c r="B44" s="67" t="s">
        <v>1345</v>
      </c>
      <c r="C44" s="67" t="s">
        <v>1688</v>
      </c>
      <c r="D44" s="68">
        <v>140</v>
      </c>
      <c r="G44" s="67" t="s">
        <v>1345</v>
      </c>
      <c r="H44" s="66" t="s">
        <v>1687</v>
      </c>
    </row>
    <row r="45" spans="1:8" ht="15.75" thickBot="1">
      <c r="A45" s="66" t="s">
        <v>1408</v>
      </c>
      <c r="B45" s="67" t="s">
        <v>1346</v>
      </c>
      <c r="C45" s="67" t="s">
        <v>1689</v>
      </c>
      <c r="D45" s="68">
        <v>148</v>
      </c>
      <c r="G45" s="67" t="s">
        <v>1346</v>
      </c>
      <c r="H45" s="66" t="s">
        <v>1408</v>
      </c>
    </row>
    <row r="46" spans="1:8" ht="15.75" thickBot="1">
      <c r="A46" s="66" t="s">
        <v>1690</v>
      </c>
      <c r="B46" s="67" t="s">
        <v>1691</v>
      </c>
      <c r="C46" s="67" t="s">
        <v>1692</v>
      </c>
      <c r="D46" s="68">
        <v>152</v>
      </c>
      <c r="G46" s="67" t="s">
        <v>1691</v>
      </c>
      <c r="H46" s="66" t="s">
        <v>1690</v>
      </c>
    </row>
    <row r="47" spans="1:8" ht="15.75" thickBot="1">
      <c r="A47" s="66" t="s">
        <v>1693</v>
      </c>
      <c r="B47" s="67" t="s">
        <v>1096</v>
      </c>
      <c r="C47" s="67" t="s">
        <v>1694</v>
      </c>
      <c r="D47" s="68">
        <v>156</v>
      </c>
      <c r="G47" s="67" t="s">
        <v>1096</v>
      </c>
      <c r="H47" s="66" t="s">
        <v>1693</v>
      </c>
    </row>
    <row r="48" spans="1:8" ht="30.75" thickBot="1">
      <c r="A48" s="66" t="s">
        <v>1695</v>
      </c>
      <c r="B48" s="67" t="s">
        <v>1696</v>
      </c>
      <c r="C48" s="67" t="s">
        <v>1697</v>
      </c>
      <c r="D48" s="68">
        <v>162</v>
      </c>
      <c r="G48" s="67" t="s">
        <v>1696</v>
      </c>
      <c r="H48" s="66" t="s">
        <v>1695</v>
      </c>
    </row>
    <row r="49" spans="1:8" ht="60.75" thickBot="1">
      <c r="A49" s="66" t="s">
        <v>1698</v>
      </c>
      <c r="B49" s="67" t="s">
        <v>1699</v>
      </c>
      <c r="C49" s="67" t="s">
        <v>1700</v>
      </c>
      <c r="D49" s="68">
        <v>166</v>
      </c>
      <c r="G49" s="67" t="s">
        <v>1699</v>
      </c>
      <c r="H49" s="66" t="s">
        <v>1698</v>
      </c>
    </row>
    <row r="50" spans="1:8" ht="15.75" thickBot="1">
      <c r="A50" s="66" t="s">
        <v>1701</v>
      </c>
      <c r="B50" s="67" t="s">
        <v>1702</v>
      </c>
      <c r="C50" s="67" t="s">
        <v>1703</v>
      </c>
      <c r="D50" s="68">
        <v>170</v>
      </c>
      <c r="G50" s="67" t="s">
        <v>1702</v>
      </c>
      <c r="H50" s="66" t="s">
        <v>1701</v>
      </c>
    </row>
    <row r="51" spans="1:8" ht="30.75" thickBot="1">
      <c r="A51" s="66" t="s">
        <v>1704</v>
      </c>
      <c r="B51" s="67" t="s">
        <v>1347</v>
      </c>
      <c r="C51" s="67" t="s">
        <v>1705</v>
      </c>
      <c r="D51" s="68">
        <v>174</v>
      </c>
      <c r="G51" s="67" t="s">
        <v>1347</v>
      </c>
      <c r="H51" s="66" t="s">
        <v>1704</v>
      </c>
    </row>
    <row r="52" spans="1:8" ht="60.75" thickBot="1">
      <c r="A52" s="66" t="s">
        <v>1706</v>
      </c>
      <c r="B52" s="67" t="s">
        <v>1349</v>
      </c>
      <c r="C52" s="67" t="s">
        <v>1707</v>
      </c>
      <c r="D52" s="68">
        <v>180</v>
      </c>
      <c r="G52" s="67" t="s">
        <v>1349</v>
      </c>
      <c r="H52" s="66" t="s">
        <v>1706</v>
      </c>
    </row>
    <row r="53" spans="1:8" ht="30.75" thickBot="1">
      <c r="A53" s="66" t="s">
        <v>1708</v>
      </c>
      <c r="B53" s="67" t="s">
        <v>1348</v>
      </c>
      <c r="C53" s="67" t="s">
        <v>1709</v>
      </c>
      <c r="D53" s="68">
        <v>178</v>
      </c>
      <c r="G53" s="67" t="s">
        <v>1348</v>
      </c>
      <c r="H53" s="66" t="s">
        <v>1708</v>
      </c>
    </row>
    <row r="54" spans="1:8" ht="45.75" thickBot="1">
      <c r="A54" s="66" t="s">
        <v>1710</v>
      </c>
      <c r="B54" s="67" t="s">
        <v>1711</v>
      </c>
      <c r="C54" s="67" t="s">
        <v>1712</v>
      </c>
      <c r="D54" s="68">
        <v>184</v>
      </c>
      <c r="G54" s="67" t="s">
        <v>1711</v>
      </c>
      <c r="H54" s="66" t="s">
        <v>1710</v>
      </c>
    </row>
    <row r="55" spans="1:8" ht="15.75" thickBot="1">
      <c r="A55" s="66" t="s">
        <v>1713</v>
      </c>
      <c r="B55" s="67" t="s">
        <v>1714</v>
      </c>
      <c r="C55" s="67" t="s">
        <v>1715</v>
      </c>
      <c r="D55" s="68">
        <v>188</v>
      </c>
      <c r="G55" s="67" t="s">
        <v>1714</v>
      </c>
      <c r="H55" s="66" t="s">
        <v>1713</v>
      </c>
    </row>
    <row r="56" spans="1:8" ht="30.75" thickBot="1">
      <c r="A56" s="66" t="s">
        <v>1716</v>
      </c>
      <c r="B56" s="67" t="s">
        <v>1357</v>
      </c>
      <c r="C56" s="67" t="s">
        <v>1717</v>
      </c>
      <c r="D56" s="68">
        <v>384</v>
      </c>
      <c r="G56" s="67" t="s">
        <v>1357</v>
      </c>
      <c r="H56" s="66" t="s">
        <v>1716</v>
      </c>
    </row>
    <row r="57" spans="1:8" ht="15.75" thickBot="1">
      <c r="A57" s="66" t="s">
        <v>1718</v>
      </c>
      <c r="B57" s="67" t="s">
        <v>1719</v>
      </c>
      <c r="C57" s="67" t="s">
        <v>1720</v>
      </c>
      <c r="D57" s="68">
        <v>191</v>
      </c>
      <c r="G57" s="67" t="s">
        <v>1719</v>
      </c>
      <c r="H57" s="66" t="s">
        <v>1718</v>
      </c>
    </row>
    <row r="58" spans="1:8" ht="15.75" thickBot="1">
      <c r="A58" s="66" t="s">
        <v>1721</v>
      </c>
      <c r="B58" s="67" t="s">
        <v>1722</v>
      </c>
      <c r="C58" s="67" t="s">
        <v>1723</v>
      </c>
      <c r="D58" s="68">
        <v>192</v>
      </c>
      <c r="G58" s="67" t="s">
        <v>1722</v>
      </c>
      <c r="H58" s="66" t="s">
        <v>1721</v>
      </c>
    </row>
    <row r="59" spans="1:8" ht="15.75" thickBot="1">
      <c r="A59" s="66" t="s">
        <v>1724</v>
      </c>
      <c r="B59" s="67" t="s">
        <v>1725</v>
      </c>
      <c r="C59" s="67" t="s">
        <v>1726</v>
      </c>
      <c r="D59" s="68">
        <v>531</v>
      </c>
      <c r="G59" s="67" t="s">
        <v>1725</v>
      </c>
      <c r="H59" s="66" t="s">
        <v>1724</v>
      </c>
    </row>
    <row r="60" spans="1:8" ht="15.75" thickBot="1">
      <c r="A60" s="66" t="s">
        <v>1727</v>
      </c>
      <c r="B60" s="67" t="s">
        <v>1728</v>
      </c>
      <c r="C60" s="67" t="s">
        <v>1729</v>
      </c>
      <c r="D60" s="68">
        <v>196</v>
      </c>
      <c r="G60" s="67" t="s">
        <v>1728</v>
      </c>
      <c r="H60" s="66" t="s">
        <v>1727</v>
      </c>
    </row>
    <row r="61" spans="1:8" ht="15.75" thickBot="1">
      <c r="A61" s="66" t="s">
        <v>1730</v>
      </c>
      <c r="B61" s="67" t="s">
        <v>1731</v>
      </c>
      <c r="C61" s="67" t="s">
        <v>1732</v>
      </c>
      <c r="D61" s="68">
        <v>203</v>
      </c>
      <c r="G61" s="67" t="s">
        <v>1731</v>
      </c>
      <c r="H61" s="66" t="s">
        <v>1730</v>
      </c>
    </row>
    <row r="62" spans="1:8" ht="15.75" thickBot="1">
      <c r="A62" s="66" t="s">
        <v>1733</v>
      </c>
      <c r="B62" s="67" t="s">
        <v>1518</v>
      </c>
      <c r="C62" s="67" t="s">
        <v>1734</v>
      </c>
      <c r="D62" s="68">
        <v>208</v>
      </c>
      <c r="G62" s="67" t="s">
        <v>1518</v>
      </c>
      <c r="H62" s="66" t="s">
        <v>1733</v>
      </c>
    </row>
    <row r="63" spans="1:8" ht="15.75" thickBot="1">
      <c r="A63" s="66" t="s">
        <v>1412</v>
      </c>
      <c r="B63" s="67" t="s">
        <v>1350</v>
      </c>
      <c r="C63" s="67" t="s">
        <v>1735</v>
      </c>
      <c r="D63" s="68">
        <v>262</v>
      </c>
      <c r="G63" s="67" t="s">
        <v>1350</v>
      </c>
      <c r="H63" s="66" t="s">
        <v>1412</v>
      </c>
    </row>
    <row r="64" spans="1:8" ht="15.75" thickBot="1">
      <c r="A64" s="66" t="s">
        <v>1736</v>
      </c>
      <c r="B64" s="67" t="s">
        <v>1737</v>
      </c>
      <c r="C64" s="67" t="s">
        <v>1738</v>
      </c>
      <c r="D64" s="68">
        <v>212</v>
      </c>
      <c r="G64" s="67" t="s">
        <v>1737</v>
      </c>
      <c r="H64" s="66" t="s">
        <v>1736</v>
      </c>
    </row>
    <row r="65" spans="1:8" ht="45.75" thickBot="1">
      <c r="A65" s="66" t="s">
        <v>1739</v>
      </c>
      <c r="B65" s="67" t="s">
        <v>1740</v>
      </c>
      <c r="C65" s="67" t="s">
        <v>1741</v>
      </c>
      <c r="D65" s="68">
        <v>214</v>
      </c>
      <c r="G65" s="67" t="s">
        <v>1740</v>
      </c>
      <c r="H65" s="66" t="s">
        <v>1739</v>
      </c>
    </row>
    <row r="66" spans="1:8" ht="15.75" thickBot="1">
      <c r="A66" s="66" t="s">
        <v>1742</v>
      </c>
      <c r="B66" s="67" t="s">
        <v>1743</v>
      </c>
      <c r="C66" s="67" t="s">
        <v>1744</v>
      </c>
      <c r="D66" s="68">
        <v>218</v>
      </c>
      <c r="G66" s="67" t="s">
        <v>1743</v>
      </c>
      <c r="H66" s="66" t="s">
        <v>1742</v>
      </c>
    </row>
    <row r="67" spans="1:8" ht="15.75" thickBot="1">
      <c r="A67" s="66" t="s">
        <v>1413</v>
      </c>
      <c r="B67" s="67" t="s">
        <v>875</v>
      </c>
      <c r="C67" s="67" t="s">
        <v>1745</v>
      </c>
      <c r="D67" s="68">
        <v>818</v>
      </c>
      <c r="G67" s="67" t="s">
        <v>875</v>
      </c>
      <c r="H67" s="66" t="s">
        <v>1413</v>
      </c>
    </row>
    <row r="68" spans="1:8" ht="30.75" thickBot="1">
      <c r="A68" s="66" t="s">
        <v>1746</v>
      </c>
      <c r="B68" s="67" t="s">
        <v>1747</v>
      </c>
      <c r="C68" s="67" t="s">
        <v>1748</v>
      </c>
      <c r="D68" s="68">
        <v>222</v>
      </c>
      <c r="G68" s="67" t="s">
        <v>1747</v>
      </c>
      <c r="H68" s="66" t="s">
        <v>1746</v>
      </c>
    </row>
    <row r="69" spans="1:8" ht="30.75" thickBot="1">
      <c r="A69" s="66" t="s">
        <v>1415</v>
      </c>
      <c r="B69" s="67" t="s">
        <v>1351</v>
      </c>
      <c r="C69" s="67" t="s">
        <v>1749</v>
      </c>
      <c r="D69" s="68">
        <v>226</v>
      </c>
      <c r="G69" s="67" t="s">
        <v>1351</v>
      </c>
      <c r="H69" s="66" t="s">
        <v>1415</v>
      </c>
    </row>
    <row r="70" spans="1:8" ht="15.75" thickBot="1">
      <c r="A70" s="66" t="s">
        <v>1417</v>
      </c>
      <c r="B70" s="67" t="s">
        <v>1352</v>
      </c>
      <c r="C70" s="67" t="s">
        <v>1750</v>
      </c>
      <c r="D70" s="68">
        <v>232</v>
      </c>
      <c r="G70" s="67" t="s">
        <v>1352</v>
      </c>
      <c r="H70" s="66" t="s">
        <v>1417</v>
      </c>
    </row>
    <row r="71" spans="1:8" ht="15.75" thickBot="1">
      <c r="A71" s="66" t="s">
        <v>1751</v>
      </c>
      <c r="B71" s="67" t="s">
        <v>1752</v>
      </c>
      <c r="C71" s="67" t="s">
        <v>1753</v>
      </c>
      <c r="D71" s="68">
        <v>233</v>
      </c>
      <c r="G71" s="67" t="s">
        <v>1752</v>
      </c>
      <c r="H71" s="66" t="s">
        <v>1751</v>
      </c>
    </row>
    <row r="72" spans="1:8" ht="15.75" thickBot="1">
      <c r="A72" s="66" t="s">
        <v>1419</v>
      </c>
      <c r="B72" s="67" t="s">
        <v>1374</v>
      </c>
      <c r="C72" s="67" t="s">
        <v>1754</v>
      </c>
      <c r="D72" s="68">
        <v>748</v>
      </c>
      <c r="G72" s="67" t="s">
        <v>1374</v>
      </c>
      <c r="H72" s="66" t="s">
        <v>1419</v>
      </c>
    </row>
    <row r="73" spans="1:8" ht="15.75" thickBot="1">
      <c r="A73" s="66" t="s">
        <v>1420</v>
      </c>
      <c r="B73" s="67" t="s">
        <v>199</v>
      </c>
      <c r="C73" s="67" t="s">
        <v>1755</v>
      </c>
      <c r="D73" s="68">
        <v>231</v>
      </c>
      <c r="G73" s="67" t="s">
        <v>199</v>
      </c>
      <c r="H73" s="66" t="s">
        <v>1420</v>
      </c>
    </row>
    <row r="74" spans="1:8" ht="60.75" thickBot="1">
      <c r="A74" s="66" t="s">
        <v>1756</v>
      </c>
      <c r="B74" s="67" t="s">
        <v>1757</v>
      </c>
      <c r="C74" s="67" t="s">
        <v>1758</v>
      </c>
      <c r="D74" s="68">
        <v>238</v>
      </c>
      <c r="G74" s="67" t="s">
        <v>1757</v>
      </c>
      <c r="H74" s="66" t="s">
        <v>1756</v>
      </c>
    </row>
    <row r="75" spans="1:8" ht="45.75" thickBot="1">
      <c r="A75" s="66" t="s">
        <v>1759</v>
      </c>
      <c r="B75" s="67" t="s">
        <v>1760</v>
      </c>
      <c r="C75" s="67" t="s">
        <v>1761</v>
      </c>
      <c r="D75" s="68">
        <v>234</v>
      </c>
      <c r="G75" s="67" t="s">
        <v>1760</v>
      </c>
      <c r="H75" s="66" t="s">
        <v>1759</v>
      </c>
    </row>
    <row r="76" spans="1:8" ht="15.75" thickBot="1">
      <c r="A76" s="66" t="s">
        <v>1762</v>
      </c>
      <c r="B76" s="67" t="s">
        <v>1763</v>
      </c>
      <c r="C76" s="67" t="s">
        <v>1764</v>
      </c>
      <c r="D76" s="68">
        <v>242</v>
      </c>
      <c r="G76" s="67" t="s">
        <v>1763</v>
      </c>
      <c r="H76" s="66" t="s">
        <v>1762</v>
      </c>
    </row>
    <row r="77" spans="1:8" ht="15.75" thickBot="1">
      <c r="A77" s="66" t="s">
        <v>1765</v>
      </c>
      <c r="B77" s="67" t="s">
        <v>538</v>
      </c>
      <c r="C77" s="67" t="s">
        <v>1766</v>
      </c>
      <c r="D77" s="68">
        <v>246</v>
      </c>
      <c r="G77" s="67" t="s">
        <v>538</v>
      </c>
      <c r="H77" s="66" t="s">
        <v>1765</v>
      </c>
    </row>
    <row r="78" spans="1:8" ht="15.75" thickBot="1">
      <c r="A78" s="66" t="s">
        <v>1767</v>
      </c>
      <c r="B78" s="67" t="s">
        <v>229</v>
      </c>
      <c r="C78" s="67" t="s">
        <v>1768</v>
      </c>
      <c r="D78" s="68">
        <v>250</v>
      </c>
      <c r="G78" s="67" t="s">
        <v>229</v>
      </c>
      <c r="H78" s="66" t="s">
        <v>1767</v>
      </c>
    </row>
    <row r="79" spans="1:8" ht="30.75" thickBot="1">
      <c r="A79" s="66" t="s">
        <v>1769</v>
      </c>
      <c r="B79" s="67" t="s">
        <v>1770</v>
      </c>
      <c r="C79" s="67" t="s">
        <v>1771</v>
      </c>
      <c r="D79" s="68">
        <v>254</v>
      </c>
      <c r="G79" s="67" t="s">
        <v>1770</v>
      </c>
      <c r="H79" s="66" t="s">
        <v>1769</v>
      </c>
    </row>
    <row r="80" spans="1:8" ht="30.75" thickBot="1">
      <c r="A80" s="66" t="s">
        <v>1772</v>
      </c>
      <c r="B80" s="67" t="s">
        <v>1773</v>
      </c>
      <c r="C80" s="67" t="s">
        <v>1774</v>
      </c>
      <c r="D80" s="68">
        <v>258</v>
      </c>
      <c r="G80" s="67" t="s">
        <v>1773</v>
      </c>
      <c r="H80" s="66" t="s">
        <v>1772</v>
      </c>
    </row>
    <row r="81" spans="1:8" ht="60.75" thickBot="1">
      <c r="A81" s="66" t="s">
        <v>1775</v>
      </c>
      <c r="B81" s="67" t="s">
        <v>1776</v>
      </c>
      <c r="C81" s="67" t="s">
        <v>1777</v>
      </c>
      <c r="D81" s="68">
        <v>260</v>
      </c>
      <c r="G81" s="67" t="s">
        <v>1776</v>
      </c>
      <c r="H81" s="66" t="s">
        <v>1775</v>
      </c>
    </row>
    <row r="82" spans="1:8" ht="15.75" thickBot="1">
      <c r="A82" s="66" t="s">
        <v>1421</v>
      </c>
      <c r="B82" s="67" t="s">
        <v>1353</v>
      </c>
      <c r="C82" s="67" t="s">
        <v>1778</v>
      </c>
      <c r="D82" s="68">
        <v>266</v>
      </c>
      <c r="G82" s="67" t="s">
        <v>1353</v>
      </c>
      <c r="H82" s="66" t="s">
        <v>1421</v>
      </c>
    </row>
    <row r="83" spans="1:8" ht="30.75" thickBot="1">
      <c r="A83" s="66" t="s">
        <v>1779</v>
      </c>
      <c r="B83" s="67" t="s">
        <v>1354</v>
      </c>
      <c r="C83" s="67" t="s">
        <v>1780</v>
      </c>
      <c r="D83" s="68">
        <v>270</v>
      </c>
      <c r="G83" s="67" t="s">
        <v>1354</v>
      </c>
      <c r="H83" s="66" t="s">
        <v>1779</v>
      </c>
    </row>
    <row r="84" spans="1:8" ht="15.75" thickBot="1">
      <c r="A84" s="66" t="s">
        <v>1781</v>
      </c>
      <c r="B84" s="67" t="s">
        <v>1782</v>
      </c>
      <c r="C84" s="67" t="s">
        <v>1783</v>
      </c>
      <c r="D84" s="68">
        <v>268</v>
      </c>
      <c r="G84" s="67" t="s">
        <v>1782</v>
      </c>
      <c r="H84" s="66" t="s">
        <v>1781</v>
      </c>
    </row>
    <row r="85" spans="1:8" ht="15.75" thickBot="1">
      <c r="A85" s="66" t="s">
        <v>1784</v>
      </c>
      <c r="B85" s="67" t="s">
        <v>327</v>
      </c>
      <c r="C85" s="67" t="s">
        <v>1785</v>
      </c>
      <c r="D85" s="68">
        <v>276</v>
      </c>
      <c r="G85" s="67" t="s">
        <v>327</v>
      </c>
      <c r="H85" s="66" t="s">
        <v>1784</v>
      </c>
    </row>
    <row r="86" spans="1:8" ht="15.75" thickBot="1">
      <c r="A86" s="66" t="s">
        <v>1423</v>
      </c>
      <c r="B86" s="67" t="s">
        <v>255</v>
      </c>
      <c r="C86" s="67" t="s">
        <v>1786</v>
      </c>
      <c r="D86" s="68">
        <v>288</v>
      </c>
      <c r="G86" s="67" t="s">
        <v>255</v>
      </c>
      <c r="H86" s="66" t="s">
        <v>1423</v>
      </c>
    </row>
    <row r="87" spans="1:8" ht="15.75" thickBot="1">
      <c r="A87" s="66" t="s">
        <v>1787</v>
      </c>
      <c r="B87" s="67" t="s">
        <v>1788</v>
      </c>
      <c r="C87" s="67" t="s">
        <v>1789</v>
      </c>
      <c r="D87" s="68">
        <v>292</v>
      </c>
      <c r="G87" s="67" t="s">
        <v>1788</v>
      </c>
      <c r="H87" s="66" t="s">
        <v>1787</v>
      </c>
    </row>
    <row r="88" spans="1:8" ht="15.75" thickBot="1">
      <c r="A88" s="66" t="s">
        <v>1790</v>
      </c>
      <c r="B88" s="67" t="s">
        <v>1791</v>
      </c>
      <c r="C88" s="67" t="s">
        <v>1792</v>
      </c>
      <c r="D88" s="68">
        <v>300</v>
      </c>
      <c r="G88" s="67" t="s">
        <v>1791</v>
      </c>
      <c r="H88" s="66" t="s">
        <v>1790</v>
      </c>
    </row>
    <row r="89" spans="1:8" ht="15.75" thickBot="1">
      <c r="A89" s="66" t="s">
        <v>1793</v>
      </c>
      <c r="B89" s="67" t="s">
        <v>1794</v>
      </c>
      <c r="C89" s="67" t="s">
        <v>1795</v>
      </c>
      <c r="D89" s="68">
        <v>304</v>
      </c>
      <c r="G89" s="67" t="s">
        <v>1794</v>
      </c>
      <c r="H89" s="66" t="s">
        <v>1793</v>
      </c>
    </row>
    <row r="90" spans="1:8" ht="15.75" thickBot="1">
      <c r="A90" s="66" t="s">
        <v>1796</v>
      </c>
      <c r="B90" s="67" t="s">
        <v>1797</v>
      </c>
      <c r="C90" s="67" t="s">
        <v>1798</v>
      </c>
      <c r="D90" s="68">
        <v>308</v>
      </c>
      <c r="G90" s="67" t="s">
        <v>1797</v>
      </c>
      <c r="H90" s="66" t="s">
        <v>1796</v>
      </c>
    </row>
    <row r="91" spans="1:8" ht="30.75" thickBot="1">
      <c r="A91" s="66" t="s">
        <v>1799</v>
      </c>
      <c r="B91" s="67" t="s">
        <v>1800</v>
      </c>
      <c r="C91" s="67" t="s">
        <v>1801</v>
      </c>
      <c r="D91" s="68">
        <v>312</v>
      </c>
      <c r="G91" s="67" t="s">
        <v>1800</v>
      </c>
      <c r="H91" s="66" t="s">
        <v>1799</v>
      </c>
    </row>
    <row r="92" spans="1:8" ht="15.75" thickBot="1">
      <c r="A92" s="66" t="s">
        <v>1802</v>
      </c>
      <c r="B92" s="67" t="s">
        <v>1803</v>
      </c>
      <c r="C92" s="67" t="s">
        <v>1804</v>
      </c>
      <c r="D92" s="68">
        <v>316</v>
      </c>
      <c r="G92" s="67" t="s">
        <v>1803</v>
      </c>
      <c r="H92" s="66" t="s">
        <v>1802</v>
      </c>
    </row>
    <row r="93" spans="1:8" ht="15.75" thickBot="1">
      <c r="A93" s="66" t="s">
        <v>1805</v>
      </c>
      <c r="B93" s="67" t="s">
        <v>1806</v>
      </c>
      <c r="C93" s="67" t="s">
        <v>1807</v>
      </c>
      <c r="D93" s="68">
        <v>320</v>
      </c>
      <c r="G93" s="67" t="s">
        <v>1806</v>
      </c>
      <c r="H93" s="66" t="s">
        <v>1805</v>
      </c>
    </row>
    <row r="94" spans="1:8" ht="15.75" thickBot="1">
      <c r="A94" s="66" t="s">
        <v>1808</v>
      </c>
      <c r="B94" s="67" t="s">
        <v>1809</v>
      </c>
      <c r="C94" s="67" t="s">
        <v>1810</v>
      </c>
      <c r="D94" s="68">
        <v>831</v>
      </c>
      <c r="G94" s="67" t="s">
        <v>1809</v>
      </c>
      <c r="H94" s="66" t="s">
        <v>1808</v>
      </c>
    </row>
    <row r="95" spans="1:8" ht="15.75" thickBot="1">
      <c r="A95" s="66" t="s">
        <v>1424</v>
      </c>
      <c r="B95" s="67" t="s">
        <v>1355</v>
      </c>
      <c r="C95" s="67" t="s">
        <v>1811</v>
      </c>
      <c r="D95" s="68">
        <v>324</v>
      </c>
      <c r="G95" s="67" t="s">
        <v>1355</v>
      </c>
      <c r="H95" s="66" t="s">
        <v>1424</v>
      </c>
    </row>
    <row r="96" spans="1:8" ht="30.75" thickBot="1">
      <c r="A96" s="66" t="s">
        <v>1425</v>
      </c>
      <c r="B96" s="67" t="s">
        <v>1356</v>
      </c>
      <c r="C96" s="67" t="s">
        <v>1812</v>
      </c>
      <c r="D96" s="68">
        <v>624</v>
      </c>
      <c r="G96" s="67" t="s">
        <v>1356</v>
      </c>
      <c r="H96" s="66" t="s">
        <v>1425</v>
      </c>
    </row>
    <row r="97" spans="1:8" ht="15.75" thickBot="1">
      <c r="A97" s="66" t="s">
        <v>1813</v>
      </c>
      <c r="B97" s="67" t="s">
        <v>1814</v>
      </c>
      <c r="C97" s="67" t="s">
        <v>1815</v>
      </c>
      <c r="D97" s="68">
        <v>328</v>
      </c>
      <c r="G97" s="67" t="s">
        <v>1814</v>
      </c>
      <c r="H97" s="66" t="s">
        <v>1813</v>
      </c>
    </row>
    <row r="98" spans="1:8" ht="15.75" thickBot="1">
      <c r="A98" s="66" t="s">
        <v>1816</v>
      </c>
      <c r="B98" s="67" t="s">
        <v>1817</v>
      </c>
      <c r="C98" s="67" t="s">
        <v>1818</v>
      </c>
      <c r="D98" s="68">
        <v>332</v>
      </c>
      <c r="G98" s="67" t="s">
        <v>1817</v>
      </c>
      <c r="H98" s="66" t="s">
        <v>1816</v>
      </c>
    </row>
    <row r="99" spans="1:8" ht="60.75" thickBot="1">
      <c r="A99" s="66" t="s">
        <v>1819</v>
      </c>
      <c r="B99" s="67" t="s">
        <v>1820</v>
      </c>
      <c r="C99" s="67" t="s">
        <v>1821</v>
      </c>
      <c r="D99" s="68">
        <v>334</v>
      </c>
      <c r="G99" s="67" t="s">
        <v>1820</v>
      </c>
      <c r="H99" s="66" t="s">
        <v>1819</v>
      </c>
    </row>
    <row r="100" spans="1:8" ht="30.75" thickBot="1">
      <c r="A100" s="66" t="s">
        <v>1822</v>
      </c>
      <c r="B100" s="67" t="s">
        <v>1823</v>
      </c>
      <c r="C100" s="67" t="s">
        <v>1824</v>
      </c>
      <c r="D100" s="68">
        <v>336</v>
      </c>
      <c r="G100" s="67" t="s">
        <v>1823</v>
      </c>
      <c r="H100" s="66" t="s">
        <v>1822</v>
      </c>
    </row>
    <row r="101" spans="1:8" ht="15.75" thickBot="1">
      <c r="A101" s="66" t="s">
        <v>1825</v>
      </c>
      <c r="B101" s="67" t="s">
        <v>1826</v>
      </c>
      <c r="C101" s="67" t="s">
        <v>1827</v>
      </c>
      <c r="D101" s="68">
        <v>340</v>
      </c>
      <c r="G101" s="67" t="s">
        <v>1826</v>
      </c>
      <c r="H101" s="66" t="s">
        <v>1825</v>
      </c>
    </row>
    <row r="102" spans="1:8" ht="15.75" thickBot="1">
      <c r="A102" s="66" t="s">
        <v>1828</v>
      </c>
      <c r="B102" s="67" t="s">
        <v>1829</v>
      </c>
      <c r="C102" s="67" t="s">
        <v>1830</v>
      </c>
      <c r="D102" s="68">
        <v>344</v>
      </c>
      <c r="G102" s="67" t="s">
        <v>1829</v>
      </c>
      <c r="H102" s="66" t="s">
        <v>1828</v>
      </c>
    </row>
    <row r="103" spans="1:8" ht="15.75" thickBot="1">
      <c r="A103" s="66" t="s">
        <v>1831</v>
      </c>
      <c r="B103" s="67" t="s">
        <v>1832</v>
      </c>
      <c r="C103" s="67" t="s">
        <v>1833</v>
      </c>
      <c r="D103" s="68">
        <v>348</v>
      </c>
      <c r="G103" s="67" t="s">
        <v>1832</v>
      </c>
      <c r="H103" s="66" t="s">
        <v>1831</v>
      </c>
    </row>
    <row r="104" spans="1:8" ht="15.75" thickBot="1">
      <c r="A104" s="66" t="s">
        <v>1834</v>
      </c>
      <c r="B104" s="67" t="s">
        <v>1835</v>
      </c>
      <c r="C104" s="67" t="s">
        <v>1836</v>
      </c>
      <c r="D104" s="68">
        <v>352</v>
      </c>
      <c r="G104" s="67" t="s">
        <v>1835</v>
      </c>
      <c r="H104" s="66" t="s">
        <v>1834</v>
      </c>
    </row>
    <row r="105" spans="1:8" ht="15.75" thickBot="1">
      <c r="A105" s="66" t="s">
        <v>1837</v>
      </c>
      <c r="B105" s="67" t="s">
        <v>1838</v>
      </c>
      <c r="C105" s="67" t="s">
        <v>1839</v>
      </c>
      <c r="D105" s="68">
        <v>356</v>
      </c>
      <c r="G105" s="67" t="s">
        <v>1838</v>
      </c>
      <c r="H105" s="66" t="s">
        <v>1837</v>
      </c>
    </row>
    <row r="106" spans="1:8" ht="15.75" thickBot="1">
      <c r="A106" s="66" t="s">
        <v>1840</v>
      </c>
      <c r="B106" s="67" t="s">
        <v>1841</v>
      </c>
      <c r="C106" s="67" t="s">
        <v>1842</v>
      </c>
      <c r="D106" s="68">
        <v>360</v>
      </c>
      <c r="G106" s="67" t="s">
        <v>1841</v>
      </c>
      <c r="H106" s="66" t="s">
        <v>1840</v>
      </c>
    </row>
    <row r="107" spans="1:8" ht="60.75" thickBot="1">
      <c r="A107" s="66" t="s">
        <v>1843</v>
      </c>
      <c r="B107" s="67" t="s">
        <v>1844</v>
      </c>
      <c r="C107" s="67" t="s">
        <v>1845</v>
      </c>
      <c r="D107" s="68">
        <v>364</v>
      </c>
      <c r="G107" s="67" t="s">
        <v>1844</v>
      </c>
      <c r="H107" s="66" t="s">
        <v>1843</v>
      </c>
    </row>
    <row r="108" spans="1:8" ht="15.75" thickBot="1">
      <c r="A108" s="66" t="s">
        <v>1846</v>
      </c>
      <c r="B108" s="67" t="s">
        <v>1847</v>
      </c>
      <c r="C108" s="67" t="s">
        <v>1848</v>
      </c>
      <c r="D108" s="68">
        <v>368</v>
      </c>
      <c r="G108" s="67" t="s">
        <v>1847</v>
      </c>
      <c r="H108" s="66" t="s">
        <v>1846</v>
      </c>
    </row>
    <row r="109" spans="1:8" ht="15.75" thickBot="1">
      <c r="A109" s="66" t="s">
        <v>1849</v>
      </c>
      <c r="B109" s="67" t="s">
        <v>1850</v>
      </c>
      <c r="C109" s="67" t="s">
        <v>1851</v>
      </c>
      <c r="D109" s="68">
        <v>372</v>
      </c>
      <c r="G109" s="67" t="s">
        <v>1850</v>
      </c>
      <c r="H109" s="66" t="s">
        <v>1849</v>
      </c>
    </row>
    <row r="110" spans="1:8" ht="15.75" thickBot="1">
      <c r="A110" s="66" t="s">
        <v>1852</v>
      </c>
      <c r="B110" s="67" t="s">
        <v>1853</v>
      </c>
      <c r="C110" s="67" t="s">
        <v>1854</v>
      </c>
      <c r="D110" s="68">
        <v>833</v>
      </c>
      <c r="G110" s="67" t="s">
        <v>1853</v>
      </c>
      <c r="H110" s="66" t="s">
        <v>1852</v>
      </c>
    </row>
    <row r="111" spans="1:8" ht="15.75" thickBot="1">
      <c r="A111" s="66" t="s">
        <v>1855</v>
      </c>
      <c r="B111" s="67" t="s">
        <v>1856</v>
      </c>
      <c r="C111" s="67" t="s">
        <v>1857</v>
      </c>
      <c r="D111" s="68">
        <v>376</v>
      </c>
      <c r="G111" s="67" t="s">
        <v>1856</v>
      </c>
      <c r="H111" s="66" t="s">
        <v>1855</v>
      </c>
    </row>
    <row r="112" spans="1:8" ht="15.75" thickBot="1">
      <c r="A112" s="66" t="s">
        <v>1858</v>
      </c>
      <c r="B112" s="67" t="s">
        <v>109</v>
      </c>
      <c r="C112" s="67" t="s">
        <v>1859</v>
      </c>
      <c r="D112" s="68">
        <v>380</v>
      </c>
      <c r="G112" s="67" t="s">
        <v>109</v>
      </c>
      <c r="H112" s="66" t="s">
        <v>1858</v>
      </c>
    </row>
    <row r="113" spans="1:8" ht="15.75" thickBot="1">
      <c r="A113" s="66" t="s">
        <v>1860</v>
      </c>
      <c r="B113" s="67" t="s">
        <v>1861</v>
      </c>
      <c r="C113" s="67" t="s">
        <v>1862</v>
      </c>
      <c r="D113" s="68">
        <v>388</v>
      </c>
      <c r="G113" s="67" t="s">
        <v>1861</v>
      </c>
      <c r="H113" s="66" t="s">
        <v>1860</v>
      </c>
    </row>
    <row r="114" spans="1:8" ht="15.75" thickBot="1">
      <c r="A114" s="66" t="s">
        <v>1863</v>
      </c>
      <c r="B114" s="67" t="s">
        <v>1864</v>
      </c>
      <c r="C114" s="67" t="s">
        <v>1865</v>
      </c>
      <c r="D114" s="68">
        <v>392</v>
      </c>
      <c r="G114" s="67" t="s">
        <v>1864</v>
      </c>
      <c r="H114" s="66" t="s">
        <v>1863</v>
      </c>
    </row>
    <row r="115" spans="1:8" ht="15.75" thickBot="1">
      <c r="A115" s="66" t="s">
        <v>1866</v>
      </c>
      <c r="B115" s="67" t="s">
        <v>1867</v>
      </c>
      <c r="C115" s="67" t="s">
        <v>1868</v>
      </c>
      <c r="D115" s="68">
        <v>832</v>
      </c>
      <c r="G115" s="67" t="s">
        <v>1867</v>
      </c>
      <c r="H115" s="66" t="s">
        <v>1866</v>
      </c>
    </row>
    <row r="116" spans="1:8" ht="15.75" thickBot="1">
      <c r="A116" s="66" t="s">
        <v>1869</v>
      </c>
      <c r="B116" s="67" t="s">
        <v>1870</v>
      </c>
      <c r="C116" s="67" t="s">
        <v>1871</v>
      </c>
      <c r="D116" s="68">
        <v>400</v>
      </c>
      <c r="G116" s="67" t="s">
        <v>1870</v>
      </c>
      <c r="H116" s="66" t="s">
        <v>1869</v>
      </c>
    </row>
    <row r="117" spans="1:8" ht="30.75" thickBot="1">
      <c r="A117" s="66" t="s">
        <v>1872</v>
      </c>
      <c r="B117" s="67" t="s">
        <v>1873</v>
      </c>
      <c r="C117" s="67" t="s">
        <v>1874</v>
      </c>
      <c r="D117" s="68">
        <v>398</v>
      </c>
      <c r="G117" s="67" t="s">
        <v>1873</v>
      </c>
      <c r="H117" s="66" t="s">
        <v>1872</v>
      </c>
    </row>
    <row r="118" spans="1:8" ht="15.75" thickBot="1">
      <c r="A118" s="66" t="s">
        <v>1427</v>
      </c>
      <c r="B118" s="67" t="s">
        <v>434</v>
      </c>
      <c r="C118" s="67" t="s">
        <v>1875</v>
      </c>
      <c r="D118" s="68">
        <v>404</v>
      </c>
      <c r="G118" s="67" t="s">
        <v>434</v>
      </c>
      <c r="H118" s="66" t="s">
        <v>1427</v>
      </c>
    </row>
    <row r="119" spans="1:8" ht="15.75" thickBot="1">
      <c r="A119" s="66" t="s">
        <v>1876</v>
      </c>
      <c r="B119" s="67" t="s">
        <v>1877</v>
      </c>
      <c r="C119" s="67" t="s">
        <v>1878</v>
      </c>
      <c r="D119" s="68">
        <v>296</v>
      </c>
      <c r="G119" s="67" t="s">
        <v>1877</v>
      </c>
      <c r="H119" s="66" t="s">
        <v>1876</v>
      </c>
    </row>
    <row r="120" spans="1:8" ht="75.75" thickBot="1">
      <c r="A120" s="66" t="s">
        <v>1879</v>
      </c>
      <c r="B120" s="67" t="s">
        <v>1880</v>
      </c>
      <c r="C120" s="67" t="s">
        <v>1881</v>
      </c>
      <c r="D120" s="68">
        <v>408</v>
      </c>
      <c r="G120" s="67" t="s">
        <v>1880</v>
      </c>
      <c r="H120" s="66" t="s">
        <v>1879</v>
      </c>
    </row>
    <row r="121" spans="1:8" ht="45.75" thickBot="1">
      <c r="A121" s="66" t="s">
        <v>1882</v>
      </c>
      <c r="B121" s="67" t="s">
        <v>568</v>
      </c>
      <c r="C121" s="67" t="s">
        <v>1883</v>
      </c>
      <c r="D121" s="68">
        <v>410</v>
      </c>
      <c r="G121" s="67" t="s">
        <v>568</v>
      </c>
      <c r="H121" s="66" t="s">
        <v>1882</v>
      </c>
    </row>
    <row r="122" spans="1:8" ht="15.75" thickBot="1">
      <c r="A122" s="66" t="s">
        <v>1884</v>
      </c>
      <c r="B122" s="67" t="s">
        <v>1885</v>
      </c>
      <c r="C122" s="67" t="s">
        <v>1886</v>
      </c>
      <c r="D122" s="68">
        <v>414</v>
      </c>
      <c r="G122" s="67" t="s">
        <v>1885</v>
      </c>
      <c r="H122" s="66" t="s">
        <v>1884</v>
      </c>
    </row>
    <row r="123" spans="1:8" ht="15.75" thickBot="1">
      <c r="A123" s="66" t="s">
        <v>1887</v>
      </c>
      <c r="B123" s="67" t="s">
        <v>1888</v>
      </c>
      <c r="C123" s="67" t="s">
        <v>1889</v>
      </c>
      <c r="D123" s="68">
        <v>417</v>
      </c>
      <c r="G123" s="67" t="s">
        <v>1888</v>
      </c>
      <c r="H123" s="66" t="s">
        <v>1887</v>
      </c>
    </row>
    <row r="124" spans="1:8" ht="75.75" thickBot="1">
      <c r="A124" s="66" t="s">
        <v>1890</v>
      </c>
      <c r="B124" s="67" t="s">
        <v>1891</v>
      </c>
      <c r="C124" s="67" t="s">
        <v>1892</v>
      </c>
      <c r="D124" s="68">
        <v>418</v>
      </c>
      <c r="G124" s="67" t="s">
        <v>1891</v>
      </c>
      <c r="H124" s="66" t="s">
        <v>1890</v>
      </c>
    </row>
    <row r="125" spans="1:8" ht="15.75" thickBot="1">
      <c r="A125" s="66" t="s">
        <v>1893</v>
      </c>
      <c r="B125" s="67" t="s">
        <v>1894</v>
      </c>
      <c r="C125" s="67" t="s">
        <v>1895</v>
      </c>
      <c r="D125" s="68">
        <v>428</v>
      </c>
      <c r="G125" s="67" t="s">
        <v>1894</v>
      </c>
      <c r="H125" s="66" t="s">
        <v>1893</v>
      </c>
    </row>
    <row r="126" spans="1:8" ht="15.75" thickBot="1">
      <c r="A126" s="66" t="s">
        <v>1896</v>
      </c>
      <c r="B126" s="67" t="s">
        <v>1897</v>
      </c>
      <c r="C126" s="67" t="s">
        <v>1898</v>
      </c>
      <c r="D126" s="68">
        <v>422</v>
      </c>
      <c r="G126" s="67" t="s">
        <v>1897</v>
      </c>
      <c r="H126" s="66" t="s">
        <v>1896</v>
      </c>
    </row>
    <row r="127" spans="1:8" ht="15.75" thickBot="1">
      <c r="A127" s="66" t="s">
        <v>1428</v>
      </c>
      <c r="B127" s="67" t="s">
        <v>1358</v>
      </c>
      <c r="C127" s="67" t="s">
        <v>1899</v>
      </c>
      <c r="D127" s="68">
        <v>426</v>
      </c>
      <c r="G127" s="67" t="s">
        <v>1358</v>
      </c>
      <c r="H127" s="66" t="s">
        <v>1428</v>
      </c>
    </row>
    <row r="128" spans="1:8" ht="15.75" thickBot="1">
      <c r="A128" s="66" t="s">
        <v>1429</v>
      </c>
      <c r="B128" s="67" t="s">
        <v>1359</v>
      </c>
      <c r="C128" s="67" t="s">
        <v>1900</v>
      </c>
      <c r="D128" s="68">
        <v>430</v>
      </c>
      <c r="G128" s="67" t="s">
        <v>1359</v>
      </c>
      <c r="H128" s="66" t="s">
        <v>1429</v>
      </c>
    </row>
    <row r="129" spans="1:8" ht="15.75" thickBot="1">
      <c r="A129" s="66" t="s">
        <v>1430</v>
      </c>
      <c r="B129" s="67" t="s">
        <v>1360</v>
      </c>
      <c r="C129" s="67" t="s">
        <v>1901</v>
      </c>
      <c r="D129" s="68">
        <v>434</v>
      </c>
      <c r="G129" s="67" t="s">
        <v>1360</v>
      </c>
      <c r="H129" s="66" t="s">
        <v>1430</v>
      </c>
    </row>
    <row r="130" spans="1:8" ht="30.75" thickBot="1">
      <c r="A130" s="66" t="s">
        <v>1902</v>
      </c>
      <c r="B130" s="67" t="s">
        <v>1903</v>
      </c>
      <c r="C130" s="67" t="s">
        <v>1904</v>
      </c>
      <c r="D130" s="68">
        <v>438</v>
      </c>
      <c r="G130" s="67" t="s">
        <v>1903</v>
      </c>
      <c r="H130" s="66" t="s">
        <v>1902</v>
      </c>
    </row>
    <row r="131" spans="1:8" ht="15.75" thickBot="1">
      <c r="A131" s="66" t="s">
        <v>1905</v>
      </c>
      <c r="B131" s="67" t="s">
        <v>1906</v>
      </c>
      <c r="C131" s="67" t="s">
        <v>1907</v>
      </c>
      <c r="D131" s="68">
        <v>440</v>
      </c>
      <c r="G131" s="67" t="s">
        <v>1906</v>
      </c>
      <c r="H131" s="66" t="s">
        <v>1905</v>
      </c>
    </row>
    <row r="132" spans="1:8" ht="30.75" thickBot="1">
      <c r="A132" s="66" t="s">
        <v>1908</v>
      </c>
      <c r="B132" s="67" t="s">
        <v>1909</v>
      </c>
      <c r="C132" s="67" t="s">
        <v>1910</v>
      </c>
      <c r="D132" s="68">
        <v>442</v>
      </c>
      <c r="G132" s="67" t="s">
        <v>1909</v>
      </c>
      <c r="H132" s="66" t="s">
        <v>1908</v>
      </c>
    </row>
    <row r="133" spans="1:8" ht="15.75" thickBot="1">
      <c r="A133" s="66" t="s">
        <v>1911</v>
      </c>
      <c r="B133" s="67" t="s">
        <v>1912</v>
      </c>
      <c r="C133" s="67" t="s">
        <v>1913</v>
      </c>
      <c r="D133" s="68">
        <v>446</v>
      </c>
      <c r="G133" s="67" t="s">
        <v>1912</v>
      </c>
      <c r="H133" s="66" t="s">
        <v>1911</v>
      </c>
    </row>
    <row r="134" spans="1:8" ht="30.75" thickBot="1">
      <c r="A134" s="66" t="s">
        <v>1431</v>
      </c>
      <c r="B134" s="67" t="s">
        <v>1361</v>
      </c>
      <c r="C134" s="67" t="s">
        <v>1914</v>
      </c>
      <c r="D134" s="68">
        <v>450</v>
      </c>
      <c r="G134" s="67" t="s">
        <v>1361</v>
      </c>
      <c r="H134" s="66" t="s">
        <v>1431</v>
      </c>
    </row>
    <row r="135" spans="1:8" ht="15.75" thickBot="1">
      <c r="A135" s="66" t="s">
        <v>1432</v>
      </c>
      <c r="B135" s="67" t="s">
        <v>1192</v>
      </c>
      <c r="C135" s="67" t="s">
        <v>1915</v>
      </c>
      <c r="D135" s="68">
        <v>454</v>
      </c>
      <c r="G135" s="67" t="s">
        <v>1192</v>
      </c>
      <c r="H135" s="66" t="s">
        <v>1432</v>
      </c>
    </row>
    <row r="136" spans="1:8" ht="15.75" thickBot="1">
      <c r="A136" s="66" t="s">
        <v>1916</v>
      </c>
      <c r="B136" s="67" t="s">
        <v>1917</v>
      </c>
      <c r="C136" s="67" t="s">
        <v>1918</v>
      </c>
      <c r="D136" s="68">
        <v>458</v>
      </c>
      <c r="G136" s="67" t="s">
        <v>1917</v>
      </c>
      <c r="H136" s="66" t="s">
        <v>1916</v>
      </c>
    </row>
    <row r="137" spans="1:8" ht="15.75" thickBot="1">
      <c r="A137" s="66" t="s">
        <v>1919</v>
      </c>
      <c r="B137" s="67" t="s">
        <v>1920</v>
      </c>
      <c r="C137" s="67" t="s">
        <v>1921</v>
      </c>
      <c r="D137" s="68">
        <v>462</v>
      </c>
      <c r="G137" s="67" t="s">
        <v>1920</v>
      </c>
      <c r="H137" s="66" t="s">
        <v>1919</v>
      </c>
    </row>
    <row r="138" spans="1:8" ht="15.75" thickBot="1">
      <c r="A138" s="66" t="s">
        <v>1433</v>
      </c>
      <c r="B138" s="67" t="s">
        <v>1362</v>
      </c>
      <c r="C138" s="67" t="s">
        <v>1922</v>
      </c>
      <c r="D138" s="68">
        <v>466</v>
      </c>
      <c r="G138" s="67" t="s">
        <v>1362</v>
      </c>
      <c r="H138" s="66" t="s">
        <v>1433</v>
      </c>
    </row>
    <row r="139" spans="1:8" ht="15.75" thickBot="1">
      <c r="A139" s="66" t="s">
        <v>1923</v>
      </c>
      <c r="B139" s="67" t="s">
        <v>1924</v>
      </c>
      <c r="C139" s="67" t="s">
        <v>1925</v>
      </c>
      <c r="D139" s="68">
        <v>470</v>
      </c>
      <c r="G139" s="67" t="s">
        <v>1924</v>
      </c>
      <c r="H139" s="66" t="s">
        <v>1923</v>
      </c>
    </row>
    <row r="140" spans="1:8" ht="45.75" thickBot="1">
      <c r="A140" s="66" t="s">
        <v>1926</v>
      </c>
      <c r="B140" s="67" t="s">
        <v>1927</v>
      </c>
      <c r="C140" s="67" t="s">
        <v>1928</v>
      </c>
      <c r="D140" s="68">
        <v>584</v>
      </c>
      <c r="G140" s="67" t="s">
        <v>1927</v>
      </c>
      <c r="H140" s="66" t="s">
        <v>1926</v>
      </c>
    </row>
    <row r="141" spans="1:8" ht="15.75" thickBot="1">
      <c r="A141" s="66" t="s">
        <v>1929</v>
      </c>
      <c r="B141" s="67" t="s">
        <v>1930</v>
      </c>
      <c r="C141" s="67" t="s">
        <v>1931</v>
      </c>
      <c r="D141" s="68">
        <v>474</v>
      </c>
      <c r="G141" s="67" t="s">
        <v>1930</v>
      </c>
      <c r="H141" s="66" t="s">
        <v>1929</v>
      </c>
    </row>
    <row r="142" spans="1:8" ht="15.75" thickBot="1">
      <c r="A142" s="66" t="s">
        <v>1434</v>
      </c>
      <c r="B142" s="67" t="s">
        <v>1363</v>
      </c>
      <c r="C142" s="67" t="s">
        <v>1932</v>
      </c>
      <c r="D142" s="68">
        <v>478</v>
      </c>
      <c r="G142" s="67" t="s">
        <v>1363</v>
      </c>
      <c r="H142" s="66" t="s">
        <v>1434</v>
      </c>
    </row>
    <row r="143" spans="1:8" ht="15.75" thickBot="1">
      <c r="A143" s="66" t="s">
        <v>1435</v>
      </c>
      <c r="B143" s="67" t="s">
        <v>997</v>
      </c>
      <c r="C143" s="67" t="s">
        <v>1933</v>
      </c>
      <c r="D143" s="68">
        <v>480</v>
      </c>
      <c r="G143" s="67" t="s">
        <v>997</v>
      </c>
      <c r="H143" s="66" t="s">
        <v>1435</v>
      </c>
    </row>
    <row r="144" spans="1:8" ht="15.75" thickBot="1">
      <c r="A144" s="66" t="s">
        <v>1934</v>
      </c>
      <c r="B144" s="67" t="s">
        <v>1935</v>
      </c>
      <c r="C144" s="67" t="s">
        <v>1936</v>
      </c>
      <c r="D144" s="68">
        <v>175</v>
      </c>
      <c r="G144" s="67" t="s">
        <v>1935</v>
      </c>
      <c r="H144" s="66" t="s">
        <v>1934</v>
      </c>
    </row>
    <row r="145" spans="1:8" ht="15.75" thickBot="1">
      <c r="A145" s="66" t="s">
        <v>1937</v>
      </c>
      <c r="B145" s="67" t="s">
        <v>1938</v>
      </c>
      <c r="C145" s="67" t="s">
        <v>1939</v>
      </c>
      <c r="D145" s="68">
        <v>484</v>
      </c>
      <c r="G145" s="67" t="s">
        <v>1938</v>
      </c>
      <c r="H145" s="66" t="s">
        <v>1937</v>
      </c>
    </row>
    <row r="146" spans="1:8" ht="45.75" thickBot="1">
      <c r="A146" s="66" t="s">
        <v>1940</v>
      </c>
      <c r="B146" s="67" t="s">
        <v>1941</v>
      </c>
      <c r="C146" s="67" t="s">
        <v>1942</v>
      </c>
      <c r="D146" s="68">
        <v>583</v>
      </c>
      <c r="G146" s="67" t="s">
        <v>1941</v>
      </c>
      <c r="H146" s="66" t="s">
        <v>1940</v>
      </c>
    </row>
    <row r="147" spans="1:8" ht="60.75" thickBot="1">
      <c r="A147" s="66" t="s">
        <v>1943</v>
      </c>
      <c r="B147" s="67" t="s">
        <v>1944</v>
      </c>
      <c r="C147" s="67" t="s">
        <v>1945</v>
      </c>
      <c r="D147" s="68">
        <v>498</v>
      </c>
      <c r="G147" s="67" t="s">
        <v>1944</v>
      </c>
      <c r="H147" s="66" t="s">
        <v>1943</v>
      </c>
    </row>
    <row r="148" spans="1:8" ht="15.75" thickBot="1">
      <c r="A148" s="66" t="s">
        <v>1946</v>
      </c>
      <c r="B148" s="67" t="s">
        <v>1947</v>
      </c>
      <c r="C148" s="67" t="s">
        <v>1948</v>
      </c>
      <c r="D148" s="68">
        <v>492</v>
      </c>
      <c r="G148" s="67" t="s">
        <v>1947</v>
      </c>
      <c r="H148" s="66" t="s">
        <v>1946</v>
      </c>
    </row>
    <row r="149" spans="1:8" ht="15.75" thickBot="1">
      <c r="A149" s="66" t="s">
        <v>1949</v>
      </c>
      <c r="B149" s="67" t="s">
        <v>1950</v>
      </c>
      <c r="C149" s="67" t="s">
        <v>1951</v>
      </c>
      <c r="D149" s="68">
        <v>496</v>
      </c>
      <c r="G149" s="67" t="s">
        <v>1950</v>
      </c>
      <c r="H149" s="66" t="s">
        <v>1949</v>
      </c>
    </row>
    <row r="150" spans="1:8" ht="30.75" thickBot="1">
      <c r="A150" s="66" t="s">
        <v>1952</v>
      </c>
      <c r="B150" s="67" t="s">
        <v>1953</v>
      </c>
      <c r="C150" s="67" t="s">
        <v>1954</v>
      </c>
      <c r="D150" s="68">
        <v>499</v>
      </c>
      <c r="G150" s="67" t="s">
        <v>1953</v>
      </c>
      <c r="H150" s="66" t="s">
        <v>1952</v>
      </c>
    </row>
    <row r="151" spans="1:8" ht="15.75" thickBot="1">
      <c r="A151" s="66" t="s">
        <v>1955</v>
      </c>
      <c r="B151" s="67" t="s">
        <v>1956</v>
      </c>
      <c r="C151" s="67" t="s">
        <v>1957</v>
      </c>
      <c r="D151" s="68">
        <v>500</v>
      </c>
      <c r="G151" s="67" t="s">
        <v>1956</v>
      </c>
      <c r="H151" s="66" t="s">
        <v>1955</v>
      </c>
    </row>
    <row r="152" spans="1:8" ht="15.75" thickBot="1">
      <c r="A152" s="66" t="s">
        <v>1436</v>
      </c>
      <c r="B152" s="67" t="s">
        <v>519</v>
      </c>
      <c r="C152" s="67" t="s">
        <v>1958</v>
      </c>
      <c r="D152" s="68">
        <v>504</v>
      </c>
      <c r="G152" s="67" t="s">
        <v>519</v>
      </c>
      <c r="H152" s="66" t="s">
        <v>1436</v>
      </c>
    </row>
    <row r="153" spans="1:8" ht="30.75" thickBot="1">
      <c r="A153" s="66" t="s">
        <v>1437</v>
      </c>
      <c r="B153" s="67" t="s">
        <v>1364</v>
      </c>
      <c r="C153" s="67" t="s">
        <v>1959</v>
      </c>
      <c r="D153" s="68">
        <v>508</v>
      </c>
      <c r="G153" s="67" t="s">
        <v>1364</v>
      </c>
      <c r="H153" s="66" t="s">
        <v>1437</v>
      </c>
    </row>
    <row r="154" spans="1:8" ht="15.75" thickBot="1">
      <c r="A154" s="66" t="s">
        <v>1960</v>
      </c>
      <c r="B154" s="67" t="s">
        <v>1961</v>
      </c>
      <c r="C154" s="67" t="s">
        <v>1962</v>
      </c>
      <c r="D154" s="68">
        <v>104</v>
      </c>
      <c r="G154" s="67" t="s">
        <v>1961</v>
      </c>
      <c r="H154" s="66" t="s">
        <v>1960</v>
      </c>
    </row>
    <row r="155" spans="1:8" ht="15.75" thickBot="1">
      <c r="A155" s="66" t="s">
        <v>1438</v>
      </c>
      <c r="B155" s="67" t="s">
        <v>1365</v>
      </c>
      <c r="C155" s="67" t="s">
        <v>1963</v>
      </c>
      <c r="D155" s="68">
        <v>516</v>
      </c>
      <c r="G155" s="67" t="s">
        <v>1365</v>
      </c>
      <c r="H155" s="66" t="s">
        <v>1438</v>
      </c>
    </row>
    <row r="156" spans="1:8" ht="15.75" thickBot="1">
      <c r="A156" s="66" t="s">
        <v>1964</v>
      </c>
      <c r="B156" s="67" t="s">
        <v>1965</v>
      </c>
      <c r="C156" s="67" t="s">
        <v>1966</v>
      </c>
      <c r="D156" s="68">
        <v>520</v>
      </c>
      <c r="G156" s="67" t="s">
        <v>1965</v>
      </c>
      <c r="H156" s="66" t="s">
        <v>1964</v>
      </c>
    </row>
    <row r="157" spans="1:8" ht="15.75" thickBot="1">
      <c r="A157" s="66" t="s">
        <v>1967</v>
      </c>
      <c r="B157" s="67" t="s">
        <v>1968</v>
      </c>
      <c r="C157" s="67" t="s">
        <v>1969</v>
      </c>
      <c r="D157" s="68">
        <v>524</v>
      </c>
      <c r="G157" s="67" t="s">
        <v>1968</v>
      </c>
      <c r="H157" s="66" t="s">
        <v>1967</v>
      </c>
    </row>
    <row r="158" spans="1:8" ht="30.75" thickBot="1">
      <c r="A158" s="66" t="s">
        <v>1970</v>
      </c>
      <c r="B158" s="67" t="s">
        <v>867</v>
      </c>
      <c r="C158" s="67" t="s">
        <v>1971</v>
      </c>
      <c r="D158" s="68">
        <v>528</v>
      </c>
      <c r="G158" s="67" t="s">
        <v>867</v>
      </c>
      <c r="H158" s="66" t="s">
        <v>1970</v>
      </c>
    </row>
    <row r="159" spans="1:8" ht="30.75" thickBot="1">
      <c r="A159" s="66" t="s">
        <v>1972</v>
      </c>
      <c r="B159" s="67" t="s">
        <v>1973</v>
      </c>
      <c r="C159" s="67" t="s">
        <v>1974</v>
      </c>
      <c r="D159" s="68">
        <v>540</v>
      </c>
      <c r="G159" s="67" t="s">
        <v>1973</v>
      </c>
      <c r="H159" s="66" t="s">
        <v>1972</v>
      </c>
    </row>
    <row r="160" spans="1:8" ht="30.75" thickBot="1">
      <c r="A160" s="66" t="s">
        <v>1975</v>
      </c>
      <c r="B160" s="67" t="s">
        <v>1976</v>
      </c>
      <c r="C160" s="67" t="s">
        <v>1977</v>
      </c>
      <c r="D160" s="68">
        <v>554</v>
      </c>
      <c r="G160" s="67" t="s">
        <v>1976</v>
      </c>
      <c r="H160" s="66" t="s">
        <v>1975</v>
      </c>
    </row>
    <row r="161" spans="1:8" ht="15.75" thickBot="1">
      <c r="A161" s="66" t="s">
        <v>1978</v>
      </c>
      <c r="B161" s="67" t="s">
        <v>1979</v>
      </c>
      <c r="C161" s="67" t="s">
        <v>1980</v>
      </c>
      <c r="D161" s="68">
        <v>558</v>
      </c>
      <c r="G161" s="67" t="s">
        <v>1979</v>
      </c>
      <c r="H161" s="66" t="s">
        <v>1978</v>
      </c>
    </row>
    <row r="162" spans="1:8" ht="15.75" thickBot="1">
      <c r="A162" s="66" t="s">
        <v>1981</v>
      </c>
      <c r="B162" s="67" t="s">
        <v>1032</v>
      </c>
      <c r="C162" s="67" t="s">
        <v>1982</v>
      </c>
      <c r="D162" s="68">
        <v>562</v>
      </c>
      <c r="G162" s="67" t="s">
        <v>1032</v>
      </c>
      <c r="H162" s="66" t="s">
        <v>1981</v>
      </c>
    </row>
    <row r="163" spans="1:8" ht="15.75" thickBot="1">
      <c r="A163" s="66" t="s">
        <v>1440</v>
      </c>
      <c r="B163" s="67" t="s">
        <v>1265</v>
      </c>
      <c r="C163" s="67" t="s">
        <v>1983</v>
      </c>
      <c r="D163" s="68">
        <v>566</v>
      </c>
      <c r="G163" s="67" t="s">
        <v>1265</v>
      </c>
      <c r="H163" s="66" t="s">
        <v>1440</v>
      </c>
    </row>
    <row r="164" spans="1:8" ht="15.75" thickBot="1">
      <c r="A164" s="66" t="s">
        <v>1984</v>
      </c>
      <c r="B164" s="67" t="s">
        <v>1985</v>
      </c>
      <c r="C164" s="67" t="s">
        <v>1986</v>
      </c>
      <c r="D164" s="68">
        <v>570</v>
      </c>
      <c r="G164" s="67" t="s">
        <v>1985</v>
      </c>
      <c r="H164" s="66" t="s">
        <v>1984</v>
      </c>
    </row>
    <row r="165" spans="1:8" ht="30.75" thickBot="1">
      <c r="A165" s="66" t="s">
        <v>1987</v>
      </c>
      <c r="B165" s="67" t="s">
        <v>1988</v>
      </c>
      <c r="C165" s="67" t="s">
        <v>1989</v>
      </c>
      <c r="D165" s="68">
        <v>574</v>
      </c>
      <c r="G165" s="67" t="s">
        <v>1988</v>
      </c>
      <c r="H165" s="66" t="s">
        <v>1987</v>
      </c>
    </row>
    <row r="166" spans="1:8" ht="60.75" thickBot="1">
      <c r="A166" s="66" t="s">
        <v>1990</v>
      </c>
      <c r="B166" s="67" t="s">
        <v>1991</v>
      </c>
      <c r="C166" s="67" t="s">
        <v>1992</v>
      </c>
      <c r="D166" s="68">
        <v>580</v>
      </c>
      <c r="G166" s="67" t="s">
        <v>1991</v>
      </c>
      <c r="H166" s="66" t="s">
        <v>1990</v>
      </c>
    </row>
    <row r="167" spans="1:8" ht="15.75" thickBot="1">
      <c r="A167" s="66" t="s">
        <v>1993</v>
      </c>
      <c r="B167" s="67" t="s">
        <v>93</v>
      </c>
      <c r="C167" s="67" t="s">
        <v>1994</v>
      </c>
      <c r="D167" s="68">
        <v>578</v>
      </c>
      <c r="G167" s="67" t="s">
        <v>93</v>
      </c>
      <c r="H167" s="66" t="s">
        <v>1993</v>
      </c>
    </row>
    <row r="168" spans="1:8" ht="15.75" thickBot="1">
      <c r="A168" s="66" t="s">
        <v>1995</v>
      </c>
      <c r="B168" s="67" t="s">
        <v>1996</v>
      </c>
      <c r="C168" s="67" t="s">
        <v>1997</v>
      </c>
      <c r="D168" s="68">
        <v>512</v>
      </c>
      <c r="G168" s="67" t="s">
        <v>1996</v>
      </c>
      <c r="H168" s="66" t="s">
        <v>1995</v>
      </c>
    </row>
    <row r="169" spans="1:8" ht="15.75" thickBot="1">
      <c r="A169" s="66" t="s">
        <v>1998</v>
      </c>
      <c r="B169" s="67" t="s">
        <v>1999</v>
      </c>
      <c r="C169" s="67" t="s">
        <v>2000</v>
      </c>
      <c r="D169" s="68">
        <v>586</v>
      </c>
      <c r="G169" s="67" t="s">
        <v>1999</v>
      </c>
      <c r="H169" s="66" t="s">
        <v>1998</v>
      </c>
    </row>
    <row r="170" spans="1:8" ht="15.75" thickBot="1">
      <c r="A170" s="66" t="s">
        <v>2001</v>
      </c>
      <c r="B170" s="67" t="s">
        <v>2002</v>
      </c>
      <c r="C170" s="67" t="s">
        <v>2003</v>
      </c>
      <c r="D170" s="68">
        <v>585</v>
      </c>
      <c r="G170" s="67" t="s">
        <v>2002</v>
      </c>
      <c r="H170" s="66" t="s">
        <v>2001</v>
      </c>
    </row>
    <row r="171" spans="1:8" ht="30.75" thickBot="1">
      <c r="A171" s="66" t="s">
        <v>2004</v>
      </c>
      <c r="B171" s="67" t="s">
        <v>2005</v>
      </c>
      <c r="C171" s="67" t="s">
        <v>2006</v>
      </c>
      <c r="D171" s="68">
        <v>275</v>
      </c>
      <c r="G171" s="67" t="s">
        <v>2005</v>
      </c>
      <c r="H171" s="66" t="s">
        <v>2004</v>
      </c>
    </row>
    <row r="172" spans="1:8" ht="15.75" thickBot="1">
      <c r="A172" s="66" t="s">
        <v>2007</v>
      </c>
      <c r="B172" s="67" t="s">
        <v>2008</v>
      </c>
      <c r="C172" s="67" t="s">
        <v>2009</v>
      </c>
      <c r="D172" s="68">
        <v>591</v>
      </c>
      <c r="G172" s="67" t="s">
        <v>2008</v>
      </c>
      <c r="H172" s="66" t="s">
        <v>2007</v>
      </c>
    </row>
    <row r="173" spans="1:8" ht="45.75" thickBot="1">
      <c r="A173" s="66" t="s">
        <v>2010</v>
      </c>
      <c r="B173" s="67" t="s">
        <v>2011</v>
      </c>
      <c r="C173" s="67" t="s">
        <v>2012</v>
      </c>
      <c r="D173" s="68">
        <v>598</v>
      </c>
      <c r="G173" s="67" t="s">
        <v>2011</v>
      </c>
      <c r="H173" s="66" t="s">
        <v>2010</v>
      </c>
    </row>
    <row r="174" spans="1:8" ht="15.75" thickBot="1">
      <c r="A174" s="66" t="s">
        <v>2013</v>
      </c>
      <c r="B174" s="67" t="s">
        <v>2014</v>
      </c>
      <c r="C174" s="67" t="s">
        <v>2015</v>
      </c>
      <c r="D174" s="68">
        <v>600</v>
      </c>
      <c r="G174" s="67" t="s">
        <v>2014</v>
      </c>
      <c r="H174" s="66" t="s">
        <v>2013</v>
      </c>
    </row>
    <row r="175" spans="1:8" ht="15.75" thickBot="1">
      <c r="A175" s="66" t="s">
        <v>2016</v>
      </c>
      <c r="B175" s="67" t="s">
        <v>2017</v>
      </c>
      <c r="C175" s="67" t="s">
        <v>2018</v>
      </c>
      <c r="D175" s="68">
        <v>604</v>
      </c>
      <c r="G175" s="67" t="s">
        <v>2017</v>
      </c>
      <c r="H175" s="66" t="s">
        <v>2016</v>
      </c>
    </row>
    <row r="176" spans="1:8" ht="30.75" thickBot="1">
      <c r="A176" s="66" t="s">
        <v>2019</v>
      </c>
      <c r="B176" s="67" t="s">
        <v>2020</v>
      </c>
      <c r="C176" s="67" t="s">
        <v>2021</v>
      </c>
      <c r="D176" s="68">
        <v>608</v>
      </c>
      <c r="G176" s="67" t="s">
        <v>2020</v>
      </c>
      <c r="H176" s="66" t="s">
        <v>2019</v>
      </c>
    </row>
    <row r="177" spans="1:8" ht="15.75" thickBot="1">
      <c r="A177" s="66" t="s">
        <v>2022</v>
      </c>
      <c r="B177" s="67" t="s">
        <v>2023</v>
      </c>
      <c r="C177" s="67" t="s">
        <v>2024</v>
      </c>
      <c r="D177" s="68">
        <v>612</v>
      </c>
      <c r="G177" s="67" t="s">
        <v>2023</v>
      </c>
      <c r="H177" s="66" t="s">
        <v>2022</v>
      </c>
    </row>
    <row r="178" spans="1:8" ht="15.75" thickBot="1">
      <c r="A178" s="66" t="s">
        <v>2025</v>
      </c>
      <c r="B178" s="67" t="s">
        <v>2026</v>
      </c>
      <c r="C178" s="67" t="s">
        <v>2027</v>
      </c>
      <c r="D178" s="68">
        <v>616</v>
      </c>
      <c r="G178" s="67" t="s">
        <v>2026</v>
      </c>
      <c r="H178" s="66" t="s">
        <v>2025</v>
      </c>
    </row>
    <row r="179" spans="1:8" ht="15.75" thickBot="1">
      <c r="A179" s="66" t="s">
        <v>2028</v>
      </c>
      <c r="B179" s="67" t="s">
        <v>265</v>
      </c>
      <c r="C179" s="67" t="s">
        <v>2029</v>
      </c>
      <c r="D179" s="68">
        <v>620</v>
      </c>
      <c r="G179" s="67" t="s">
        <v>265</v>
      </c>
      <c r="H179" s="66" t="s">
        <v>2028</v>
      </c>
    </row>
    <row r="180" spans="1:8" ht="30.75" thickBot="1">
      <c r="A180" s="66" t="s">
        <v>2030</v>
      </c>
      <c r="B180" s="67" t="s">
        <v>2031</v>
      </c>
      <c r="C180" s="67" t="s">
        <v>2032</v>
      </c>
      <c r="D180" s="68">
        <v>630</v>
      </c>
      <c r="G180" s="67" t="s">
        <v>2031</v>
      </c>
      <c r="H180" s="66" t="s">
        <v>2030</v>
      </c>
    </row>
    <row r="181" spans="1:8" ht="15.75" thickBot="1">
      <c r="A181" s="66" t="s">
        <v>2033</v>
      </c>
      <c r="B181" s="67" t="s">
        <v>2034</v>
      </c>
      <c r="C181" s="67" t="s">
        <v>2035</v>
      </c>
      <c r="D181" s="68">
        <v>634</v>
      </c>
      <c r="G181" s="67" t="s">
        <v>2034</v>
      </c>
      <c r="H181" s="66" t="s">
        <v>2033</v>
      </c>
    </row>
    <row r="182" spans="1:8" ht="45.75" thickBot="1">
      <c r="A182" s="66" t="s">
        <v>2036</v>
      </c>
      <c r="B182" s="67" t="s">
        <v>2037</v>
      </c>
      <c r="C182" s="67" t="s">
        <v>2038</v>
      </c>
      <c r="D182" s="68">
        <v>807</v>
      </c>
      <c r="G182" s="67" t="s">
        <v>2037</v>
      </c>
      <c r="H182" s="66" t="s">
        <v>2036</v>
      </c>
    </row>
    <row r="183" spans="1:8" ht="15.75" thickBot="1">
      <c r="A183" s="66" t="s">
        <v>2039</v>
      </c>
      <c r="B183" s="67" t="s">
        <v>2040</v>
      </c>
      <c r="C183" s="67" t="s">
        <v>2041</v>
      </c>
      <c r="D183" s="68">
        <v>638</v>
      </c>
      <c r="G183" s="67" t="s">
        <v>2040</v>
      </c>
      <c r="H183" s="66" t="s">
        <v>2039</v>
      </c>
    </row>
    <row r="184" spans="1:8" ht="15.75" thickBot="1">
      <c r="A184" s="66" t="s">
        <v>2042</v>
      </c>
      <c r="B184" s="67" t="s">
        <v>2043</v>
      </c>
      <c r="C184" s="67" t="s">
        <v>2044</v>
      </c>
      <c r="D184" s="68">
        <v>642</v>
      </c>
      <c r="G184" s="67" t="s">
        <v>2043</v>
      </c>
      <c r="H184" s="66" t="s">
        <v>2042</v>
      </c>
    </row>
    <row r="185" spans="1:8" ht="45.75" thickBot="1">
      <c r="A185" s="66" t="s">
        <v>2045</v>
      </c>
      <c r="B185" s="67" t="s">
        <v>2046</v>
      </c>
      <c r="C185" s="67" t="s">
        <v>2047</v>
      </c>
      <c r="D185" s="68">
        <v>643</v>
      </c>
      <c r="G185" s="67" t="s">
        <v>2046</v>
      </c>
      <c r="H185" s="66" t="s">
        <v>2045</v>
      </c>
    </row>
    <row r="186" spans="1:8" ht="15.75" thickBot="1">
      <c r="A186" s="66" t="s">
        <v>1441</v>
      </c>
      <c r="B186" s="67" t="s">
        <v>1366</v>
      </c>
      <c r="C186" s="67" t="s">
        <v>2048</v>
      </c>
      <c r="D186" s="68">
        <v>646</v>
      </c>
      <c r="G186" s="67" t="s">
        <v>1366</v>
      </c>
      <c r="H186" s="66" t="s">
        <v>1441</v>
      </c>
    </row>
    <row r="187" spans="1:8" ht="30.75" thickBot="1">
      <c r="A187" s="66" t="s">
        <v>2049</v>
      </c>
      <c r="B187" s="67" t="s">
        <v>2050</v>
      </c>
      <c r="C187" s="67" t="s">
        <v>2051</v>
      </c>
      <c r="D187" s="68">
        <v>652</v>
      </c>
      <c r="G187" s="67" t="s">
        <v>2050</v>
      </c>
      <c r="H187" s="66" t="s">
        <v>2049</v>
      </c>
    </row>
    <row r="188" spans="1:8" ht="75.75" thickBot="1">
      <c r="A188" s="66" t="s">
        <v>2052</v>
      </c>
      <c r="B188" s="67" t="s">
        <v>2053</v>
      </c>
      <c r="C188" s="67" t="s">
        <v>2054</v>
      </c>
      <c r="D188" s="68">
        <v>654</v>
      </c>
      <c r="G188" s="67" t="s">
        <v>2053</v>
      </c>
      <c r="H188" s="66" t="s">
        <v>2052</v>
      </c>
    </row>
    <row r="189" spans="1:8" ht="30.75" thickBot="1">
      <c r="A189" s="66" t="s">
        <v>2055</v>
      </c>
      <c r="B189" s="67" t="s">
        <v>2056</v>
      </c>
      <c r="C189" s="67" t="s">
        <v>2057</v>
      </c>
      <c r="D189" s="68">
        <v>659</v>
      </c>
      <c r="G189" s="67" t="s">
        <v>2056</v>
      </c>
      <c r="H189" s="66" t="s">
        <v>2055</v>
      </c>
    </row>
    <row r="190" spans="1:8" ht="15.75" thickBot="1">
      <c r="A190" s="66" t="s">
        <v>2058</v>
      </c>
      <c r="B190" s="67" t="s">
        <v>2059</v>
      </c>
      <c r="C190" s="67" t="s">
        <v>2060</v>
      </c>
      <c r="D190" s="68">
        <v>662</v>
      </c>
      <c r="G190" s="67" t="s">
        <v>2059</v>
      </c>
      <c r="H190" s="66" t="s">
        <v>2058</v>
      </c>
    </row>
    <row r="191" spans="1:8" ht="60.75" thickBot="1">
      <c r="A191" s="66" t="s">
        <v>2061</v>
      </c>
      <c r="B191" s="67" t="s">
        <v>2062</v>
      </c>
      <c r="C191" s="67" t="s">
        <v>2063</v>
      </c>
      <c r="D191" s="68">
        <v>663</v>
      </c>
      <c r="G191" s="67" t="s">
        <v>2062</v>
      </c>
      <c r="H191" s="66" t="s">
        <v>2061</v>
      </c>
    </row>
    <row r="192" spans="1:8" ht="45.75" thickBot="1">
      <c r="A192" s="66" t="s">
        <v>2064</v>
      </c>
      <c r="B192" s="67" t="s">
        <v>2065</v>
      </c>
      <c r="C192" s="67" t="s">
        <v>2066</v>
      </c>
      <c r="D192" s="68">
        <v>666</v>
      </c>
      <c r="G192" s="67" t="s">
        <v>2065</v>
      </c>
      <c r="H192" s="66" t="s">
        <v>2064</v>
      </c>
    </row>
    <row r="193" spans="1:8" ht="75.75" thickBot="1">
      <c r="A193" s="66" t="s">
        <v>2067</v>
      </c>
      <c r="B193" s="67" t="s">
        <v>2068</v>
      </c>
      <c r="C193" s="67" t="s">
        <v>2069</v>
      </c>
      <c r="D193" s="68">
        <v>670</v>
      </c>
      <c r="G193" s="67" t="s">
        <v>2068</v>
      </c>
      <c r="H193" s="66" t="s">
        <v>2067</v>
      </c>
    </row>
    <row r="194" spans="1:8" ht="15.75" thickBot="1">
      <c r="A194" s="66" t="s">
        <v>2070</v>
      </c>
      <c r="B194" s="67" t="s">
        <v>2071</v>
      </c>
      <c r="C194" s="67" t="s">
        <v>2072</v>
      </c>
      <c r="D194" s="68">
        <v>882</v>
      </c>
      <c r="G194" s="67" t="s">
        <v>2071</v>
      </c>
      <c r="H194" s="66" t="s">
        <v>2070</v>
      </c>
    </row>
    <row r="195" spans="1:8" ht="30.75" thickBot="1">
      <c r="A195" s="66" t="s">
        <v>2073</v>
      </c>
      <c r="B195" s="67" t="s">
        <v>2074</v>
      </c>
      <c r="C195" s="67" t="s">
        <v>2075</v>
      </c>
      <c r="D195" s="68">
        <v>674</v>
      </c>
      <c r="G195" s="67" t="s">
        <v>2074</v>
      </c>
      <c r="H195" s="66" t="s">
        <v>2073</v>
      </c>
    </row>
    <row r="196" spans="1:8" ht="45.75" thickBot="1">
      <c r="A196" s="66" t="s">
        <v>1442</v>
      </c>
      <c r="B196" s="67" t="s">
        <v>1367</v>
      </c>
      <c r="C196" s="67" t="s">
        <v>2076</v>
      </c>
      <c r="D196" s="68">
        <v>678</v>
      </c>
      <c r="G196" s="67" t="s">
        <v>1367</v>
      </c>
      <c r="H196" s="66" t="s">
        <v>1442</v>
      </c>
    </row>
    <row r="197" spans="1:8" ht="30.75" thickBot="1">
      <c r="A197" s="66" t="s">
        <v>2077</v>
      </c>
      <c r="B197" s="67" t="s">
        <v>1023</v>
      </c>
      <c r="C197" s="67" t="s">
        <v>2078</v>
      </c>
      <c r="D197" s="68">
        <v>682</v>
      </c>
      <c r="G197" s="67" t="s">
        <v>1023</v>
      </c>
      <c r="H197" s="66" t="s">
        <v>2077</v>
      </c>
    </row>
    <row r="198" spans="1:8" ht="15.75" thickBot="1">
      <c r="A198" s="66" t="s">
        <v>1443</v>
      </c>
      <c r="B198" s="67" t="s">
        <v>1368</v>
      </c>
      <c r="C198" s="67" t="s">
        <v>2079</v>
      </c>
      <c r="D198" s="68">
        <v>686</v>
      </c>
      <c r="G198" s="67" t="s">
        <v>1368</v>
      </c>
      <c r="H198" s="66" t="s">
        <v>1443</v>
      </c>
    </row>
    <row r="199" spans="1:8" ht="15.75" thickBot="1">
      <c r="A199" s="66" t="s">
        <v>2080</v>
      </c>
      <c r="B199" s="67" t="s">
        <v>2081</v>
      </c>
      <c r="C199" s="67" t="s">
        <v>2082</v>
      </c>
      <c r="D199" s="68">
        <v>688</v>
      </c>
      <c r="G199" s="67" t="s">
        <v>2081</v>
      </c>
      <c r="H199" s="66" t="s">
        <v>2080</v>
      </c>
    </row>
    <row r="200" spans="1:8" ht="15.75" thickBot="1">
      <c r="A200" s="66" t="s">
        <v>1444</v>
      </c>
      <c r="B200" s="67" t="s">
        <v>1369</v>
      </c>
      <c r="C200" s="67" t="s">
        <v>2083</v>
      </c>
      <c r="D200" s="68">
        <v>690</v>
      </c>
      <c r="G200" s="67" t="s">
        <v>1369</v>
      </c>
      <c r="H200" s="66" t="s">
        <v>1444</v>
      </c>
    </row>
    <row r="201" spans="1:8" ht="30.75" thickBot="1">
      <c r="A201" s="66" t="s">
        <v>1445</v>
      </c>
      <c r="B201" s="67" t="s">
        <v>1370</v>
      </c>
      <c r="C201" s="67" t="s">
        <v>2084</v>
      </c>
      <c r="D201" s="68">
        <v>694</v>
      </c>
      <c r="G201" s="67" t="s">
        <v>1370</v>
      </c>
      <c r="H201" s="66" t="s">
        <v>1445</v>
      </c>
    </row>
    <row r="202" spans="1:8" ht="15.75" thickBot="1">
      <c r="A202" s="66" t="s">
        <v>2085</v>
      </c>
      <c r="B202" s="67" t="s">
        <v>2086</v>
      </c>
      <c r="C202" s="67" t="s">
        <v>2087</v>
      </c>
      <c r="D202" s="68">
        <v>702</v>
      </c>
      <c r="G202" s="67" t="s">
        <v>2086</v>
      </c>
      <c r="H202" s="66" t="s">
        <v>2085</v>
      </c>
    </row>
    <row r="203" spans="1:8" ht="60.75" thickBot="1">
      <c r="A203" s="66" t="s">
        <v>2088</v>
      </c>
      <c r="B203" s="67" t="s">
        <v>2089</v>
      </c>
      <c r="C203" s="67" t="s">
        <v>2090</v>
      </c>
      <c r="D203" s="68">
        <v>534</v>
      </c>
      <c r="G203" s="67" t="s">
        <v>2089</v>
      </c>
      <c r="H203" s="66" t="s">
        <v>2088</v>
      </c>
    </row>
    <row r="204" spans="1:8" ht="15.75" thickBot="1">
      <c r="A204" s="66" t="s">
        <v>2091</v>
      </c>
      <c r="B204" s="67" t="s">
        <v>2092</v>
      </c>
      <c r="C204" s="67" t="s">
        <v>2093</v>
      </c>
      <c r="D204" s="68">
        <v>703</v>
      </c>
      <c r="G204" s="67" t="s">
        <v>2092</v>
      </c>
      <c r="H204" s="66" t="s">
        <v>2091</v>
      </c>
    </row>
    <row r="205" spans="1:8" ht="15.75" thickBot="1">
      <c r="A205" s="66" t="s">
        <v>2094</v>
      </c>
      <c r="B205" s="67" t="s">
        <v>2095</v>
      </c>
      <c r="C205" s="67" t="s">
        <v>2096</v>
      </c>
      <c r="D205" s="68">
        <v>705</v>
      </c>
      <c r="G205" s="67" t="s">
        <v>2095</v>
      </c>
      <c r="H205" s="66" t="s">
        <v>2094</v>
      </c>
    </row>
    <row r="206" spans="1:8" ht="30.75" thickBot="1">
      <c r="A206" s="66" t="s">
        <v>2097</v>
      </c>
      <c r="B206" s="67" t="s">
        <v>2098</v>
      </c>
      <c r="C206" s="67" t="s">
        <v>2099</v>
      </c>
      <c r="D206" s="68">
        <v>90</v>
      </c>
      <c r="G206" s="67" t="s">
        <v>2098</v>
      </c>
      <c r="H206" s="66" t="s">
        <v>2097</v>
      </c>
    </row>
    <row r="207" spans="1:8" ht="15.75" thickBot="1">
      <c r="A207" s="66" t="s">
        <v>1446</v>
      </c>
      <c r="B207" s="67" t="s">
        <v>1371</v>
      </c>
      <c r="C207" s="67" t="s">
        <v>2100</v>
      </c>
      <c r="D207" s="68">
        <v>706</v>
      </c>
      <c r="G207" s="67" t="s">
        <v>1371</v>
      </c>
      <c r="H207" s="66" t="s">
        <v>1446</v>
      </c>
    </row>
    <row r="208" spans="1:8" ht="30.75" thickBot="1">
      <c r="A208" s="66" t="s">
        <v>1447</v>
      </c>
      <c r="B208" s="67" t="s">
        <v>618</v>
      </c>
      <c r="C208" s="67" t="s">
        <v>2101</v>
      </c>
      <c r="D208" s="68">
        <v>710</v>
      </c>
      <c r="G208" s="67" t="s">
        <v>618</v>
      </c>
      <c r="H208" s="66" t="s">
        <v>1447</v>
      </c>
    </row>
    <row r="209" spans="1:8" ht="90.75" thickBot="1">
      <c r="A209" s="66" t="s">
        <v>2102</v>
      </c>
      <c r="B209" s="67" t="s">
        <v>2103</v>
      </c>
      <c r="C209" s="67" t="s">
        <v>2104</v>
      </c>
      <c r="D209" s="68">
        <v>239</v>
      </c>
      <c r="G209" s="67" t="s">
        <v>2103</v>
      </c>
      <c r="H209" s="66" t="s">
        <v>2102</v>
      </c>
    </row>
    <row r="210" spans="1:8" ht="30.75" thickBot="1">
      <c r="A210" s="66" t="s">
        <v>1448</v>
      </c>
      <c r="B210" s="67" t="s">
        <v>1372</v>
      </c>
      <c r="C210" s="67" t="s">
        <v>2105</v>
      </c>
      <c r="D210" s="68">
        <v>728</v>
      </c>
      <c r="G210" s="67" t="s">
        <v>1372</v>
      </c>
      <c r="H210" s="66" t="s">
        <v>1448</v>
      </c>
    </row>
    <row r="211" spans="1:8" ht="15.75" thickBot="1">
      <c r="A211" s="66" t="s">
        <v>2106</v>
      </c>
      <c r="B211" s="67" t="s">
        <v>1416</v>
      </c>
      <c r="C211" s="67" t="s">
        <v>2107</v>
      </c>
      <c r="D211" s="68">
        <v>724</v>
      </c>
      <c r="G211" s="67" t="s">
        <v>1416</v>
      </c>
      <c r="H211" s="66" t="s">
        <v>2106</v>
      </c>
    </row>
    <row r="212" spans="1:8" ht="15.75" thickBot="1">
      <c r="A212" s="66" t="s">
        <v>2108</v>
      </c>
      <c r="B212" s="67" t="s">
        <v>2109</v>
      </c>
      <c r="C212" s="67" t="s">
        <v>2110</v>
      </c>
      <c r="D212" s="68">
        <v>144</v>
      </c>
      <c r="G212" s="67" t="s">
        <v>2109</v>
      </c>
      <c r="H212" s="66" t="s">
        <v>2108</v>
      </c>
    </row>
    <row r="213" spans="1:8" ht="30.75" thickBot="1">
      <c r="A213" s="66" t="s">
        <v>2111</v>
      </c>
      <c r="B213" s="67" t="s">
        <v>1373</v>
      </c>
      <c r="C213" s="67" t="s">
        <v>2112</v>
      </c>
      <c r="D213" s="68">
        <v>729</v>
      </c>
      <c r="G213" s="67" t="s">
        <v>1373</v>
      </c>
      <c r="H213" s="66" t="s">
        <v>2111</v>
      </c>
    </row>
    <row r="214" spans="1:8" ht="15.75" thickBot="1">
      <c r="A214" s="66" t="s">
        <v>2113</v>
      </c>
      <c r="B214" s="67" t="s">
        <v>2114</v>
      </c>
      <c r="C214" s="67" t="s">
        <v>2115</v>
      </c>
      <c r="D214" s="68">
        <v>740</v>
      </c>
      <c r="G214" s="67" t="s">
        <v>2114</v>
      </c>
      <c r="H214" s="66" t="s">
        <v>2113</v>
      </c>
    </row>
    <row r="215" spans="1:8" ht="45.75" thickBot="1">
      <c r="A215" s="66" t="s">
        <v>2116</v>
      </c>
      <c r="B215" s="67" t="s">
        <v>2117</v>
      </c>
      <c r="C215" s="67" t="s">
        <v>2118</v>
      </c>
      <c r="D215" s="68">
        <v>744</v>
      </c>
      <c r="G215" s="67" t="s">
        <v>2117</v>
      </c>
      <c r="H215" s="66" t="s">
        <v>2116</v>
      </c>
    </row>
    <row r="216" spans="1:8" ht="15.75" thickBot="1">
      <c r="A216" s="66" t="s">
        <v>2119</v>
      </c>
      <c r="B216" s="67" t="s">
        <v>475</v>
      </c>
      <c r="C216" s="67" t="s">
        <v>2120</v>
      </c>
      <c r="D216" s="68">
        <v>752</v>
      </c>
      <c r="G216" s="67" t="s">
        <v>475</v>
      </c>
      <c r="H216" s="66" t="s">
        <v>2119</v>
      </c>
    </row>
    <row r="217" spans="1:8" ht="30.75" thickBot="1">
      <c r="A217" s="66" t="s">
        <v>2121</v>
      </c>
      <c r="B217" s="67" t="s">
        <v>2122</v>
      </c>
      <c r="C217" s="67" t="s">
        <v>2123</v>
      </c>
      <c r="D217" s="68">
        <v>756</v>
      </c>
      <c r="G217" s="67" t="s">
        <v>2122</v>
      </c>
      <c r="H217" s="66" t="s">
        <v>2121</v>
      </c>
    </row>
    <row r="218" spans="1:8" ht="45.75" thickBot="1">
      <c r="A218" s="66" t="s">
        <v>2124</v>
      </c>
      <c r="B218" s="67" t="s">
        <v>2125</v>
      </c>
      <c r="C218" s="67" t="s">
        <v>2126</v>
      </c>
      <c r="D218" s="68">
        <v>760</v>
      </c>
      <c r="G218" s="67" t="s">
        <v>2125</v>
      </c>
      <c r="H218" s="66" t="s">
        <v>2124</v>
      </c>
    </row>
    <row r="219" spans="1:8" ht="45.75" thickBot="1">
      <c r="A219" s="66" t="s">
        <v>2127</v>
      </c>
      <c r="B219" s="67" t="s">
        <v>2128</v>
      </c>
      <c r="C219" s="67" t="s">
        <v>2129</v>
      </c>
      <c r="D219" s="68">
        <v>158</v>
      </c>
      <c r="G219" s="67" t="s">
        <v>2128</v>
      </c>
      <c r="H219" s="66" t="s">
        <v>2127</v>
      </c>
    </row>
    <row r="220" spans="1:8" ht="15.75" thickBot="1">
      <c r="A220" s="66" t="s">
        <v>2130</v>
      </c>
      <c r="B220" s="67" t="s">
        <v>2131</v>
      </c>
      <c r="C220" s="67" t="s">
        <v>2132</v>
      </c>
      <c r="D220" s="68">
        <v>762</v>
      </c>
      <c r="G220" s="67" t="s">
        <v>2131</v>
      </c>
      <c r="H220" s="66" t="s">
        <v>2130</v>
      </c>
    </row>
    <row r="221" spans="1:8" ht="45.75" thickBot="1">
      <c r="A221" s="66" t="s">
        <v>2133</v>
      </c>
      <c r="B221" s="67" t="s">
        <v>885</v>
      </c>
      <c r="C221" s="67" t="s">
        <v>2134</v>
      </c>
      <c r="D221" s="68">
        <v>834</v>
      </c>
      <c r="G221" s="67" t="s">
        <v>885</v>
      </c>
      <c r="H221" s="66" t="s">
        <v>2133</v>
      </c>
    </row>
    <row r="222" spans="1:8" ht="15.75" thickBot="1">
      <c r="A222" s="66" t="s">
        <v>2135</v>
      </c>
      <c r="B222" s="67" t="s">
        <v>383</v>
      </c>
      <c r="C222" s="67" t="s">
        <v>2136</v>
      </c>
      <c r="D222" s="68">
        <v>764</v>
      </c>
      <c r="G222" s="67" t="s">
        <v>383</v>
      </c>
      <c r="H222" s="66" t="s">
        <v>2135</v>
      </c>
    </row>
    <row r="223" spans="1:8" ht="30.75" thickBot="1">
      <c r="A223" s="66" t="s">
        <v>2137</v>
      </c>
      <c r="B223" s="67" t="s">
        <v>2138</v>
      </c>
      <c r="C223" s="67" t="s">
        <v>2139</v>
      </c>
      <c r="D223" s="68">
        <v>626</v>
      </c>
      <c r="G223" s="67" t="s">
        <v>2138</v>
      </c>
      <c r="H223" s="66" t="s">
        <v>2137</v>
      </c>
    </row>
    <row r="224" spans="1:8" ht="15.75" thickBot="1">
      <c r="A224" s="66" t="s">
        <v>1451</v>
      </c>
      <c r="B224" s="67" t="s">
        <v>1375</v>
      </c>
      <c r="C224" s="67" t="s">
        <v>2140</v>
      </c>
      <c r="D224" s="68">
        <v>768</v>
      </c>
      <c r="G224" s="67" t="s">
        <v>1375</v>
      </c>
      <c r="H224" s="66" t="s">
        <v>1451</v>
      </c>
    </row>
    <row r="225" spans="1:8" ht="15.75" thickBot="1">
      <c r="A225" s="66" t="s">
        <v>2141</v>
      </c>
      <c r="B225" s="67" t="s">
        <v>2142</v>
      </c>
      <c r="C225" s="67" t="s">
        <v>2143</v>
      </c>
      <c r="D225" s="68">
        <v>772</v>
      </c>
      <c r="G225" s="67" t="s">
        <v>2142</v>
      </c>
      <c r="H225" s="66" t="s">
        <v>2141</v>
      </c>
    </row>
    <row r="226" spans="1:8" ht="15.75" thickBot="1">
      <c r="A226" s="66" t="s">
        <v>2144</v>
      </c>
      <c r="B226" s="67" t="s">
        <v>2145</v>
      </c>
      <c r="C226" s="67" t="s">
        <v>2146</v>
      </c>
      <c r="D226" s="68">
        <v>776</v>
      </c>
      <c r="G226" s="67" t="s">
        <v>2145</v>
      </c>
      <c r="H226" s="66" t="s">
        <v>2144</v>
      </c>
    </row>
    <row r="227" spans="1:8" ht="45.75" thickBot="1">
      <c r="A227" s="66" t="s">
        <v>2147</v>
      </c>
      <c r="B227" s="67" t="s">
        <v>2148</v>
      </c>
      <c r="C227" s="67" t="s">
        <v>2149</v>
      </c>
      <c r="D227" s="68">
        <v>780</v>
      </c>
      <c r="G227" s="67" t="s">
        <v>2148</v>
      </c>
      <c r="H227" s="66" t="s">
        <v>2147</v>
      </c>
    </row>
    <row r="228" spans="1:8" ht="15.75" thickBot="1">
      <c r="A228" s="66" t="s">
        <v>1452</v>
      </c>
      <c r="B228" s="67" t="s">
        <v>979</v>
      </c>
      <c r="C228" s="67" t="s">
        <v>2150</v>
      </c>
      <c r="D228" s="68">
        <v>788</v>
      </c>
      <c r="G228" s="67" t="s">
        <v>979</v>
      </c>
      <c r="H228" s="66" t="s">
        <v>1452</v>
      </c>
    </row>
    <row r="229" spans="1:8" ht="15.75" thickBot="1">
      <c r="A229" s="66" t="s">
        <v>2151</v>
      </c>
      <c r="B229" s="67" t="s">
        <v>727</v>
      </c>
      <c r="C229" s="67" t="s">
        <v>2152</v>
      </c>
      <c r="D229" s="68">
        <v>792</v>
      </c>
      <c r="G229" s="67" t="s">
        <v>727</v>
      </c>
      <c r="H229" s="66" t="s">
        <v>2151</v>
      </c>
    </row>
    <row r="230" spans="1:8" ht="30.75" thickBot="1">
      <c r="A230" s="66" t="s">
        <v>2153</v>
      </c>
      <c r="B230" s="67" t="s">
        <v>2154</v>
      </c>
      <c r="C230" s="67" t="s">
        <v>2155</v>
      </c>
      <c r="D230" s="68">
        <v>795</v>
      </c>
      <c r="G230" s="67" t="s">
        <v>2154</v>
      </c>
      <c r="H230" s="66" t="s">
        <v>2153</v>
      </c>
    </row>
    <row r="231" spans="1:8" ht="60.75" thickBot="1">
      <c r="A231" s="66" t="s">
        <v>2156</v>
      </c>
      <c r="B231" s="67" t="s">
        <v>2157</v>
      </c>
      <c r="C231" s="67" t="s">
        <v>2158</v>
      </c>
      <c r="D231" s="68">
        <v>796</v>
      </c>
      <c r="G231" s="67" t="s">
        <v>2157</v>
      </c>
      <c r="H231" s="66" t="s">
        <v>2156</v>
      </c>
    </row>
    <row r="232" spans="1:8" ht="15.75" thickBot="1">
      <c r="A232" s="66" t="s">
        <v>2159</v>
      </c>
      <c r="B232" s="67" t="s">
        <v>2160</v>
      </c>
      <c r="C232" s="67" t="s">
        <v>2161</v>
      </c>
      <c r="D232" s="68">
        <v>798</v>
      </c>
      <c r="G232" s="67" t="s">
        <v>2160</v>
      </c>
      <c r="H232" s="66" t="s">
        <v>2159</v>
      </c>
    </row>
    <row r="233" spans="1:8" ht="15.75" thickBot="1">
      <c r="A233" s="66" t="s">
        <v>1453</v>
      </c>
      <c r="B233" s="67" t="s">
        <v>1376</v>
      </c>
      <c r="C233" s="67" t="s">
        <v>2162</v>
      </c>
      <c r="D233" s="68">
        <v>800</v>
      </c>
      <c r="G233" s="67" t="s">
        <v>1376</v>
      </c>
      <c r="H233" s="66" t="s">
        <v>1453</v>
      </c>
    </row>
    <row r="234" spans="1:8" ht="15.75" thickBot="1">
      <c r="A234" s="66" t="s">
        <v>2163</v>
      </c>
      <c r="B234" s="67" t="s">
        <v>2164</v>
      </c>
      <c r="C234" s="67" t="s">
        <v>2165</v>
      </c>
      <c r="D234" s="68">
        <v>804</v>
      </c>
      <c r="G234" s="67" t="s">
        <v>2164</v>
      </c>
      <c r="H234" s="66" t="s">
        <v>2163</v>
      </c>
    </row>
    <row r="235" spans="1:8" ht="60.75" thickBot="1">
      <c r="A235" s="66" t="s">
        <v>2166</v>
      </c>
      <c r="B235" s="67" t="s">
        <v>164</v>
      </c>
      <c r="C235" s="67" t="s">
        <v>2167</v>
      </c>
      <c r="D235" s="68">
        <v>784</v>
      </c>
      <c r="G235" s="67" t="s">
        <v>164</v>
      </c>
      <c r="H235" s="66" t="s">
        <v>2166</v>
      </c>
    </row>
    <row r="236" spans="1:8" ht="105.75" thickBot="1">
      <c r="A236" s="66" t="s">
        <v>2168</v>
      </c>
      <c r="B236" s="67" t="s">
        <v>277</v>
      </c>
      <c r="C236" s="67" t="s">
        <v>2169</v>
      </c>
      <c r="D236" s="68">
        <v>826</v>
      </c>
      <c r="G236" s="67" t="s">
        <v>277</v>
      </c>
      <c r="H236" s="66" t="s">
        <v>2168</v>
      </c>
    </row>
    <row r="237" spans="1:8" ht="90.75" thickBot="1">
      <c r="A237" s="66" t="s">
        <v>2170</v>
      </c>
      <c r="B237" s="67" t="s">
        <v>2171</v>
      </c>
      <c r="C237" s="67" t="s">
        <v>2172</v>
      </c>
      <c r="D237" s="68">
        <v>581</v>
      </c>
      <c r="G237" s="67" t="s">
        <v>2171</v>
      </c>
      <c r="H237" s="66" t="s">
        <v>2170</v>
      </c>
    </row>
    <row r="238" spans="1:8" ht="60.75" thickBot="1">
      <c r="A238" s="66" t="s">
        <v>2173</v>
      </c>
      <c r="B238" s="67" t="s">
        <v>372</v>
      </c>
      <c r="C238" s="67" t="s">
        <v>2174</v>
      </c>
      <c r="D238" s="68">
        <v>840</v>
      </c>
      <c r="G238" s="67" t="s">
        <v>372</v>
      </c>
      <c r="H238" s="66" t="s">
        <v>2173</v>
      </c>
    </row>
    <row r="239" spans="1:8" ht="15.75" thickBot="1">
      <c r="A239" s="66" t="s">
        <v>2175</v>
      </c>
      <c r="B239" s="67" t="s">
        <v>2176</v>
      </c>
      <c r="C239" s="67" t="s">
        <v>2177</v>
      </c>
      <c r="D239" s="68">
        <v>858</v>
      </c>
      <c r="G239" s="67" t="s">
        <v>2176</v>
      </c>
      <c r="H239" s="66" t="s">
        <v>2175</v>
      </c>
    </row>
    <row r="240" spans="1:8" ht="15.75" thickBot="1">
      <c r="A240" s="66" t="s">
        <v>2178</v>
      </c>
      <c r="B240" s="67" t="s">
        <v>2179</v>
      </c>
      <c r="C240" s="67" t="s">
        <v>2180</v>
      </c>
      <c r="D240" s="68">
        <v>860</v>
      </c>
      <c r="G240" s="67" t="s">
        <v>2179</v>
      </c>
      <c r="H240" s="66" t="s">
        <v>2178</v>
      </c>
    </row>
    <row r="241" spans="1:8" ht="15.75" thickBot="1">
      <c r="A241" s="66" t="s">
        <v>2181</v>
      </c>
      <c r="B241" s="67" t="s">
        <v>2182</v>
      </c>
      <c r="C241" s="67" t="s">
        <v>2183</v>
      </c>
      <c r="D241" s="68">
        <v>548</v>
      </c>
      <c r="G241" s="67" t="s">
        <v>2182</v>
      </c>
      <c r="H241" s="66" t="s">
        <v>2181</v>
      </c>
    </row>
    <row r="242" spans="1:8" ht="60.75" thickBot="1">
      <c r="A242" s="66" t="s">
        <v>2184</v>
      </c>
      <c r="B242" s="67" t="s">
        <v>2185</v>
      </c>
      <c r="C242" s="67" t="s">
        <v>2186</v>
      </c>
      <c r="D242" s="68">
        <v>862</v>
      </c>
      <c r="G242" s="67" t="s">
        <v>2185</v>
      </c>
      <c r="H242" s="66" t="s">
        <v>2184</v>
      </c>
    </row>
    <row r="243" spans="1:8" ht="15.75" thickBot="1">
      <c r="A243" s="66" t="s">
        <v>2187</v>
      </c>
      <c r="B243" s="67" t="s">
        <v>2188</v>
      </c>
      <c r="C243" s="67" t="s">
        <v>2189</v>
      </c>
      <c r="D243" s="68">
        <v>704</v>
      </c>
      <c r="G243" s="67" t="s">
        <v>2188</v>
      </c>
      <c r="H243" s="66" t="s">
        <v>2187</v>
      </c>
    </row>
    <row r="244" spans="1:8" ht="45.75" thickBot="1">
      <c r="A244" s="66" t="s">
        <v>2190</v>
      </c>
      <c r="B244" s="67" t="s">
        <v>2191</v>
      </c>
      <c r="C244" s="67" t="s">
        <v>2192</v>
      </c>
      <c r="D244" s="68">
        <v>92</v>
      </c>
      <c r="G244" s="67" t="s">
        <v>2191</v>
      </c>
      <c r="H244" s="66" t="s">
        <v>2190</v>
      </c>
    </row>
    <row r="245" spans="1:8" ht="45.75" thickBot="1">
      <c r="A245" s="66" t="s">
        <v>2193</v>
      </c>
      <c r="B245" s="67" t="s">
        <v>2194</v>
      </c>
      <c r="C245" s="67" t="s">
        <v>2195</v>
      </c>
      <c r="D245" s="68">
        <v>850</v>
      </c>
      <c r="G245" s="67" t="s">
        <v>2194</v>
      </c>
      <c r="H245" s="66" t="s">
        <v>2193</v>
      </c>
    </row>
    <row r="246" spans="1:8" ht="30.75" thickBot="1">
      <c r="A246" s="66" t="s">
        <v>2196</v>
      </c>
      <c r="B246" s="67" t="s">
        <v>2197</v>
      </c>
      <c r="C246" s="67" t="s">
        <v>2198</v>
      </c>
      <c r="D246" s="68">
        <v>876</v>
      </c>
      <c r="G246" s="67" t="s">
        <v>2197</v>
      </c>
      <c r="H246" s="66" t="s">
        <v>2196</v>
      </c>
    </row>
    <row r="247" spans="1:8" ht="30.75" thickBot="1">
      <c r="A247" s="66" t="s">
        <v>2199</v>
      </c>
      <c r="B247" s="67" t="s">
        <v>2200</v>
      </c>
      <c r="C247" s="67" t="s">
        <v>2201</v>
      </c>
      <c r="D247" s="68">
        <v>732</v>
      </c>
      <c r="G247" s="67" t="s">
        <v>2200</v>
      </c>
      <c r="H247" s="66" t="s">
        <v>2199</v>
      </c>
    </row>
    <row r="248" spans="1:8" ht="15.75" thickBot="1">
      <c r="A248" s="66" t="s">
        <v>2202</v>
      </c>
      <c r="B248" s="67" t="s">
        <v>2203</v>
      </c>
      <c r="C248" s="67" t="s">
        <v>2204</v>
      </c>
      <c r="D248" s="68">
        <v>887</v>
      </c>
      <c r="G248" s="67" t="s">
        <v>2203</v>
      </c>
      <c r="H248" s="66" t="s">
        <v>2202</v>
      </c>
    </row>
    <row r="249" spans="1:8" ht="15.75" thickBot="1">
      <c r="A249" s="66" t="s">
        <v>1454</v>
      </c>
      <c r="B249" s="67" t="s">
        <v>758</v>
      </c>
      <c r="C249" s="67" t="s">
        <v>2205</v>
      </c>
      <c r="D249" s="68">
        <v>894</v>
      </c>
      <c r="G249" s="67" t="s">
        <v>758</v>
      </c>
      <c r="H249" s="66" t="s">
        <v>1454</v>
      </c>
    </row>
    <row r="250" spans="1:8" ht="15">
      <c r="A250" s="69" t="s">
        <v>1455</v>
      </c>
      <c r="B250" s="70" t="s">
        <v>1377</v>
      </c>
      <c r="C250" s="70" t="s">
        <v>2206</v>
      </c>
      <c r="D250" s="71">
        <v>716</v>
      </c>
      <c r="G250" s="70" t="s">
        <v>1377</v>
      </c>
      <c r="H250" s="69" t="s">
        <v>1455</v>
      </c>
    </row>
  </sheetData>
  <pageMargins left="0.7" right="0.7" top="0.75" bottom="0.75" header="0.3" footer="0.3"/>
  <pageSetup paperSize="9" orientation="portrait" horizontalDpi="1200" verticalDpi="12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0">
    <tabColor rgb="FF00B0F0"/>
  </sheetPr>
  <dimension ref="A1:L69"/>
  <sheetViews>
    <sheetView zoomScale="90" zoomScaleNormal="90" workbookViewId="0">
      <pane xSplit="1" topLeftCell="B1" activePane="topRight" state="frozen"/>
      <selection pane="topRight" activeCell="E1" activeCellId="1" sqref="F1:F1048576 E1:E1048576"/>
    </sheetView>
  </sheetViews>
  <sheetFormatPr baseColWidth="10" defaultColWidth="11.25" defaultRowHeight="15"/>
  <cols>
    <col min="1" max="1" width="24" style="54" customWidth="1"/>
    <col min="2" max="2" width="32.75" style="45" customWidth="1"/>
    <col min="3" max="3" width="21" style="45" customWidth="1"/>
    <col min="4" max="4" width="23.125" style="45" customWidth="1"/>
    <col min="5" max="5" width="23.25" style="45" customWidth="1"/>
    <col min="6" max="6" width="33" style="45" customWidth="1"/>
    <col min="7" max="7" width="26.875" style="45" customWidth="1"/>
    <col min="8" max="8" width="25.25" style="45" customWidth="1"/>
    <col min="9" max="9" width="44.25" style="45" customWidth="1"/>
    <col min="10" max="10" width="27.25" style="45" customWidth="1"/>
    <col min="11" max="11" width="20.25" style="45" customWidth="1"/>
    <col min="12" max="12" width="25.75" style="45" customWidth="1"/>
    <col min="13" max="16384" width="11.25" style="45"/>
  </cols>
  <sheetData>
    <row r="1" spans="1:12" ht="35.1" customHeight="1">
      <c r="A1" s="49" t="s">
        <v>2207</v>
      </c>
      <c r="B1" s="50" t="s">
        <v>2208</v>
      </c>
      <c r="C1" s="50" t="s">
        <v>2209</v>
      </c>
      <c r="D1" s="50" t="s">
        <v>2210</v>
      </c>
      <c r="E1" s="50" t="s">
        <v>2211</v>
      </c>
      <c r="F1" s="50" t="s">
        <v>2212</v>
      </c>
      <c r="G1" s="50" t="s">
        <v>2213</v>
      </c>
      <c r="H1" s="50" t="s">
        <v>2214</v>
      </c>
      <c r="I1" s="50" t="s">
        <v>2215</v>
      </c>
      <c r="J1" s="50" t="s">
        <v>2216</v>
      </c>
      <c r="K1" s="50" t="s">
        <v>2217</v>
      </c>
      <c r="L1" s="50" t="s">
        <v>2218</v>
      </c>
    </row>
    <row r="2" spans="1:12" ht="98.25" customHeight="1">
      <c r="A2" s="47" t="s">
        <v>2219</v>
      </c>
      <c r="B2" s="43" t="s">
        <v>2220</v>
      </c>
      <c r="C2" s="44">
        <f>COUNTIF(models_list_studies!B:B,"*LEAP*")</f>
        <v>13</v>
      </c>
      <c r="D2" s="44" t="s">
        <v>2221</v>
      </c>
      <c r="E2" s="44" t="s">
        <v>2222</v>
      </c>
      <c r="F2" s="44" t="s">
        <v>2223</v>
      </c>
      <c r="G2" s="44" t="s">
        <v>2224</v>
      </c>
      <c r="H2" s="44" t="s">
        <v>2225</v>
      </c>
      <c r="I2" s="44" t="s">
        <v>2226</v>
      </c>
      <c r="J2" s="44" t="s">
        <v>2227</v>
      </c>
      <c r="K2" s="45" t="s">
        <v>2228</v>
      </c>
      <c r="L2" s="45" t="s">
        <v>2229</v>
      </c>
    </row>
    <row r="3" spans="1:12" ht="87" customHeight="1">
      <c r="A3" s="47" t="s">
        <v>269</v>
      </c>
      <c r="B3" s="43" t="s">
        <v>2230</v>
      </c>
      <c r="C3" s="44">
        <f>COUNTIF(models_list_studies!B:B,"*OSeMOSYS*")</f>
        <v>17</v>
      </c>
      <c r="D3" s="44" t="s">
        <v>2231</v>
      </c>
      <c r="E3" s="44" t="s">
        <v>2222</v>
      </c>
      <c r="F3" s="44" t="s">
        <v>2232</v>
      </c>
      <c r="G3" s="44" t="s">
        <v>2225</v>
      </c>
      <c r="H3" s="44" t="s">
        <v>2233</v>
      </c>
      <c r="I3" s="44" t="s">
        <v>2234</v>
      </c>
      <c r="J3" s="44" t="s">
        <v>2235</v>
      </c>
      <c r="K3" s="44" t="s">
        <v>2236</v>
      </c>
      <c r="L3" s="44" t="s">
        <v>2237</v>
      </c>
    </row>
    <row r="4" spans="1:12" ht="102" customHeight="1">
      <c r="A4" s="47" t="s">
        <v>2238</v>
      </c>
      <c r="B4" s="43" t="s">
        <v>2239</v>
      </c>
      <c r="C4" s="44">
        <f>COUNTIF(models_list_studies!B:B,"*TIMES*")+COUNTIF(models_list_studies!B:B,"*MARKAL*")</f>
        <v>7</v>
      </c>
      <c r="D4" s="44" t="s">
        <v>2240</v>
      </c>
      <c r="E4" s="53" t="s">
        <v>2222</v>
      </c>
      <c r="F4" s="44" t="s">
        <v>2241</v>
      </c>
      <c r="G4" s="44" t="s">
        <v>2225</v>
      </c>
      <c r="H4" s="44" t="s">
        <v>2225</v>
      </c>
      <c r="I4" s="44" t="s">
        <v>2242</v>
      </c>
      <c r="J4" s="44" t="s">
        <v>2243</v>
      </c>
      <c r="K4" s="44" t="s">
        <v>2228</v>
      </c>
      <c r="L4" s="44" t="s">
        <v>2244</v>
      </c>
    </row>
    <row r="5" spans="1:12" ht="95.25" customHeight="1">
      <c r="A5" s="47" t="s">
        <v>375</v>
      </c>
      <c r="B5" s="43" t="s">
        <v>2245</v>
      </c>
      <c r="C5" s="44">
        <f>COUNTIF(models_list_studies!B:B,"*MESSAGE*")</f>
        <v>5</v>
      </c>
      <c r="D5" s="44" t="s">
        <v>2246</v>
      </c>
      <c r="E5" s="44" t="s">
        <v>2222</v>
      </c>
      <c r="F5" s="44" t="s">
        <v>2247</v>
      </c>
      <c r="G5" s="44" t="s">
        <v>2225</v>
      </c>
      <c r="H5" s="44" t="s">
        <v>2233</v>
      </c>
      <c r="I5" s="44" t="s">
        <v>2248</v>
      </c>
      <c r="J5" s="44" t="s">
        <v>2249</v>
      </c>
      <c r="K5" s="44" t="s">
        <v>2236</v>
      </c>
      <c r="L5" s="44" t="s">
        <v>2250</v>
      </c>
    </row>
    <row r="6" spans="1:12" ht="87.75" customHeight="1">
      <c r="A6" s="47" t="s">
        <v>1507</v>
      </c>
      <c r="B6" s="43" t="s">
        <v>2251</v>
      </c>
      <c r="C6" s="44">
        <f>COUNTIF(models_list_studies!B:B,"*SPLAT*")</f>
        <v>2</v>
      </c>
      <c r="D6" s="44" t="s">
        <v>2252</v>
      </c>
      <c r="E6" s="44" t="s">
        <v>2222</v>
      </c>
      <c r="F6" s="44" t="s">
        <v>2253</v>
      </c>
      <c r="G6" s="44" t="s">
        <v>2225</v>
      </c>
      <c r="H6" s="44" t="s">
        <v>2233</v>
      </c>
      <c r="I6" s="44" t="s">
        <v>2254</v>
      </c>
      <c r="J6" s="44" t="s">
        <v>2255</v>
      </c>
      <c r="K6" s="44" t="s">
        <v>2228</v>
      </c>
      <c r="L6" s="44" t="s">
        <v>2256</v>
      </c>
    </row>
    <row r="7" spans="1:12" ht="58.5" customHeight="1">
      <c r="A7" s="48" t="s">
        <v>2257</v>
      </c>
      <c r="B7" s="43" t="s">
        <v>2258</v>
      </c>
      <c r="C7" s="44">
        <f>COUNTIF(models_list_studies!B:B,"*PyPSA*")</f>
        <v>2</v>
      </c>
      <c r="D7" s="44" t="s">
        <v>2259</v>
      </c>
      <c r="E7" s="44" t="s">
        <v>2222</v>
      </c>
      <c r="F7" s="44" t="s">
        <v>2232</v>
      </c>
      <c r="G7" s="44" t="s">
        <v>2225</v>
      </c>
      <c r="H7" s="44" t="s">
        <v>2225</v>
      </c>
      <c r="I7" s="44" t="s">
        <v>2260</v>
      </c>
      <c r="J7" s="44" t="s">
        <v>2235</v>
      </c>
      <c r="K7" s="44" t="s">
        <v>2236</v>
      </c>
      <c r="L7" s="44" t="s">
        <v>2261</v>
      </c>
    </row>
    <row r="8" spans="1:12" ht="54.75" customHeight="1">
      <c r="A8" s="48" t="s">
        <v>1291</v>
      </c>
      <c r="B8" s="43" t="s">
        <v>2262</v>
      </c>
      <c r="C8" s="44">
        <f>COUNTIF(models_list_studies!B:B,"*Calliope*")</f>
        <v>1</v>
      </c>
      <c r="D8" s="44" t="s">
        <v>2263</v>
      </c>
      <c r="E8" s="44" t="s">
        <v>2222</v>
      </c>
      <c r="F8" s="44" t="s">
        <v>2232</v>
      </c>
      <c r="G8" s="44" t="s">
        <v>2264</v>
      </c>
      <c r="H8" s="44" t="s">
        <v>2225</v>
      </c>
      <c r="I8" s="44" t="s">
        <v>2265</v>
      </c>
      <c r="J8" s="44" t="s">
        <v>2235</v>
      </c>
      <c r="K8" s="44" t="s">
        <v>2236</v>
      </c>
      <c r="L8" s="44" t="s">
        <v>2266</v>
      </c>
    </row>
    <row r="9" spans="1:12" ht="45">
      <c r="A9" s="48" t="s">
        <v>2267</v>
      </c>
      <c r="B9" s="43" t="s">
        <v>2268</v>
      </c>
      <c r="C9" s="44">
        <f>COUNTIF(models_list_studies!B:B,"*ONSSET*")</f>
        <v>6</v>
      </c>
      <c r="D9" s="44" t="s">
        <v>2269</v>
      </c>
      <c r="E9" s="44" t="s">
        <v>2222</v>
      </c>
      <c r="F9" s="44" t="s">
        <v>2232</v>
      </c>
      <c r="G9" s="44" t="s">
        <v>2224</v>
      </c>
      <c r="H9" s="44" t="s">
        <v>2233</v>
      </c>
      <c r="I9" s="44" t="s">
        <v>2270</v>
      </c>
      <c r="J9" s="44" t="s">
        <v>2235</v>
      </c>
      <c r="K9" s="44" t="s">
        <v>2236</v>
      </c>
      <c r="L9" s="44" t="s">
        <v>2271</v>
      </c>
    </row>
    <row r="10" spans="1:12" ht="55.5" customHeight="1">
      <c r="A10" s="47" t="s">
        <v>1289</v>
      </c>
      <c r="B10" s="43" t="s">
        <v>2272</v>
      </c>
      <c r="C10" s="44">
        <f>COUNTIF(models_list_studies!B:B,"*Balmorel*")</f>
        <v>1</v>
      </c>
      <c r="D10" s="44" t="s">
        <v>2273</v>
      </c>
      <c r="E10" s="44" t="s">
        <v>2222</v>
      </c>
      <c r="F10" s="44" t="s">
        <v>2232</v>
      </c>
      <c r="G10" s="44" t="s">
        <v>2225</v>
      </c>
      <c r="H10" s="44" t="s">
        <v>2233</v>
      </c>
      <c r="I10" s="44" t="s">
        <v>2274</v>
      </c>
      <c r="J10" s="44" t="s">
        <v>2275</v>
      </c>
      <c r="K10" s="44" t="s">
        <v>2236</v>
      </c>
      <c r="L10" s="44" t="s">
        <v>2276</v>
      </c>
    </row>
    <row r="11" spans="1:12" ht="39.75" customHeight="1">
      <c r="A11" s="47" t="s">
        <v>1526</v>
      </c>
      <c r="B11" s="44" t="s">
        <v>2277</v>
      </c>
      <c r="C11" s="44">
        <f>COUNTIF(models_list_studies!B:B,"*PLEXOS*")</f>
        <v>2</v>
      </c>
      <c r="D11" s="44" t="s">
        <v>2278</v>
      </c>
      <c r="E11" s="44" t="s">
        <v>2222</v>
      </c>
      <c r="F11" s="44" t="s">
        <v>2279</v>
      </c>
      <c r="G11" s="44" t="s">
        <v>2225</v>
      </c>
      <c r="H11" s="44" t="s">
        <v>2225</v>
      </c>
      <c r="I11" s="44" t="s">
        <v>2280</v>
      </c>
      <c r="J11" s="44" t="s">
        <v>2281</v>
      </c>
      <c r="K11" s="44" t="s">
        <v>2228</v>
      </c>
      <c r="L11" s="44" t="s">
        <v>2229</v>
      </c>
    </row>
    <row r="12" spans="1:12">
      <c r="A12" s="48" t="s">
        <v>2282</v>
      </c>
      <c r="B12" s="44" t="s">
        <v>2283</v>
      </c>
      <c r="C12" s="44">
        <f>COUNTIF(models_list_studies!B:B,"*HOMER*")+COUNTIF(models_list_studies!B:B,"*Homer*")</f>
        <v>4</v>
      </c>
      <c r="D12" s="44" t="s">
        <v>2284</v>
      </c>
      <c r="E12" s="44" t="s">
        <v>2222</v>
      </c>
      <c r="F12" s="44" t="s">
        <v>2279</v>
      </c>
      <c r="G12" s="44" t="s">
        <v>2224</v>
      </c>
      <c r="H12" s="44" t="s">
        <v>2225</v>
      </c>
      <c r="I12" s="44" t="s">
        <v>2285</v>
      </c>
      <c r="J12" s="44" t="s">
        <v>2286</v>
      </c>
      <c r="K12" s="44" t="s">
        <v>2228</v>
      </c>
      <c r="L12" s="44" t="s">
        <v>2229</v>
      </c>
    </row>
    <row r="13" spans="1:12" ht="28.5">
      <c r="A13" s="48" t="s">
        <v>1335</v>
      </c>
      <c r="B13" s="43" t="s">
        <v>2287</v>
      </c>
      <c r="C13" s="44">
        <f>COUNTIF(models_list_studies!B:B,"*Vensim*")</f>
        <v>1</v>
      </c>
      <c r="D13" s="44" t="s">
        <v>2288</v>
      </c>
      <c r="E13" s="44" t="s">
        <v>2222</v>
      </c>
      <c r="F13" s="44" t="s">
        <v>2279</v>
      </c>
      <c r="G13" s="44" t="s">
        <v>2224</v>
      </c>
      <c r="H13" s="44" t="s">
        <v>2225</v>
      </c>
      <c r="I13" s="44" t="s">
        <v>2289</v>
      </c>
      <c r="J13" s="44" t="s">
        <v>2290</v>
      </c>
      <c r="K13" s="44" t="s">
        <v>2291</v>
      </c>
      <c r="L13" s="44" t="s">
        <v>2292</v>
      </c>
    </row>
    <row r="14" spans="1:12" ht="50.25" customHeight="1">
      <c r="A14" s="48" t="s">
        <v>1535</v>
      </c>
      <c r="B14" s="44" t="s">
        <v>2293</v>
      </c>
      <c r="C14" s="44">
        <f>COUNTIF(models_list_studies!B:B,"*FlexTool*")+COUNTIF(models_list_studies!B:B,"*Flextool*")</f>
        <v>6</v>
      </c>
      <c r="D14" s="44" t="s">
        <v>2252</v>
      </c>
      <c r="E14" s="44" t="s">
        <v>2222</v>
      </c>
      <c r="F14" s="44" t="s">
        <v>2253</v>
      </c>
      <c r="G14" s="44" t="s">
        <v>2224</v>
      </c>
      <c r="H14" s="44" t="s">
        <v>2233</v>
      </c>
      <c r="I14" s="44" t="s">
        <v>2294</v>
      </c>
      <c r="J14" s="44" t="s">
        <v>2255</v>
      </c>
      <c r="K14" s="44" t="s">
        <v>2228</v>
      </c>
      <c r="L14" s="44" t="s">
        <v>2295</v>
      </c>
    </row>
    <row r="15" spans="1:12">
      <c r="A15" s="47" t="s">
        <v>1303</v>
      </c>
      <c r="B15" s="44" t="s">
        <v>2296</v>
      </c>
      <c r="C15" s="44">
        <f>COUNTIF(models_list_studies!B:B,"*MAED*")</f>
        <v>1</v>
      </c>
      <c r="D15" s="44" t="s">
        <v>2246</v>
      </c>
      <c r="E15" s="44" t="s">
        <v>2222</v>
      </c>
      <c r="F15" s="44" t="s">
        <v>2247</v>
      </c>
      <c r="G15" s="44" t="s">
        <v>2224</v>
      </c>
      <c r="H15" s="44" t="s">
        <v>2233</v>
      </c>
      <c r="I15" s="44" t="s">
        <v>2297</v>
      </c>
      <c r="J15" s="44" t="s">
        <v>2298</v>
      </c>
      <c r="K15" s="44" t="s">
        <v>2228</v>
      </c>
      <c r="L15" s="44" t="s">
        <v>2229</v>
      </c>
    </row>
    <row r="16" spans="1:12" ht="28.5">
      <c r="A16" s="47" t="s">
        <v>722</v>
      </c>
      <c r="B16" s="44" t="s">
        <v>2299</v>
      </c>
      <c r="C16" s="44">
        <f>COUNTIF(models_list_studies!B:B,"*EnergyPLAN*")</f>
        <v>1</v>
      </c>
      <c r="D16" s="44" t="s">
        <v>2300</v>
      </c>
      <c r="E16" s="44" t="s">
        <v>2222</v>
      </c>
      <c r="F16" s="44" t="s">
        <v>2301</v>
      </c>
      <c r="G16" s="44" t="s">
        <v>2224</v>
      </c>
      <c r="H16" s="44" t="s">
        <v>2225</v>
      </c>
      <c r="I16" s="44" t="s">
        <v>2302</v>
      </c>
      <c r="J16" s="44" t="s">
        <v>2303</v>
      </c>
      <c r="K16" s="44" t="s">
        <v>2228</v>
      </c>
      <c r="L16" s="44" t="s">
        <v>2229</v>
      </c>
    </row>
    <row r="17" spans="1:12" ht="28.5">
      <c r="A17" s="47" t="s">
        <v>1311</v>
      </c>
      <c r="B17" s="44" t="s">
        <v>2304</v>
      </c>
      <c r="C17" s="44">
        <f>COUNTIF(models_list_studies!B:B,"*QGIS*")</f>
        <v>1</v>
      </c>
      <c r="D17" s="44" t="s">
        <v>2305</v>
      </c>
      <c r="E17" s="44" t="s">
        <v>2222</v>
      </c>
      <c r="F17" s="44" t="s">
        <v>2232</v>
      </c>
      <c r="G17" s="44" t="s">
        <v>2264</v>
      </c>
      <c r="H17" s="44" t="s">
        <v>2225</v>
      </c>
      <c r="I17" s="44" t="s">
        <v>2306</v>
      </c>
      <c r="J17" s="44" t="s">
        <v>2235</v>
      </c>
      <c r="K17" s="44" t="s">
        <v>2236</v>
      </c>
      <c r="L17" s="44" t="s">
        <v>2307</v>
      </c>
    </row>
    <row r="18" spans="1:12">
      <c r="A18" s="47" t="s">
        <v>1155</v>
      </c>
      <c r="B18" s="44" t="s">
        <v>2304</v>
      </c>
      <c r="C18" s="44">
        <f>COUNTIF(models_list_studies!B:B,"*ArcGIS*")</f>
        <v>0</v>
      </c>
      <c r="D18" s="44" t="s">
        <v>2308</v>
      </c>
      <c r="E18" s="44" t="s">
        <v>2222</v>
      </c>
      <c r="F18" s="44" t="s">
        <v>2279</v>
      </c>
      <c r="G18" s="44" t="s">
        <v>2225</v>
      </c>
      <c r="H18" s="44" t="s">
        <v>2225</v>
      </c>
      <c r="I18" s="44" t="s">
        <v>2309</v>
      </c>
      <c r="J18" s="44" t="s">
        <v>2310</v>
      </c>
      <c r="K18" s="44" t="s">
        <v>2228</v>
      </c>
      <c r="L18" s="44" t="s">
        <v>2311</v>
      </c>
    </row>
    <row r="19" spans="1:12" ht="28.5">
      <c r="A19" s="47" t="s">
        <v>1546</v>
      </c>
      <c r="B19" s="44" t="s">
        <v>2312</v>
      </c>
      <c r="C19" s="44">
        <f>COUNTIF(models_list_studies!B:B,"*CLEW*")</f>
        <v>1</v>
      </c>
      <c r="D19" s="44" t="s">
        <v>2313</v>
      </c>
      <c r="E19" s="44" t="s">
        <v>2222</v>
      </c>
      <c r="F19" s="44" t="s">
        <v>2232</v>
      </c>
      <c r="G19" s="44" t="s">
        <v>2225</v>
      </c>
      <c r="H19" s="44" t="s">
        <v>2233</v>
      </c>
      <c r="I19" s="44" t="s">
        <v>2314</v>
      </c>
      <c r="J19" s="44" t="s">
        <v>2235</v>
      </c>
      <c r="K19" s="44" t="s">
        <v>2236</v>
      </c>
      <c r="L19" s="44" t="s">
        <v>2315</v>
      </c>
    </row>
    <row r="20" spans="1:12">
      <c r="A20" s="47" t="s">
        <v>1550</v>
      </c>
      <c r="B20" s="44" t="s">
        <v>2316</v>
      </c>
      <c r="C20" s="44">
        <f>COUNTIF(models_list_studies!B:B,"*WASP*")</f>
        <v>0</v>
      </c>
      <c r="D20" s="44" t="s">
        <v>2246</v>
      </c>
      <c r="E20" s="44" t="s">
        <v>2222</v>
      </c>
      <c r="F20" s="44" t="s">
        <v>2247</v>
      </c>
      <c r="G20" s="44" t="s">
        <v>2225</v>
      </c>
      <c r="H20" s="44" t="s">
        <v>2317</v>
      </c>
      <c r="I20" s="44" t="s">
        <v>2318</v>
      </c>
      <c r="J20" s="44" t="s">
        <v>2298</v>
      </c>
      <c r="K20" s="44" t="s">
        <v>2228</v>
      </c>
      <c r="L20" s="44" t="s">
        <v>2229</v>
      </c>
    </row>
    <row r="21" spans="1:12" ht="28.5">
      <c r="A21" s="47" t="s">
        <v>1306</v>
      </c>
      <c r="B21" s="44" t="s">
        <v>2319</v>
      </c>
      <c r="C21" s="44">
        <f>COUNTIF(models_list_studies!B:B,"*NEMO*")</f>
        <v>1</v>
      </c>
      <c r="D21" s="44" t="s">
        <v>2320</v>
      </c>
      <c r="E21" s="44" t="s">
        <v>2222</v>
      </c>
      <c r="F21" s="44" t="s">
        <v>2321</v>
      </c>
      <c r="G21" s="44" t="s">
        <v>2225</v>
      </c>
      <c r="H21" s="44" t="s">
        <v>2233</v>
      </c>
      <c r="I21" s="44" t="s">
        <v>2322</v>
      </c>
      <c r="J21" s="44" t="s">
        <v>2235</v>
      </c>
      <c r="K21" s="44" t="s">
        <v>2236</v>
      </c>
      <c r="L21" s="44" t="s">
        <v>2323</v>
      </c>
    </row>
    <row r="22" spans="1:12" ht="28.5">
      <c r="A22" s="47" t="s">
        <v>1314</v>
      </c>
      <c r="B22" s="44" t="s">
        <v>2324</v>
      </c>
      <c r="C22" s="44">
        <f>COUNTIF(models_list_studies!B:B,"*WEAP*")</f>
        <v>1</v>
      </c>
      <c r="D22" s="44" t="s">
        <v>2325</v>
      </c>
      <c r="E22" s="44" t="s">
        <v>2222</v>
      </c>
      <c r="F22" s="44" t="s">
        <v>2223</v>
      </c>
      <c r="G22" s="44" t="s">
        <v>2224</v>
      </c>
      <c r="H22" s="44" t="s">
        <v>2225</v>
      </c>
      <c r="I22" s="44" t="s">
        <v>2322</v>
      </c>
      <c r="J22" s="44" t="s">
        <v>2326</v>
      </c>
      <c r="K22" s="44" t="s">
        <v>2228</v>
      </c>
      <c r="L22" s="44" t="s">
        <v>2229</v>
      </c>
    </row>
    <row r="23" spans="1:12" ht="28.5">
      <c r="A23" s="47" t="s">
        <v>1298</v>
      </c>
      <c r="B23" s="44" t="s">
        <v>2327</v>
      </c>
      <c r="C23" s="44">
        <f>COUNTIF(models_list_studies!B:B,"*Dispa-SET*")</f>
        <v>1</v>
      </c>
      <c r="D23" s="44" t="s">
        <v>2328</v>
      </c>
      <c r="E23" s="44" t="s">
        <v>2222</v>
      </c>
      <c r="F23" s="44" t="s">
        <v>2232</v>
      </c>
      <c r="G23" s="44" t="s">
        <v>2225</v>
      </c>
      <c r="H23" s="44" t="s">
        <v>2233</v>
      </c>
      <c r="I23" s="44" t="s">
        <v>2329</v>
      </c>
      <c r="J23" s="44" t="s">
        <v>2235</v>
      </c>
      <c r="K23" s="44" t="s">
        <v>2236</v>
      </c>
      <c r="L23" s="44" t="s">
        <v>2315</v>
      </c>
    </row>
    <row r="24" spans="1:12" ht="28.5">
      <c r="A24" s="47" t="s">
        <v>1320</v>
      </c>
      <c r="B24" s="44" t="s">
        <v>2330</v>
      </c>
      <c r="C24" s="44">
        <f>COUNTIF(models_list_studies!B:B,"*NECAL2050*")</f>
        <v>1</v>
      </c>
      <c r="D24" s="44" t="s">
        <v>2331</v>
      </c>
      <c r="E24" s="44" t="s">
        <v>2332</v>
      </c>
      <c r="F24" s="44" t="s">
        <v>2332</v>
      </c>
      <c r="G24" s="44" t="s">
        <v>2333</v>
      </c>
      <c r="H24" s="44" t="s">
        <v>2224</v>
      </c>
      <c r="I24" s="44" t="s">
        <v>2334</v>
      </c>
      <c r="J24" s="44" t="s">
        <v>2335</v>
      </c>
      <c r="K24" s="44" t="s">
        <v>2336</v>
      </c>
      <c r="L24" s="44" t="s">
        <v>2337</v>
      </c>
    </row>
    <row r="25" spans="1:12" ht="28.5">
      <c r="A25" s="47" t="s">
        <v>1307</v>
      </c>
      <c r="B25" s="44" t="s">
        <v>2338</v>
      </c>
      <c r="C25" s="44">
        <f>COUNTIF(models_list_studies!B:B,"*SWITCH*")</f>
        <v>1</v>
      </c>
      <c r="D25" s="44" t="s">
        <v>2339</v>
      </c>
      <c r="E25" s="44" t="s">
        <v>2222</v>
      </c>
      <c r="F25" s="44" t="s">
        <v>2232</v>
      </c>
      <c r="G25" s="44" t="s">
        <v>2225</v>
      </c>
      <c r="H25" s="44" t="s">
        <v>2233</v>
      </c>
      <c r="I25" s="44" t="s">
        <v>2340</v>
      </c>
      <c r="J25" s="44" t="s">
        <v>2235</v>
      </c>
      <c r="K25" s="44" t="s">
        <v>2236</v>
      </c>
      <c r="L25" s="44" t="s">
        <v>2341</v>
      </c>
    </row>
    <row r="26" spans="1:12" ht="28.5">
      <c r="A26" s="47" t="s">
        <v>1565</v>
      </c>
      <c r="B26" s="44" t="s">
        <v>2342</v>
      </c>
      <c r="C26" s="44">
        <f>COUNTIF(models_list_studies!B:B,"*SATIM*")</f>
        <v>1</v>
      </c>
      <c r="D26" s="44" t="s">
        <v>2343</v>
      </c>
      <c r="E26" s="44" t="s">
        <v>2332</v>
      </c>
      <c r="F26" s="44" t="s">
        <v>2332</v>
      </c>
      <c r="G26" s="44" t="s">
        <v>2225</v>
      </c>
      <c r="H26" s="44" t="s">
        <v>2224</v>
      </c>
      <c r="I26" s="44" t="s">
        <v>2344</v>
      </c>
      <c r="J26" s="44" t="s">
        <v>2345</v>
      </c>
      <c r="K26" s="44" t="s">
        <v>2228</v>
      </c>
      <c r="L26" s="44" t="s">
        <v>2346</v>
      </c>
    </row>
    <row r="27" spans="1:12" ht="28.5">
      <c r="A27" s="47" t="s">
        <v>127</v>
      </c>
      <c r="B27" s="44" t="s">
        <v>2347</v>
      </c>
      <c r="C27" s="44">
        <f>COUNTIF(models_list_studies!B:B,"*TEMBA*")</f>
        <v>1</v>
      </c>
      <c r="D27" s="44" t="s">
        <v>2348</v>
      </c>
      <c r="E27" s="44" t="s">
        <v>2222</v>
      </c>
      <c r="F27" s="44" t="s">
        <v>2232</v>
      </c>
      <c r="G27" s="44" t="s">
        <v>2225</v>
      </c>
      <c r="H27" s="44" t="s">
        <v>2224</v>
      </c>
      <c r="I27" s="44" t="s">
        <v>2314</v>
      </c>
      <c r="J27" s="44" t="s">
        <v>2349</v>
      </c>
      <c r="K27" s="44" t="s">
        <v>2236</v>
      </c>
      <c r="L27" s="44" t="s">
        <v>2315</v>
      </c>
    </row>
    <row r="28" spans="1:12" ht="33.75" customHeight="1">
      <c r="A28" s="51" t="s">
        <v>1319</v>
      </c>
      <c r="B28" s="52" t="s">
        <v>2350</v>
      </c>
      <c r="C28" s="52">
        <f>COUNTIF(models_list_studies!B:B,"*SIMPACTS*")</f>
        <v>1</v>
      </c>
      <c r="D28" s="52" t="s">
        <v>2246</v>
      </c>
      <c r="E28" s="52" t="s">
        <v>2222</v>
      </c>
      <c r="F28" s="52" t="s">
        <v>2247</v>
      </c>
      <c r="G28" s="52" t="s">
        <v>2224</v>
      </c>
      <c r="H28" s="52" t="s">
        <v>2224</v>
      </c>
      <c r="I28" s="52" t="s">
        <v>2351</v>
      </c>
      <c r="J28" s="52" t="s">
        <v>2298</v>
      </c>
      <c r="K28" s="52" t="s">
        <v>2228</v>
      </c>
      <c r="L28" s="52" t="s">
        <v>2229</v>
      </c>
    </row>
    <row r="29" spans="1:12">
      <c r="A29" s="51" t="s">
        <v>1571</v>
      </c>
      <c r="B29" s="52" t="s">
        <v>2352</v>
      </c>
      <c r="C29" s="52">
        <f>COUNTIF(models_list_studies!B:B,"*CERC*")</f>
        <v>1</v>
      </c>
      <c r="D29" s="52" t="s">
        <v>2353</v>
      </c>
      <c r="E29" s="52" t="s">
        <v>2222</v>
      </c>
      <c r="F29" s="52" t="s">
        <v>2279</v>
      </c>
      <c r="G29" s="52" t="s">
        <v>2264</v>
      </c>
      <c r="H29" s="52" t="s">
        <v>2225</v>
      </c>
      <c r="I29" s="52" t="s">
        <v>2354</v>
      </c>
      <c r="J29" s="52" t="s">
        <v>2355</v>
      </c>
      <c r="K29" s="52" t="s">
        <v>2228</v>
      </c>
      <c r="L29" s="52" t="s">
        <v>2229</v>
      </c>
    </row>
    <row r="30" spans="1:12">
      <c r="A30" s="42"/>
      <c r="B30" s="44"/>
      <c r="C30" s="44"/>
      <c r="D30" s="44"/>
      <c r="E30" s="44"/>
      <c r="F30" s="44"/>
      <c r="G30" s="44"/>
      <c r="H30" s="44"/>
      <c r="I30" s="44"/>
      <c r="J30" s="44"/>
      <c r="K30" s="44"/>
      <c r="L30" s="44"/>
    </row>
    <row r="31" spans="1:12">
      <c r="A31" s="42"/>
      <c r="B31" s="44"/>
      <c r="C31" s="44"/>
      <c r="D31" s="44"/>
      <c r="E31" s="44"/>
      <c r="F31" s="44"/>
      <c r="G31" s="44"/>
      <c r="H31" s="44"/>
      <c r="I31" s="44"/>
      <c r="J31" s="44"/>
      <c r="K31" s="44"/>
      <c r="L31" s="44"/>
    </row>
    <row r="32" spans="1:12">
      <c r="A32" s="42"/>
      <c r="B32" s="44"/>
      <c r="C32" s="44"/>
      <c r="D32" s="44"/>
      <c r="E32" s="44"/>
      <c r="F32" s="44"/>
      <c r="G32" s="44"/>
      <c r="H32" s="44"/>
      <c r="I32" s="44"/>
      <c r="J32" s="44"/>
      <c r="K32" s="44"/>
      <c r="L32" s="44"/>
    </row>
    <row r="33" spans="1:12">
      <c r="A33" s="42"/>
      <c r="B33" s="44"/>
      <c r="C33" s="44"/>
      <c r="D33" s="44"/>
      <c r="E33" s="44"/>
      <c r="F33" s="44"/>
      <c r="G33" s="44"/>
      <c r="H33" s="44"/>
      <c r="I33" s="44"/>
      <c r="J33" s="44"/>
      <c r="K33" s="44"/>
      <c r="L33" s="44"/>
    </row>
    <row r="34" spans="1:12">
      <c r="A34" s="42"/>
      <c r="B34" s="44"/>
      <c r="C34" s="44"/>
      <c r="D34" s="44"/>
      <c r="E34" s="44"/>
      <c r="F34" s="44"/>
      <c r="G34" s="44"/>
      <c r="H34" s="44"/>
      <c r="I34" s="44"/>
      <c r="J34" s="44"/>
      <c r="K34" s="44"/>
      <c r="L34" s="44"/>
    </row>
    <row r="35" spans="1:12">
      <c r="A35" s="42"/>
      <c r="B35" s="44"/>
      <c r="C35" s="44"/>
      <c r="D35" s="44"/>
      <c r="E35" s="44"/>
      <c r="F35" s="44"/>
      <c r="G35" s="44"/>
      <c r="H35" s="44"/>
      <c r="I35" s="44"/>
      <c r="J35" s="44"/>
      <c r="K35" s="44"/>
      <c r="L35" s="44"/>
    </row>
    <row r="36" spans="1:12">
      <c r="A36" s="42"/>
      <c r="B36" s="44"/>
      <c r="C36" s="44"/>
      <c r="D36" s="44"/>
      <c r="E36" s="44"/>
      <c r="F36" s="44"/>
      <c r="G36" s="44"/>
      <c r="H36" s="44"/>
      <c r="I36" s="44"/>
      <c r="J36" s="44"/>
      <c r="K36" s="44"/>
      <c r="L36" s="44"/>
    </row>
    <row r="37" spans="1:12">
      <c r="A37" s="42"/>
      <c r="B37" s="44"/>
      <c r="C37" s="44"/>
      <c r="D37" s="44"/>
      <c r="E37" s="44"/>
      <c r="F37" s="44"/>
      <c r="G37" s="44"/>
      <c r="H37" s="44"/>
      <c r="I37" s="44"/>
      <c r="J37" s="44"/>
      <c r="K37" s="44"/>
      <c r="L37" s="44"/>
    </row>
    <row r="38" spans="1:12">
      <c r="A38" s="42"/>
      <c r="B38" s="44"/>
      <c r="C38" s="44"/>
      <c r="D38" s="44"/>
      <c r="E38" s="44"/>
      <c r="F38" s="44"/>
      <c r="G38" s="44"/>
      <c r="H38" s="44"/>
      <c r="I38" s="44"/>
      <c r="J38" s="44"/>
      <c r="K38" s="44"/>
      <c r="L38" s="44"/>
    </row>
    <row r="39" spans="1:12">
      <c r="A39" s="42"/>
      <c r="B39" s="44"/>
      <c r="C39" s="44"/>
      <c r="D39" s="44"/>
      <c r="E39" s="44"/>
      <c r="F39" s="44"/>
      <c r="G39" s="44"/>
      <c r="H39" s="44"/>
      <c r="I39" s="44"/>
      <c r="J39" s="44"/>
      <c r="K39" s="44"/>
      <c r="L39" s="44"/>
    </row>
    <row r="40" spans="1:12">
      <c r="A40" s="42"/>
      <c r="B40" s="44"/>
      <c r="C40" s="44"/>
      <c r="D40" s="44"/>
      <c r="E40" s="44"/>
      <c r="F40" s="44"/>
      <c r="G40" s="44"/>
      <c r="H40" s="44"/>
      <c r="I40" s="44"/>
      <c r="J40" s="44"/>
      <c r="K40" s="44"/>
      <c r="L40" s="44"/>
    </row>
    <row r="41" spans="1:12">
      <c r="A41" s="46"/>
      <c r="B41" s="44"/>
      <c r="C41" s="44"/>
      <c r="D41" s="44"/>
      <c r="E41" s="44"/>
      <c r="F41" s="44"/>
      <c r="G41" s="44"/>
      <c r="H41" s="44"/>
      <c r="I41" s="44"/>
      <c r="J41" s="44"/>
      <c r="K41" s="44"/>
      <c r="L41" s="44"/>
    </row>
    <row r="42" spans="1:12">
      <c r="A42" s="46"/>
      <c r="B42" s="44"/>
      <c r="C42" s="44"/>
      <c r="D42" s="44"/>
      <c r="E42" s="44"/>
      <c r="F42" s="44"/>
      <c r="G42" s="44"/>
      <c r="H42" s="44"/>
      <c r="I42" s="44"/>
      <c r="J42" s="44"/>
      <c r="K42" s="44"/>
      <c r="L42" s="44"/>
    </row>
    <row r="43" spans="1:12">
      <c r="A43" s="46"/>
      <c r="B43" s="44"/>
      <c r="C43" s="44"/>
      <c r="D43" s="44"/>
      <c r="E43" s="44"/>
      <c r="F43" s="44"/>
      <c r="G43" s="44"/>
      <c r="H43" s="44"/>
      <c r="I43" s="44"/>
      <c r="J43" s="44"/>
      <c r="K43" s="44"/>
      <c r="L43" s="44"/>
    </row>
    <row r="44" spans="1:12">
      <c r="A44" s="42"/>
      <c r="B44" s="44"/>
      <c r="C44" s="44"/>
      <c r="D44" s="44"/>
      <c r="E44" s="44"/>
      <c r="F44" s="44"/>
      <c r="G44" s="44"/>
      <c r="H44" s="44"/>
      <c r="I44" s="44"/>
      <c r="J44" s="44"/>
      <c r="K44" s="44"/>
      <c r="L44" s="44"/>
    </row>
    <row r="45" spans="1:12">
      <c r="A45" s="42"/>
      <c r="B45" s="44"/>
      <c r="C45" s="44"/>
      <c r="D45" s="44"/>
      <c r="E45" s="44"/>
      <c r="F45" s="44"/>
      <c r="G45" s="44"/>
      <c r="H45" s="44"/>
      <c r="I45" s="44"/>
      <c r="J45" s="44"/>
      <c r="K45" s="44"/>
      <c r="L45" s="44"/>
    </row>
    <row r="46" spans="1:12">
      <c r="A46" s="42"/>
      <c r="B46" s="44"/>
      <c r="C46" s="44"/>
      <c r="D46" s="44"/>
      <c r="E46" s="44"/>
      <c r="F46" s="44"/>
      <c r="G46" s="44"/>
      <c r="H46" s="44"/>
      <c r="I46" s="44"/>
      <c r="J46" s="44"/>
      <c r="K46" s="44"/>
      <c r="L46" s="44"/>
    </row>
    <row r="47" spans="1:12">
      <c r="A47" s="42"/>
      <c r="B47" s="44"/>
      <c r="C47" s="44"/>
      <c r="D47" s="44"/>
      <c r="E47" s="44"/>
      <c r="F47" s="44"/>
      <c r="G47" s="44"/>
      <c r="H47" s="44"/>
      <c r="I47" s="44"/>
      <c r="J47" s="44"/>
      <c r="K47" s="44"/>
      <c r="L47" s="44"/>
    </row>
    <row r="48" spans="1:12">
      <c r="A48" s="42"/>
      <c r="B48" s="44"/>
      <c r="C48" s="44"/>
      <c r="D48" s="44"/>
      <c r="E48" s="44"/>
      <c r="F48" s="44"/>
      <c r="G48" s="44"/>
      <c r="H48" s="44"/>
      <c r="I48" s="44"/>
      <c r="J48" s="44"/>
      <c r="K48" s="44"/>
      <c r="L48" s="44"/>
    </row>
    <row r="49" spans="1:12">
      <c r="A49" s="42"/>
      <c r="B49" s="44"/>
      <c r="C49" s="44"/>
      <c r="D49" s="44"/>
      <c r="E49" s="44"/>
      <c r="F49" s="44"/>
      <c r="G49" s="44"/>
      <c r="H49" s="44"/>
      <c r="I49" s="44"/>
      <c r="J49" s="44"/>
      <c r="K49" s="44"/>
      <c r="L49" s="44"/>
    </row>
    <row r="50" spans="1:12">
      <c r="A50" s="42"/>
      <c r="B50" s="44"/>
      <c r="C50" s="44"/>
      <c r="D50" s="44"/>
      <c r="E50" s="44"/>
      <c r="F50" s="44"/>
      <c r="G50" s="44"/>
      <c r="H50" s="44"/>
      <c r="I50" s="44"/>
      <c r="J50" s="44"/>
      <c r="K50" s="44"/>
      <c r="L50" s="44"/>
    </row>
    <row r="51" spans="1:12">
      <c r="A51" s="42"/>
      <c r="B51" s="44"/>
      <c r="C51" s="44"/>
      <c r="D51" s="44"/>
      <c r="E51" s="44"/>
      <c r="F51" s="44"/>
      <c r="G51" s="44"/>
      <c r="H51" s="44"/>
      <c r="I51" s="44"/>
      <c r="J51" s="44"/>
      <c r="K51" s="44"/>
      <c r="L51" s="44"/>
    </row>
    <row r="52" spans="1:12">
      <c r="A52" s="42"/>
      <c r="B52" s="44"/>
      <c r="C52" s="44"/>
      <c r="D52" s="44"/>
      <c r="E52" s="44"/>
      <c r="F52" s="44"/>
      <c r="G52" s="44"/>
      <c r="H52" s="44"/>
      <c r="I52" s="44"/>
      <c r="J52" s="44"/>
      <c r="K52" s="44"/>
      <c r="L52" s="44"/>
    </row>
    <row r="53" spans="1:12">
      <c r="A53" s="42"/>
      <c r="B53" s="44"/>
      <c r="C53" s="44"/>
      <c r="D53" s="44"/>
      <c r="E53" s="44"/>
      <c r="F53" s="44"/>
      <c r="G53" s="44"/>
      <c r="H53" s="44"/>
      <c r="I53" s="44"/>
      <c r="J53" s="44"/>
      <c r="K53" s="44"/>
      <c r="L53" s="44"/>
    </row>
    <row r="54" spans="1:12">
      <c r="A54" s="42"/>
      <c r="B54" s="44"/>
      <c r="C54" s="44"/>
      <c r="D54" s="44"/>
      <c r="E54" s="44"/>
      <c r="F54" s="44"/>
      <c r="G54" s="44"/>
      <c r="H54" s="44"/>
      <c r="I54" s="44"/>
      <c r="J54" s="44"/>
      <c r="K54" s="44"/>
      <c r="L54" s="44"/>
    </row>
    <row r="55" spans="1:12">
      <c r="A55" s="42"/>
      <c r="B55" s="44"/>
      <c r="C55" s="44"/>
      <c r="D55" s="44"/>
      <c r="E55" s="44"/>
      <c r="F55" s="44"/>
      <c r="G55" s="44"/>
      <c r="H55" s="44"/>
      <c r="I55" s="44"/>
      <c r="J55" s="44"/>
      <c r="K55" s="44"/>
      <c r="L55" s="44"/>
    </row>
    <row r="56" spans="1:12">
      <c r="A56" s="42"/>
      <c r="B56" s="44"/>
      <c r="C56" s="44"/>
      <c r="D56" s="44"/>
      <c r="E56" s="44"/>
      <c r="F56" s="44"/>
      <c r="G56" s="44"/>
      <c r="H56" s="44"/>
      <c r="I56" s="44"/>
      <c r="J56" s="44"/>
      <c r="K56" s="44"/>
      <c r="L56" s="44"/>
    </row>
    <row r="57" spans="1:12">
      <c r="A57" s="42"/>
      <c r="B57" s="44"/>
      <c r="C57" s="44"/>
      <c r="D57" s="44"/>
      <c r="E57" s="44"/>
      <c r="F57" s="44"/>
      <c r="G57" s="44"/>
      <c r="H57" s="44"/>
      <c r="I57" s="44"/>
      <c r="J57" s="44"/>
      <c r="K57" s="44"/>
      <c r="L57" s="44"/>
    </row>
    <row r="58" spans="1:12">
      <c r="A58" s="42"/>
      <c r="B58" s="44"/>
      <c r="C58" s="44"/>
      <c r="D58" s="44"/>
      <c r="E58" s="44"/>
      <c r="F58" s="44"/>
      <c r="G58" s="44"/>
      <c r="H58" s="44"/>
      <c r="I58" s="44"/>
      <c r="J58" s="44"/>
      <c r="K58" s="44"/>
      <c r="L58" s="44"/>
    </row>
    <row r="59" spans="1:12">
      <c r="A59" s="42"/>
      <c r="B59" s="44"/>
      <c r="C59" s="44"/>
      <c r="D59" s="44"/>
      <c r="E59" s="44"/>
      <c r="F59" s="44"/>
      <c r="G59" s="44"/>
      <c r="H59" s="44"/>
      <c r="I59" s="44"/>
      <c r="J59" s="44"/>
      <c r="K59" s="44"/>
      <c r="L59" s="44"/>
    </row>
    <row r="60" spans="1:12">
      <c r="A60" s="42"/>
      <c r="B60" s="44"/>
      <c r="C60" s="44"/>
      <c r="D60" s="44"/>
      <c r="E60" s="44"/>
      <c r="F60" s="44"/>
      <c r="G60" s="44"/>
      <c r="H60" s="44"/>
      <c r="I60" s="44"/>
      <c r="J60" s="44"/>
      <c r="K60" s="44"/>
      <c r="L60" s="44"/>
    </row>
    <row r="61" spans="1:12">
      <c r="A61" s="42"/>
      <c r="B61" s="44"/>
      <c r="C61" s="44"/>
      <c r="D61" s="44"/>
      <c r="E61" s="44"/>
      <c r="F61" s="44"/>
      <c r="G61" s="44"/>
      <c r="H61" s="44"/>
      <c r="I61" s="44"/>
      <c r="J61" s="44"/>
      <c r="K61" s="44"/>
      <c r="L61" s="44"/>
    </row>
    <row r="62" spans="1:12">
      <c r="A62" s="42"/>
      <c r="B62" s="44"/>
      <c r="C62" s="44"/>
      <c r="D62" s="44"/>
      <c r="E62" s="44"/>
      <c r="F62" s="44"/>
      <c r="G62" s="44"/>
      <c r="H62" s="44"/>
      <c r="I62" s="44"/>
      <c r="J62" s="44"/>
      <c r="K62" s="44"/>
      <c r="L62" s="44"/>
    </row>
    <row r="63" spans="1:12">
      <c r="A63" s="42"/>
      <c r="B63" s="44"/>
      <c r="C63" s="44"/>
      <c r="D63" s="44"/>
      <c r="E63" s="44"/>
      <c r="F63" s="44"/>
      <c r="G63" s="44"/>
      <c r="H63" s="44"/>
      <c r="I63" s="44"/>
      <c r="J63" s="44"/>
      <c r="K63" s="44"/>
      <c r="L63" s="44"/>
    </row>
    <row r="64" spans="1:12">
      <c r="A64" s="42"/>
      <c r="B64" s="44"/>
      <c r="C64" s="44"/>
      <c r="D64" s="44"/>
      <c r="E64" s="44"/>
      <c r="F64" s="44"/>
      <c r="G64" s="44"/>
      <c r="H64" s="44"/>
      <c r="I64" s="44"/>
      <c r="J64" s="44"/>
      <c r="K64" s="44"/>
      <c r="L64" s="44"/>
    </row>
    <row r="65" spans="1:12">
      <c r="A65" s="42"/>
      <c r="B65" s="44"/>
      <c r="C65" s="44"/>
      <c r="D65" s="44"/>
      <c r="E65" s="44"/>
      <c r="F65" s="44"/>
      <c r="G65" s="44"/>
      <c r="H65" s="44"/>
      <c r="I65" s="44"/>
      <c r="J65" s="44"/>
      <c r="K65" s="44"/>
      <c r="L65" s="44"/>
    </row>
    <row r="66" spans="1:12">
      <c r="A66" s="42"/>
      <c r="B66" s="44"/>
      <c r="C66" s="44"/>
      <c r="D66" s="44"/>
      <c r="E66" s="44"/>
      <c r="F66" s="44"/>
      <c r="G66" s="44"/>
      <c r="H66" s="44"/>
      <c r="I66" s="44"/>
      <c r="J66" s="44"/>
      <c r="K66" s="44"/>
      <c r="L66" s="44"/>
    </row>
    <row r="67" spans="1:12">
      <c r="A67" s="42"/>
      <c r="B67" s="44"/>
      <c r="C67" s="44"/>
      <c r="D67" s="44"/>
      <c r="E67" s="44"/>
      <c r="F67" s="44"/>
      <c r="G67" s="44"/>
      <c r="H67" s="44"/>
      <c r="I67" s="44"/>
      <c r="J67" s="44"/>
      <c r="K67" s="44"/>
      <c r="L67" s="44"/>
    </row>
    <row r="68" spans="1:12">
      <c r="A68" s="42"/>
      <c r="B68" s="44"/>
      <c r="C68" s="44"/>
      <c r="D68" s="44"/>
      <c r="E68" s="44"/>
      <c r="F68" s="44"/>
      <c r="G68" s="44"/>
      <c r="H68" s="44"/>
      <c r="I68" s="44"/>
      <c r="J68" s="44"/>
      <c r="K68" s="44"/>
      <c r="L68" s="44"/>
    </row>
    <row r="69" spans="1:12">
      <c r="A69" s="42"/>
      <c r="B69" s="44"/>
      <c r="C69" s="44"/>
      <c r="D69" s="44"/>
      <c r="E69" s="44"/>
      <c r="F69" s="44"/>
      <c r="G69" s="44"/>
      <c r="H69" s="44"/>
      <c r="I69" s="44"/>
      <c r="J69" s="44"/>
      <c r="K69" s="44"/>
      <c r="L69" s="44"/>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1">
    <tabColor rgb="FF00B0F0"/>
  </sheetPr>
  <dimension ref="A1:AM69"/>
  <sheetViews>
    <sheetView topLeftCell="A37" zoomScale="70" zoomScaleNormal="70" workbookViewId="0">
      <pane xSplit="1" topLeftCell="B1" activePane="topRight" state="frozen"/>
      <selection pane="topRight" activeCell="B39" sqref="B39"/>
    </sheetView>
  </sheetViews>
  <sheetFormatPr baseColWidth="10" defaultColWidth="9" defaultRowHeight="15" customHeight="1"/>
  <cols>
    <col min="1" max="1" width="47.75" style="4" customWidth="1"/>
    <col min="2" max="2" width="53.875" style="4" customWidth="1"/>
    <col min="3" max="3" width="101.75" style="4" customWidth="1"/>
    <col min="4" max="4" width="74.125" style="4" customWidth="1"/>
    <col min="5" max="5" width="36.25" style="4" customWidth="1"/>
    <col min="6" max="6" width="36.25" style="4" hidden="1" customWidth="1"/>
    <col min="7" max="7" width="67.25" style="4" customWidth="1"/>
    <col min="8" max="8" width="35" style="4" customWidth="1"/>
    <col min="9" max="9" width="37.125" style="4" customWidth="1"/>
    <col min="10" max="10" width="15.25" style="4" customWidth="1"/>
    <col min="11" max="11" width="28.125" style="4" customWidth="1"/>
    <col min="12" max="12" width="32.25" style="4" customWidth="1"/>
    <col min="13" max="13" width="24.25" style="4" customWidth="1"/>
    <col min="14" max="14" width="29.75" style="4" customWidth="1"/>
    <col min="15" max="15" width="22.75" style="4" customWidth="1"/>
    <col min="16" max="16" width="18.25" style="4" customWidth="1"/>
    <col min="17" max="17" width="49.25" style="4" customWidth="1"/>
    <col min="18" max="18" width="50.75" style="4" customWidth="1"/>
    <col min="19" max="19" width="96.75" style="4" customWidth="1"/>
    <col min="20" max="20" width="47.25" style="4" customWidth="1"/>
    <col min="21" max="21" width="82.25" style="4" customWidth="1"/>
    <col min="22" max="22" width="60.25" style="4" customWidth="1"/>
    <col min="23" max="23" width="57.875" style="4" customWidth="1"/>
    <col min="24" max="25" width="86.875" style="4" customWidth="1"/>
    <col min="26" max="26" width="54.875" style="4" customWidth="1"/>
    <col min="27" max="27" width="62.25" style="4" customWidth="1"/>
    <col min="28" max="28" width="73.75" style="4" customWidth="1"/>
    <col min="29" max="29" width="94.875" style="4" customWidth="1"/>
    <col min="30" max="30" width="51.25" style="4" customWidth="1"/>
    <col min="31" max="31" width="87.75" style="4" customWidth="1"/>
    <col min="32" max="32" width="9" style="4"/>
    <col min="33" max="33" width="15.75" style="4" customWidth="1"/>
    <col min="34" max="16384" width="9" style="4"/>
  </cols>
  <sheetData>
    <row r="1" spans="1:30" s="31" customFormat="1" ht="56.25" customHeight="1">
      <c r="A1" s="29" t="s">
        <v>2356</v>
      </c>
      <c r="B1" s="30" t="s">
        <v>2357</v>
      </c>
      <c r="C1" s="30" t="s">
        <v>2358</v>
      </c>
      <c r="D1" s="30" t="s">
        <v>2359</v>
      </c>
      <c r="E1" s="30" t="s">
        <v>2360</v>
      </c>
      <c r="F1" s="30" t="s">
        <v>2361</v>
      </c>
      <c r="G1" s="30" t="s">
        <v>2362</v>
      </c>
      <c r="H1" s="30" t="s">
        <v>18</v>
      </c>
      <c r="I1" s="30" t="s">
        <v>2363</v>
      </c>
      <c r="J1" s="30" t="s">
        <v>20</v>
      </c>
      <c r="K1" s="30" t="s">
        <v>21</v>
      </c>
      <c r="L1" s="30" t="s">
        <v>2364</v>
      </c>
      <c r="M1" s="30" t="s">
        <v>2365</v>
      </c>
      <c r="N1" s="30" t="s">
        <v>2366</v>
      </c>
      <c r="O1" s="30" t="s">
        <v>2367</v>
      </c>
      <c r="P1" s="30" t="s">
        <v>26</v>
      </c>
      <c r="Q1" s="30" t="s">
        <v>2368</v>
      </c>
      <c r="R1" s="30" t="s">
        <v>2369</v>
      </c>
      <c r="S1" s="30" t="s">
        <v>2370</v>
      </c>
      <c r="T1" s="30" t="s">
        <v>2371</v>
      </c>
      <c r="U1" s="30" t="s">
        <v>2372</v>
      </c>
      <c r="V1" s="30" t="s">
        <v>2373</v>
      </c>
      <c r="W1" s="30" t="s">
        <v>2374</v>
      </c>
      <c r="X1" s="30" t="s">
        <v>2375</v>
      </c>
      <c r="Y1" s="30" t="s">
        <v>2376</v>
      </c>
      <c r="Z1" s="30" t="s">
        <v>2377</v>
      </c>
      <c r="AA1" s="30" t="s">
        <v>2378</v>
      </c>
      <c r="AB1" s="30" t="s">
        <v>2379</v>
      </c>
      <c r="AC1" s="30" t="s">
        <v>2380</v>
      </c>
      <c r="AD1" s="30" t="s">
        <v>2381</v>
      </c>
    </row>
    <row r="2" spans="1:30" s="1" customFormat="1" ht="189.75" customHeight="1">
      <c r="A2" s="8" t="s">
        <v>2382</v>
      </c>
      <c r="B2" s="8" t="s">
        <v>53</v>
      </c>
      <c r="C2" s="8" t="s">
        <v>2383</v>
      </c>
      <c r="D2" s="8" t="s">
        <v>59</v>
      </c>
      <c r="E2" s="8" t="s">
        <v>2384</v>
      </c>
      <c r="F2" s="8">
        <v>2050</v>
      </c>
      <c r="G2" s="8" t="s">
        <v>2385</v>
      </c>
      <c r="H2" s="8" t="s">
        <v>2222</v>
      </c>
      <c r="I2" s="8" t="s">
        <v>2222</v>
      </c>
      <c r="J2" s="8" t="s">
        <v>2222</v>
      </c>
      <c r="K2" s="8" t="s">
        <v>2332</v>
      </c>
      <c r="L2" s="8" t="s">
        <v>2332</v>
      </c>
      <c r="M2" s="8" t="s">
        <v>2332</v>
      </c>
      <c r="N2" s="8" t="s">
        <v>2222</v>
      </c>
      <c r="O2" s="8" t="s">
        <v>2332</v>
      </c>
      <c r="P2" s="8" t="s">
        <v>2332</v>
      </c>
      <c r="Q2" s="8" t="s">
        <v>2386</v>
      </c>
      <c r="R2" s="8" t="s">
        <v>2387</v>
      </c>
      <c r="S2" s="8" t="s">
        <v>2388</v>
      </c>
      <c r="T2" s="8" t="s">
        <v>2389</v>
      </c>
      <c r="U2" s="8" t="s">
        <v>2390</v>
      </c>
      <c r="V2" s="8" t="s">
        <v>2332</v>
      </c>
      <c r="W2" s="8" t="s">
        <v>2391</v>
      </c>
      <c r="X2" s="8" t="s">
        <v>2392</v>
      </c>
      <c r="Y2" s="8" t="s">
        <v>2393</v>
      </c>
      <c r="Z2" s="8" t="s">
        <v>2394</v>
      </c>
      <c r="AA2" s="8" t="s">
        <v>2393</v>
      </c>
      <c r="AB2" s="8" t="s">
        <v>2395</v>
      </c>
      <c r="AC2" s="9" t="s">
        <v>2396</v>
      </c>
      <c r="AD2" s="10" t="s">
        <v>2397</v>
      </c>
    </row>
    <row r="3" spans="1:30" s="1" customFormat="1" ht="157.9" customHeight="1">
      <c r="A3" s="8" t="s">
        <v>2398</v>
      </c>
      <c r="B3" s="8" t="s">
        <v>2399</v>
      </c>
      <c r="C3" s="8" t="s">
        <v>2383</v>
      </c>
      <c r="D3" s="8" t="s">
        <v>2400</v>
      </c>
      <c r="E3" s="8" t="s">
        <v>2401</v>
      </c>
      <c r="F3" s="8">
        <v>2060</v>
      </c>
      <c r="G3" s="8" t="s">
        <v>2402</v>
      </c>
      <c r="H3" s="8" t="s">
        <v>2222</v>
      </c>
      <c r="I3" s="8" t="s">
        <v>2222</v>
      </c>
      <c r="J3" s="8" t="s">
        <v>2222</v>
      </c>
      <c r="K3" s="8" t="s">
        <v>2222</v>
      </c>
      <c r="L3" s="8" t="s">
        <v>2222</v>
      </c>
      <c r="M3" s="8" t="s">
        <v>2332</v>
      </c>
      <c r="N3" s="8" t="s">
        <v>2222</v>
      </c>
      <c r="O3" s="8" t="s">
        <v>2222</v>
      </c>
      <c r="P3" s="8" t="s">
        <v>2222</v>
      </c>
      <c r="Q3" s="8" t="s">
        <v>2403</v>
      </c>
      <c r="R3" s="8" t="s">
        <v>2404</v>
      </c>
      <c r="S3" s="8" t="s">
        <v>2405</v>
      </c>
      <c r="T3" s="8" t="s">
        <v>2406</v>
      </c>
      <c r="U3" s="8" t="s">
        <v>2390</v>
      </c>
      <c r="V3" s="8" t="s">
        <v>2332</v>
      </c>
      <c r="W3" s="8" t="s">
        <v>2407</v>
      </c>
      <c r="X3" s="8" t="s">
        <v>2408</v>
      </c>
      <c r="Y3" s="8" t="s">
        <v>2393</v>
      </c>
      <c r="Z3" s="8" t="s">
        <v>2409</v>
      </c>
      <c r="AA3" s="8" t="s">
        <v>2410</v>
      </c>
      <c r="AB3" s="8" t="s">
        <v>2411</v>
      </c>
      <c r="AC3" s="9" t="s">
        <v>96</v>
      </c>
      <c r="AD3" s="9" t="s">
        <v>2412</v>
      </c>
    </row>
    <row r="4" spans="1:30" s="1" customFormat="1" ht="138" customHeight="1">
      <c r="A4" s="8" t="s">
        <v>2413</v>
      </c>
      <c r="B4" s="8" t="s">
        <v>98</v>
      </c>
      <c r="C4" s="8" t="s">
        <v>2414</v>
      </c>
      <c r="D4" s="8" t="s">
        <v>102</v>
      </c>
      <c r="E4" s="8" t="s">
        <v>2415</v>
      </c>
      <c r="F4" s="8">
        <v>2030</v>
      </c>
      <c r="G4" s="8" t="s">
        <v>2416</v>
      </c>
      <c r="H4" s="8" t="s">
        <v>2222</v>
      </c>
      <c r="I4" s="8" t="s">
        <v>2222</v>
      </c>
      <c r="J4" s="8" t="s">
        <v>2222</v>
      </c>
      <c r="K4" s="8" t="s">
        <v>2332</v>
      </c>
      <c r="L4" s="8" t="s">
        <v>2332</v>
      </c>
      <c r="M4" s="8" t="s">
        <v>2332</v>
      </c>
      <c r="N4" s="8" t="s">
        <v>2332</v>
      </c>
      <c r="O4" s="8" t="s">
        <v>2332</v>
      </c>
      <c r="P4" s="8" t="s">
        <v>2332</v>
      </c>
      <c r="Q4" s="8" t="s">
        <v>2417</v>
      </c>
      <c r="R4" s="8" t="s">
        <v>2418</v>
      </c>
      <c r="S4" s="8" t="s">
        <v>2419</v>
      </c>
      <c r="T4" s="8" t="s">
        <v>2420</v>
      </c>
      <c r="U4" s="8" t="s">
        <v>2421</v>
      </c>
      <c r="V4" s="8" t="s">
        <v>2332</v>
      </c>
      <c r="W4" s="8" t="s">
        <v>2422</v>
      </c>
      <c r="X4" s="8" t="s">
        <v>2423</v>
      </c>
      <c r="Y4" s="8" t="s">
        <v>2393</v>
      </c>
      <c r="Z4" s="8" t="s">
        <v>2424</v>
      </c>
      <c r="AA4" s="8" t="s">
        <v>2425</v>
      </c>
      <c r="AB4" s="8" t="s">
        <v>2426</v>
      </c>
      <c r="AC4" s="9" t="s">
        <v>2427</v>
      </c>
      <c r="AD4" s="9" t="s">
        <v>112</v>
      </c>
    </row>
    <row r="5" spans="1:30" s="2" customFormat="1" ht="236.25" customHeight="1">
      <c r="A5" s="8" t="s">
        <v>2428</v>
      </c>
      <c r="B5" s="8" t="s">
        <v>2429</v>
      </c>
      <c r="C5" s="8" t="s">
        <v>2383</v>
      </c>
      <c r="D5" s="8" t="s">
        <v>117</v>
      </c>
      <c r="E5" s="8" t="s">
        <v>2384</v>
      </c>
      <c r="F5" s="8">
        <v>2050</v>
      </c>
      <c r="G5" s="8" t="s">
        <v>2430</v>
      </c>
      <c r="H5" s="8" t="s">
        <v>2222</v>
      </c>
      <c r="I5" s="8" t="s">
        <v>2222</v>
      </c>
      <c r="J5" s="8" t="s">
        <v>2222</v>
      </c>
      <c r="K5" s="8" t="s">
        <v>2332</v>
      </c>
      <c r="L5" s="8" t="s">
        <v>2332</v>
      </c>
      <c r="M5" s="8" t="s">
        <v>2332</v>
      </c>
      <c r="N5" s="8" t="s">
        <v>2222</v>
      </c>
      <c r="O5" s="8" t="s">
        <v>2222</v>
      </c>
      <c r="P5" s="8" t="s">
        <v>2332</v>
      </c>
      <c r="Q5" s="8" t="s">
        <v>2431</v>
      </c>
      <c r="R5" s="8" t="s">
        <v>2432</v>
      </c>
      <c r="S5" s="8" t="s">
        <v>2433</v>
      </c>
      <c r="T5" s="8" t="s">
        <v>2434</v>
      </c>
      <c r="U5" s="8" t="s">
        <v>2435</v>
      </c>
      <c r="V5" s="8" t="s">
        <v>2332</v>
      </c>
      <c r="W5" s="8" t="s">
        <v>2436</v>
      </c>
      <c r="X5" s="8" t="s">
        <v>2437</v>
      </c>
      <c r="Y5" s="8" t="s">
        <v>2393</v>
      </c>
      <c r="Z5" s="8" t="s">
        <v>2393</v>
      </c>
      <c r="AA5" s="8" t="s">
        <v>2438</v>
      </c>
      <c r="AB5" s="8" t="s">
        <v>2439</v>
      </c>
      <c r="AC5" s="9" t="s">
        <v>2440</v>
      </c>
      <c r="AD5" s="9" t="s">
        <v>2441</v>
      </c>
    </row>
    <row r="6" spans="1:30" s="2" customFormat="1" ht="213" customHeight="1">
      <c r="A6" s="11" t="s">
        <v>2442</v>
      </c>
      <c r="B6" s="11" t="s">
        <v>2443</v>
      </c>
      <c r="C6" s="8" t="s">
        <v>2444</v>
      </c>
      <c r="D6" s="11" t="s">
        <v>2445</v>
      </c>
      <c r="E6" s="11" t="s">
        <v>2446</v>
      </c>
      <c r="F6" s="11">
        <v>2040</v>
      </c>
      <c r="G6" s="11" t="s">
        <v>2447</v>
      </c>
      <c r="H6" s="12" t="s">
        <v>2222</v>
      </c>
      <c r="I6" s="12" t="s">
        <v>2222</v>
      </c>
      <c r="J6" s="12" t="s">
        <v>2222</v>
      </c>
      <c r="K6" s="12" t="s">
        <v>2222</v>
      </c>
      <c r="L6" s="11" t="s">
        <v>2222</v>
      </c>
      <c r="M6" s="11" t="s">
        <v>2332</v>
      </c>
      <c r="N6" s="8" t="s">
        <v>64</v>
      </c>
      <c r="O6" s="11" t="s">
        <v>2332</v>
      </c>
      <c r="P6" s="11" t="s">
        <v>2222</v>
      </c>
      <c r="Q6" s="11" t="s">
        <v>2448</v>
      </c>
      <c r="R6" s="11" t="s">
        <v>2449</v>
      </c>
      <c r="S6" s="11" t="s">
        <v>2450</v>
      </c>
      <c r="T6" s="11" t="s">
        <v>2451</v>
      </c>
      <c r="U6" s="11" t="s">
        <v>2452</v>
      </c>
      <c r="V6" s="11" t="s">
        <v>2332</v>
      </c>
      <c r="W6" s="11" t="s">
        <v>2453</v>
      </c>
      <c r="X6" s="11" t="s">
        <v>2454</v>
      </c>
      <c r="Y6" s="8" t="s">
        <v>2393</v>
      </c>
      <c r="Z6" s="11" t="s">
        <v>2455</v>
      </c>
      <c r="AA6" s="11" t="s">
        <v>2456</v>
      </c>
      <c r="AB6" s="11" t="s">
        <v>2457</v>
      </c>
      <c r="AC6" s="9" t="s">
        <v>2458</v>
      </c>
      <c r="AD6" s="9" t="s">
        <v>139</v>
      </c>
    </row>
    <row r="7" spans="1:30" s="2" customFormat="1" ht="214.5" customHeight="1">
      <c r="A7" s="11" t="s">
        <v>2459</v>
      </c>
      <c r="B7" s="11" t="s">
        <v>2460</v>
      </c>
      <c r="C7" s="8" t="s">
        <v>2461</v>
      </c>
      <c r="D7" s="11" t="s">
        <v>144</v>
      </c>
      <c r="E7" s="11" t="s">
        <v>2462</v>
      </c>
      <c r="F7" s="11">
        <v>2065</v>
      </c>
      <c r="G7" s="11" t="s">
        <v>2463</v>
      </c>
      <c r="H7" s="12" t="s">
        <v>2222</v>
      </c>
      <c r="I7" s="12" t="s">
        <v>2222</v>
      </c>
      <c r="J7" s="12" t="s">
        <v>2222</v>
      </c>
      <c r="K7" s="12" t="s">
        <v>2222</v>
      </c>
      <c r="L7" s="12" t="s">
        <v>2222</v>
      </c>
      <c r="M7" s="12" t="s">
        <v>2332</v>
      </c>
      <c r="N7" s="12" t="s">
        <v>2222</v>
      </c>
      <c r="O7" s="11" t="s">
        <v>2332</v>
      </c>
      <c r="P7" s="11" t="s">
        <v>2222</v>
      </c>
      <c r="Q7" s="11" t="s">
        <v>2464</v>
      </c>
      <c r="R7" s="11" t="s">
        <v>2465</v>
      </c>
      <c r="S7" s="8" t="s">
        <v>2466</v>
      </c>
      <c r="T7" s="11" t="s">
        <v>2467</v>
      </c>
      <c r="U7" s="8" t="s">
        <v>2390</v>
      </c>
      <c r="V7" s="8" t="s">
        <v>2332</v>
      </c>
      <c r="W7" s="8" t="s">
        <v>2468</v>
      </c>
      <c r="X7" s="8" t="s">
        <v>2469</v>
      </c>
      <c r="Y7" s="8" t="s">
        <v>2393</v>
      </c>
      <c r="Z7" s="8" t="s">
        <v>2470</v>
      </c>
      <c r="AA7" s="8" t="s">
        <v>2471</v>
      </c>
      <c r="AB7" s="11" t="s">
        <v>2472</v>
      </c>
      <c r="AC7" s="9" t="s">
        <v>152</v>
      </c>
      <c r="AD7" s="9" t="s">
        <v>153</v>
      </c>
    </row>
    <row r="8" spans="1:30" s="2" customFormat="1" ht="261" customHeight="1">
      <c r="A8" s="11" t="s">
        <v>2473</v>
      </c>
      <c r="B8" s="11" t="s">
        <v>2474</v>
      </c>
      <c r="C8" s="8" t="s">
        <v>2475</v>
      </c>
      <c r="D8" s="11" t="s">
        <v>2476</v>
      </c>
      <c r="E8" s="11" t="s">
        <v>2477</v>
      </c>
      <c r="F8" s="11">
        <v>2040</v>
      </c>
      <c r="G8" s="11" t="s">
        <v>2478</v>
      </c>
      <c r="H8" s="12" t="s">
        <v>2222</v>
      </c>
      <c r="I8" s="12" t="s">
        <v>2222</v>
      </c>
      <c r="J8" s="12" t="s">
        <v>2222</v>
      </c>
      <c r="K8" s="12" t="s">
        <v>2222</v>
      </c>
      <c r="L8" s="11" t="s">
        <v>2222</v>
      </c>
      <c r="M8" s="8" t="s">
        <v>64</v>
      </c>
      <c r="N8" s="8" t="s">
        <v>64</v>
      </c>
      <c r="O8" s="11" t="s">
        <v>2222</v>
      </c>
      <c r="P8" s="8" t="s">
        <v>64</v>
      </c>
      <c r="Q8" s="11" t="s">
        <v>2479</v>
      </c>
      <c r="R8" s="11" t="s">
        <v>2480</v>
      </c>
      <c r="S8" s="11" t="s">
        <v>2481</v>
      </c>
      <c r="T8" s="11" t="s">
        <v>2482</v>
      </c>
      <c r="U8" s="11" t="s">
        <v>2435</v>
      </c>
      <c r="V8" s="11" t="s">
        <v>2483</v>
      </c>
      <c r="W8" s="11" t="s">
        <v>2484</v>
      </c>
      <c r="X8" s="11" t="s">
        <v>2485</v>
      </c>
      <c r="Y8" s="8" t="s">
        <v>2393</v>
      </c>
      <c r="Z8" s="11" t="s">
        <v>2486</v>
      </c>
      <c r="AA8" s="11" t="s">
        <v>2487</v>
      </c>
      <c r="AB8" s="11" t="s">
        <v>2488</v>
      </c>
      <c r="AC8" s="9" t="s">
        <v>2489</v>
      </c>
      <c r="AD8" s="11" t="s">
        <v>154</v>
      </c>
    </row>
    <row r="9" spans="1:30" s="2" customFormat="1" ht="201" customHeight="1">
      <c r="A9" s="8" t="s">
        <v>2490</v>
      </c>
      <c r="B9" s="8" t="s">
        <v>1308</v>
      </c>
      <c r="C9" s="8" t="s">
        <v>2491</v>
      </c>
      <c r="D9" s="8" t="s">
        <v>2492</v>
      </c>
      <c r="E9" s="8" t="s">
        <v>2393</v>
      </c>
      <c r="F9" s="8" t="s">
        <v>2393</v>
      </c>
      <c r="G9" s="8" t="s">
        <v>2493</v>
      </c>
      <c r="H9" s="8" t="s">
        <v>2222</v>
      </c>
      <c r="I9" s="8" t="s">
        <v>2222</v>
      </c>
      <c r="J9" s="8" t="s">
        <v>2222</v>
      </c>
      <c r="K9" s="8" t="s">
        <v>2222</v>
      </c>
      <c r="L9" s="8" t="s">
        <v>2222</v>
      </c>
      <c r="M9" s="8" t="s">
        <v>2222</v>
      </c>
      <c r="N9" s="8" t="s">
        <v>2222</v>
      </c>
      <c r="O9" s="8" t="s">
        <v>2222</v>
      </c>
      <c r="P9" s="8" t="s">
        <v>2222</v>
      </c>
      <c r="Q9" s="8" t="s">
        <v>2494</v>
      </c>
      <c r="R9" s="8" t="s">
        <v>2495</v>
      </c>
      <c r="S9" s="8" t="s">
        <v>2496</v>
      </c>
      <c r="T9" s="8" t="s">
        <v>2497</v>
      </c>
      <c r="U9" s="8" t="s">
        <v>2435</v>
      </c>
      <c r="V9" s="8" t="s">
        <v>2332</v>
      </c>
      <c r="W9" s="8" t="s">
        <v>2222</v>
      </c>
      <c r="X9" s="8" t="s">
        <v>2485</v>
      </c>
      <c r="Y9" s="8" t="s">
        <v>2393</v>
      </c>
      <c r="Z9" s="8" t="s">
        <v>2498</v>
      </c>
      <c r="AA9" s="8" t="s">
        <v>2499</v>
      </c>
      <c r="AB9" s="8" t="s">
        <v>2500</v>
      </c>
      <c r="AC9" s="9" t="s">
        <v>2501</v>
      </c>
      <c r="AD9" s="9" t="s">
        <v>2502</v>
      </c>
    </row>
    <row r="10" spans="1:30" s="1" customFormat="1" ht="208.15" customHeight="1">
      <c r="A10" s="8" t="s">
        <v>2503</v>
      </c>
      <c r="B10" s="8" t="s">
        <v>188</v>
      </c>
      <c r="C10" s="8" t="s">
        <v>2504</v>
      </c>
      <c r="D10" s="8" t="s">
        <v>191</v>
      </c>
      <c r="E10" s="8" t="s">
        <v>2505</v>
      </c>
      <c r="F10" s="8">
        <v>2040</v>
      </c>
      <c r="G10" s="8" t="s">
        <v>2506</v>
      </c>
      <c r="H10" s="8" t="s">
        <v>2222</v>
      </c>
      <c r="I10" s="12" t="s">
        <v>2222</v>
      </c>
      <c r="J10" s="12" t="s">
        <v>2222</v>
      </c>
      <c r="K10" s="8" t="s">
        <v>2222</v>
      </c>
      <c r="L10" s="8" t="s">
        <v>2332</v>
      </c>
      <c r="M10" s="8" t="s">
        <v>2332</v>
      </c>
      <c r="N10" s="8" t="s">
        <v>2222</v>
      </c>
      <c r="O10" s="8" t="s">
        <v>2332</v>
      </c>
      <c r="P10" s="8" t="s">
        <v>2222</v>
      </c>
      <c r="Q10" s="8" t="s">
        <v>2393</v>
      </c>
      <c r="R10" s="8" t="s">
        <v>2465</v>
      </c>
      <c r="S10" s="11" t="s">
        <v>2507</v>
      </c>
      <c r="T10" s="11" t="s">
        <v>2508</v>
      </c>
      <c r="U10" s="11" t="s">
        <v>2390</v>
      </c>
      <c r="V10" s="11" t="s">
        <v>2332</v>
      </c>
      <c r="W10" s="11" t="s">
        <v>2222</v>
      </c>
      <c r="X10" s="11" t="s">
        <v>2509</v>
      </c>
      <c r="Y10" s="11" t="s">
        <v>2510</v>
      </c>
      <c r="Z10" s="8" t="s">
        <v>2393</v>
      </c>
      <c r="AA10" s="8" t="s">
        <v>2511</v>
      </c>
      <c r="AB10" s="8" t="s">
        <v>2512</v>
      </c>
      <c r="AC10" s="9" t="s">
        <v>2513</v>
      </c>
      <c r="AD10" s="9" t="s">
        <v>2514</v>
      </c>
    </row>
    <row r="11" spans="1:30" s="2" customFormat="1" ht="215.25" customHeight="1">
      <c r="A11" s="11" t="s">
        <v>2515</v>
      </c>
      <c r="B11" s="11" t="s">
        <v>204</v>
      </c>
      <c r="C11" s="8" t="s">
        <v>2516</v>
      </c>
      <c r="D11" s="11" t="s">
        <v>2517</v>
      </c>
      <c r="E11" s="11" t="s">
        <v>2518</v>
      </c>
      <c r="F11" s="11">
        <v>2025</v>
      </c>
      <c r="G11" s="11" t="s">
        <v>2519</v>
      </c>
      <c r="H11" s="11" t="s">
        <v>2520</v>
      </c>
      <c r="I11" s="12" t="s">
        <v>2222</v>
      </c>
      <c r="J11" s="12" t="s">
        <v>2222</v>
      </c>
      <c r="K11" s="11" t="s">
        <v>2222</v>
      </c>
      <c r="L11" s="11" t="s">
        <v>2332</v>
      </c>
      <c r="M11" s="11" t="s">
        <v>2222</v>
      </c>
      <c r="N11" s="11" t="s">
        <v>2222</v>
      </c>
      <c r="O11" s="11" t="s">
        <v>2332</v>
      </c>
      <c r="P11" s="11" t="s">
        <v>2222</v>
      </c>
      <c r="Q11" s="11" t="s">
        <v>2521</v>
      </c>
      <c r="R11" s="11" t="s">
        <v>2522</v>
      </c>
      <c r="S11" s="8" t="s">
        <v>2523</v>
      </c>
      <c r="T11" s="8" t="s">
        <v>2420</v>
      </c>
      <c r="U11" s="8" t="s">
        <v>2524</v>
      </c>
      <c r="V11" s="8" t="s">
        <v>2332</v>
      </c>
      <c r="W11" s="8" t="s">
        <v>2525</v>
      </c>
      <c r="X11" s="8" t="s">
        <v>2526</v>
      </c>
      <c r="Y11" s="8" t="s">
        <v>2393</v>
      </c>
      <c r="Z11" s="8" t="s">
        <v>2527</v>
      </c>
      <c r="AA11" s="8" t="s">
        <v>2528</v>
      </c>
      <c r="AB11" s="11" t="s">
        <v>2529</v>
      </c>
      <c r="AC11" s="9" t="s">
        <v>2530</v>
      </c>
      <c r="AD11" s="9" t="s">
        <v>218</v>
      </c>
    </row>
    <row r="12" spans="1:30" s="2" customFormat="1" ht="215.25" customHeight="1">
      <c r="A12" s="11" t="s">
        <v>2531</v>
      </c>
      <c r="B12" s="11" t="s">
        <v>220</v>
      </c>
      <c r="C12" s="8" t="s">
        <v>2532</v>
      </c>
      <c r="D12" s="11" t="s">
        <v>2533</v>
      </c>
      <c r="E12" s="11" t="s">
        <v>2534</v>
      </c>
      <c r="F12" s="11">
        <v>2070</v>
      </c>
      <c r="G12" s="11" t="s">
        <v>2535</v>
      </c>
      <c r="H12" s="11" t="s">
        <v>2222</v>
      </c>
      <c r="I12" s="11" t="s">
        <v>2536</v>
      </c>
      <c r="J12" s="11" t="s">
        <v>2222</v>
      </c>
      <c r="K12" s="11" t="s">
        <v>2222</v>
      </c>
      <c r="L12" s="11" t="s">
        <v>2222</v>
      </c>
      <c r="M12" s="11" t="s">
        <v>2332</v>
      </c>
      <c r="N12" s="11" t="s">
        <v>2537</v>
      </c>
      <c r="O12" s="11" t="s">
        <v>2538</v>
      </c>
      <c r="P12" s="11" t="s">
        <v>2332</v>
      </c>
      <c r="Q12" s="11" t="s">
        <v>2539</v>
      </c>
      <c r="R12" s="11" t="s">
        <v>2418</v>
      </c>
      <c r="S12" s="8" t="s">
        <v>2540</v>
      </c>
      <c r="T12" s="8" t="s">
        <v>2541</v>
      </c>
      <c r="U12" s="8" t="s">
        <v>2542</v>
      </c>
      <c r="V12" s="8" t="s">
        <v>2543</v>
      </c>
      <c r="W12" s="8" t="s">
        <v>2544</v>
      </c>
      <c r="X12" s="8" t="s">
        <v>2545</v>
      </c>
      <c r="Y12" s="8" t="s">
        <v>2393</v>
      </c>
      <c r="Z12" s="8" t="s">
        <v>2546</v>
      </c>
      <c r="AA12" s="8" t="s">
        <v>2547</v>
      </c>
      <c r="AB12" s="11" t="s">
        <v>2548</v>
      </c>
      <c r="AC12" s="9" t="s">
        <v>2549</v>
      </c>
      <c r="AD12" s="9" t="s">
        <v>2550</v>
      </c>
    </row>
    <row r="13" spans="1:30" s="2" customFormat="1" ht="215.25" customHeight="1">
      <c r="A13" s="11" t="s">
        <v>2551</v>
      </c>
      <c r="B13" s="11" t="s">
        <v>2552</v>
      </c>
      <c r="C13" s="8" t="s">
        <v>1390</v>
      </c>
      <c r="D13" s="11" t="s">
        <v>2553</v>
      </c>
      <c r="E13" s="11" t="s">
        <v>2554</v>
      </c>
      <c r="F13" s="11"/>
      <c r="G13" s="11" t="s">
        <v>2555</v>
      </c>
      <c r="H13" s="11" t="s">
        <v>2332</v>
      </c>
      <c r="I13" s="11" t="s">
        <v>2332</v>
      </c>
      <c r="J13" s="11" t="s">
        <v>2222</v>
      </c>
      <c r="K13" s="11" t="s">
        <v>2332</v>
      </c>
      <c r="L13" s="11" t="s">
        <v>2332</v>
      </c>
      <c r="M13" s="11" t="s">
        <v>2332</v>
      </c>
      <c r="N13" s="11" t="s">
        <v>2222</v>
      </c>
      <c r="O13" s="11" t="s">
        <v>2222</v>
      </c>
      <c r="P13" s="11" t="s">
        <v>2332</v>
      </c>
      <c r="Q13" s="11" t="s">
        <v>2556</v>
      </c>
      <c r="R13" s="11" t="s">
        <v>2557</v>
      </c>
      <c r="S13" s="8" t="s">
        <v>2558</v>
      </c>
      <c r="T13" s="8" t="s">
        <v>2559</v>
      </c>
      <c r="U13" s="8" t="s">
        <v>2390</v>
      </c>
      <c r="V13" s="8" t="s">
        <v>2560</v>
      </c>
      <c r="W13" s="8" t="s">
        <v>2561</v>
      </c>
      <c r="X13" s="8" t="s">
        <v>2562</v>
      </c>
      <c r="Y13" s="8" t="s">
        <v>2332</v>
      </c>
      <c r="Z13" s="8" t="s">
        <v>2563</v>
      </c>
      <c r="AA13" s="8" t="s">
        <v>2564</v>
      </c>
      <c r="AB13" s="11" t="s">
        <v>2565</v>
      </c>
      <c r="AC13" s="9" t="s">
        <v>2566</v>
      </c>
      <c r="AD13" s="9" t="s">
        <v>2567</v>
      </c>
    </row>
    <row r="14" spans="1:30" s="2" customFormat="1" ht="147" customHeight="1">
      <c r="A14" s="8" t="s">
        <v>2568</v>
      </c>
      <c r="B14" s="8" t="s">
        <v>2569</v>
      </c>
      <c r="C14" s="8" t="s">
        <v>1397</v>
      </c>
      <c r="D14" s="8" t="s">
        <v>249</v>
      </c>
      <c r="E14" s="8" t="s">
        <v>2570</v>
      </c>
      <c r="F14" s="8">
        <v>2050</v>
      </c>
      <c r="G14" s="8" t="s">
        <v>2571</v>
      </c>
      <c r="H14" s="8" t="s">
        <v>2222</v>
      </c>
      <c r="I14" s="12" t="s">
        <v>2222</v>
      </c>
      <c r="J14" s="12" t="s">
        <v>2222</v>
      </c>
      <c r="K14" s="8" t="s">
        <v>2222</v>
      </c>
      <c r="L14" s="8" t="s">
        <v>2332</v>
      </c>
      <c r="M14" s="8" t="s">
        <v>2332</v>
      </c>
      <c r="N14" s="8" t="s">
        <v>2222</v>
      </c>
      <c r="O14" s="8" t="s">
        <v>2332</v>
      </c>
      <c r="P14" s="8" t="s">
        <v>2222</v>
      </c>
      <c r="Q14" s="8" t="s">
        <v>2393</v>
      </c>
      <c r="R14" s="8" t="s">
        <v>2572</v>
      </c>
      <c r="S14" s="11" t="s">
        <v>2573</v>
      </c>
      <c r="T14" s="11" t="s">
        <v>2574</v>
      </c>
      <c r="U14" s="11" t="s">
        <v>2542</v>
      </c>
      <c r="V14" s="11" t="s">
        <v>2575</v>
      </c>
      <c r="W14" s="11" t="s">
        <v>2576</v>
      </c>
      <c r="X14" s="11" t="s">
        <v>2577</v>
      </c>
      <c r="Y14" s="11" t="s">
        <v>2393</v>
      </c>
      <c r="Z14" s="11" t="s">
        <v>2578</v>
      </c>
      <c r="AA14" s="11" t="s">
        <v>2579</v>
      </c>
      <c r="AB14" s="8" t="s">
        <v>2580</v>
      </c>
      <c r="AC14" s="24" t="s">
        <v>2581</v>
      </c>
      <c r="AD14" s="24" t="s">
        <v>257</v>
      </c>
    </row>
    <row r="15" spans="1:30" s="2" customFormat="1" ht="140.44999999999999" customHeight="1">
      <c r="A15" s="8" t="s">
        <v>2582</v>
      </c>
      <c r="B15" s="8" t="s">
        <v>2583</v>
      </c>
      <c r="C15" s="8" t="s">
        <v>1401</v>
      </c>
      <c r="D15" s="8" t="s">
        <v>2584</v>
      </c>
      <c r="E15" s="8" t="s">
        <v>2415</v>
      </c>
      <c r="F15" s="8">
        <v>2030</v>
      </c>
      <c r="G15" s="8" t="s">
        <v>2585</v>
      </c>
      <c r="H15" s="8" t="s">
        <v>2222</v>
      </c>
      <c r="I15" s="11" t="s">
        <v>64</v>
      </c>
      <c r="J15" s="11" t="s">
        <v>65</v>
      </c>
      <c r="K15" s="8" t="s">
        <v>65</v>
      </c>
      <c r="L15" s="8" t="s">
        <v>65</v>
      </c>
      <c r="M15" s="8" t="s">
        <v>65</v>
      </c>
      <c r="N15" s="8" t="s">
        <v>64</v>
      </c>
      <c r="O15" s="8" t="s">
        <v>65</v>
      </c>
      <c r="P15" s="8" t="s">
        <v>65</v>
      </c>
      <c r="Q15" s="8" t="s">
        <v>2586</v>
      </c>
      <c r="R15" s="8" t="s">
        <v>66</v>
      </c>
      <c r="S15" s="11" t="s">
        <v>2587</v>
      </c>
      <c r="T15" s="8" t="s">
        <v>2588</v>
      </c>
      <c r="U15" s="11" t="s">
        <v>2435</v>
      </c>
      <c r="V15" s="8" t="s">
        <v>2589</v>
      </c>
      <c r="W15" s="11" t="s">
        <v>2590</v>
      </c>
      <c r="X15" s="11" t="s">
        <v>2591</v>
      </c>
      <c r="Y15" s="11" t="s">
        <v>2592</v>
      </c>
      <c r="Z15" s="11" t="s">
        <v>2593</v>
      </c>
      <c r="AA15" s="8" t="s">
        <v>2594</v>
      </c>
      <c r="AB15" s="8" t="s">
        <v>2595</v>
      </c>
      <c r="AC15" s="9" t="s">
        <v>2596</v>
      </c>
      <c r="AD15" s="9" t="s">
        <v>2597</v>
      </c>
    </row>
    <row r="16" spans="1:30" s="2" customFormat="1" ht="108.75" customHeight="1">
      <c r="A16" s="8" t="s">
        <v>2598</v>
      </c>
      <c r="B16" s="8" t="s">
        <v>259</v>
      </c>
      <c r="C16" s="8" t="s">
        <v>2599</v>
      </c>
      <c r="D16" s="8" t="s">
        <v>2600</v>
      </c>
      <c r="E16" s="8" t="s">
        <v>2415</v>
      </c>
      <c r="F16" s="8">
        <v>2030</v>
      </c>
      <c r="G16" s="8" t="s">
        <v>2601</v>
      </c>
      <c r="H16" s="8" t="s">
        <v>2222</v>
      </c>
      <c r="I16" s="11" t="s">
        <v>2222</v>
      </c>
      <c r="J16" s="11" t="s">
        <v>2222</v>
      </c>
      <c r="K16" s="8" t="s">
        <v>2332</v>
      </c>
      <c r="L16" s="8" t="s">
        <v>2332</v>
      </c>
      <c r="M16" s="8" t="s">
        <v>2332</v>
      </c>
      <c r="N16" s="8" t="s">
        <v>2222</v>
      </c>
      <c r="O16" s="8" t="s">
        <v>2332</v>
      </c>
      <c r="P16" s="8" t="s">
        <v>2332</v>
      </c>
      <c r="Q16" s="8" t="s">
        <v>2586</v>
      </c>
      <c r="R16" s="8" t="s">
        <v>2602</v>
      </c>
      <c r="S16" s="11" t="s">
        <v>2603</v>
      </c>
      <c r="T16" s="8" t="s">
        <v>2604</v>
      </c>
      <c r="U16" s="11" t="s">
        <v>2435</v>
      </c>
      <c r="V16" s="8" t="s">
        <v>2393</v>
      </c>
      <c r="W16" s="11" t="s">
        <v>2605</v>
      </c>
      <c r="X16" s="11" t="s">
        <v>2606</v>
      </c>
      <c r="Y16" s="11" t="s">
        <v>2332</v>
      </c>
      <c r="Z16" s="11" t="s">
        <v>2607</v>
      </c>
      <c r="AA16" s="8" t="s">
        <v>2608</v>
      </c>
      <c r="AB16" s="8" t="s">
        <v>2609</v>
      </c>
      <c r="AC16" s="9" t="s">
        <v>2610</v>
      </c>
      <c r="AD16" s="9" t="s">
        <v>2611</v>
      </c>
    </row>
    <row r="17" spans="1:30" s="2" customFormat="1" ht="161.25" customHeight="1">
      <c r="A17" s="13" t="s">
        <v>2612</v>
      </c>
      <c r="B17" s="8" t="s">
        <v>2613</v>
      </c>
      <c r="C17" s="13" t="s">
        <v>1399</v>
      </c>
      <c r="D17" s="8" t="s">
        <v>272</v>
      </c>
      <c r="E17" s="13" t="s">
        <v>2614</v>
      </c>
      <c r="F17" s="13">
        <v>2050</v>
      </c>
      <c r="G17" s="8" t="s">
        <v>2615</v>
      </c>
      <c r="H17" s="8" t="s">
        <v>2222</v>
      </c>
      <c r="I17" s="12" t="s">
        <v>2222</v>
      </c>
      <c r="J17" s="12" t="s">
        <v>2222</v>
      </c>
      <c r="K17" s="8" t="s">
        <v>2222</v>
      </c>
      <c r="L17" s="8" t="s">
        <v>2332</v>
      </c>
      <c r="M17" s="8" t="s">
        <v>64</v>
      </c>
      <c r="N17" s="8" t="s">
        <v>2222</v>
      </c>
      <c r="O17" s="8" t="s">
        <v>2332</v>
      </c>
      <c r="P17" s="8" t="s">
        <v>2222</v>
      </c>
      <c r="Q17" s="8" t="s">
        <v>2616</v>
      </c>
      <c r="R17" s="13" t="s">
        <v>2465</v>
      </c>
      <c r="S17" s="11" t="s">
        <v>2617</v>
      </c>
      <c r="T17" s="11" t="s">
        <v>2393</v>
      </c>
      <c r="U17" s="11" t="s">
        <v>2618</v>
      </c>
      <c r="V17" s="11" t="s">
        <v>2619</v>
      </c>
      <c r="W17" s="11" t="s">
        <v>2620</v>
      </c>
      <c r="X17" s="8" t="s">
        <v>2621</v>
      </c>
      <c r="Y17" s="11" t="s">
        <v>2393</v>
      </c>
      <c r="Z17" s="11" t="s">
        <v>2622</v>
      </c>
      <c r="AA17" s="11" t="s">
        <v>2623</v>
      </c>
      <c r="AB17" s="8" t="s">
        <v>2624</v>
      </c>
      <c r="AC17" s="9" t="s">
        <v>2625</v>
      </c>
      <c r="AD17" s="9" t="s">
        <v>280</v>
      </c>
    </row>
    <row r="18" spans="1:30" s="1" customFormat="1" ht="197.25" customHeight="1">
      <c r="A18" s="8" t="s">
        <v>2626</v>
      </c>
      <c r="B18" s="8" t="s">
        <v>282</v>
      </c>
      <c r="C18" s="8" t="s">
        <v>1405</v>
      </c>
      <c r="D18" s="8" t="s">
        <v>2627</v>
      </c>
      <c r="E18" s="8" t="s">
        <v>2628</v>
      </c>
      <c r="F18" s="8">
        <v>2035</v>
      </c>
      <c r="G18" s="8" t="s">
        <v>2629</v>
      </c>
      <c r="H18" s="8" t="s">
        <v>2222</v>
      </c>
      <c r="I18" s="12" t="s">
        <v>2222</v>
      </c>
      <c r="J18" s="12" t="s">
        <v>2222</v>
      </c>
      <c r="K18" s="11" t="s">
        <v>2222</v>
      </c>
      <c r="L18" s="8" t="s">
        <v>2332</v>
      </c>
      <c r="M18" s="8" t="s">
        <v>2332</v>
      </c>
      <c r="N18" s="8" t="s">
        <v>2222</v>
      </c>
      <c r="O18" s="8" t="s">
        <v>2332</v>
      </c>
      <c r="P18" s="8" t="s">
        <v>2332</v>
      </c>
      <c r="Q18" s="8" t="s">
        <v>2630</v>
      </c>
      <c r="R18" s="8" t="s">
        <v>2418</v>
      </c>
      <c r="S18" s="11" t="s">
        <v>2631</v>
      </c>
      <c r="T18" s="11" t="s">
        <v>2393</v>
      </c>
      <c r="U18" s="11" t="s">
        <v>2542</v>
      </c>
      <c r="V18" s="11" t="s">
        <v>65</v>
      </c>
      <c r="W18" s="11" t="s">
        <v>2632</v>
      </c>
      <c r="X18" s="11" t="s">
        <v>2633</v>
      </c>
      <c r="Y18" s="11" t="s">
        <v>2393</v>
      </c>
      <c r="Z18" s="11" t="s">
        <v>2634</v>
      </c>
      <c r="AA18" s="11" t="s">
        <v>2635</v>
      </c>
      <c r="AB18" s="8" t="s">
        <v>2636</v>
      </c>
      <c r="AC18" s="9" t="s">
        <v>2637</v>
      </c>
      <c r="AD18" s="9" t="s">
        <v>293</v>
      </c>
    </row>
    <row r="19" spans="1:30" s="1" customFormat="1" ht="141.75" customHeight="1">
      <c r="A19" s="8" t="s">
        <v>2638</v>
      </c>
      <c r="B19" s="8" t="s">
        <v>295</v>
      </c>
      <c r="C19" s="8" t="s">
        <v>1405</v>
      </c>
      <c r="D19" s="8" t="s">
        <v>298</v>
      </c>
      <c r="E19" s="8" t="s">
        <v>2639</v>
      </c>
      <c r="F19" s="8">
        <v>2035</v>
      </c>
      <c r="G19" s="8" t="s">
        <v>2640</v>
      </c>
      <c r="H19" s="12" t="s">
        <v>2222</v>
      </c>
      <c r="I19" s="12" t="s">
        <v>2222</v>
      </c>
      <c r="J19" s="12" t="s">
        <v>2222</v>
      </c>
      <c r="K19" s="11" t="s">
        <v>2332</v>
      </c>
      <c r="L19" s="11" t="s">
        <v>2332</v>
      </c>
      <c r="M19" s="11" t="s">
        <v>2332</v>
      </c>
      <c r="N19" s="8" t="s">
        <v>2641</v>
      </c>
      <c r="O19" s="8" t="s">
        <v>2332</v>
      </c>
      <c r="P19" s="8" t="s">
        <v>2332</v>
      </c>
      <c r="Q19" s="8" t="s">
        <v>2642</v>
      </c>
      <c r="R19" s="8" t="s">
        <v>66</v>
      </c>
      <c r="S19" s="11" t="s">
        <v>2643</v>
      </c>
      <c r="T19" s="11" t="s">
        <v>2393</v>
      </c>
      <c r="U19" s="11" t="s">
        <v>2390</v>
      </c>
      <c r="V19" s="11" t="s">
        <v>2332</v>
      </c>
      <c r="W19" s="11" t="s">
        <v>2644</v>
      </c>
      <c r="X19" s="11" t="s">
        <v>2645</v>
      </c>
      <c r="Y19" s="11" t="s">
        <v>2393</v>
      </c>
      <c r="Z19" s="11" t="s">
        <v>2646</v>
      </c>
      <c r="AA19" s="11" t="s">
        <v>2647</v>
      </c>
      <c r="AB19" s="8" t="s">
        <v>2648</v>
      </c>
      <c r="AC19" s="9" t="s">
        <v>2649</v>
      </c>
      <c r="AD19" s="9" t="s">
        <v>303</v>
      </c>
    </row>
    <row r="20" spans="1:30" s="1" customFormat="1" ht="141.75" customHeight="1">
      <c r="A20" s="8" t="s">
        <v>2650</v>
      </c>
      <c r="B20" s="8" t="s">
        <v>2651</v>
      </c>
      <c r="C20" s="8" t="s">
        <v>1405</v>
      </c>
      <c r="D20" s="8" t="s">
        <v>2652</v>
      </c>
      <c r="E20" s="8" t="s">
        <v>2384</v>
      </c>
      <c r="F20" s="8">
        <v>2050</v>
      </c>
      <c r="G20" s="8" t="s">
        <v>2653</v>
      </c>
      <c r="H20" s="11" t="s">
        <v>2222</v>
      </c>
      <c r="I20" s="11" t="s">
        <v>2222</v>
      </c>
      <c r="J20" s="11" t="s">
        <v>2222</v>
      </c>
      <c r="K20" s="11" t="s">
        <v>2222</v>
      </c>
      <c r="L20" s="11" t="s">
        <v>2332</v>
      </c>
      <c r="M20" s="11" t="s">
        <v>2222</v>
      </c>
      <c r="N20" s="8" t="s">
        <v>2222</v>
      </c>
      <c r="O20" s="8" t="s">
        <v>2332</v>
      </c>
      <c r="P20" s="8" t="s">
        <v>2332</v>
      </c>
      <c r="Q20" s="8" t="s">
        <v>2654</v>
      </c>
      <c r="R20" s="8" t="s">
        <v>2418</v>
      </c>
      <c r="S20" s="11" t="s">
        <v>2655</v>
      </c>
      <c r="T20" s="8" t="s">
        <v>2656</v>
      </c>
      <c r="U20" s="11" t="s">
        <v>2393</v>
      </c>
      <c r="V20" s="8" t="s">
        <v>2657</v>
      </c>
      <c r="W20" s="11" t="s">
        <v>2658</v>
      </c>
      <c r="X20" s="11" t="s">
        <v>2659</v>
      </c>
      <c r="Y20" s="11" t="s">
        <v>2393</v>
      </c>
      <c r="Z20" s="11" t="s">
        <v>2660</v>
      </c>
      <c r="AA20" s="8" t="s">
        <v>2661</v>
      </c>
      <c r="AB20" s="8" t="s">
        <v>2662</v>
      </c>
      <c r="AC20" s="9" t="s">
        <v>2663</v>
      </c>
      <c r="AD20" s="8" t="s">
        <v>2393</v>
      </c>
    </row>
    <row r="21" spans="1:30" s="28" customFormat="1" ht="127.5" customHeight="1">
      <c r="A21" s="25" t="s">
        <v>2664</v>
      </c>
      <c r="B21" s="25" t="s">
        <v>2665</v>
      </c>
      <c r="C21" s="25" t="s">
        <v>2666</v>
      </c>
      <c r="D21" s="25" t="s">
        <v>2667</v>
      </c>
      <c r="E21" s="25" t="s">
        <v>2668</v>
      </c>
      <c r="F21" s="25">
        <v>2050</v>
      </c>
      <c r="G21" s="25" t="s">
        <v>2669</v>
      </c>
      <c r="H21" s="26" t="s">
        <v>2222</v>
      </c>
      <c r="I21" s="26" t="s">
        <v>2222</v>
      </c>
      <c r="J21" s="26" t="s">
        <v>2222</v>
      </c>
      <c r="K21" s="26" t="s">
        <v>2222</v>
      </c>
      <c r="L21" s="26" t="s">
        <v>2332</v>
      </c>
      <c r="M21" s="26" t="s">
        <v>2332</v>
      </c>
      <c r="N21" s="25" t="s">
        <v>2222</v>
      </c>
      <c r="O21" s="25" t="s">
        <v>2332</v>
      </c>
      <c r="P21" s="25" t="s">
        <v>2222</v>
      </c>
      <c r="Q21" s="25" t="s">
        <v>2670</v>
      </c>
      <c r="R21" s="25" t="s">
        <v>2418</v>
      </c>
      <c r="S21" s="25" t="s">
        <v>2671</v>
      </c>
      <c r="T21" s="25" t="s">
        <v>2420</v>
      </c>
      <c r="U21" s="25" t="s">
        <v>2390</v>
      </c>
      <c r="V21" s="25" t="s">
        <v>2672</v>
      </c>
      <c r="W21" s="25" t="s">
        <v>2673</v>
      </c>
      <c r="X21" s="25" t="s">
        <v>2674</v>
      </c>
      <c r="Y21" s="25" t="s">
        <v>2675</v>
      </c>
      <c r="Z21" s="25" t="s">
        <v>2676</v>
      </c>
      <c r="AA21" s="25" t="s">
        <v>2677</v>
      </c>
      <c r="AB21" s="25" t="s">
        <v>2678</v>
      </c>
      <c r="AC21" s="27" t="s">
        <v>2679</v>
      </c>
      <c r="AD21" s="27" t="s">
        <v>2680</v>
      </c>
    </row>
    <row r="22" spans="1:30" s="1" customFormat="1" ht="183" customHeight="1">
      <c r="A22" s="8" t="s">
        <v>2681</v>
      </c>
      <c r="B22" s="8" t="s">
        <v>269</v>
      </c>
      <c r="C22" s="8" t="s">
        <v>1413</v>
      </c>
      <c r="D22" s="8" t="s">
        <v>2682</v>
      </c>
      <c r="E22" s="8" t="s">
        <v>2683</v>
      </c>
      <c r="F22" s="8">
        <v>2042</v>
      </c>
      <c r="G22" s="8" t="s">
        <v>2684</v>
      </c>
      <c r="H22" s="8" t="s">
        <v>2222</v>
      </c>
      <c r="I22" s="8" t="s">
        <v>2222</v>
      </c>
      <c r="J22" s="8" t="s">
        <v>2222</v>
      </c>
      <c r="K22" s="8" t="s">
        <v>2332</v>
      </c>
      <c r="L22" s="8" t="s">
        <v>2222</v>
      </c>
      <c r="M22" s="8" t="s">
        <v>2332</v>
      </c>
      <c r="N22" s="8" t="s">
        <v>2222</v>
      </c>
      <c r="O22" s="8" t="s">
        <v>2332</v>
      </c>
      <c r="P22" s="8" t="s">
        <v>2222</v>
      </c>
      <c r="Q22" s="8" t="s">
        <v>2332</v>
      </c>
      <c r="R22" s="8" t="s">
        <v>2418</v>
      </c>
      <c r="S22" s="8" t="s">
        <v>2685</v>
      </c>
      <c r="T22" s="8" t="s">
        <v>2420</v>
      </c>
      <c r="U22" s="8" t="s">
        <v>2393</v>
      </c>
      <c r="V22" s="8" t="s">
        <v>2686</v>
      </c>
      <c r="W22" s="8" t="s">
        <v>2687</v>
      </c>
      <c r="X22" s="8" t="s">
        <v>2688</v>
      </c>
      <c r="Y22" s="8" t="s">
        <v>2393</v>
      </c>
      <c r="Z22" s="8" t="s">
        <v>2689</v>
      </c>
      <c r="AA22" s="8" t="s">
        <v>2690</v>
      </c>
      <c r="AB22" s="8" t="s">
        <v>2691</v>
      </c>
      <c r="AC22" s="9" t="s">
        <v>2692</v>
      </c>
      <c r="AD22" s="9" t="s">
        <v>2693</v>
      </c>
    </row>
    <row r="23" spans="1:30" s="1" customFormat="1" ht="173.25" customHeight="1">
      <c r="A23" s="8" t="s">
        <v>2694</v>
      </c>
      <c r="B23" s="8" t="s">
        <v>331</v>
      </c>
      <c r="C23" s="8" t="s">
        <v>2695</v>
      </c>
      <c r="D23" s="8" t="s">
        <v>2696</v>
      </c>
      <c r="E23" s="8" t="s">
        <v>2697</v>
      </c>
      <c r="F23" s="8">
        <v>2040</v>
      </c>
      <c r="G23" s="8" t="s">
        <v>2698</v>
      </c>
      <c r="H23" s="8" t="s">
        <v>2222</v>
      </c>
      <c r="I23" s="8" t="s">
        <v>2222</v>
      </c>
      <c r="J23" s="8" t="s">
        <v>2222</v>
      </c>
      <c r="K23" s="8" t="s">
        <v>2332</v>
      </c>
      <c r="L23" s="8" t="s">
        <v>2222</v>
      </c>
      <c r="M23" s="8" t="s">
        <v>2332</v>
      </c>
      <c r="N23" s="8" t="s">
        <v>2222</v>
      </c>
      <c r="O23" s="8" t="s">
        <v>2332</v>
      </c>
      <c r="P23" s="8" t="s">
        <v>2222</v>
      </c>
      <c r="Q23" s="8" t="s">
        <v>2699</v>
      </c>
      <c r="R23" s="8" t="s">
        <v>2418</v>
      </c>
      <c r="S23" s="8" t="s">
        <v>2496</v>
      </c>
      <c r="T23" s="8" t="s">
        <v>2700</v>
      </c>
      <c r="U23" s="8" t="s">
        <v>2393</v>
      </c>
      <c r="V23" s="8" t="s">
        <v>2701</v>
      </c>
      <c r="W23" s="8" t="s">
        <v>2702</v>
      </c>
      <c r="X23" s="8" t="s">
        <v>2703</v>
      </c>
      <c r="Y23" s="8" t="s">
        <v>2393</v>
      </c>
      <c r="Z23" s="8" t="s">
        <v>2704</v>
      </c>
      <c r="AA23" s="8" t="s">
        <v>2705</v>
      </c>
      <c r="AB23" s="8" t="s">
        <v>2706</v>
      </c>
      <c r="AC23" s="9" t="s">
        <v>2707</v>
      </c>
      <c r="AD23" s="8" t="s">
        <v>2708</v>
      </c>
    </row>
    <row r="24" spans="1:30" s="1" customFormat="1" ht="173.25" customHeight="1">
      <c r="A24" s="8" t="s">
        <v>2709</v>
      </c>
      <c r="B24" s="8" t="s">
        <v>2710</v>
      </c>
      <c r="C24" s="8" t="s">
        <v>2695</v>
      </c>
      <c r="D24" s="8" t="s">
        <v>344</v>
      </c>
      <c r="E24" s="8" t="s">
        <v>2711</v>
      </c>
      <c r="F24" s="8">
        <v>2050</v>
      </c>
      <c r="G24" s="8" t="s">
        <v>2712</v>
      </c>
      <c r="H24" s="8" t="s">
        <v>2222</v>
      </c>
      <c r="I24" s="8" t="s">
        <v>2222</v>
      </c>
      <c r="J24" s="8" t="s">
        <v>2222</v>
      </c>
      <c r="K24" s="8" t="s">
        <v>2222</v>
      </c>
      <c r="L24" s="8" t="s">
        <v>2713</v>
      </c>
      <c r="M24" s="8" t="s">
        <v>2222</v>
      </c>
      <c r="N24" s="8" t="s">
        <v>2222</v>
      </c>
      <c r="O24" s="8" t="s">
        <v>2332</v>
      </c>
      <c r="P24" s="8" t="s">
        <v>2332</v>
      </c>
      <c r="Q24" s="8" t="s">
        <v>2714</v>
      </c>
      <c r="R24" s="8" t="s">
        <v>2715</v>
      </c>
      <c r="S24" s="8" t="s">
        <v>2716</v>
      </c>
      <c r="T24" s="8" t="s">
        <v>2717</v>
      </c>
      <c r="U24" s="8" t="s">
        <v>2542</v>
      </c>
      <c r="V24" s="8" t="s">
        <v>2222</v>
      </c>
      <c r="W24" s="8" t="s">
        <v>2718</v>
      </c>
      <c r="X24" s="8" t="s">
        <v>2719</v>
      </c>
      <c r="Y24" s="8" t="s">
        <v>2332</v>
      </c>
      <c r="Z24" s="8" t="s">
        <v>2720</v>
      </c>
      <c r="AA24" s="8" t="s">
        <v>2721</v>
      </c>
      <c r="AB24" s="8" t="s">
        <v>2722</v>
      </c>
      <c r="AC24" s="9" t="s">
        <v>2723</v>
      </c>
      <c r="AD24" s="9" t="s">
        <v>352</v>
      </c>
    </row>
    <row r="25" spans="1:30" s="1" customFormat="1" ht="127.5" customHeight="1">
      <c r="A25" s="13" t="s">
        <v>2724</v>
      </c>
      <c r="B25" s="8" t="s">
        <v>354</v>
      </c>
      <c r="C25" s="13" t="s">
        <v>1420</v>
      </c>
      <c r="D25" s="8" t="s">
        <v>2725</v>
      </c>
      <c r="E25" s="13" t="s">
        <v>2726</v>
      </c>
      <c r="F25" s="13">
        <v>2050</v>
      </c>
      <c r="G25" s="13" t="s">
        <v>2727</v>
      </c>
      <c r="H25" s="8" t="s">
        <v>2222</v>
      </c>
      <c r="I25" s="8" t="s">
        <v>2222</v>
      </c>
      <c r="J25" s="8" t="s">
        <v>2222</v>
      </c>
      <c r="K25" s="12" t="s">
        <v>2222</v>
      </c>
      <c r="L25" s="12" t="s">
        <v>2222</v>
      </c>
      <c r="M25" s="8" t="s">
        <v>2222</v>
      </c>
      <c r="N25" s="8" t="s">
        <v>2222</v>
      </c>
      <c r="O25" s="8" t="s">
        <v>2332</v>
      </c>
      <c r="P25" s="8" t="s">
        <v>2332</v>
      </c>
      <c r="Q25" s="8" t="s">
        <v>2728</v>
      </c>
      <c r="R25" s="8" t="s">
        <v>2729</v>
      </c>
      <c r="S25" s="8" t="s">
        <v>2496</v>
      </c>
      <c r="T25" s="8" t="s">
        <v>2730</v>
      </c>
      <c r="U25" s="8" t="s">
        <v>2542</v>
      </c>
      <c r="V25" s="8" t="s">
        <v>2731</v>
      </c>
      <c r="W25" s="8" t="s">
        <v>2732</v>
      </c>
      <c r="X25" s="8" t="s">
        <v>2733</v>
      </c>
      <c r="Y25" s="8" t="s">
        <v>2734</v>
      </c>
      <c r="Z25" s="8" t="s">
        <v>2735</v>
      </c>
      <c r="AA25" s="8" t="s">
        <v>2736</v>
      </c>
      <c r="AB25" s="8" t="s">
        <v>2737</v>
      </c>
      <c r="AC25" s="9" t="s">
        <v>2738</v>
      </c>
      <c r="AD25" s="9" t="s">
        <v>362</v>
      </c>
    </row>
    <row r="26" spans="1:30" s="1" customFormat="1" ht="177" customHeight="1">
      <c r="A26" s="8" t="s">
        <v>2739</v>
      </c>
      <c r="B26" s="8" t="s">
        <v>2740</v>
      </c>
      <c r="C26" s="13" t="s">
        <v>1420</v>
      </c>
      <c r="D26" s="8" t="s">
        <v>2741</v>
      </c>
      <c r="E26" s="8" t="s">
        <v>2742</v>
      </c>
      <c r="F26" s="8">
        <v>2045</v>
      </c>
      <c r="G26" s="8" t="s">
        <v>2743</v>
      </c>
      <c r="H26" s="8" t="s">
        <v>2222</v>
      </c>
      <c r="I26" s="8" t="s">
        <v>2222</v>
      </c>
      <c r="J26" s="8" t="s">
        <v>2222</v>
      </c>
      <c r="K26" s="11" t="s">
        <v>2332</v>
      </c>
      <c r="L26" s="11" t="s">
        <v>2332</v>
      </c>
      <c r="M26" s="8" t="s">
        <v>2222</v>
      </c>
      <c r="N26" s="8" t="s">
        <v>2222</v>
      </c>
      <c r="O26" s="8" t="s">
        <v>2332</v>
      </c>
      <c r="P26" s="8" t="s">
        <v>2222</v>
      </c>
      <c r="Q26" s="8" t="s">
        <v>2744</v>
      </c>
      <c r="R26" s="8" t="s">
        <v>2745</v>
      </c>
      <c r="S26" s="8" t="s">
        <v>2746</v>
      </c>
      <c r="T26" s="8" t="s">
        <v>2747</v>
      </c>
      <c r="U26" s="8" t="s">
        <v>2542</v>
      </c>
      <c r="V26" s="8" t="s">
        <v>2748</v>
      </c>
      <c r="W26" s="8" t="s">
        <v>2749</v>
      </c>
      <c r="X26" s="8" t="s">
        <v>2750</v>
      </c>
      <c r="Y26" s="8" t="s">
        <v>2393</v>
      </c>
      <c r="Z26" s="8" t="s">
        <v>2751</v>
      </c>
      <c r="AA26" s="8" t="s">
        <v>2752</v>
      </c>
      <c r="AB26" s="8" t="s">
        <v>2753</v>
      </c>
      <c r="AC26" s="9" t="s">
        <v>2754</v>
      </c>
      <c r="AD26" s="9" t="s">
        <v>352</v>
      </c>
    </row>
    <row r="27" spans="1:30" s="1" customFormat="1" ht="127.5" customHeight="1">
      <c r="A27" s="8" t="s">
        <v>2755</v>
      </c>
      <c r="B27" s="8" t="s">
        <v>375</v>
      </c>
      <c r="C27" s="8" t="s">
        <v>1422</v>
      </c>
      <c r="D27" s="8" t="s">
        <v>377</v>
      </c>
      <c r="E27" s="8" t="s">
        <v>2756</v>
      </c>
      <c r="F27" s="8">
        <v>2030</v>
      </c>
      <c r="G27" s="8" t="s">
        <v>2757</v>
      </c>
      <c r="H27" s="8" t="s">
        <v>2222</v>
      </c>
      <c r="I27" s="8" t="s">
        <v>2222</v>
      </c>
      <c r="J27" s="8" t="s">
        <v>2222</v>
      </c>
      <c r="K27" s="8" t="s">
        <v>2222</v>
      </c>
      <c r="L27" s="11" t="s">
        <v>2332</v>
      </c>
      <c r="M27" s="11" t="s">
        <v>2332</v>
      </c>
      <c r="N27" s="8" t="s">
        <v>2222</v>
      </c>
      <c r="O27" s="8" t="s">
        <v>2332</v>
      </c>
      <c r="P27" s="8" t="s">
        <v>2222</v>
      </c>
      <c r="Q27" s="8" t="s">
        <v>2393</v>
      </c>
      <c r="R27" s="8" t="s">
        <v>2758</v>
      </c>
      <c r="S27" s="8" t="s">
        <v>2393</v>
      </c>
      <c r="T27" s="8" t="s">
        <v>2420</v>
      </c>
      <c r="U27" s="8" t="s">
        <v>2759</v>
      </c>
      <c r="V27" s="8" t="s">
        <v>2760</v>
      </c>
      <c r="W27" s="8" t="s">
        <v>2761</v>
      </c>
      <c r="X27" s="8" t="s">
        <v>2762</v>
      </c>
      <c r="Y27" s="8" t="s">
        <v>2393</v>
      </c>
      <c r="Z27" s="8" t="s">
        <v>2763</v>
      </c>
      <c r="AA27" s="8" t="s">
        <v>2764</v>
      </c>
      <c r="AB27" s="8" t="s">
        <v>2765</v>
      </c>
      <c r="AC27" s="9" t="s">
        <v>2766</v>
      </c>
      <c r="AD27" s="8" t="s">
        <v>2767</v>
      </c>
    </row>
    <row r="28" spans="1:30" s="1" customFormat="1" ht="220.15" customHeight="1">
      <c r="A28" s="8" t="s">
        <v>386</v>
      </c>
      <c r="B28" s="8" t="s">
        <v>387</v>
      </c>
      <c r="C28" s="8" t="s">
        <v>1423</v>
      </c>
      <c r="D28" s="8" t="s">
        <v>389</v>
      </c>
      <c r="E28" s="8" t="s">
        <v>2768</v>
      </c>
      <c r="F28" s="8">
        <v>2030</v>
      </c>
      <c r="G28" s="8" t="s">
        <v>2769</v>
      </c>
      <c r="H28" s="8" t="s">
        <v>2222</v>
      </c>
      <c r="I28" s="8" t="s">
        <v>2520</v>
      </c>
      <c r="J28" s="8" t="s">
        <v>2222</v>
      </c>
      <c r="K28" s="8" t="s">
        <v>2222</v>
      </c>
      <c r="L28" s="11" t="s">
        <v>2332</v>
      </c>
      <c r="M28" s="11" t="s">
        <v>2222</v>
      </c>
      <c r="N28" s="8" t="s">
        <v>2222</v>
      </c>
      <c r="O28" s="8" t="s">
        <v>2332</v>
      </c>
      <c r="P28" s="8" t="s">
        <v>2332</v>
      </c>
      <c r="Q28" s="8" t="s">
        <v>2393</v>
      </c>
      <c r="R28" s="8" t="s">
        <v>2770</v>
      </c>
      <c r="S28" s="8" t="s">
        <v>2771</v>
      </c>
      <c r="T28" s="8" t="s">
        <v>2420</v>
      </c>
      <c r="U28" s="8" t="s">
        <v>2390</v>
      </c>
      <c r="V28" s="8" t="s">
        <v>2772</v>
      </c>
      <c r="W28" s="8" t="s">
        <v>2773</v>
      </c>
      <c r="X28" s="8" t="s">
        <v>2774</v>
      </c>
      <c r="Y28" s="8" t="s">
        <v>2775</v>
      </c>
      <c r="Z28" s="8" t="s">
        <v>2776</v>
      </c>
      <c r="AA28" s="8" t="s">
        <v>2777</v>
      </c>
      <c r="AB28" s="8" t="s">
        <v>2778</v>
      </c>
      <c r="AC28" s="9" t="s">
        <v>2779</v>
      </c>
      <c r="AD28" s="9" t="s">
        <v>394</v>
      </c>
    </row>
    <row r="29" spans="1:30" s="1" customFormat="1" ht="127.5" customHeight="1">
      <c r="A29" s="8" t="s">
        <v>395</v>
      </c>
      <c r="B29" s="8" t="s">
        <v>375</v>
      </c>
      <c r="C29" s="8" t="s">
        <v>1423</v>
      </c>
      <c r="D29" s="8" t="s">
        <v>2780</v>
      </c>
      <c r="E29" s="8" t="s">
        <v>2781</v>
      </c>
      <c r="F29" s="8">
        <v>2048</v>
      </c>
      <c r="G29" s="8" t="s">
        <v>2782</v>
      </c>
      <c r="H29" s="8" t="s">
        <v>2222</v>
      </c>
      <c r="I29" s="8" t="s">
        <v>2222</v>
      </c>
      <c r="J29" s="8" t="s">
        <v>2222</v>
      </c>
      <c r="K29" s="8" t="s">
        <v>2332</v>
      </c>
      <c r="L29" s="8" t="s">
        <v>2222</v>
      </c>
      <c r="M29" s="11" t="s">
        <v>2332</v>
      </c>
      <c r="N29" s="8" t="s">
        <v>2222</v>
      </c>
      <c r="O29" s="8" t="s">
        <v>2332</v>
      </c>
      <c r="P29" s="8" t="s">
        <v>2222</v>
      </c>
      <c r="Q29" s="8" t="s">
        <v>2393</v>
      </c>
      <c r="R29" s="8" t="s">
        <v>2783</v>
      </c>
      <c r="S29" s="8" t="s">
        <v>2784</v>
      </c>
      <c r="T29" s="8" t="s">
        <v>2508</v>
      </c>
      <c r="U29" s="8" t="s">
        <v>2542</v>
      </c>
      <c r="V29" s="8" t="s">
        <v>2222</v>
      </c>
      <c r="W29" s="8" t="s">
        <v>2785</v>
      </c>
      <c r="X29" s="8" t="s">
        <v>2786</v>
      </c>
      <c r="Y29" s="8" t="s">
        <v>2787</v>
      </c>
      <c r="Z29" s="8" t="s">
        <v>2393</v>
      </c>
      <c r="AA29" s="8" t="s">
        <v>2788</v>
      </c>
      <c r="AB29" s="8" t="s">
        <v>2393</v>
      </c>
      <c r="AC29" s="9" t="s">
        <v>2789</v>
      </c>
      <c r="AD29" s="9" t="s">
        <v>401</v>
      </c>
    </row>
    <row r="30" spans="1:30" s="1" customFormat="1" ht="127.5" customHeight="1">
      <c r="A30" s="8" t="s">
        <v>402</v>
      </c>
      <c r="B30" s="8" t="s">
        <v>403</v>
      </c>
      <c r="C30" s="8" t="s">
        <v>1423</v>
      </c>
      <c r="D30" s="8" t="s">
        <v>405</v>
      </c>
      <c r="E30" s="8" t="s">
        <v>2505</v>
      </c>
      <c r="F30" s="8">
        <v>2040</v>
      </c>
      <c r="G30" s="8" t="s">
        <v>2790</v>
      </c>
      <c r="H30" s="12" t="s">
        <v>2222</v>
      </c>
      <c r="I30" s="12" t="s">
        <v>2222</v>
      </c>
      <c r="J30" s="12" t="s">
        <v>2222</v>
      </c>
      <c r="K30" s="8" t="s">
        <v>2222</v>
      </c>
      <c r="L30" s="11" t="s">
        <v>2332</v>
      </c>
      <c r="M30" s="11" t="s">
        <v>2332</v>
      </c>
      <c r="N30" s="8" t="s">
        <v>2222</v>
      </c>
      <c r="O30" s="8" t="s">
        <v>2332</v>
      </c>
      <c r="P30" s="8" t="s">
        <v>2332</v>
      </c>
      <c r="Q30" s="8" t="s">
        <v>2393</v>
      </c>
      <c r="R30" s="8" t="s">
        <v>2791</v>
      </c>
      <c r="S30" s="8" t="s">
        <v>2496</v>
      </c>
      <c r="T30" s="8" t="s">
        <v>2420</v>
      </c>
      <c r="U30" s="8" t="s">
        <v>2792</v>
      </c>
      <c r="V30" s="8" t="s">
        <v>2222</v>
      </c>
      <c r="W30" s="8" t="s">
        <v>2793</v>
      </c>
      <c r="X30" s="8" t="s">
        <v>2794</v>
      </c>
      <c r="Y30" s="8" t="s">
        <v>2775</v>
      </c>
      <c r="Z30" s="8" t="s">
        <v>2795</v>
      </c>
      <c r="AA30" s="8" t="s">
        <v>2796</v>
      </c>
      <c r="AB30" s="8" t="s">
        <v>2797</v>
      </c>
      <c r="AC30" s="9" t="s">
        <v>2798</v>
      </c>
      <c r="AD30" s="9" t="s">
        <v>414</v>
      </c>
    </row>
    <row r="31" spans="1:30" s="1" customFormat="1" ht="110.25" customHeight="1">
      <c r="A31" s="8" t="s">
        <v>2799</v>
      </c>
      <c r="B31" s="13" t="s">
        <v>416</v>
      </c>
      <c r="C31" s="13" t="s">
        <v>1427</v>
      </c>
      <c r="D31" s="8" t="s">
        <v>418</v>
      </c>
      <c r="E31" s="13" t="s">
        <v>2800</v>
      </c>
      <c r="F31" s="13">
        <v>2045</v>
      </c>
      <c r="G31" s="8" t="s">
        <v>2801</v>
      </c>
      <c r="H31" s="12" t="s">
        <v>2222</v>
      </c>
      <c r="I31" s="12" t="s">
        <v>2222</v>
      </c>
      <c r="J31" s="12" t="s">
        <v>2222</v>
      </c>
      <c r="K31" s="12" t="s">
        <v>2332</v>
      </c>
      <c r="L31" s="12" t="s">
        <v>2222</v>
      </c>
      <c r="M31" s="12" t="s">
        <v>2222</v>
      </c>
      <c r="N31" s="12" t="s">
        <v>2222</v>
      </c>
      <c r="O31" s="8" t="s">
        <v>2332</v>
      </c>
      <c r="P31" s="8" t="s">
        <v>64</v>
      </c>
      <c r="Q31" s="8" t="s">
        <v>2393</v>
      </c>
      <c r="R31" s="8" t="s">
        <v>2791</v>
      </c>
      <c r="S31" s="8" t="s">
        <v>2802</v>
      </c>
      <c r="T31" s="8" t="s">
        <v>2420</v>
      </c>
      <c r="U31" s="8" t="s">
        <v>2803</v>
      </c>
      <c r="V31" s="8" t="s">
        <v>2804</v>
      </c>
      <c r="W31" s="8" t="s">
        <v>2805</v>
      </c>
      <c r="X31" s="8" t="s">
        <v>2806</v>
      </c>
      <c r="Y31" s="8" t="s">
        <v>2393</v>
      </c>
      <c r="Z31" s="8" t="s">
        <v>2807</v>
      </c>
      <c r="AA31" s="8" t="s">
        <v>2808</v>
      </c>
      <c r="AB31" s="8" t="s">
        <v>2809</v>
      </c>
      <c r="AC31" s="9" t="s">
        <v>2810</v>
      </c>
      <c r="AD31" s="9" t="s">
        <v>426</v>
      </c>
    </row>
    <row r="32" spans="1:30" s="1" customFormat="1" ht="135.75" customHeight="1">
      <c r="A32" s="13" t="s">
        <v>2811</v>
      </c>
      <c r="B32" s="8" t="s">
        <v>2812</v>
      </c>
      <c r="C32" s="13" t="s">
        <v>1427</v>
      </c>
      <c r="D32" s="8" t="s">
        <v>2813</v>
      </c>
      <c r="E32" s="13" t="s">
        <v>2814</v>
      </c>
      <c r="F32" s="13">
        <v>2037</v>
      </c>
      <c r="G32" s="8" t="s">
        <v>2815</v>
      </c>
      <c r="H32" s="12" t="s">
        <v>2222</v>
      </c>
      <c r="I32" s="12" t="s">
        <v>2222</v>
      </c>
      <c r="J32" s="12" t="s">
        <v>2222</v>
      </c>
      <c r="K32" s="12" t="s">
        <v>2332</v>
      </c>
      <c r="L32" s="12" t="s">
        <v>2222</v>
      </c>
      <c r="M32" s="12" t="s">
        <v>2222</v>
      </c>
      <c r="N32" s="12" t="s">
        <v>2222</v>
      </c>
      <c r="O32" s="8" t="s">
        <v>2332</v>
      </c>
      <c r="P32" s="8" t="s">
        <v>64</v>
      </c>
      <c r="Q32" s="8" t="s">
        <v>2816</v>
      </c>
      <c r="R32" s="8" t="s">
        <v>2817</v>
      </c>
      <c r="S32" s="8" t="s">
        <v>2818</v>
      </c>
      <c r="T32" s="8" t="s">
        <v>2420</v>
      </c>
      <c r="U32" s="8" t="s">
        <v>2542</v>
      </c>
      <c r="V32" s="8" t="s">
        <v>2819</v>
      </c>
      <c r="W32" s="8" t="s">
        <v>2820</v>
      </c>
      <c r="X32" s="8" t="s">
        <v>2821</v>
      </c>
      <c r="Y32" s="8" t="s">
        <v>2393</v>
      </c>
      <c r="Z32" s="8" t="s">
        <v>2822</v>
      </c>
      <c r="AA32" s="8" t="s">
        <v>2823</v>
      </c>
      <c r="AB32" s="8" t="s">
        <v>2824</v>
      </c>
      <c r="AC32" s="9" t="s">
        <v>2825</v>
      </c>
      <c r="AD32" s="9" t="s">
        <v>436</v>
      </c>
    </row>
    <row r="33" spans="1:39" s="1" customFormat="1" ht="135.75" customHeight="1">
      <c r="A33" s="8" t="s">
        <v>2826</v>
      </c>
      <c r="B33" s="8" t="s">
        <v>387</v>
      </c>
      <c r="C33" s="13" t="s">
        <v>1427</v>
      </c>
      <c r="D33" s="8" t="s">
        <v>2827</v>
      </c>
      <c r="E33" s="8" t="s">
        <v>2828</v>
      </c>
      <c r="F33" s="8">
        <v>2030</v>
      </c>
      <c r="G33" s="8" t="s">
        <v>2829</v>
      </c>
      <c r="H33" s="12" t="s">
        <v>2222</v>
      </c>
      <c r="I33" s="12" t="s">
        <v>2222</v>
      </c>
      <c r="J33" s="12" t="s">
        <v>2222</v>
      </c>
      <c r="K33" s="11" t="s">
        <v>2222</v>
      </c>
      <c r="L33" s="11" t="s">
        <v>2222</v>
      </c>
      <c r="M33" s="11" t="s">
        <v>64</v>
      </c>
      <c r="N33" s="11" t="s">
        <v>2222</v>
      </c>
      <c r="O33" s="8" t="s">
        <v>2332</v>
      </c>
      <c r="P33" s="8" t="s">
        <v>2222</v>
      </c>
      <c r="Q33" s="8" t="s">
        <v>2830</v>
      </c>
      <c r="R33" s="8" t="s">
        <v>2418</v>
      </c>
      <c r="S33" s="8" t="s">
        <v>2831</v>
      </c>
      <c r="T33" s="8" t="s">
        <v>2420</v>
      </c>
      <c r="U33" s="8" t="s">
        <v>2542</v>
      </c>
      <c r="V33" s="8" t="s">
        <v>2332</v>
      </c>
      <c r="W33" s="8" t="s">
        <v>2832</v>
      </c>
      <c r="X33" s="8" t="s">
        <v>2833</v>
      </c>
      <c r="Y33" s="8" t="s">
        <v>2393</v>
      </c>
      <c r="Z33" s="8" t="s">
        <v>2834</v>
      </c>
      <c r="AA33" s="8" t="s">
        <v>2835</v>
      </c>
      <c r="AB33" s="8" t="s">
        <v>2836</v>
      </c>
      <c r="AC33" s="9" t="s">
        <v>443</v>
      </c>
      <c r="AD33" s="9" t="s">
        <v>2837</v>
      </c>
    </row>
    <row r="34" spans="1:39" s="1" customFormat="1" ht="147.75" customHeight="1">
      <c r="A34" s="8" t="s">
        <v>2838</v>
      </c>
      <c r="B34" s="8" t="s">
        <v>2839</v>
      </c>
      <c r="C34" s="8" t="s">
        <v>1427</v>
      </c>
      <c r="D34" s="8" t="s">
        <v>448</v>
      </c>
      <c r="E34" s="8" t="s">
        <v>2840</v>
      </c>
      <c r="F34" s="8">
        <v>2035</v>
      </c>
      <c r="G34" s="8" t="s">
        <v>2841</v>
      </c>
      <c r="H34" s="11" t="s">
        <v>2842</v>
      </c>
      <c r="I34" s="12" t="s">
        <v>2222</v>
      </c>
      <c r="J34" s="12" t="s">
        <v>2222</v>
      </c>
      <c r="K34" s="11" t="s">
        <v>2332</v>
      </c>
      <c r="L34" s="11" t="s">
        <v>2332</v>
      </c>
      <c r="M34" s="11" t="s">
        <v>2222</v>
      </c>
      <c r="N34" s="11" t="s">
        <v>2222</v>
      </c>
      <c r="O34" s="8" t="s">
        <v>2332</v>
      </c>
      <c r="P34" s="8" t="s">
        <v>2222</v>
      </c>
      <c r="Q34" s="8" t="s">
        <v>2843</v>
      </c>
      <c r="R34" s="8" t="s">
        <v>2418</v>
      </c>
      <c r="S34" s="8" t="s">
        <v>2844</v>
      </c>
      <c r="T34" s="8" t="s">
        <v>2420</v>
      </c>
      <c r="U34" s="8" t="s">
        <v>2845</v>
      </c>
      <c r="V34" s="8" t="s">
        <v>2846</v>
      </c>
      <c r="W34" s="8" t="s">
        <v>2847</v>
      </c>
      <c r="X34" s="8" t="s">
        <v>2848</v>
      </c>
      <c r="Y34" s="8" t="s">
        <v>2393</v>
      </c>
      <c r="Z34" s="8" t="s">
        <v>2849</v>
      </c>
      <c r="AA34" s="8" t="s">
        <v>2850</v>
      </c>
      <c r="AB34" s="8" t="s">
        <v>2393</v>
      </c>
      <c r="AC34" s="9" t="s">
        <v>2851</v>
      </c>
      <c r="AD34" s="9" t="s">
        <v>454</v>
      </c>
    </row>
    <row r="35" spans="1:39" s="1" customFormat="1" ht="202.5" customHeight="1">
      <c r="A35" s="8" t="s">
        <v>2852</v>
      </c>
      <c r="B35" s="8" t="s">
        <v>2853</v>
      </c>
      <c r="C35" s="8" t="s">
        <v>1427</v>
      </c>
      <c r="D35" s="8" t="s">
        <v>2854</v>
      </c>
      <c r="E35" s="8" t="s">
        <v>2855</v>
      </c>
      <c r="F35" s="8">
        <v>2041</v>
      </c>
      <c r="G35" s="8" t="s">
        <v>2856</v>
      </c>
      <c r="H35" s="11" t="s">
        <v>2222</v>
      </c>
      <c r="I35" s="11" t="s">
        <v>2222</v>
      </c>
      <c r="J35" s="11" t="s">
        <v>2222</v>
      </c>
      <c r="K35" s="11" t="s">
        <v>2332</v>
      </c>
      <c r="L35" s="11" t="s">
        <v>2222</v>
      </c>
      <c r="M35" s="11" t="s">
        <v>2222</v>
      </c>
      <c r="N35" s="11" t="s">
        <v>2857</v>
      </c>
      <c r="O35" s="8" t="s">
        <v>2332</v>
      </c>
      <c r="P35" s="8" t="s">
        <v>2222</v>
      </c>
      <c r="Q35" s="8" t="s">
        <v>2858</v>
      </c>
      <c r="R35" s="8" t="s">
        <v>2418</v>
      </c>
      <c r="S35" s="8" t="s">
        <v>2859</v>
      </c>
      <c r="T35" s="8" t="s">
        <v>2860</v>
      </c>
      <c r="U35" s="8" t="s">
        <v>2435</v>
      </c>
      <c r="V35" s="8" t="s">
        <v>2861</v>
      </c>
      <c r="W35" s="8" t="s">
        <v>2862</v>
      </c>
      <c r="X35" s="8" t="s">
        <v>2863</v>
      </c>
      <c r="Y35" s="8" t="s">
        <v>2332</v>
      </c>
      <c r="Z35" s="8" t="s">
        <v>2864</v>
      </c>
      <c r="AA35" s="8" t="s">
        <v>2865</v>
      </c>
      <c r="AB35" s="8" t="s">
        <v>2866</v>
      </c>
      <c r="AC35" s="9" t="s">
        <v>2867</v>
      </c>
      <c r="AD35" s="9" t="s">
        <v>465</v>
      </c>
    </row>
    <row r="36" spans="1:39" s="1" customFormat="1" ht="160.5" customHeight="1">
      <c r="A36" s="8" t="s">
        <v>2868</v>
      </c>
      <c r="B36" s="8" t="s">
        <v>467</v>
      </c>
      <c r="C36" s="8" t="s">
        <v>1427</v>
      </c>
      <c r="D36" s="8" t="s">
        <v>470</v>
      </c>
      <c r="E36" s="8" t="s">
        <v>2869</v>
      </c>
      <c r="F36" s="8">
        <v>2030</v>
      </c>
      <c r="G36" s="8" t="s">
        <v>2870</v>
      </c>
      <c r="H36" s="12" t="s">
        <v>2222</v>
      </c>
      <c r="I36" s="12" t="s">
        <v>2222</v>
      </c>
      <c r="J36" s="12" t="s">
        <v>2222</v>
      </c>
      <c r="K36" s="12" t="s">
        <v>2222</v>
      </c>
      <c r="L36" s="12" t="s">
        <v>2332</v>
      </c>
      <c r="M36" s="12" t="s">
        <v>2222</v>
      </c>
      <c r="N36" s="12" t="s">
        <v>2222</v>
      </c>
      <c r="O36" s="8" t="s">
        <v>2332</v>
      </c>
      <c r="P36" s="8" t="s">
        <v>64</v>
      </c>
      <c r="Q36" s="8" t="s">
        <v>2586</v>
      </c>
      <c r="R36" s="8" t="s">
        <v>2871</v>
      </c>
      <c r="S36" s="8" t="s">
        <v>2496</v>
      </c>
      <c r="T36" s="8" t="s">
        <v>2420</v>
      </c>
      <c r="U36" s="8" t="s">
        <v>2435</v>
      </c>
      <c r="V36" s="8" t="s">
        <v>2872</v>
      </c>
      <c r="W36" s="8" t="s">
        <v>2873</v>
      </c>
      <c r="X36" s="8" t="s">
        <v>2874</v>
      </c>
      <c r="Y36" s="8" t="s">
        <v>2393</v>
      </c>
      <c r="Z36" s="8" t="s">
        <v>2875</v>
      </c>
      <c r="AA36" s="8" t="s">
        <v>2876</v>
      </c>
      <c r="AB36" s="8" t="s">
        <v>2877</v>
      </c>
      <c r="AC36" s="9" t="s">
        <v>2878</v>
      </c>
      <c r="AD36" s="9" t="s">
        <v>477</v>
      </c>
    </row>
    <row r="37" spans="1:39" s="1" customFormat="1" ht="160.5" customHeight="1">
      <c r="A37" s="8" t="s">
        <v>2879</v>
      </c>
      <c r="B37" s="8" t="s">
        <v>479</v>
      </c>
      <c r="C37" s="8" t="s">
        <v>2880</v>
      </c>
      <c r="D37" s="8" t="s">
        <v>2881</v>
      </c>
      <c r="E37" s="8" t="s">
        <v>2882</v>
      </c>
      <c r="F37" s="8">
        <v>2025</v>
      </c>
      <c r="G37" s="8" t="s">
        <v>2883</v>
      </c>
      <c r="H37" s="11" t="s">
        <v>2222</v>
      </c>
      <c r="I37" s="11" t="s">
        <v>2222</v>
      </c>
      <c r="J37" s="11" t="s">
        <v>2222</v>
      </c>
      <c r="K37" s="11" t="s">
        <v>2332</v>
      </c>
      <c r="L37" s="11" t="s">
        <v>2332</v>
      </c>
      <c r="M37" s="11" t="s">
        <v>2332</v>
      </c>
      <c r="N37" s="11" t="s">
        <v>2222</v>
      </c>
      <c r="O37" s="8" t="s">
        <v>2332</v>
      </c>
      <c r="P37" s="8" t="s">
        <v>2222</v>
      </c>
      <c r="Q37" s="8" t="s">
        <v>2884</v>
      </c>
      <c r="R37" s="8" t="s">
        <v>2885</v>
      </c>
      <c r="S37" s="8" t="s">
        <v>2886</v>
      </c>
      <c r="T37" s="8" t="s">
        <v>2420</v>
      </c>
      <c r="U37" s="8" t="s">
        <v>2393</v>
      </c>
      <c r="V37" s="8" t="s">
        <v>2393</v>
      </c>
      <c r="W37" s="8" t="s">
        <v>2887</v>
      </c>
      <c r="X37" s="8" t="s">
        <v>2888</v>
      </c>
      <c r="Y37" s="8" t="s">
        <v>2332</v>
      </c>
      <c r="Z37" s="8" t="s">
        <v>2889</v>
      </c>
      <c r="AA37" s="8" t="s">
        <v>2890</v>
      </c>
      <c r="AB37" s="8" t="s">
        <v>2891</v>
      </c>
      <c r="AC37" s="9" t="s">
        <v>2892</v>
      </c>
      <c r="AD37" s="9" t="s">
        <v>487</v>
      </c>
    </row>
    <row r="38" spans="1:39" s="1" customFormat="1" ht="160.5" customHeight="1">
      <c r="A38" s="8" t="s">
        <v>2893</v>
      </c>
      <c r="B38" s="8" t="s">
        <v>489</v>
      </c>
      <c r="C38" s="8" t="s">
        <v>1433</v>
      </c>
      <c r="D38" s="8" t="s">
        <v>491</v>
      </c>
      <c r="E38" s="8" t="s">
        <v>2894</v>
      </c>
      <c r="F38" s="8">
        <v>2050</v>
      </c>
      <c r="G38" s="8" t="s">
        <v>2895</v>
      </c>
      <c r="H38" s="11" t="s">
        <v>2222</v>
      </c>
      <c r="I38" s="11" t="s">
        <v>2222</v>
      </c>
      <c r="J38" s="11" t="s">
        <v>2222</v>
      </c>
      <c r="K38" s="11" t="s">
        <v>2222</v>
      </c>
      <c r="L38" s="11" t="s">
        <v>2332</v>
      </c>
      <c r="M38" s="11" t="s">
        <v>2332</v>
      </c>
      <c r="N38" s="11" t="s">
        <v>2222</v>
      </c>
      <c r="O38" s="8" t="s">
        <v>2332</v>
      </c>
      <c r="P38" s="8" t="s">
        <v>2332</v>
      </c>
      <c r="Q38" s="8" t="s">
        <v>2896</v>
      </c>
      <c r="R38" s="8" t="s">
        <v>2897</v>
      </c>
      <c r="S38" s="8" t="s">
        <v>2898</v>
      </c>
      <c r="T38" s="8" t="s">
        <v>2420</v>
      </c>
      <c r="U38" s="8" t="s">
        <v>2899</v>
      </c>
      <c r="V38" s="8" t="s">
        <v>2393</v>
      </c>
      <c r="W38" s="8" t="s">
        <v>2900</v>
      </c>
      <c r="X38" s="8" t="s">
        <v>2901</v>
      </c>
      <c r="Y38" s="8" t="s">
        <v>2332</v>
      </c>
      <c r="Z38" s="8" t="s">
        <v>2902</v>
      </c>
      <c r="AA38" s="8" t="s">
        <v>2903</v>
      </c>
      <c r="AB38" s="8" t="s">
        <v>2393</v>
      </c>
      <c r="AC38" s="22" t="s">
        <v>2904</v>
      </c>
      <c r="AD38" s="22" t="s">
        <v>499</v>
      </c>
    </row>
    <row r="39" spans="1:39" s="1" customFormat="1" ht="160.5" customHeight="1">
      <c r="A39" s="8" t="s">
        <v>2905</v>
      </c>
      <c r="B39" s="8" t="s">
        <v>2906</v>
      </c>
      <c r="C39" s="8" t="s">
        <v>2907</v>
      </c>
      <c r="D39" s="8" t="s">
        <v>2908</v>
      </c>
      <c r="E39" s="8" t="s">
        <v>2909</v>
      </c>
      <c r="F39" s="8">
        <v>2030</v>
      </c>
      <c r="G39" s="8" t="s">
        <v>2910</v>
      </c>
      <c r="H39" s="11" t="s">
        <v>2222</v>
      </c>
      <c r="I39" s="11" t="s">
        <v>2332</v>
      </c>
      <c r="J39" s="11" t="s">
        <v>2222</v>
      </c>
      <c r="K39" s="11" t="s">
        <v>2222</v>
      </c>
      <c r="L39" s="11" t="s">
        <v>2332</v>
      </c>
      <c r="M39" s="11" t="s">
        <v>2332</v>
      </c>
      <c r="N39" s="11" t="s">
        <v>2222</v>
      </c>
      <c r="O39" s="8" t="s">
        <v>2332</v>
      </c>
      <c r="P39" s="8" t="s">
        <v>2222</v>
      </c>
      <c r="Q39" s="8" t="s">
        <v>2911</v>
      </c>
      <c r="R39" s="8" t="s">
        <v>2912</v>
      </c>
      <c r="S39" s="8" t="s">
        <v>2913</v>
      </c>
      <c r="T39" s="8" t="s">
        <v>172</v>
      </c>
      <c r="U39" s="8" t="s">
        <v>2914</v>
      </c>
      <c r="V39" s="8" t="s">
        <v>2332</v>
      </c>
      <c r="W39" s="8" t="s">
        <v>2915</v>
      </c>
      <c r="X39" s="8" t="s">
        <v>2916</v>
      </c>
      <c r="Y39" s="8" t="s">
        <v>2393</v>
      </c>
      <c r="Z39" s="8" t="s">
        <v>2917</v>
      </c>
      <c r="AA39" s="8" t="s">
        <v>2918</v>
      </c>
      <c r="AB39" s="8" t="s">
        <v>2919</v>
      </c>
      <c r="AC39" s="9" t="s">
        <v>2920</v>
      </c>
      <c r="AD39" s="9" t="s">
        <v>510</v>
      </c>
    </row>
    <row r="40" spans="1:39" s="1" customFormat="1" ht="124.5" customHeight="1">
      <c r="A40" s="11" t="s">
        <v>2921</v>
      </c>
      <c r="B40" s="11" t="s">
        <v>512</v>
      </c>
      <c r="C40" s="11" t="s">
        <v>2922</v>
      </c>
      <c r="D40" s="11" t="s">
        <v>514</v>
      </c>
      <c r="E40" s="11" t="s">
        <v>2923</v>
      </c>
      <c r="F40" s="11">
        <v>2050</v>
      </c>
      <c r="G40" s="11" t="s">
        <v>2924</v>
      </c>
      <c r="H40" s="12" t="s">
        <v>2222</v>
      </c>
      <c r="I40" s="12" t="s">
        <v>2222</v>
      </c>
      <c r="J40" s="12" t="s">
        <v>2222</v>
      </c>
      <c r="K40" s="11" t="s">
        <v>2332</v>
      </c>
      <c r="L40" s="11" t="s">
        <v>2332</v>
      </c>
      <c r="M40" s="11" t="s">
        <v>2332</v>
      </c>
      <c r="N40" s="8" t="s">
        <v>64</v>
      </c>
      <c r="O40" s="11" t="s">
        <v>2332</v>
      </c>
      <c r="P40" s="8" t="s">
        <v>64</v>
      </c>
      <c r="Q40" s="11" t="s">
        <v>2393</v>
      </c>
      <c r="R40" s="11" t="s">
        <v>2418</v>
      </c>
      <c r="S40" s="8" t="s">
        <v>2496</v>
      </c>
      <c r="T40" s="8" t="s">
        <v>2420</v>
      </c>
      <c r="U40" s="8" t="s">
        <v>2542</v>
      </c>
      <c r="V40" s="8" t="s">
        <v>2393</v>
      </c>
      <c r="W40" s="8" t="s">
        <v>2925</v>
      </c>
      <c r="X40" s="8" t="s">
        <v>2926</v>
      </c>
      <c r="Y40" s="8" t="s">
        <v>2927</v>
      </c>
      <c r="Z40" s="8" t="s">
        <v>2928</v>
      </c>
      <c r="AA40" s="8" t="s">
        <v>2929</v>
      </c>
      <c r="AB40" s="11" t="s">
        <v>2930</v>
      </c>
      <c r="AC40" s="9" t="s">
        <v>2931</v>
      </c>
      <c r="AD40" s="9" t="s">
        <v>521</v>
      </c>
    </row>
    <row r="41" spans="1:39" s="1" customFormat="1" ht="124.5" customHeight="1">
      <c r="A41" s="11" t="s">
        <v>2932</v>
      </c>
      <c r="B41" s="11" t="s">
        <v>2933</v>
      </c>
      <c r="C41" s="11" t="s">
        <v>2922</v>
      </c>
      <c r="D41" s="11" t="s">
        <v>2934</v>
      </c>
      <c r="E41" s="11" t="s">
        <v>2935</v>
      </c>
      <c r="F41" s="11">
        <v>2050</v>
      </c>
      <c r="G41" s="11" t="s">
        <v>2936</v>
      </c>
      <c r="H41" s="11" t="s">
        <v>2332</v>
      </c>
      <c r="I41" s="11" t="s">
        <v>2222</v>
      </c>
      <c r="J41" s="11" t="s">
        <v>2332</v>
      </c>
      <c r="K41" s="11" t="s">
        <v>2332</v>
      </c>
      <c r="L41" s="11" t="s">
        <v>2332</v>
      </c>
      <c r="M41" s="11" t="s">
        <v>2332</v>
      </c>
      <c r="N41" s="11" t="s">
        <v>2332</v>
      </c>
      <c r="O41" s="11" t="s">
        <v>2937</v>
      </c>
      <c r="P41" s="8" t="s">
        <v>2332</v>
      </c>
      <c r="Q41" s="11" t="s">
        <v>2938</v>
      </c>
      <c r="R41" s="11" t="s">
        <v>2939</v>
      </c>
      <c r="S41" s="8" t="s">
        <v>2940</v>
      </c>
      <c r="T41" s="8" t="s">
        <v>2860</v>
      </c>
      <c r="U41" s="8" t="s">
        <v>2941</v>
      </c>
      <c r="V41" s="8" t="s">
        <v>2942</v>
      </c>
      <c r="W41" s="8" t="s">
        <v>2943</v>
      </c>
      <c r="X41" s="8" t="s">
        <v>2944</v>
      </c>
      <c r="Y41" s="8" t="s">
        <v>2332</v>
      </c>
      <c r="Z41" s="8" t="s">
        <v>2945</v>
      </c>
      <c r="AA41" s="8" t="s">
        <v>2946</v>
      </c>
      <c r="AB41" s="11" t="s">
        <v>2947</v>
      </c>
      <c r="AC41" s="9" t="s">
        <v>2948</v>
      </c>
      <c r="AD41" s="9" t="s">
        <v>530</v>
      </c>
    </row>
    <row r="42" spans="1:39" s="1" customFormat="1" ht="124.5" customHeight="1">
      <c r="A42" s="11" t="s">
        <v>2949</v>
      </c>
      <c r="B42" s="11" t="s">
        <v>532</v>
      </c>
      <c r="C42" s="11" t="s">
        <v>1437</v>
      </c>
      <c r="D42" s="11" t="s">
        <v>2950</v>
      </c>
      <c r="E42" s="11" t="s">
        <v>2951</v>
      </c>
      <c r="F42" s="11">
        <v>2032</v>
      </c>
      <c r="G42" s="11" t="s">
        <v>2829</v>
      </c>
      <c r="H42" s="11" t="s">
        <v>2222</v>
      </c>
      <c r="I42" s="11" t="s">
        <v>2222</v>
      </c>
      <c r="J42" s="11" t="s">
        <v>2222</v>
      </c>
      <c r="K42" s="11" t="s">
        <v>2332</v>
      </c>
      <c r="L42" s="11" t="s">
        <v>2332</v>
      </c>
      <c r="M42" s="11" t="s">
        <v>2332</v>
      </c>
      <c r="N42" s="11" t="s">
        <v>2222</v>
      </c>
      <c r="O42" s="11" t="s">
        <v>2222</v>
      </c>
      <c r="P42" s="8" t="s">
        <v>2332</v>
      </c>
      <c r="Q42" s="11" t="s">
        <v>2952</v>
      </c>
      <c r="R42" s="11" t="s">
        <v>2418</v>
      </c>
      <c r="S42" s="8" t="s">
        <v>2953</v>
      </c>
      <c r="T42" s="8" t="s">
        <v>2389</v>
      </c>
      <c r="U42" s="8" t="s">
        <v>2435</v>
      </c>
      <c r="V42" s="8" t="s">
        <v>2332</v>
      </c>
      <c r="W42" s="8" t="s">
        <v>2954</v>
      </c>
      <c r="X42" s="8" t="s">
        <v>2955</v>
      </c>
      <c r="Y42" s="8" t="s">
        <v>2332</v>
      </c>
      <c r="Z42" s="8" t="s">
        <v>2956</v>
      </c>
      <c r="AA42" s="8" t="s">
        <v>2957</v>
      </c>
      <c r="AB42" s="11" t="s">
        <v>2958</v>
      </c>
      <c r="AC42" s="9" t="s">
        <v>540</v>
      </c>
      <c r="AD42" s="9" t="s">
        <v>541</v>
      </c>
    </row>
    <row r="43" spans="1:39" s="1" customFormat="1" ht="105" customHeight="1">
      <c r="A43" s="13" t="s">
        <v>2959</v>
      </c>
      <c r="B43" s="13" t="s">
        <v>2960</v>
      </c>
      <c r="C43" s="13" t="s">
        <v>1440</v>
      </c>
      <c r="D43" s="8" t="s">
        <v>2961</v>
      </c>
      <c r="E43" s="13" t="s">
        <v>2962</v>
      </c>
      <c r="F43" s="13">
        <v>2040</v>
      </c>
      <c r="G43" s="8" t="s">
        <v>2963</v>
      </c>
      <c r="H43" s="12" t="s">
        <v>2222</v>
      </c>
      <c r="I43" s="12" t="s">
        <v>2222</v>
      </c>
      <c r="J43" s="12" t="s">
        <v>2222</v>
      </c>
      <c r="K43" s="12" t="s">
        <v>2222</v>
      </c>
      <c r="L43" s="12" t="s">
        <v>2222</v>
      </c>
      <c r="M43" s="8" t="s">
        <v>2332</v>
      </c>
      <c r="N43" s="12" t="s">
        <v>2222</v>
      </c>
      <c r="O43" s="8" t="s">
        <v>2332</v>
      </c>
      <c r="P43" s="8" t="s">
        <v>64</v>
      </c>
      <c r="Q43" s="8" t="s">
        <v>2393</v>
      </c>
      <c r="R43" s="13" t="s">
        <v>2964</v>
      </c>
      <c r="S43" s="8" t="s">
        <v>2965</v>
      </c>
      <c r="T43" s="8" t="s">
        <v>2420</v>
      </c>
      <c r="U43" s="8" t="s">
        <v>2435</v>
      </c>
      <c r="V43" s="8" t="s">
        <v>2966</v>
      </c>
      <c r="W43" s="8" t="s">
        <v>2967</v>
      </c>
      <c r="X43" s="8" t="s">
        <v>2968</v>
      </c>
      <c r="Y43" s="8" t="s">
        <v>2393</v>
      </c>
      <c r="Z43" s="8" t="s">
        <v>2969</v>
      </c>
      <c r="AA43" s="8" t="s">
        <v>2970</v>
      </c>
      <c r="AB43" s="8" t="s">
        <v>2971</v>
      </c>
      <c r="AC43" s="9" t="s">
        <v>2972</v>
      </c>
      <c r="AD43" s="9" t="s">
        <v>2973</v>
      </c>
    </row>
    <row r="44" spans="1:39" s="1" customFormat="1" ht="171.75" customHeight="1">
      <c r="A44" s="8" t="s">
        <v>2974</v>
      </c>
      <c r="B44" s="8" t="s">
        <v>387</v>
      </c>
      <c r="C44" s="13" t="s">
        <v>1440</v>
      </c>
      <c r="D44" s="8" t="s">
        <v>2975</v>
      </c>
      <c r="E44" s="8" t="s">
        <v>2976</v>
      </c>
      <c r="F44" s="8">
        <v>2040</v>
      </c>
      <c r="G44" s="8" t="s">
        <v>2977</v>
      </c>
      <c r="H44" s="12" t="s">
        <v>2222</v>
      </c>
      <c r="I44" s="12" t="s">
        <v>2222</v>
      </c>
      <c r="J44" s="12" t="s">
        <v>2222</v>
      </c>
      <c r="K44" s="12" t="s">
        <v>2222</v>
      </c>
      <c r="L44" s="12" t="s">
        <v>2222</v>
      </c>
      <c r="M44" s="8" t="s">
        <v>64</v>
      </c>
      <c r="N44" s="12" t="s">
        <v>2222</v>
      </c>
      <c r="O44" s="8" t="s">
        <v>2332</v>
      </c>
      <c r="P44" s="8" t="s">
        <v>2222</v>
      </c>
      <c r="Q44" s="8" t="s">
        <v>2393</v>
      </c>
      <c r="R44" s="8" t="s">
        <v>2465</v>
      </c>
      <c r="S44" s="8" t="s">
        <v>2978</v>
      </c>
      <c r="T44" s="8" t="s">
        <v>2420</v>
      </c>
      <c r="U44" s="8" t="s">
        <v>2979</v>
      </c>
      <c r="V44" s="8" t="s">
        <v>2393</v>
      </c>
      <c r="W44" s="8" t="s">
        <v>2980</v>
      </c>
      <c r="X44" s="8" t="s">
        <v>2981</v>
      </c>
      <c r="Y44" s="8" t="s">
        <v>2393</v>
      </c>
      <c r="Z44" s="8" t="s">
        <v>2982</v>
      </c>
      <c r="AA44" s="8" t="s">
        <v>2983</v>
      </c>
      <c r="AB44" s="8" t="s">
        <v>2984</v>
      </c>
      <c r="AC44" s="9" t="s">
        <v>2985</v>
      </c>
      <c r="AD44" s="9" t="s">
        <v>559</v>
      </c>
    </row>
    <row r="45" spans="1:39" s="1" customFormat="1" ht="171.75" customHeight="1">
      <c r="A45" s="8" t="s">
        <v>2986</v>
      </c>
      <c r="B45" s="8" t="s">
        <v>561</v>
      </c>
      <c r="C45" s="8" t="s">
        <v>1440</v>
      </c>
      <c r="D45" s="8" t="s">
        <v>2987</v>
      </c>
      <c r="E45" s="8" t="s">
        <v>2988</v>
      </c>
      <c r="F45" s="8">
        <v>2060</v>
      </c>
      <c r="G45" s="8" t="s">
        <v>2989</v>
      </c>
      <c r="H45" s="12" t="s">
        <v>2222</v>
      </c>
      <c r="I45" s="12" t="s">
        <v>2222</v>
      </c>
      <c r="J45" s="12" t="s">
        <v>2222</v>
      </c>
      <c r="K45" s="11" t="s">
        <v>2332</v>
      </c>
      <c r="L45" s="11" t="s">
        <v>2222</v>
      </c>
      <c r="M45" s="8" t="s">
        <v>2332</v>
      </c>
      <c r="N45" s="11" t="s">
        <v>2222</v>
      </c>
      <c r="O45" s="8" t="s">
        <v>2332</v>
      </c>
      <c r="P45" s="8" t="s">
        <v>2222</v>
      </c>
      <c r="Q45" s="8" t="s">
        <v>2990</v>
      </c>
      <c r="R45" s="8" t="s">
        <v>2418</v>
      </c>
      <c r="S45" s="8" t="s">
        <v>2991</v>
      </c>
      <c r="T45" s="8" t="s">
        <v>2420</v>
      </c>
      <c r="U45" s="8" t="s">
        <v>2992</v>
      </c>
      <c r="V45" s="8" t="s">
        <v>2993</v>
      </c>
      <c r="W45" s="8" t="s">
        <v>2994</v>
      </c>
      <c r="X45" s="8" t="s">
        <v>2995</v>
      </c>
      <c r="Y45" s="8" t="s">
        <v>2393</v>
      </c>
      <c r="Z45" s="8" t="s">
        <v>2996</v>
      </c>
      <c r="AA45" s="8" t="s">
        <v>2997</v>
      </c>
      <c r="AB45" s="8" t="s">
        <v>2998</v>
      </c>
      <c r="AC45" s="9" t="s">
        <v>2999</v>
      </c>
      <c r="AD45" s="9" t="s">
        <v>570</v>
      </c>
    </row>
    <row r="46" spans="1:39" s="1" customFormat="1" ht="171.75" customHeight="1">
      <c r="A46" s="8" t="s">
        <v>3000</v>
      </c>
      <c r="B46" s="8" t="s">
        <v>3001</v>
      </c>
      <c r="C46" s="8" t="s">
        <v>1440</v>
      </c>
      <c r="D46" s="8" t="s">
        <v>3002</v>
      </c>
      <c r="E46" s="8" t="s">
        <v>2384</v>
      </c>
      <c r="F46" s="8">
        <v>2050</v>
      </c>
      <c r="G46" s="8" t="s">
        <v>3003</v>
      </c>
      <c r="H46" s="12" t="s">
        <v>2222</v>
      </c>
      <c r="I46" s="12" t="s">
        <v>2222</v>
      </c>
      <c r="J46" s="12" t="s">
        <v>2222</v>
      </c>
      <c r="K46" s="12" t="s">
        <v>2222</v>
      </c>
      <c r="L46" s="12" t="s">
        <v>2222</v>
      </c>
      <c r="M46" s="8" t="s">
        <v>2332</v>
      </c>
      <c r="N46" s="11" t="s">
        <v>2222</v>
      </c>
      <c r="O46" s="8" t="s">
        <v>2332</v>
      </c>
      <c r="P46" s="8" t="s">
        <v>2222</v>
      </c>
      <c r="Q46" s="8" t="s">
        <v>3004</v>
      </c>
      <c r="R46" s="8" t="s">
        <v>3005</v>
      </c>
      <c r="S46" s="8" t="s">
        <v>3006</v>
      </c>
      <c r="T46" s="8" t="s">
        <v>2482</v>
      </c>
      <c r="U46" s="8" t="s">
        <v>2542</v>
      </c>
      <c r="V46" s="8" t="s">
        <v>2222</v>
      </c>
      <c r="W46" s="8" t="s">
        <v>3007</v>
      </c>
      <c r="X46" s="8" t="s">
        <v>3008</v>
      </c>
      <c r="Y46" s="8" t="s">
        <v>2393</v>
      </c>
      <c r="Z46" s="8" t="s">
        <v>3009</v>
      </c>
      <c r="AA46" s="8" t="s">
        <v>3010</v>
      </c>
      <c r="AB46" s="8" t="s">
        <v>3011</v>
      </c>
      <c r="AC46" s="9" t="s">
        <v>3012</v>
      </c>
      <c r="AD46" s="9" t="s">
        <v>579</v>
      </c>
    </row>
    <row r="47" spans="1:39" s="1" customFormat="1" ht="105" customHeight="1">
      <c r="A47" s="8" t="s">
        <v>3013</v>
      </c>
      <c r="B47" s="8" t="s">
        <v>581</v>
      </c>
      <c r="C47" s="8" t="s">
        <v>3014</v>
      </c>
      <c r="D47" s="8" t="s">
        <v>583</v>
      </c>
      <c r="E47" s="8" t="s">
        <v>3015</v>
      </c>
      <c r="F47" s="8">
        <v>2040</v>
      </c>
      <c r="G47" s="8" t="s">
        <v>3016</v>
      </c>
      <c r="H47" s="11" t="s">
        <v>2332</v>
      </c>
      <c r="I47" s="12" t="s">
        <v>2222</v>
      </c>
      <c r="J47" s="11" t="s">
        <v>2332</v>
      </c>
      <c r="K47" s="11" t="s">
        <v>2222</v>
      </c>
      <c r="L47" s="11" t="s">
        <v>2332</v>
      </c>
      <c r="M47" s="11" t="s">
        <v>2332</v>
      </c>
      <c r="N47" s="11" t="s">
        <v>2332</v>
      </c>
      <c r="O47" s="11" t="s">
        <v>2332</v>
      </c>
      <c r="P47" s="11" t="s">
        <v>2332</v>
      </c>
      <c r="Q47" s="8" t="s">
        <v>3017</v>
      </c>
      <c r="R47" s="8" t="s">
        <v>3018</v>
      </c>
      <c r="S47" s="8" t="s">
        <v>2496</v>
      </c>
      <c r="T47" s="8" t="s">
        <v>2420</v>
      </c>
      <c r="U47" s="8" t="s">
        <v>2542</v>
      </c>
      <c r="V47" s="8" t="s">
        <v>2393</v>
      </c>
      <c r="W47" s="8" t="s">
        <v>3019</v>
      </c>
      <c r="X47" s="8" t="s">
        <v>3020</v>
      </c>
      <c r="Y47" s="8" t="s">
        <v>2393</v>
      </c>
      <c r="Z47" s="8" t="s">
        <v>3021</v>
      </c>
      <c r="AA47" s="8" t="s">
        <v>3022</v>
      </c>
      <c r="AB47" s="8" t="s">
        <v>3023</v>
      </c>
      <c r="AC47" s="9" t="s">
        <v>3024</v>
      </c>
      <c r="AD47" s="9" t="s">
        <v>590</v>
      </c>
      <c r="AM47" s="1" t="s">
        <v>3025</v>
      </c>
    </row>
    <row r="48" spans="1:39" s="1" customFormat="1" ht="105" customHeight="1">
      <c r="A48" s="8" t="s">
        <v>3026</v>
      </c>
      <c r="B48" s="8" t="s">
        <v>592</v>
      </c>
      <c r="C48" s="8" t="s">
        <v>3027</v>
      </c>
      <c r="D48" s="8" t="s">
        <v>595</v>
      </c>
      <c r="E48" s="8" t="s">
        <v>3028</v>
      </c>
      <c r="F48" s="8">
        <v>2030</v>
      </c>
      <c r="G48" s="8" t="s">
        <v>3029</v>
      </c>
      <c r="H48" s="12" t="s">
        <v>2222</v>
      </c>
      <c r="I48" s="12" t="s">
        <v>2222</v>
      </c>
      <c r="J48" s="11" t="s">
        <v>2332</v>
      </c>
      <c r="K48" s="11" t="s">
        <v>2332</v>
      </c>
      <c r="L48" s="11" t="s">
        <v>2332</v>
      </c>
      <c r="M48" s="11" t="s">
        <v>2332</v>
      </c>
      <c r="N48" s="11" t="s">
        <v>2332</v>
      </c>
      <c r="O48" s="11" t="s">
        <v>2332</v>
      </c>
      <c r="P48" s="11" t="s">
        <v>2332</v>
      </c>
      <c r="Q48" s="8" t="s">
        <v>2586</v>
      </c>
      <c r="R48" s="8" t="s">
        <v>3030</v>
      </c>
      <c r="S48" s="8" t="s">
        <v>2496</v>
      </c>
      <c r="T48" s="8" t="s">
        <v>2389</v>
      </c>
      <c r="U48" s="8" t="s">
        <v>2542</v>
      </c>
      <c r="V48" s="8" t="s">
        <v>2393</v>
      </c>
      <c r="W48" s="8" t="s">
        <v>3031</v>
      </c>
      <c r="X48" s="8" t="s">
        <v>3032</v>
      </c>
      <c r="Y48" s="8" t="s">
        <v>2393</v>
      </c>
      <c r="Z48" s="8" t="s">
        <v>3033</v>
      </c>
      <c r="AA48" s="8" t="s">
        <v>3034</v>
      </c>
      <c r="AB48" s="8" t="s">
        <v>3035</v>
      </c>
      <c r="AC48" s="9" t="s">
        <v>3036</v>
      </c>
      <c r="AD48" s="9" t="s">
        <v>600</v>
      </c>
    </row>
    <row r="49" spans="1:30" s="1" customFormat="1" ht="174" customHeight="1">
      <c r="A49" s="8" t="s">
        <v>3037</v>
      </c>
      <c r="B49" s="8" t="s">
        <v>3038</v>
      </c>
      <c r="C49" s="8" t="s">
        <v>3039</v>
      </c>
      <c r="D49" s="8" t="s">
        <v>3040</v>
      </c>
      <c r="E49" s="8" t="s">
        <v>3041</v>
      </c>
      <c r="F49" s="8">
        <v>2040</v>
      </c>
      <c r="G49" s="8" t="s">
        <v>3042</v>
      </c>
      <c r="H49" s="11" t="s">
        <v>3043</v>
      </c>
      <c r="I49" s="11" t="s">
        <v>2222</v>
      </c>
      <c r="J49" s="11" t="s">
        <v>2222</v>
      </c>
      <c r="K49" s="11" t="s">
        <v>3044</v>
      </c>
      <c r="L49" s="11" t="s">
        <v>3045</v>
      </c>
      <c r="M49" s="11" t="s">
        <v>2222</v>
      </c>
      <c r="N49" s="11" t="s">
        <v>3046</v>
      </c>
      <c r="O49" s="11" t="s">
        <v>3047</v>
      </c>
      <c r="P49" s="11" t="s">
        <v>3048</v>
      </c>
      <c r="Q49" s="8" t="s">
        <v>3049</v>
      </c>
      <c r="R49" s="8" t="s">
        <v>3050</v>
      </c>
      <c r="S49" s="8" t="s">
        <v>3051</v>
      </c>
      <c r="T49" s="8" t="s">
        <v>2482</v>
      </c>
      <c r="U49" s="8" t="s">
        <v>2393</v>
      </c>
      <c r="V49" s="8" t="s">
        <v>3052</v>
      </c>
      <c r="W49" s="8" t="s">
        <v>3053</v>
      </c>
      <c r="X49" s="8" t="s">
        <v>3054</v>
      </c>
      <c r="Y49" s="8" t="s">
        <v>2393</v>
      </c>
      <c r="Z49" s="8" t="s">
        <v>3055</v>
      </c>
      <c r="AA49" s="8" t="s">
        <v>3056</v>
      </c>
      <c r="AB49" s="8" t="s">
        <v>3057</v>
      </c>
      <c r="AC49" s="9" t="s">
        <v>3058</v>
      </c>
      <c r="AD49" s="9" t="s">
        <v>3059</v>
      </c>
    </row>
    <row r="50" spans="1:30" s="1" customFormat="1" ht="95.25" customHeight="1">
      <c r="A50" s="8" t="s">
        <v>3060</v>
      </c>
      <c r="B50" s="8" t="s">
        <v>3061</v>
      </c>
      <c r="C50" s="8" t="s">
        <v>3062</v>
      </c>
      <c r="D50" s="8" t="s">
        <v>3063</v>
      </c>
      <c r="E50" s="8" t="s">
        <v>2505</v>
      </c>
      <c r="F50" s="8">
        <v>2040</v>
      </c>
      <c r="G50" s="8" t="s">
        <v>3064</v>
      </c>
      <c r="H50" s="11" t="s">
        <v>2222</v>
      </c>
      <c r="I50" s="11" t="s">
        <v>2222</v>
      </c>
      <c r="J50" s="11" t="s">
        <v>2222</v>
      </c>
      <c r="K50" s="11" t="s">
        <v>2222</v>
      </c>
      <c r="L50" s="11" t="s">
        <v>2332</v>
      </c>
      <c r="M50" s="11" t="s">
        <v>2222</v>
      </c>
      <c r="N50" s="11" t="s">
        <v>2222</v>
      </c>
      <c r="O50" s="11" t="s">
        <v>2332</v>
      </c>
      <c r="P50" s="11" t="s">
        <v>3065</v>
      </c>
      <c r="Q50" s="8" t="s">
        <v>2393</v>
      </c>
      <c r="R50" s="8" t="s">
        <v>3066</v>
      </c>
      <c r="S50" s="8" t="s">
        <v>2496</v>
      </c>
      <c r="T50" s="8" t="s">
        <v>2420</v>
      </c>
      <c r="U50" s="8" t="s">
        <v>2542</v>
      </c>
      <c r="V50" s="8" t="s">
        <v>2393</v>
      </c>
      <c r="W50" s="8" t="s">
        <v>3067</v>
      </c>
      <c r="X50" s="8" t="s">
        <v>3068</v>
      </c>
      <c r="Y50" s="8" t="s">
        <v>2393</v>
      </c>
      <c r="Z50" s="8" t="s">
        <v>3069</v>
      </c>
      <c r="AA50" s="8" t="s">
        <v>3070</v>
      </c>
      <c r="AB50" s="8" t="s">
        <v>3071</v>
      </c>
      <c r="AC50" s="9" t="s">
        <v>3072</v>
      </c>
      <c r="AD50" s="9" t="s">
        <v>3073</v>
      </c>
    </row>
    <row r="51" spans="1:30" s="1" customFormat="1" ht="171.75" customHeight="1">
      <c r="A51" s="8" t="s">
        <v>3074</v>
      </c>
      <c r="B51" s="8" t="s">
        <v>3075</v>
      </c>
      <c r="C51" s="8" t="s">
        <v>1441</v>
      </c>
      <c r="D51" s="8" t="s">
        <v>3076</v>
      </c>
      <c r="E51" s="8" t="s">
        <v>3077</v>
      </c>
      <c r="F51" s="8"/>
      <c r="G51" s="8" t="s">
        <v>3078</v>
      </c>
      <c r="H51" s="11" t="s">
        <v>2222</v>
      </c>
      <c r="I51" s="11" t="s">
        <v>2222</v>
      </c>
      <c r="J51" s="11" t="s">
        <v>2222</v>
      </c>
      <c r="K51" s="11" t="s">
        <v>2222</v>
      </c>
      <c r="L51" s="11" t="s">
        <v>2332</v>
      </c>
      <c r="M51" s="11" t="s">
        <v>2222</v>
      </c>
      <c r="N51" s="11" t="s">
        <v>2332</v>
      </c>
      <c r="O51" s="11" t="s">
        <v>2332</v>
      </c>
      <c r="P51" s="11" t="s">
        <v>2332</v>
      </c>
      <c r="Q51" s="8" t="s">
        <v>3079</v>
      </c>
      <c r="R51" s="8" t="s">
        <v>3080</v>
      </c>
      <c r="S51" s="8" t="s">
        <v>3081</v>
      </c>
      <c r="T51" s="8" t="s">
        <v>2420</v>
      </c>
      <c r="U51" s="8" t="s">
        <v>2542</v>
      </c>
      <c r="V51" s="8" t="s">
        <v>2332</v>
      </c>
      <c r="W51" s="8" t="s">
        <v>3082</v>
      </c>
      <c r="X51" s="8" t="s">
        <v>3083</v>
      </c>
      <c r="Y51" s="8" t="s">
        <v>3084</v>
      </c>
      <c r="Z51" s="8" t="s">
        <v>3085</v>
      </c>
      <c r="AA51" s="8" t="s">
        <v>3086</v>
      </c>
      <c r="AB51" s="8" t="s">
        <v>3087</v>
      </c>
      <c r="AC51" s="9" t="s">
        <v>3088</v>
      </c>
      <c r="AD51" s="9" t="s">
        <v>609</v>
      </c>
    </row>
    <row r="52" spans="1:30" s="1" customFormat="1" ht="171.75" customHeight="1">
      <c r="A52" s="8" t="s">
        <v>3089</v>
      </c>
      <c r="B52" s="8" t="s">
        <v>3090</v>
      </c>
      <c r="C52" s="8" t="s">
        <v>3091</v>
      </c>
      <c r="D52" s="8" t="s">
        <v>3092</v>
      </c>
      <c r="E52" s="8" t="s">
        <v>3093</v>
      </c>
      <c r="F52" s="8"/>
      <c r="G52" s="8" t="s">
        <v>3094</v>
      </c>
      <c r="H52" s="11" t="s">
        <v>2222</v>
      </c>
      <c r="I52" s="11" t="s">
        <v>2332</v>
      </c>
      <c r="J52" s="11" t="s">
        <v>2332</v>
      </c>
      <c r="K52" s="11" t="s">
        <v>2332</v>
      </c>
      <c r="L52" s="11" t="s">
        <v>2222</v>
      </c>
      <c r="M52" s="11" t="s">
        <v>2332</v>
      </c>
      <c r="N52" s="11" t="s">
        <v>2222</v>
      </c>
      <c r="O52" s="11" t="s">
        <v>2332</v>
      </c>
      <c r="P52" s="11" t="s">
        <v>2222</v>
      </c>
      <c r="Q52" s="8" t="s">
        <v>3095</v>
      </c>
      <c r="R52" s="8" t="s">
        <v>3080</v>
      </c>
      <c r="S52" s="8" t="s">
        <v>3096</v>
      </c>
      <c r="T52" s="8" t="s">
        <v>2860</v>
      </c>
      <c r="U52" s="8" t="s">
        <v>2393</v>
      </c>
      <c r="V52" s="8" t="s">
        <v>2332</v>
      </c>
      <c r="W52" s="8" t="s">
        <v>3097</v>
      </c>
      <c r="X52" s="8" t="s">
        <v>3098</v>
      </c>
      <c r="Y52" s="8" t="s">
        <v>2332</v>
      </c>
      <c r="Z52" s="8" t="s">
        <v>3099</v>
      </c>
      <c r="AA52" s="8" t="s">
        <v>3100</v>
      </c>
      <c r="AB52" s="8" t="s">
        <v>3101</v>
      </c>
      <c r="AC52" s="9" t="s">
        <v>3102</v>
      </c>
      <c r="AD52" s="9" t="s">
        <v>3103</v>
      </c>
    </row>
    <row r="53" spans="1:30" s="1" customFormat="1" ht="157.5" customHeight="1">
      <c r="A53" s="8" t="s">
        <v>3104</v>
      </c>
      <c r="B53" s="8" t="s">
        <v>611</v>
      </c>
      <c r="C53" s="13" t="s">
        <v>1447</v>
      </c>
      <c r="D53" s="8" t="s">
        <v>3105</v>
      </c>
      <c r="E53" s="13" t="s">
        <v>2570</v>
      </c>
      <c r="F53" s="13">
        <v>2050</v>
      </c>
      <c r="G53" s="8" t="s">
        <v>3106</v>
      </c>
      <c r="H53" s="12" t="s">
        <v>2222</v>
      </c>
      <c r="I53" s="12" t="s">
        <v>2222</v>
      </c>
      <c r="J53" s="12" t="s">
        <v>2222</v>
      </c>
      <c r="K53" s="12" t="s">
        <v>2222</v>
      </c>
      <c r="L53" s="12" t="s">
        <v>2222</v>
      </c>
      <c r="M53" s="11" t="s">
        <v>2332</v>
      </c>
      <c r="N53" s="8" t="s">
        <v>64</v>
      </c>
      <c r="O53" s="8" t="s">
        <v>64</v>
      </c>
      <c r="P53" s="8" t="s">
        <v>64</v>
      </c>
      <c r="Q53" s="8" t="s">
        <v>3107</v>
      </c>
      <c r="R53" s="8" t="s">
        <v>3108</v>
      </c>
      <c r="S53" s="8" t="s">
        <v>3109</v>
      </c>
      <c r="T53" s="8" t="s">
        <v>2482</v>
      </c>
      <c r="U53" s="8" t="s">
        <v>2542</v>
      </c>
      <c r="V53" s="8" t="s">
        <v>2222</v>
      </c>
      <c r="W53" s="8" t="s">
        <v>3110</v>
      </c>
      <c r="X53" s="8" t="s">
        <v>3068</v>
      </c>
      <c r="Y53" s="8" t="s">
        <v>3111</v>
      </c>
      <c r="Z53" s="8" t="s">
        <v>3112</v>
      </c>
      <c r="AA53" s="8" t="s">
        <v>3113</v>
      </c>
      <c r="AB53" s="8" t="s">
        <v>3114</v>
      </c>
      <c r="AC53" s="9" t="s">
        <v>3115</v>
      </c>
      <c r="AD53" s="9" t="s">
        <v>621</v>
      </c>
    </row>
    <row r="54" spans="1:30" s="1" customFormat="1" ht="157.5" customHeight="1">
      <c r="A54" s="8" t="s">
        <v>3116</v>
      </c>
      <c r="B54" s="8" t="s">
        <v>623</v>
      </c>
      <c r="C54" s="8" t="s">
        <v>1447</v>
      </c>
      <c r="D54" s="8" t="s">
        <v>3117</v>
      </c>
      <c r="E54" s="8" t="s">
        <v>2415</v>
      </c>
      <c r="F54" s="8">
        <v>2030</v>
      </c>
      <c r="G54" s="8" t="s">
        <v>3118</v>
      </c>
      <c r="H54" s="11" t="s">
        <v>2393</v>
      </c>
      <c r="I54" s="11" t="s">
        <v>2393</v>
      </c>
      <c r="J54" s="11" t="s">
        <v>2393</v>
      </c>
      <c r="K54" s="11" t="s">
        <v>2393</v>
      </c>
      <c r="L54" s="11" t="s">
        <v>2393</v>
      </c>
      <c r="M54" s="11" t="s">
        <v>2393</v>
      </c>
      <c r="N54" s="11" t="s">
        <v>2393</v>
      </c>
      <c r="O54" s="11" t="s">
        <v>2393</v>
      </c>
      <c r="P54" s="11" t="s">
        <v>2393</v>
      </c>
      <c r="Q54" s="8" t="s">
        <v>2393</v>
      </c>
      <c r="R54" s="8" t="s">
        <v>3119</v>
      </c>
      <c r="S54" s="8" t="s">
        <v>3120</v>
      </c>
      <c r="T54" s="8" t="s">
        <v>3121</v>
      </c>
      <c r="U54" s="8" t="s">
        <v>2941</v>
      </c>
      <c r="V54" s="8" t="s">
        <v>3122</v>
      </c>
      <c r="W54" s="8" t="s">
        <v>3123</v>
      </c>
      <c r="X54" s="8" t="s">
        <v>3068</v>
      </c>
      <c r="Y54" s="8" t="s">
        <v>2393</v>
      </c>
      <c r="Z54" s="8" t="s">
        <v>2393</v>
      </c>
      <c r="AA54" s="8" t="s">
        <v>3124</v>
      </c>
      <c r="AB54" s="8" t="s">
        <v>3125</v>
      </c>
      <c r="AC54" s="9" t="s">
        <v>3126</v>
      </c>
      <c r="AD54" s="9" t="s">
        <v>629</v>
      </c>
    </row>
    <row r="55" spans="1:30" s="1" customFormat="1" ht="157.5" customHeight="1">
      <c r="A55" s="8" t="s">
        <v>3127</v>
      </c>
      <c r="B55" s="8" t="s">
        <v>387</v>
      </c>
      <c r="C55" s="8" t="s">
        <v>3128</v>
      </c>
      <c r="D55" s="8" t="s">
        <v>3129</v>
      </c>
      <c r="E55" s="8" t="s">
        <v>3130</v>
      </c>
      <c r="F55" s="8">
        <v>2050</v>
      </c>
      <c r="G55" s="8" t="s">
        <v>2829</v>
      </c>
      <c r="H55" s="11" t="s">
        <v>2332</v>
      </c>
      <c r="I55" s="11" t="s">
        <v>2332</v>
      </c>
      <c r="J55" s="11" t="s">
        <v>2332</v>
      </c>
      <c r="K55" s="11" t="s">
        <v>2332</v>
      </c>
      <c r="L55" s="11" t="s">
        <v>2332</v>
      </c>
      <c r="M55" s="11" t="s">
        <v>2332</v>
      </c>
      <c r="N55" s="11" t="s">
        <v>3131</v>
      </c>
      <c r="O55" s="11" t="s">
        <v>2393</v>
      </c>
      <c r="P55" s="11" t="s">
        <v>2393</v>
      </c>
      <c r="Q55" s="8" t="s">
        <v>2393</v>
      </c>
      <c r="R55" s="8" t="s">
        <v>3132</v>
      </c>
      <c r="S55" s="8" t="s">
        <v>3133</v>
      </c>
      <c r="T55" s="8" t="s">
        <v>3121</v>
      </c>
      <c r="U55" s="8" t="s">
        <v>2941</v>
      </c>
      <c r="V55" s="8" t="s">
        <v>3134</v>
      </c>
      <c r="W55" s="8" t="s">
        <v>3135</v>
      </c>
      <c r="X55" s="8" t="s">
        <v>3136</v>
      </c>
      <c r="Y55" s="8" t="s">
        <v>3137</v>
      </c>
      <c r="Z55" s="8" t="s">
        <v>2393</v>
      </c>
      <c r="AA55" s="8" t="s">
        <v>3138</v>
      </c>
      <c r="AB55" s="8" t="s">
        <v>3139</v>
      </c>
      <c r="AC55" s="9" t="s">
        <v>3140</v>
      </c>
      <c r="AD55" s="9" t="s">
        <v>639</v>
      </c>
    </row>
    <row r="56" spans="1:30" s="1" customFormat="1" ht="157.5" customHeight="1">
      <c r="A56" s="8" t="s">
        <v>3141</v>
      </c>
      <c r="B56" s="8" t="s">
        <v>3142</v>
      </c>
      <c r="C56" s="8" t="s">
        <v>1448</v>
      </c>
      <c r="D56" s="8" t="s">
        <v>3143</v>
      </c>
      <c r="E56" s="8" t="s">
        <v>3144</v>
      </c>
      <c r="F56" s="8">
        <v>2037</v>
      </c>
      <c r="G56" s="8" t="s">
        <v>3145</v>
      </c>
      <c r="H56" s="12" t="s">
        <v>2222</v>
      </c>
      <c r="I56" s="12" t="s">
        <v>2222</v>
      </c>
      <c r="J56" s="11" t="s">
        <v>2332</v>
      </c>
      <c r="K56" s="11" t="s">
        <v>2332</v>
      </c>
      <c r="L56" s="11" t="s">
        <v>2332</v>
      </c>
      <c r="M56" s="11" t="s">
        <v>2332</v>
      </c>
      <c r="N56" s="8" t="s">
        <v>2641</v>
      </c>
      <c r="O56" s="8" t="s">
        <v>2332</v>
      </c>
      <c r="P56" s="8" t="s">
        <v>2332</v>
      </c>
      <c r="Q56" s="8" t="s">
        <v>3146</v>
      </c>
      <c r="R56" s="8" t="s">
        <v>2418</v>
      </c>
      <c r="S56" s="8" t="s">
        <v>2496</v>
      </c>
      <c r="T56" s="8" t="s">
        <v>3121</v>
      </c>
      <c r="U56" s="8" t="s">
        <v>3147</v>
      </c>
      <c r="V56" s="8" t="s">
        <v>2332</v>
      </c>
      <c r="W56" s="8" t="s">
        <v>3148</v>
      </c>
      <c r="X56" s="8" t="s">
        <v>3149</v>
      </c>
      <c r="Y56" s="8" t="s">
        <v>2393</v>
      </c>
      <c r="Z56" s="8" t="s">
        <v>3150</v>
      </c>
      <c r="AA56" s="8" t="s">
        <v>3151</v>
      </c>
      <c r="AB56" s="8" t="s">
        <v>3152</v>
      </c>
      <c r="AC56" s="9" t="s">
        <v>3153</v>
      </c>
      <c r="AD56" s="9" t="s">
        <v>651</v>
      </c>
    </row>
    <row r="57" spans="1:30" s="1" customFormat="1" ht="197.25" customHeight="1">
      <c r="A57" s="8" t="s">
        <v>3154</v>
      </c>
      <c r="B57" s="8" t="s">
        <v>295</v>
      </c>
      <c r="C57" s="8" t="s">
        <v>3155</v>
      </c>
      <c r="D57" s="8" t="s">
        <v>655</v>
      </c>
      <c r="E57" s="8" t="s">
        <v>2415</v>
      </c>
      <c r="F57" s="8">
        <v>2030</v>
      </c>
      <c r="G57" s="8" t="s">
        <v>3156</v>
      </c>
      <c r="H57" s="12" t="s">
        <v>2222</v>
      </c>
      <c r="I57" s="12" t="s">
        <v>2222</v>
      </c>
      <c r="J57" s="12" t="s">
        <v>2222</v>
      </c>
      <c r="K57" s="11" t="s">
        <v>2332</v>
      </c>
      <c r="L57" s="11" t="s">
        <v>2332</v>
      </c>
      <c r="M57" s="11" t="s">
        <v>2332</v>
      </c>
      <c r="N57" s="8" t="s">
        <v>2641</v>
      </c>
      <c r="O57" s="8" t="s">
        <v>2332</v>
      </c>
      <c r="P57" s="8" t="s">
        <v>2332</v>
      </c>
      <c r="Q57" s="8" t="s">
        <v>3157</v>
      </c>
      <c r="R57" s="8" t="s">
        <v>2602</v>
      </c>
      <c r="S57" s="8" t="s">
        <v>3158</v>
      </c>
      <c r="T57" s="8" t="s">
        <v>3159</v>
      </c>
      <c r="U57" s="8" t="s">
        <v>2435</v>
      </c>
      <c r="V57" s="8" t="s">
        <v>2332</v>
      </c>
      <c r="W57" s="8" t="s">
        <v>3160</v>
      </c>
      <c r="X57" s="8" t="s">
        <v>3161</v>
      </c>
      <c r="Y57" s="8" t="s">
        <v>2393</v>
      </c>
      <c r="Z57" s="8" t="s">
        <v>3162</v>
      </c>
      <c r="AA57" s="8" t="s">
        <v>3163</v>
      </c>
      <c r="AB57" s="8" t="s">
        <v>3164</v>
      </c>
      <c r="AC57" s="9" t="s">
        <v>3165</v>
      </c>
      <c r="AD57" s="9" t="s">
        <v>660</v>
      </c>
    </row>
    <row r="58" spans="1:30" s="1" customFormat="1" ht="227.25" customHeight="1">
      <c r="A58" s="8" t="s">
        <v>3166</v>
      </c>
      <c r="B58" s="8" t="s">
        <v>269</v>
      </c>
      <c r="C58" s="8" t="s">
        <v>3167</v>
      </c>
      <c r="D58" s="8" t="s">
        <v>3168</v>
      </c>
      <c r="E58" s="8" t="s">
        <v>2415</v>
      </c>
      <c r="F58" s="8">
        <v>2030</v>
      </c>
      <c r="G58" s="8" t="s">
        <v>3169</v>
      </c>
      <c r="H58" s="12" t="s">
        <v>2222</v>
      </c>
      <c r="I58" s="12" t="s">
        <v>2222</v>
      </c>
      <c r="J58" s="12" t="s">
        <v>2222</v>
      </c>
      <c r="K58" s="12" t="s">
        <v>2222</v>
      </c>
      <c r="L58" s="12" t="s">
        <v>2222</v>
      </c>
      <c r="M58" s="11" t="s">
        <v>64</v>
      </c>
      <c r="N58" s="8" t="s">
        <v>2222</v>
      </c>
      <c r="O58" s="8" t="s">
        <v>2332</v>
      </c>
      <c r="P58" s="8" t="s">
        <v>2222</v>
      </c>
      <c r="Q58" s="8" t="s">
        <v>2393</v>
      </c>
      <c r="R58" s="8" t="s">
        <v>2418</v>
      </c>
      <c r="S58" s="8" t="s">
        <v>3170</v>
      </c>
      <c r="T58" s="8" t="s">
        <v>3171</v>
      </c>
      <c r="U58" s="8" t="s">
        <v>2435</v>
      </c>
      <c r="V58" s="8" t="s">
        <v>2332</v>
      </c>
      <c r="W58" s="8" t="s">
        <v>3172</v>
      </c>
      <c r="X58" s="8" t="s">
        <v>3173</v>
      </c>
      <c r="Y58" s="8" t="s">
        <v>3174</v>
      </c>
      <c r="Z58" s="8" t="s">
        <v>2393</v>
      </c>
      <c r="AA58" s="8" t="s">
        <v>3175</v>
      </c>
      <c r="AB58" s="8" t="s">
        <v>3176</v>
      </c>
      <c r="AC58" s="9" t="s">
        <v>3177</v>
      </c>
      <c r="AD58" s="9" t="s">
        <v>3178</v>
      </c>
    </row>
    <row r="59" spans="1:30" s="1" customFormat="1" ht="146.44999999999999" customHeight="1">
      <c r="A59" s="8" t="s">
        <v>3179</v>
      </c>
      <c r="B59" s="8" t="s">
        <v>3180</v>
      </c>
      <c r="C59" s="8" t="s">
        <v>1450</v>
      </c>
      <c r="D59" s="8" t="s">
        <v>3181</v>
      </c>
      <c r="E59" s="8" t="s">
        <v>3182</v>
      </c>
      <c r="F59" s="8">
        <v>2040</v>
      </c>
      <c r="G59" s="8" t="s">
        <v>3183</v>
      </c>
      <c r="H59" s="12" t="s">
        <v>2222</v>
      </c>
      <c r="I59" s="12" t="s">
        <v>2222</v>
      </c>
      <c r="J59" s="12" t="s">
        <v>2222</v>
      </c>
      <c r="K59" s="12" t="s">
        <v>2222</v>
      </c>
      <c r="L59" s="11" t="s">
        <v>2332</v>
      </c>
      <c r="M59" s="11" t="s">
        <v>2222</v>
      </c>
      <c r="N59" s="11" t="s">
        <v>2222</v>
      </c>
      <c r="O59" s="8" t="s">
        <v>2332</v>
      </c>
      <c r="P59" s="8" t="s">
        <v>2222</v>
      </c>
      <c r="Q59" s="8" t="s">
        <v>3184</v>
      </c>
      <c r="R59" s="8" t="s">
        <v>2480</v>
      </c>
      <c r="S59" s="8" t="s">
        <v>3185</v>
      </c>
      <c r="T59" s="8" t="s">
        <v>2420</v>
      </c>
      <c r="U59" s="8" t="s">
        <v>2542</v>
      </c>
      <c r="V59" s="8" t="s">
        <v>3186</v>
      </c>
      <c r="W59" s="11" t="s">
        <v>3187</v>
      </c>
      <c r="X59" s="11" t="s">
        <v>3188</v>
      </c>
      <c r="Y59" s="8" t="s">
        <v>2393</v>
      </c>
      <c r="Z59" s="8" t="s">
        <v>2393</v>
      </c>
      <c r="AA59" s="8" t="s">
        <v>3189</v>
      </c>
      <c r="AB59" s="8" t="s">
        <v>3190</v>
      </c>
      <c r="AC59" s="9" t="s">
        <v>3191</v>
      </c>
      <c r="AD59" s="9" t="s">
        <v>670</v>
      </c>
    </row>
    <row r="60" spans="1:30" s="1" customFormat="1" ht="192.75" customHeight="1">
      <c r="A60" s="8" t="s">
        <v>3192</v>
      </c>
      <c r="B60" s="8" t="s">
        <v>3193</v>
      </c>
      <c r="C60" s="8" t="s">
        <v>1451</v>
      </c>
      <c r="D60" s="8" t="s">
        <v>673</v>
      </c>
      <c r="E60" s="8" t="s">
        <v>3194</v>
      </c>
      <c r="F60" s="8">
        <v>2050</v>
      </c>
      <c r="G60" s="8" t="s">
        <v>3195</v>
      </c>
      <c r="H60" s="12" t="s">
        <v>2222</v>
      </c>
      <c r="I60" s="12" t="s">
        <v>2222</v>
      </c>
      <c r="J60" s="12" t="s">
        <v>2222</v>
      </c>
      <c r="K60" s="11" t="s">
        <v>2332</v>
      </c>
      <c r="L60" s="11" t="s">
        <v>2332</v>
      </c>
      <c r="M60" s="11" t="s">
        <v>2332</v>
      </c>
      <c r="N60" s="11" t="s">
        <v>2222</v>
      </c>
      <c r="O60" s="8" t="s">
        <v>2332</v>
      </c>
      <c r="P60" s="8" t="s">
        <v>2332</v>
      </c>
      <c r="Q60" s="8" t="s">
        <v>2393</v>
      </c>
      <c r="R60" s="8" t="s">
        <v>3196</v>
      </c>
      <c r="S60" s="8" t="s">
        <v>2496</v>
      </c>
      <c r="T60" s="8" t="s">
        <v>2420</v>
      </c>
      <c r="U60" s="8" t="s">
        <v>2435</v>
      </c>
      <c r="V60" s="8" t="s">
        <v>2332</v>
      </c>
      <c r="W60" s="8" t="s">
        <v>3197</v>
      </c>
      <c r="X60" s="8" t="s">
        <v>3198</v>
      </c>
      <c r="Y60" s="8" t="s">
        <v>3199</v>
      </c>
      <c r="Z60" s="8" t="s">
        <v>3200</v>
      </c>
      <c r="AA60" s="8" t="s">
        <v>3201</v>
      </c>
      <c r="AB60" s="8" t="s">
        <v>3202</v>
      </c>
      <c r="AC60" s="9" t="s">
        <v>3203</v>
      </c>
      <c r="AD60" s="9" t="s">
        <v>681</v>
      </c>
    </row>
    <row r="61" spans="1:30" s="1" customFormat="1" ht="192.75" customHeight="1">
      <c r="A61" s="8" t="s">
        <v>3204</v>
      </c>
      <c r="B61" s="8" t="s">
        <v>683</v>
      </c>
      <c r="C61" s="8" t="s">
        <v>3205</v>
      </c>
      <c r="D61" s="8" t="s">
        <v>3206</v>
      </c>
      <c r="E61" s="8" t="s">
        <v>3077</v>
      </c>
      <c r="F61" s="8"/>
      <c r="G61" s="8" t="s">
        <v>3207</v>
      </c>
      <c r="H61" s="11" t="s">
        <v>2222</v>
      </c>
      <c r="I61" s="11" t="s">
        <v>3208</v>
      </c>
      <c r="J61" s="11" t="s">
        <v>2222</v>
      </c>
      <c r="K61" s="11" t="s">
        <v>2222</v>
      </c>
      <c r="L61" s="11" t="s">
        <v>2332</v>
      </c>
      <c r="M61" s="11" t="s">
        <v>2332</v>
      </c>
      <c r="N61" s="11" t="s">
        <v>3209</v>
      </c>
      <c r="O61" s="8" t="s">
        <v>2332</v>
      </c>
      <c r="P61" s="8" t="s">
        <v>2332</v>
      </c>
      <c r="Q61" s="8" t="s">
        <v>3210</v>
      </c>
      <c r="R61" s="8" t="s">
        <v>2418</v>
      </c>
      <c r="S61" s="8" t="s">
        <v>3211</v>
      </c>
      <c r="T61" s="8" t="s">
        <v>2860</v>
      </c>
      <c r="U61" s="8" t="s">
        <v>3212</v>
      </c>
      <c r="V61" s="8" t="s">
        <v>3213</v>
      </c>
      <c r="W61" s="8" t="s">
        <v>3214</v>
      </c>
      <c r="X61" s="8" t="s">
        <v>3215</v>
      </c>
      <c r="Y61" s="8" t="s">
        <v>2222</v>
      </c>
      <c r="Z61" s="8" t="s">
        <v>3216</v>
      </c>
      <c r="AA61" s="8" t="s">
        <v>3217</v>
      </c>
      <c r="AB61" s="8" t="s">
        <v>3218</v>
      </c>
      <c r="AC61" s="9" t="s">
        <v>3219</v>
      </c>
      <c r="AD61" s="9" t="s">
        <v>690</v>
      </c>
    </row>
    <row r="62" spans="1:30" s="1" customFormat="1" ht="192.75" customHeight="1">
      <c r="A62" s="8" t="s">
        <v>3220</v>
      </c>
      <c r="B62" s="8" t="s">
        <v>269</v>
      </c>
      <c r="C62" s="8" t="s">
        <v>1452</v>
      </c>
      <c r="D62" s="8" t="s">
        <v>3221</v>
      </c>
      <c r="E62" s="8" t="s">
        <v>3222</v>
      </c>
      <c r="F62" s="8">
        <v>2030</v>
      </c>
      <c r="G62" s="8" t="s">
        <v>3223</v>
      </c>
      <c r="H62" s="11" t="s">
        <v>2222</v>
      </c>
      <c r="I62" s="11" t="s">
        <v>2222</v>
      </c>
      <c r="J62" s="11" t="s">
        <v>2222</v>
      </c>
      <c r="K62" s="11" t="s">
        <v>2332</v>
      </c>
      <c r="L62" s="11" t="s">
        <v>2332</v>
      </c>
      <c r="M62" s="11" t="s">
        <v>2332</v>
      </c>
      <c r="N62" s="11" t="s">
        <v>3224</v>
      </c>
      <c r="O62" s="8" t="s">
        <v>2332</v>
      </c>
      <c r="P62" s="8" t="s">
        <v>2332</v>
      </c>
      <c r="Q62" s="8" t="s">
        <v>3225</v>
      </c>
      <c r="R62" s="8" t="s">
        <v>3226</v>
      </c>
      <c r="S62" s="8" t="s">
        <v>3227</v>
      </c>
      <c r="T62" s="8" t="s">
        <v>2860</v>
      </c>
      <c r="U62" s="8" t="s">
        <v>2435</v>
      </c>
      <c r="V62" s="8" t="s">
        <v>3228</v>
      </c>
      <c r="W62" s="8" t="s">
        <v>3229</v>
      </c>
      <c r="X62" s="8" t="s">
        <v>3230</v>
      </c>
      <c r="Y62" s="8" t="s">
        <v>2332</v>
      </c>
      <c r="Z62" s="8" t="s">
        <v>3231</v>
      </c>
      <c r="AA62" s="8" t="s">
        <v>3232</v>
      </c>
      <c r="AB62" s="8" t="s">
        <v>3233</v>
      </c>
      <c r="AC62" s="9" t="s">
        <v>3234</v>
      </c>
      <c r="AD62" s="9" t="s">
        <v>700</v>
      </c>
    </row>
    <row r="63" spans="1:30" s="1" customFormat="1" ht="219" customHeight="1">
      <c r="A63" s="8" t="s">
        <v>3235</v>
      </c>
      <c r="B63" s="8" t="s">
        <v>702</v>
      </c>
      <c r="C63" s="8" t="s">
        <v>1452</v>
      </c>
      <c r="D63" s="8" t="s">
        <v>3236</v>
      </c>
      <c r="E63" s="8" t="s">
        <v>3237</v>
      </c>
      <c r="F63" s="8">
        <v>2040</v>
      </c>
      <c r="G63" s="8" t="s">
        <v>3238</v>
      </c>
      <c r="H63" s="12" t="s">
        <v>2222</v>
      </c>
      <c r="I63" s="12" t="s">
        <v>2222</v>
      </c>
      <c r="J63" s="12" t="s">
        <v>2222</v>
      </c>
      <c r="K63" s="11" t="s">
        <v>2222</v>
      </c>
      <c r="L63" s="11" t="s">
        <v>2332</v>
      </c>
      <c r="M63" s="11" t="s">
        <v>2332</v>
      </c>
      <c r="N63" s="11" t="s">
        <v>2222</v>
      </c>
      <c r="O63" s="8" t="s">
        <v>2332</v>
      </c>
      <c r="P63" s="8" t="s">
        <v>2332</v>
      </c>
      <c r="Q63" s="8" t="s">
        <v>3239</v>
      </c>
      <c r="R63" s="8" t="s">
        <v>3240</v>
      </c>
      <c r="S63" s="8" t="s">
        <v>3241</v>
      </c>
      <c r="T63" s="8" t="s">
        <v>2420</v>
      </c>
      <c r="U63" s="8" t="s">
        <v>3242</v>
      </c>
      <c r="V63" s="8" t="s">
        <v>3243</v>
      </c>
      <c r="W63" s="8" t="s">
        <v>3244</v>
      </c>
      <c r="X63" s="8" t="s">
        <v>3245</v>
      </c>
      <c r="Y63" s="8" t="s">
        <v>2393</v>
      </c>
      <c r="Z63" s="8" t="s">
        <v>3246</v>
      </c>
      <c r="AA63" s="8" t="s">
        <v>3247</v>
      </c>
      <c r="AB63" s="8" t="s">
        <v>3248</v>
      </c>
      <c r="AC63" s="9" t="s">
        <v>3249</v>
      </c>
      <c r="AD63" s="9" t="s">
        <v>711</v>
      </c>
    </row>
    <row r="64" spans="1:30" s="1" customFormat="1" ht="224.25" customHeight="1">
      <c r="A64" s="8" t="s">
        <v>3250</v>
      </c>
      <c r="B64" s="8" t="s">
        <v>3251</v>
      </c>
      <c r="C64" s="8" t="s">
        <v>1453</v>
      </c>
      <c r="D64" s="8" t="s">
        <v>3252</v>
      </c>
      <c r="E64" s="8" t="s">
        <v>3253</v>
      </c>
      <c r="F64" s="8">
        <v>2040</v>
      </c>
      <c r="G64" s="8" t="s">
        <v>3254</v>
      </c>
      <c r="H64" s="12" t="s">
        <v>2222</v>
      </c>
      <c r="I64" s="12" t="s">
        <v>2222</v>
      </c>
      <c r="J64" s="12" t="s">
        <v>2222</v>
      </c>
      <c r="K64" s="11" t="s">
        <v>2222</v>
      </c>
      <c r="L64" s="11" t="s">
        <v>2222</v>
      </c>
      <c r="M64" s="11" t="s">
        <v>2222</v>
      </c>
      <c r="N64" s="11" t="s">
        <v>2222</v>
      </c>
      <c r="O64" s="8" t="s">
        <v>2332</v>
      </c>
      <c r="P64" s="8" t="s">
        <v>2222</v>
      </c>
      <c r="Q64" s="8" t="s">
        <v>3255</v>
      </c>
      <c r="R64" s="8" t="s">
        <v>3256</v>
      </c>
      <c r="S64" s="8" t="s">
        <v>3257</v>
      </c>
      <c r="T64" s="8" t="s">
        <v>2420</v>
      </c>
      <c r="U64" s="8" t="s">
        <v>2435</v>
      </c>
      <c r="V64" s="8" t="s">
        <v>3258</v>
      </c>
      <c r="W64" s="8" t="s">
        <v>3259</v>
      </c>
      <c r="X64" s="8" t="s">
        <v>3260</v>
      </c>
      <c r="Y64" s="8" t="s">
        <v>2393</v>
      </c>
      <c r="Z64" s="8" t="s">
        <v>3261</v>
      </c>
      <c r="AA64" s="8" t="s">
        <v>3262</v>
      </c>
      <c r="AB64" s="8" t="s">
        <v>3263</v>
      </c>
      <c r="AC64" s="9" t="s">
        <v>3264</v>
      </c>
      <c r="AD64" s="9" t="s">
        <v>3265</v>
      </c>
    </row>
    <row r="65" spans="1:31" s="1" customFormat="1" ht="141" customHeight="1">
      <c r="A65" s="8" t="s">
        <v>3266</v>
      </c>
      <c r="B65" s="8" t="s">
        <v>3267</v>
      </c>
      <c r="C65" s="8" t="s">
        <v>3268</v>
      </c>
      <c r="D65" s="8" t="s">
        <v>714</v>
      </c>
      <c r="E65" s="8" t="s">
        <v>3269</v>
      </c>
      <c r="F65" s="8">
        <v>2030</v>
      </c>
      <c r="G65" s="8" t="s">
        <v>3270</v>
      </c>
      <c r="H65" s="8" t="s">
        <v>2222</v>
      </c>
      <c r="I65" s="8" t="s">
        <v>2222</v>
      </c>
      <c r="J65" s="8" t="s">
        <v>2222</v>
      </c>
      <c r="K65" s="8" t="s">
        <v>2222</v>
      </c>
      <c r="L65" s="8" t="s">
        <v>2332</v>
      </c>
      <c r="M65" s="8" t="s">
        <v>2332</v>
      </c>
      <c r="N65" s="8" t="s">
        <v>2222</v>
      </c>
      <c r="O65" s="8" t="s">
        <v>2332</v>
      </c>
      <c r="P65" s="8" t="s">
        <v>2222</v>
      </c>
      <c r="Q65" s="8" t="s">
        <v>3271</v>
      </c>
      <c r="R65" s="8" t="s">
        <v>3272</v>
      </c>
      <c r="S65" s="8" t="s">
        <v>3273</v>
      </c>
      <c r="T65" s="8" t="s">
        <v>2482</v>
      </c>
      <c r="U65" s="8" t="s">
        <v>2435</v>
      </c>
      <c r="V65" s="8" t="s">
        <v>2332</v>
      </c>
      <c r="W65" s="8" t="s">
        <v>3274</v>
      </c>
      <c r="X65" s="8" t="s">
        <v>3275</v>
      </c>
      <c r="Y65" s="8" t="s">
        <v>2393</v>
      </c>
      <c r="Z65" s="8" t="s">
        <v>3276</v>
      </c>
      <c r="AA65" s="8" t="s">
        <v>3277</v>
      </c>
      <c r="AB65" s="8" t="s">
        <v>3278</v>
      </c>
      <c r="AC65" s="9" t="s">
        <v>3279</v>
      </c>
      <c r="AD65" s="9" t="s">
        <v>720</v>
      </c>
    </row>
    <row r="66" spans="1:31" s="1" customFormat="1" ht="168" customHeight="1">
      <c r="A66" s="13" t="s">
        <v>3280</v>
      </c>
      <c r="B66" s="13" t="s">
        <v>722</v>
      </c>
      <c r="C66" s="8" t="s">
        <v>3281</v>
      </c>
      <c r="D66" s="8" t="s">
        <v>3282</v>
      </c>
      <c r="E66" s="13" t="s">
        <v>3269</v>
      </c>
      <c r="F66" s="13">
        <v>2030</v>
      </c>
      <c r="G66" s="13" t="s">
        <v>3283</v>
      </c>
      <c r="H66" s="12" t="s">
        <v>2222</v>
      </c>
      <c r="I66" s="12" t="s">
        <v>2222</v>
      </c>
      <c r="J66" s="12" t="s">
        <v>2222</v>
      </c>
      <c r="K66" s="8" t="s">
        <v>2332</v>
      </c>
      <c r="L66" s="8" t="s">
        <v>2332</v>
      </c>
      <c r="M66" s="8" t="s">
        <v>2332</v>
      </c>
      <c r="N66" s="8" t="s">
        <v>2222</v>
      </c>
      <c r="O66" s="8" t="s">
        <v>2332</v>
      </c>
      <c r="P66" s="8" t="s">
        <v>2332</v>
      </c>
      <c r="Q66" s="8" t="s">
        <v>3284</v>
      </c>
      <c r="R66" s="8" t="s">
        <v>3285</v>
      </c>
      <c r="S66" s="8" t="s">
        <v>2393</v>
      </c>
      <c r="T66" s="8" t="s">
        <v>2389</v>
      </c>
      <c r="U66" s="8" t="s">
        <v>3286</v>
      </c>
      <c r="V66" s="8" t="s">
        <v>2332</v>
      </c>
      <c r="W66" s="8" t="s">
        <v>3287</v>
      </c>
      <c r="X66" s="8" t="s">
        <v>3288</v>
      </c>
      <c r="Y66" s="8" t="s">
        <v>2393</v>
      </c>
      <c r="Z66" s="8" t="s">
        <v>2393</v>
      </c>
      <c r="AA66" s="8" t="s">
        <v>3289</v>
      </c>
      <c r="AB66" s="8" t="s">
        <v>3290</v>
      </c>
      <c r="AC66" s="9" t="s">
        <v>3291</v>
      </c>
      <c r="AD66" s="9" t="s">
        <v>729</v>
      </c>
    </row>
    <row r="67" spans="1:31" s="1" customFormat="1" ht="168" customHeight="1">
      <c r="A67" s="8" t="s">
        <v>3292</v>
      </c>
      <c r="B67" s="8" t="s">
        <v>3293</v>
      </c>
      <c r="C67" s="8" t="s">
        <v>1454</v>
      </c>
      <c r="D67" s="8" t="s">
        <v>3294</v>
      </c>
      <c r="E67" s="8" t="s">
        <v>3295</v>
      </c>
      <c r="F67" s="8">
        <v>2030</v>
      </c>
      <c r="G67" s="8" t="s">
        <v>3296</v>
      </c>
      <c r="H67" s="11" t="s">
        <v>2222</v>
      </c>
      <c r="I67" s="11" t="s">
        <v>2222</v>
      </c>
      <c r="J67" s="11" t="s">
        <v>2222</v>
      </c>
      <c r="K67" s="8" t="s">
        <v>2222</v>
      </c>
      <c r="L67" s="8" t="s">
        <v>2332</v>
      </c>
      <c r="M67" s="8" t="s">
        <v>2332</v>
      </c>
      <c r="N67" s="8" t="s">
        <v>2222</v>
      </c>
      <c r="O67" s="8" t="s">
        <v>2332</v>
      </c>
      <c r="P67" s="8" t="s">
        <v>2222</v>
      </c>
      <c r="Q67" s="8" t="s">
        <v>3297</v>
      </c>
      <c r="R67" s="8" t="s">
        <v>2418</v>
      </c>
      <c r="S67" s="8" t="s">
        <v>3298</v>
      </c>
      <c r="T67" s="8" t="s">
        <v>2860</v>
      </c>
      <c r="U67" s="8" t="s">
        <v>2390</v>
      </c>
      <c r="V67" s="8" t="s">
        <v>3299</v>
      </c>
      <c r="W67" s="8" t="s">
        <v>3300</v>
      </c>
      <c r="X67" s="8" t="s">
        <v>3301</v>
      </c>
      <c r="Y67" s="8" t="s">
        <v>2332</v>
      </c>
      <c r="Z67" s="8" t="s">
        <v>3302</v>
      </c>
      <c r="AA67" s="8" t="s">
        <v>3303</v>
      </c>
      <c r="AB67" s="8" t="s">
        <v>3304</v>
      </c>
      <c r="AC67" s="9" t="s">
        <v>3305</v>
      </c>
      <c r="AD67" s="9" t="s">
        <v>741</v>
      </c>
    </row>
    <row r="68" spans="1:31" s="1" customFormat="1" ht="149.25" customHeight="1">
      <c r="A68" s="8" t="s">
        <v>3306</v>
      </c>
      <c r="B68" s="8" t="s">
        <v>743</v>
      </c>
      <c r="C68" s="8" t="s">
        <v>1454</v>
      </c>
      <c r="D68" s="8" t="s">
        <v>745</v>
      </c>
      <c r="E68" s="8" t="s">
        <v>3307</v>
      </c>
      <c r="F68" s="8">
        <v>2063</v>
      </c>
      <c r="G68" s="8" t="s">
        <v>3308</v>
      </c>
      <c r="H68" s="12" t="s">
        <v>2222</v>
      </c>
      <c r="I68" s="12" t="s">
        <v>2222</v>
      </c>
      <c r="J68" s="12" t="s">
        <v>2222</v>
      </c>
      <c r="K68" s="12" t="s">
        <v>2222</v>
      </c>
      <c r="L68" s="8" t="s">
        <v>2332</v>
      </c>
      <c r="M68" s="8" t="s">
        <v>2222</v>
      </c>
      <c r="N68" s="8" t="s">
        <v>2222</v>
      </c>
      <c r="O68" s="8" t="s">
        <v>2332</v>
      </c>
      <c r="P68" s="8" t="s">
        <v>2222</v>
      </c>
      <c r="Q68" s="8" t="s">
        <v>3309</v>
      </c>
      <c r="R68" s="8" t="s">
        <v>3310</v>
      </c>
      <c r="S68" s="8" t="s">
        <v>3311</v>
      </c>
      <c r="T68" s="8" t="s">
        <v>2860</v>
      </c>
      <c r="U68" s="8" t="s">
        <v>2542</v>
      </c>
      <c r="V68" s="8" t="s">
        <v>2332</v>
      </c>
      <c r="W68" s="8" t="s">
        <v>3312</v>
      </c>
      <c r="X68" s="8" t="s">
        <v>3313</v>
      </c>
      <c r="Y68" s="8" t="s">
        <v>2393</v>
      </c>
      <c r="Z68" s="8" t="s">
        <v>3314</v>
      </c>
      <c r="AA68" s="8" t="s">
        <v>748</v>
      </c>
      <c r="AB68" s="8" t="s">
        <v>3315</v>
      </c>
      <c r="AC68" s="9" t="s">
        <v>3316</v>
      </c>
      <c r="AD68" s="14" t="s">
        <v>750</v>
      </c>
    </row>
    <row r="69" spans="1:31" ht="14.25">
      <c r="A69" s="3"/>
      <c r="B69" s="3"/>
      <c r="C69" s="3"/>
      <c r="D69" s="3"/>
      <c r="E69" s="3"/>
      <c r="F69" s="3"/>
      <c r="G69" s="3"/>
      <c r="H69" s="3"/>
      <c r="I69" s="3"/>
      <c r="J69" s="3"/>
      <c r="K69" s="3"/>
      <c r="L69" s="3"/>
      <c r="M69" s="3"/>
      <c r="N69" s="3"/>
      <c r="O69" s="3"/>
      <c r="P69" s="3"/>
      <c r="Q69" s="3"/>
      <c r="R69" s="3"/>
      <c r="AC69" s="3"/>
      <c r="AD69" s="3"/>
      <c r="AE69" s="3"/>
    </row>
  </sheetData>
  <dataValidations count="1">
    <dataValidation type="list" allowBlank="1" showInputMessage="1" showErrorMessage="1" sqref="I49:J49 H1:H1048576 I21:K21" xr:uid="{00000000-0002-0000-0000-000000000000}">
      <formula1>$H$2:$H$68</formula1>
    </dataValidation>
  </dataValidations>
  <hyperlinks>
    <hyperlink ref="AC53" r:id="rId1" xr:uid="{00000000-0004-0000-0000-000000000000}"/>
    <hyperlink ref="AC32" r:id="rId2" xr:uid="{00000000-0004-0000-0000-000001000000}"/>
    <hyperlink ref="AC25" r:id="rId3" xr:uid="{00000000-0004-0000-0000-000002000000}"/>
    <hyperlink ref="AC43" r:id="rId4" xr:uid="{00000000-0004-0000-0000-000003000000}"/>
    <hyperlink ref="AC66" r:id="rId5" xr:uid="{00000000-0004-0000-0000-000004000000}"/>
    <hyperlink ref="AC17" r:id="rId6" xr:uid="{00000000-0004-0000-0000-000005000000}"/>
    <hyperlink ref="AC31" r:id="rId7" xr:uid="{00000000-0004-0000-0000-000006000000}"/>
    <hyperlink ref="AC8" r:id="rId8" xr:uid="{00000000-0004-0000-0000-000007000000}"/>
    <hyperlink ref="AC40" r:id="rId9" xr:uid="{00000000-0004-0000-0000-000008000000}"/>
    <hyperlink ref="AC6" r:id="rId10" xr:uid="{00000000-0004-0000-0000-000009000000}"/>
    <hyperlink ref="AC7" r:id="rId11" xr:uid="{00000000-0004-0000-0000-00000A000000}"/>
    <hyperlink ref="AC10" r:id="rId12" xr:uid="{00000000-0004-0000-0000-00000B000000}"/>
    <hyperlink ref="AC65" r:id="rId13" xr:uid="{00000000-0004-0000-0000-00000C000000}"/>
    <hyperlink ref="AC4" r:id="rId14" xr:uid="{00000000-0004-0000-0000-00000D000000}"/>
    <hyperlink ref="AC5" r:id="rId15" xr:uid="{00000000-0004-0000-0000-00000E000000}"/>
    <hyperlink ref="AC36" r:id="rId16" xr:uid="{00000000-0004-0000-0000-00000F000000}"/>
    <hyperlink ref="AC48" r:id="rId17" xr:uid="{00000000-0004-0000-0000-000010000000}"/>
    <hyperlink ref="AC47" r:id="rId18" xr:uid="{00000000-0004-0000-0000-000011000000}"/>
    <hyperlink ref="AC19" r:id="rId19" xr:uid="{00000000-0004-0000-0000-000012000000}"/>
    <hyperlink ref="AC68" r:id="rId20" xr:uid="{00000000-0004-0000-0000-000013000000}"/>
    <hyperlink ref="AC27" r:id="rId21" xr:uid="{00000000-0004-0000-0000-000014000000}"/>
    <hyperlink ref="AC18" r:id="rId22" xr:uid="{00000000-0004-0000-0000-000015000000}"/>
    <hyperlink ref="AC59" r:id="rId23" xr:uid="{00000000-0004-0000-0000-000016000000}"/>
    <hyperlink ref="AC22" r:id="rId24" xr:uid="{00000000-0004-0000-0000-000017000000}"/>
    <hyperlink ref="AC14" r:id="rId25" xr:uid="{00000000-0004-0000-0000-000018000000}"/>
    <hyperlink ref="AC57" r:id="rId26" xr:uid="{00000000-0004-0000-0000-000019000000}"/>
    <hyperlink ref="AC2" r:id="rId27" xr:uid="{00000000-0004-0000-0000-00001A000000}"/>
    <hyperlink ref="AC3" r:id="rId28" xr:uid="{00000000-0004-0000-0000-00001B000000}"/>
    <hyperlink ref="AC28" r:id="rId29" xr:uid="{00000000-0004-0000-0000-00001C000000}"/>
    <hyperlink ref="AC30" r:id="rId30" xr:uid="{00000000-0004-0000-0000-00001D000000}"/>
    <hyperlink ref="AC60" r:id="rId31" xr:uid="{00000000-0004-0000-0000-00001E000000}"/>
    <hyperlink ref="AC63" r:id="rId32" xr:uid="{00000000-0004-0000-0000-00001F000000}"/>
    <hyperlink ref="AC23" r:id="rId33" location="fullTextFileContent" xr:uid="{00000000-0004-0000-0000-000020000000}"/>
    <hyperlink ref="AC11" r:id="rId34" xr:uid="{00000000-0004-0000-0000-000021000000}"/>
    <hyperlink ref="AC26" r:id="rId35" xr:uid="{00000000-0004-0000-0000-000022000000}"/>
    <hyperlink ref="AC44" r:id="rId36" xr:uid="{00000000-0004-0000-0000-000023000000}"/>
    <hyperlink ref="AC64" r:id="rId37" xr:uid="{00000000-0004-0000-0000-000024000000}"/>
    <hyperlink ref="AC50" r:id="rId38" xr:uid="{00000000-0004-0000-0000-000025000000}"/>
    <hyperlink ref="AC9" r:id="rId39" xr:uid="{00000000-0004-0000-0000-000026000000}"/>
    <hyperlink ref="AC45" r:id="rId40" xr:uid="{00000000-0004-0000-0000-000027000000}"/>
    <hyperlink ref="AC58" r:id="rId41" xr:uid="{00000000-0004-0000-0000-000028000000}"/>
    <hyperlink ref="AC33" r:id="rId42" xr:uid="{00000000-0004-0000-0000-000029000000}"/>
    <hyperlink ref="AC34" r:id="rId43" xr:uid="{00000000-0004-0000-0000-00002A000000}"/>
    <hyperlink ref="AC46" r:id="rId44" xr:uid="{00000000-0004-0000-0000-00002B000000}"/>
    <hyperlink ref="AC51" r:id="rId45" xr:uid="{00000000-0004-0000-0000-00002C000000}"/>
    <hyperlink ref="AC39" r:id="rId46" xr:uid="{00000000-0004-0000-0000-00002D000000}"/>
    <hyperlink ref="AC56" r:id="rId47" xr:uid="{00000000-0004-0000-0000-00002E000000}"/>
    <hyperlink ref="AC29" r:id="rId48" xr:uid="{00000000-0004-0000-0000-00002F000000}"/>
    <hyperlink ref="AC55" r:id="rId49" xr:uid="{00000000-0004-0000-0000-000030000000}"/>
    <hyperlink ref="AC54" r:id="rId50" xr:uid="{00000000-0004-0000-0000-000031000000}"/>
    <hyperlink ref="AC49" r:id="rId51" xr:uid="{00000000-0004-0000-0000-000032000000}"/>
    <hyperlink ref="AD49" r:id="rId52" display="https://www.linkedin.com/in/pablo-carvajal-9a761784/?originalSubdomain=uk" xr:uid="{00000000-0004-0000-0000-000033000000}"/>
    <hyperlink ref="AC62" r:id="rId53" xr:uid="{BDB391DF-321B-4CB0-A3F8-E3626AC13492}"/>
    <hyperlink ref="AD35" r:id="rId54" xr:uid="{3C60FDD0-3C5B-4EFB-9FAA-36B6B827A462}"/>
    <hyperlink ref="AC35" r:id="rId55" xr:uid="{21D2EAC6-0E7A-4C8B-8C2B-CE3C2C2D073F}"/>
    <hyperlink ref="AC12" r:id="rId56" xr:uid="{8823A3ED-26FA-4F60-8868-D9EF917085B3}"/>
    <hyperlink ref="AC37" r:id="rId57" xr:uid="{288651F7-1700-4484-AC6D-6150D18A2035}"/>
    <hyperlink ref="AC61" r:id="rId58" location="d1e156" xr:uid="{AF51F738-BF76-4A59-9743-1A2BDDF045F5}"/>
    <hyperlink ref="AD61" r:id="rId59" xr:uid="{3F1899AC-BBBD-4DDB-837C-427232963C38}"/>
    <hyperlink ref="AC41" r:id="rId60" xr:uid="{27DA9BCE-BD23-4ECB-ACF5-620A070AB221}"/>
    <hyperlink ref="AC13" r:id="rId61" xr:uid="{BA0A7F99-AA2B-44D3-9DF0-AA3A6C6D7654}"/>
    <hyperlink ref="AC52" r:id="rId62" xr:uid="{2F1262A0-B19A-45B7-B83F-D3F892C6FC9D}"/>
    <hyperlink ref="AD52" r:id="rId63" xr:uid="{66FA388E-0BC0-414D-B6E9-A7130C8C9AFB}"/>
    <hyperlink ref="AD4" r:id="rId64" xr:uid="{0BA4E5BD-34FD-4CA9-A225-3184B3E6D900}"/>
    <hyperlink ref="AC67" r:id="rId65" xr:uid="{27FE1CCA-8367-4E87-8710-36C5311CA068}"/>
    <hyperlink ref="AD67" r:id="rId66" xr:uid="{930B6C5C-6C56-4B2B-A2B4-6933BA68C162}"/>
    <hyperlink ref="AD42" r:id="rId67" xr:uid="{9AF529BC-1C4A-44CB-A338-8FB7E70C3683}"/>
    <hyperlink ref="AD16" r:id="rId68" xr:uid="{EC7F24C4-68AE-4ED0-9813-3AF4269CE323}"/>
    <hyperlink ref="AC42" r:id="rId69" xr:uid="{E29B3A87-CB6F-4D54-BA03-D69CCCF0946A}"/>
    <hyperlink ref="AD15" r:id="rId70" xr:uid="{8E197254-870B-4058-AE80-48FDBA8057C7}"/>
    <hyperlink ref="AC15" r:id="rId71" xr:uid="{76F9A1A5-3F61-49CD-AECA-E84566F727A6}"/>
    <hyperlink ref="AC20" r:id="rId72" xr:uid="{2B3AB423-A64E-4A4D-9E58-870ABA8F071B}"/>
    <hyperlink ref="AD3" r:id="rId73" xr:uid="{770F493A-C339-4549-96B5-0A0B0DBA0278}"/>
    <hyperlink ref="AD6" r:id="rId74" xr:uid="{8EEB88A3-010C-4997-A640-A18CE7399A42}"/>
    <hyperlink ref="AD7" r:id="rId75" xr:uid="{95AE49A4-8EE0-4B96-9362-6CC0D5479E43}"/>
    <hyperlink ref="AD9" r:id="rId76" xr:uid="{B23866C5-957A-4B5D-BA7F-55D8EBB7C3B9}"/>
    <hyperlink ref="AD11" r:id="rId77" xr:uid="{1E8A1EC4-5B85-4668-98F2-DC63DAD7558D}"/>
    <hyperlink ref="AD14" r:id="rId78" xr:uid="{183E48DF-8133-438A-97E4-3351200474E4}"/>
    <hyperlink ref="AD17" r:id="rId79" xr:uid="{0AF6B40A-44E4-429F-95B5-0CF053114395}"/>
    <hyperlink ref="AD18" r:id="rId80" xr:uid="{0461995B-8A77-43E3-B266-69CD2337B6E8}"/>
    <hyperlink ref="AD19" r:id="rId81" xr:uid="{642596DD-D56E-404D-BB58-523995230423}"/>
    <hyperlink ref="AD22" r:id="rId82" display="christoph.dallmann@tu-dresden.de, matthew.schmidt@tu-dresden.de" xr:uid="{E6B68FA7-2069-4C37-997C-55EADFEA82FC}"/>
    <hyperlink ref="AD25" r:id="rId83" xr:uid="{120416C9-D678-4DC6-AD2F-DB4F3AE8CBC6}"/>
    <hyperlink ref="AC24" r:id="rId84" xr:uid="{F8AF6DD4-97C7-47CB-86DE-321E0310E2F7}"/>
    <hyperlink ref="AD24" r:id="rId85" xr:uid="{B68A3E26-0582-4817-AE74-43A8DC54FD99}"/>
    <hyperlink ref="AC16" r:id="rId86" xr:uid="{38F37D2E-E5EF-464A-A24B-C6A6E4C79A1E}"/>
    <hyperlink ref="AD26" r:id="rId87" xr:uid="{B29E021D-E234-4207-8D22-CC417E8F7AE2}"/>
    <hyperlink ref="AD28" r:id="rId88" xr:uid="{A61F1244-575D-4BA3-9369-884153CABB70}"/>
    <hyperlink ref="AD29" r:id="rId89" xr:uid="{F93847DE-5E1C-4531-9437-DC13E3333A49}"/>
    <hyperlink ref="AD30" r:id="rId90" xr:uid="{BE1CAD73-7C0C-4992-8440-CBB1E84CDB14}"/>
    <hyperlink ref="AD31" r:id="rId91" xr:uid="{AA80429E-D20E-4A25-A12D-C9A845D5217F}"/>
    <hyperlink ref="AD32" r:id="rId92" xr:uid="{36A1473C-640E-48B8-9E7D-A00238CB7F68}"/>
    <hyperlink ref="AD33" r:id="rId93" xr:uid="{05B515E6-D980-4F86-8C3C-7AC01ECBEB27}"/>
    <hyperlink ref="AD34" r:id="rId94" xr:uid="{7E8FC9C4-A65C-4CEA-9EDA-884C27EA9322}"/>
    <hyperlink ref="AD36" r:id="rId95" xr:uid="{77A277A9-2400-42CD-A20C-866141EB7FED}"/>
    <hyperlink ref="AD37" r:id="rId96" xr:uid="{0A7213EB-DF7A-472F-893D-5EC375E702FA}"/>
    <hyperlink ref="AD39" r:id="rId97" xr:uid="{640317C1-A762-4EBD-8BF4-2EFC6344C8C1}"/>
    <hyperlink ref="AD40" r:id="rId98" xr:uid="{6E30002E-746B-4704-B526-938371E5B0B6}"/>
    <hyperlink ref="AD41" r:id="rId99" xr:uid="{7498862F-22B1-4E0C-B1A4-E72A9F8530A1}"/>
    <hyperlink ref="AD43" r:id="rId100" display="mercy.john@covenantuniversity.edu.ng" xr:uid="{D6C3E92C-3E63-4C82-9F32-96F099CA7D5F}"/>
    <hyperlink ref="AD44" r:id="rId101" xr:uid="{46751C51-574B-430B-991B-8650E6BC75DF}"/>
    <hyperlink ref="AD45" r:id="rId102" xr:uid="{451A4C3F-D050-4F89-A06F-CD6E407AEAF2}"/>
    <hyperlink ref="AD46" r:id="rId103" xr:uid="{B9364FB9-AA8C-452B-B5EE-B4CE5B71D451}"/>
    <hyperlink ref="AD47" r:id="rId104" xr:uid="{B75631BB-FB4C-4F79-B52E-2186D3FF1F7A}"/>
    <hyperlink ref="AD48" r:id="rId105" xr:uid="{3349F584-9D34-489A-B4C2-B84B58F1B6ED}"/>
    <hyperlink ref="AD50" r:id="rId106" display="praene@univ-reunion.fr" xr:uid="{0F6893B5-D111-4194-919E-D6023FDCCF42}"/>
    <hyperlink ref="AD51" r:id="rId107" xr:uid="{E4A6656A-6FBF-48B8-9415-EC2CED620630}"/>
    <hyperlink ref="AD53" r:id="rId108" xr:uid="{DDEBF37B-E65D-4D58-8649-48D88F12D31E}"/>
    <hyperlink ref="AD54" r:id="rId109" xr:uid="{1EA43D45-ADEC-409D-9F51-E5AA326765F7}"/>
    <hyperlink ref="AD55" r:id="rId110" xr:uid="{F220C70D-65D4-4BDD-8B76-1DD76BA7292F}"/>
    <hyperlink ref="AD56" r:id="rId111" xr:uid="{2726B32A-A5E4-47A8-8323-40E176DF5A0E}"/>
    <hyperlink ref="AD57" r:id="rId112" xr:uid="{5433B55A-F769-42AA-9BE7-4E1AC92831C6}"/>
    <hyperlink ref="AD2" r:id="rId113" display="francesco.dallalonga@tno.nlbob.vanderzwaan@tno.nl" xr:uid="{5CFBC5C1-EC94-4BCD-8C9B-F61903F6C6DD}"/>
    <hyperlink ref="AD5" r:id="rId114" display="m.mahmood-3@sms.ed.ac.ukmax.parzen@ed.ac.uk" xr:uid="{351F65D9-ECFF-4E03-B095-98CA5F9E847E}"/>
    <hyperlink ref="AD58" r:id="rId115" xr:uid="{8FF15FDB-609E-4E25-9D75-4EFA59A38D0D}"/>
    <hyperlink ref="AD59" r:id="rId116" xr:uid="{AC6BC32C-655D-49AF-A852-F808D8518B77}"/>
    <hyperlink ref="AD62" r:id="rId117" xr:uid="{91B299AC-4733-44D8-B4E6-5A7F607BC838}"/>
    <hyperlink ref="AD60" r:id="rId118" xr:uid="{3BB77B5D-D598-4108-A6D0-9133FE6B4375}"/>
    <hyperlink ref="AD63" r:id="rId119" xr:uid="{ECAF6365-CA8D-4F2E-98D0-CD2C5A265B16}"/>
    <hyperlink ref="AD64" r:id="rId120" xr:uid="{D2C481EA-FC29-4649-BB69-95B910102CEC}"/>
    <hyperlink ref="AD65" r:id="rId121" xr:uid="{472FF0D0-D4D4-43DD-AF82-EAC4D5AB4C22}"/>
    <hyperlink ref="AD66" r:id="rId122" xr:uid="{F8B3AA62-2838-4AB0-99D5-D5AF0AD50C64}"/>
    <hyperlink ref="AD68" r:id="rId123" xr:uid="{D278D96C-9A5A-4480-919F-6358D9529DF0}"/>
    <hyperlink ref="AD10" r:id="rId124" display="Nouedraogo@uneca.orgOuedraogo.s.nadia@gmail.com" xr:uid="{3CBBE8DD-3AB2-4C1E-B99E-5B346A4A355B}"/>
    <hyperlink ref="AD12" r:id="rId125" display="naima.chabouni@minesparis.psl.eucharlene.barnet@minesparis.psl.euedi.assoumou@minesparis.psl.eunadia.maizi@minesparis.psl.eusandrine.selosse@minesparis.psl.eu" xr:uid="{46C33E06-A1F9-4C6B-AD2E-4A14D7AEBAE8}"/>
    <hyperlink ref="AD13" r:id="rId126" display="messaoudi.djilali30@gmail.commessaoudi.djilali@univ-ouargla.dz " xr:uid="{C470EB95-F9DF-4CC0-9E16-CD1287FDB379}"/>
    <hyperlink ref="AD21" r:id="rId127" display="edi.assoumou@mines-paristech.frflorent.mcisaac@gmail.com" xr:uid="{C9013BB8-89D7-42F8-8E0B-745E00EA3934}"/>
    <hyperlink ref="AC21" r:id="rId128" xr:uid="{5B732408-C566-4373-AF0C-19211EB7116C}"/>
    <hyperlink ref="AD38" r:id="rId129" xr:uid="{391D7016-F92D-4A1F-8560-ED5279D10E54}"/>
    <hyperlink ref="AC38" r:id="rId130" xr:uid="{0DF0CDEF-655D-48A1-AF8D-B4F059BEE0FE}"/>
  </hyperlinks>
  <pageMargins left="0.7" right="0.7" top="0.75" bottom="0.75" header="0.3" footer="0.3"/>
  <pageSetup paperSize="9" orientation="portrait" r:id="rId131"/>
  <tableParts count="1">
    <tablePart r:id="rId13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2">
    <tabColor theme="5" tint="0.39997558519241921"/>
  </sheetPr>
  <dimension ref="A1:X64"/>
  <sheetViews>
    <sheetView topLeftCell="B79" workbookViewId="0">
      <selection activeCell="A79" sqref="A79"/>
    </sheetView>
  </sheetViews>
  <sheetFormatPr baseColWidth="10" defaultColWidth="8.875" defaultRowHeight="14.25"/>
  <cols>
    <col min="1" max="1" width="18.125" customWidth="1"/>
    <col min="3" max="3" width="13.125" customWidth="1"/>
    <col min="16" max="16" width="25.25" customWidth="1"/>
    <col min="19" max="19" width="17.875" customWidth="1"/>
    <col min="22" max="22" width="14.25" style="18" customWidth="1"/>
  </cols>
  <sheetData>
    <row r="1" spans="1:24" ht="15.75">
      <c r="A1" t="s">
        <v>3317</v>
      </c>
      <c r="B1" t="s">
        <v>3318</v>
      </c>
      <c r="C1" t="s">
        <v>3319</v>
      </c>
      <c r="P1" s="17" t="s">
        <v>3320</v>
      </c>
      <c r="Q1" s="20"/>
      <c r="R1" s="20"/>
      <c r="S1" s="20" t="s">
        <v>3321</v>
      </c>
      <c r="W1" s="16"/>
      <c r="X1" s="16"/>
    </row>
    <row r="2" spans="1:24" ht="14.45" customHeight="1">
      <c r="A2" t="s">
        <v>269</v>
      </c>
      <c r="B2">
        <f>COUNTIFS(models_list_studies!B:B, "*OSeMOSYS*",models_list_studies!B:B,"&lt;&gt;*LEAP*", models_list_studies!B:B,"&lt;&gt;*FlexTool*",models_list_studies!B:B,"&lt;&gt;*ONSSET*")</f>
        <v>12</v>
      </c>
      <c r="C2" s="5">
        <f t="shared" ref="C2:C10" si="0">B2/$B$17</f>
        <v>0.18181818181818182</v>
      </c>
      <c r="P2" s="19" t="s">
        <v>3322</v>
      </c>
      <c r="Q2" s="15"/>
      <c r="R2" s="15"/>
      <c r="S2" s="15" t="s">
        <v>1289</v>
      </c>
    </row>
    <row r="3" spans="1:24">
      <c r="A3" t="s">
        <v>387</v>
      </c>
      <c r="B3">
        <f>COUNTIFS(models_list_studies!B:B,"*LEAP*",models_list_studies!B:B, "&lt;&gt;*OSeMOSYS*", models_list_studies!B:B, "&lt;&gt;*NEMO*", models_list_studies!B:B, "&lt;&gt;*MCDM*", models_list_studies!B:B, "&lt;&gt;*CLEWS*")</f>
        <v>8</v>
      </c>
      <c r="C3" s="5">
        <f t="shared" si="0"/>
        <v>0.12121212121212122</v>
      </c>
      <c r="P3" s="19" t="s">
        <v>3323</v>
      </c>
      <c r="Q3" s="15"/>
      <c r="R3" s="15"/>
      <c r="S3" s="15" t="s">
        <v>1291</v>
      </c>
    </row>
    <row r="4" spans="1:24">
      <c r="A4" t="s">
        <v>2238</v>
      </c>
      <c r="B4">
        <f>COUNTIFS(models_list_studies!B:B, "*TIMES*") + COUNTIFS(models_list_studies!B:B, "*MARKAL*")-COUNTIFS(models_list_studies!B:B, "*TIMES*",models_list_studies!B:B, "*MARKAL*")</f>
        <v>6</v>
      </c>
      <c r="C4" s="5">
        <f t="shared" si="0"/>
        <v>9.0909090909090912E-2</v>
      </c>
      <c r="P4" s="19" t="s">
        <v>3324</v>
      </c>
      <c r="Q4" s="15"/>
      <c r="R4" s="15"/>
      <c r="S4" s="15" t="s">
        <v>1307</v>
      </c>
    </row>
    <row r="5" spans="1:24">
      <c r="A5" t="s">
        <v>3325</v>
      </c>
      <c r="B5">
        <f>COUNTIFS(models_list_studies!B:B,"*MESSAGE*", models_list_studies!B:B, "&lt;&gt;*MAED*")+COUNTIFS(models_list_studies!B:B,"*SPLAT*")-COUNTIFS(models_list_studies!B:B,"*SPLAT*",models_list_studies!B:B,"*MESSAGE*")</f>
        <v>5</v>
      </c>
      <c r="C5" s="5">
        <f t="shared" si="0"/>
        <v>7.575757575757576E-2</v>
      </c>
      <c r="P5" s="19" t="s">
        <v>3326</v>
      </c>
      <c r="Q5" s="15"/>
      <c r="R5" s="15"/>
      <c r="S5" s="15" t="s">
        <v>722</v>
      </c>
    </row>
    <row r="6" spans="1:24">
      <c r="A6" t="s">
        <v>259</v>
      </c>
      <c r="B6">
        <f>COUNTIFS(models_list_studies!B:B,"*ONSSET*", models_list_studies!B:B, "&lt;&gt;*OSEMOSYS*", models_list_studies!B:B, "&lt;&gt;*Pypsa*")</f>
        <v>4</v>
      </c>
      <c r="C6" s="5">
        <f t="shared" si="0"/>
        <v>6.0606060606060608E-2</v>
      </c>
      <c r="P6" s="19" t="s">
        <v>3327</v>
      </c>
      <c r="Q6" s="15"/>
      <c r="R6" s="15"/>
      <c r="S6" s="15" t="s">
        <v>1298</v>
      </c>
    </row>
    <row r="7" spans="1:24">
      <c r="A7" t="s">
        <v>3328</v>
      </c>
      <c r="B7">
        <f>COUNTIFS(models_list_studies!B:B, "*GIS*", models_list_studies!B:B, "&lt;&gt;*TIMES*")</f>
        <v>4</v>
      </c>
      <c r="C7" s="5">
        <f t="shared" si="0"/>
        <v>6.0606060606060608E-2</v>
      </c>
      <c r="P7" s="19" t="s">
        <v>3329</v>
      </c>
      <c r="Q7" s="15"/>
      <c r="R7" s="15"/>
      <c r="S7" s="15" t="s">
        <v>1335</v>
      </c>
    </row>
    <row r="8" spans="1:24">
      <c r="A8" t="s">
        <v>752</v>
      </c>
      <c r="B8">
        <f>COUNTIFS(models_list_studies!B:B, "*HOMER*")</f>
        <v>2</v>
      </c>
      <c r="C8" s="5">
        <f t="shared" si="0"/>
        <v>3.0303030303030304E-2</v>
      </c>
      <c r="P8" s="19" t="s">
        <v>3330</v>
      </c>
      <c r="Q8" s="15"/>
      <c r="R8" s="15"/>
      <c r="S8" s="15" t="s">
        <v>1310</v>
      </c>
    </row>
    <row r="9" spans="1:24">
      <c r="A9" t="s">
        <v>532</v>
      </c>
      <c r="B9">
        <v>2</v>
      </c>
      <c r="C9" s="5">
        <f t="shared" si="0"/>
        <v>3.0303030303030304E-2</v>
      </c>
      <c r="P9" s="19" t="s">
        <v>3331</v>
      </c>
      <c r="Q9" s="15"/>
      <c r="R9" s="15"/>
      <c r="S9" s="15" t="s">
        <v>3332</v>
      </c>
    </row>
    <row r="10" spans="1:24">
      <c r="A10" t="s">
        <v>1571</v>
      </c>
      <c r="B10">
        <f>COUNTIFS(models_list_studies!B:B, "*CERC*")</f>
        <v>1</v>
      </c>
      <c r="C10" s="5">
        <f t="shared" si="0"/>
        <v>1.5151515151515152E-2</v>
      </c>
      <c r="P10" s="19" t="s">
        <v>3333</v>
      </c>
      <c r="Q10" s="15"/>
      <c r="R10" s="15"/>
      <c r="S10" t="s">
        <v>3334</v>
      </c>
    </row>
    <row r="11" spans="1:24">
      <c r="A11" t="s">
        <v>1535</v>
      </c>
      <c r="B11">
        <v>1</v>
      </c>
      <c r="C11" s="5">
        <f>B11/$B$17</f>
        <v>1.5151515151515152E-2</v>
      </c>
    </row>
    <row r="12" spans="1:24">
      <c r="A12" t="s">
        <v>1292</v>
      </c>
      <c r="B12">
        <v>1</v>
      </c>
      <c r="C12" s="5">
        <f>B12/$B$17</f>
        <v>1.5151515151515152E-2</v>
      </c>
    </row>
    <row r="13" spans="1:24">
      <c r="A13" t="s">
        <v>3320</v>
      </c>
      <c r="B13">
        <f>COUNTIFS(models_list_studies!B:B, "*LEAP*", models_list_studies!B:B, "*OSeMOSYS*")+COUNTIFS(models_list_studies!B:B, "*ONSSET*", models_list_studies!B:B, "*OSeMOSYS*")+COUNTIFS(models_list_studies!B:B, "*LEAP*", models_list_studies!B:B, "*MCDM*")+COUNTIFS(models_list_studies!B:B, "*Flextool*", models_list_studies!B:B, "*OSeMOSYS*")+COUNTIFS(models_list_studies!B:B, "*MESSAGE*", models_list_studies!B:B, "*MAED*")+COUNTIFS(models_list_studies!B:B, "*LEAP*", models_list_studies!B:B, "*NEMO*")+COUNTIFS(models_list_studies!B:B, "*LEAP*", models_list_studies!B:B, "*CLEWS*")+COUNTIFS(models_list_studies!B:B, "*MESSAGE*", models_list_studies!B:B, "*SIMPACTS*")+COUNTIFS(models_list_studies!B:B, "*PypSA*", models_list_studies!B:B, "*OnSSET*")</f>
        <v>11</v>
      </c>
      <c r="C13" s="5">
        <f>B13/$B$17</f>
        <v>0.16666666666666666</v>
      </c>
    </row>
    <row r="14" spans="1:24">
      <c r="A14" t="s">
        <v>3321</v>
      </c>
      <c r="B14">
        <f>66-SUM(B2:B13)</f>
        <v>9</v>
      </c>
      <c r="C14" s="5">
        <f>B14/$B$17</f>
        <v>0.13636363636363635</v>
      </c>
    </row>
    <row r="17" spans="1:2">
      <c r="B17">
        <f>SUM(B2:B14)</f>
        <v>66</v>
      </c>
    </row>
    <row r="32" spans="1:2">
      <c r="A32" t="s">
        <v>3335</v>
      </c>
      <c r="B32" t="s">
        <v>3336</v>
      </c>
    </row>
    <row r="33" spans="1:2">
      <c r="A33">
        <v>2010</v>
      </c>
      <c r="B33">
        <f>COUNTIF(models_list_studies!A:A, "*" &amp; A33 &amp; "*")</f>
        <v>2</v>
      </c>
    </row>
    <row r="34" spans="1:2">
      <c r="A34">
        <v>2011</v>
      </c>
      <c r="B34">
        <f>COUNTIF(models_list_studies!A:A, "*" &amp; A34 &amp; "*")</f>
        <v>0</v>
      </c>
    </row>
    <row r="35" spans="1:2">
      <c r="A35">
        <v>2012</v>
      </c>
      <c r="B35">
        <f>COUNTIF(models_list_studies!A:A, "*" &amp; A35 &amp; "*")</f>
        <v>1</v>
      </c>
    </row>
    <row r="36" spans="1:2">
      <c r="A36">
        <v>2013</v>
      </c>
      <c r="B36">
        <f>COUNTIF(models_list_studies!A:A, "*" &amp; A36 &amp; "*")</f>
        <v>0</v>
      </c>
    </row>
    <row r="37" spans="1:2">
      <c r="A37">
        <v>2014</v>
      </c>
      <c r="B37">
        <f>COUNTIF(models_list_studies!A:A, "*" &amp; A37 &amp; "*")</f>
        <v>1</v>
      </c>
    </row>
    <row r="38" spans="1:2">
      <c r="A38">
        <v>2015</v>
      </c>
      <c r="B38">
        <f>COUNTIF(models_list_studies!A:A, "*" &amp; A38 &amp; "*")</f>
        <v>0</v>
      </c>
    </row>
    <row r="39" spans="1:2">
      <c r="A39">
        <v>2016</v>
      </c>
      <c r="B39">
        <f>COUNTIF(models_list_studies!A:A, "*" &amp; A39 &amp; "*")</f>
        <v>4</v>
      </c>
    </row>
    <row r="40" spans="1:2">
      <c r="A40">
        <v>2017</v>
      </c>
      <c r="B40">
        <f>COUNTIF(models_list_studies!A:A, "*" &amp; A40 &amp; "*")</f>
        <v>8</v>
      </c>
    </row>
    <row r="41" spans="1:2">
      <c r="A41">
        <v>2018</v>
      </c>
      <c r="B41">
        <f>COUNTIF(models_list_studies!A:A, "*" &amp; A41 &amp; "*")</f>
        <v>5</v>
      </c>
    </row>
    <row r="42" spans="1:2">
      <c r="A42">
        <v>2019</v>
      </c>
      <c r="B42">
        <f>COUNTIF(models_list_studies!A:A, "*" &amp; A42 &amp; "*")</f>
        <v>4</v>
      </c>
    </row>
    <row r="43" spans="1:2">
      <c r="A43">
        <v>2020</v>
      </c>
      <c r="B43">
        <f>COUNTIF(models_list_studies!A:A, "*" &amp; A43 &amp; "*")</f>
        <v>2</v>
      </c>
    </row>
    <row r="44" spans="1:2">
      <c r="A44">
        <v>2021</v>
      </c>
      <c r="B44">
        <f>COUNTIF(models_list_studies!A:A, "*" &amp; A44 &amp; "*")</f>
        <v>11</v>
      </c>
    </row>
    <row r="45" spans="1:2">
      <c r="A45">
        <v>2022</v>
      </c>
      <c r="B45">
        <f>COUNTIF(models_list_studies!A:A, "*" &amp; A45 &amp; "*")</f>
        <v>11</v>
      </c>
    </row>
    <row r="46" spans="1:2">
      <c r="A46">
        <v>2023</v>
      </c>
      <c r="B46">
        <f>COUNTIF(models_list_studies!A:A, "*" &amp; A46 &amp; "*")</f>
        <v>8</v>
      </c>
    </row>
    <row r="47" spans="1:2">
      <c r="A47">
        <v>2024</v>
      </c>
      <c r="B47">
        <f>COUNTIF(models_list_studies!A:A, "*" &amp; A47 &amp; "*")</f>
        <v>8</v>
      </c>
    </row>
    <row r="48" spans="1:2">
      <c r="A48">
        <v>2025</v>
      </c>
      <c r="B48">
        <f>COUNTIF(models_list_studies!A:A, "*" &amp; A48 &amp; "*")</f>
        <v>3</v>
      </c>
    </row>
    <row r="53" spans="1:2">
      <c r="A53" t="s">
        <v>3337</v>
      </c>
      <c r="B53" t="s">
        <v>3338</v>
      </c>
    </row>
    <row r="54" spans="1:2">
      <c r="A54" t="s">
        <v>3339</v>
      </c>
      <c r="B54">
        <v>32</v>
      </c>
    </row>
    <row r="55" spans="1:2">
      <c r="A55" t="s">
        <v>2643</v>
      </c>
      <c r="B55">
        <v>30</v>
      </c>
    </row>
    <row r="56" spans="1:2">
      <c r="A56" t="s">
        <v>3320</v>
      </c>
      <c r="B56">
        <v>5</v>
      </c>
    </row>
    <row r="61" spans="1:2">
      <c r="A61" s="23" t="s">
        <v>3340</v>
      </c>
      <c r="B61" s="23" t="s">
        <v>3338</v>
      </c>
    </row>
    <row r="62" spans="1:2" ht="28.5">
      <c r="A62" s="23" t="s">
        <v>3341</v>
      </c>
      <c r="B62" s="23">
        <v>28</v>
      </c>
    </row>
    <row r="63" spans="1:2" ht="42.75">
      <c r="A63" s="23" t="s">
        <v>3342</v>
      </c>
      <c r="B63" s="23">
        <v>20</v>
      </c>
    </row>
    <row r="64" spans="1:2" ht="28.5">
      <c r="A64" s="23" t="s">
        <v>3343</v>
      </c>
      <c r="B64" s="23">
        <v>19</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3">
    <tabColor theme="5" tint="0.39997558519241921"/>
  </sheetPr>
  <dimension ref="A1:B208"/>
  <sheetViews>
    <sheetView topLeftCell="A241" zoomScale="160" zoomScaleNormal="160" workbookViewId="0">
      <selection activeCell="B16" sqref="B16"/>
    </sheetView>
  </sheetViews>
  <sheetFormatPr baseColWidth="10" defaultColWidth="11.25" defaultRowHeight="14.25"/>
  <cols>
    <col min="1" max="1" width="18.25" customWidth="1"/>
  </cols>
  <sheetData>
    <row r="1" spans="1:2">
      <c r="A1" t="s">
        <v>3344</v>
      </c>
      <c r="B1" t="s">
        <v>3319</v>
      </c>
    </row>
    <row r="2" spans="1:2">
      <c r="A2" t="s">
        <v>3345</v>
      </c>
      <c r="B2">
        <f>COUNTIFS(models_list_studies!C:C, "*Africa*", models_list_studies!C:C, "&lt;&gt;*South*", models_list_studies!C:C, "&lt;&gt;*Region*", models_list_studies!C:C, "&lt;&gt;*North*", models_list_studies!C:C, "&lt;&gt;*West*", models_list_studies!C:C, "&lt;&gt;*Sub-Saharan*")+COUNTIFS(models_list_studies!C:C, "*Continent*")</f>
        <v>9</v>
      </c>
    </row>
    <row r="3" spans="1:2">
      <c r="A3" t="s">
        <v>3346</v>
      </c>
      <c r="B3">
        <v>9</v>
      </c>
    </row>
    <row r="4" spans="1:2">
      <c r="A4" t="s">
        <v>1574</v>
      </c>
      <c r="B4">
        <f>66-B2-B5-B3</f>
        <v>45</v>
      </c>
    </row>
    <row r="5" spans="1:2">
      <c r="A5" t="s">
        <v>3347</v>
      </c>
      <c r="B5">
        <v>3</v>
      </c>
    </row>
    <row r="9" spans="1:2">
      <c r="A9" t="s">
        <v>3348</v>
      </c>
      <c r="B9" t="s">
        <v>3319</v>
      </c>
    </row>
    <row r="10" spans="1:2">
      <c r="A10" t="s">
        <v>3349</v>
      </c>
      <c r="B10">
        <v>14</v>
      </c>
    </row>
    <row r="11" spans="1:2">
      <c r="A11" t="s">
        <v>1447</v>
      </c>
      <c r="B11">
        <v>6</v>
      </c>
    </row>
    <row r="12" spans="1:2">
      <c r="A12" t="s">
        <v>3350</v>
      </c>
      <c r="B12">
        <v>3</v>
      </c>
    </row>
    <row r="13" spans="1:2">
      <c r="A13" t="s">
        <v>3351</v>
      </c>
      <c r="B13">
        <v>13</v>
      </c>
    </row>
    <row r="14" spans="1:2">
      <c r="A14" t="s">
        <v>3352</v>
      </c>
      <c r="B14">
        <v>10</v>
      </c>
    </row>
    <row r="15" spans="1:2">
      <c r="A15" t="s">
        <v>3353</v>
      </c>
      <c r="B15">
        <v>2</v>
      </c>
    </row>
    <row r="18" spans="1:2">
      <c r="B18">
        <f>SUM(B10:B15)</f>
        <v>48</v>
      </c>
    </row>
    <row r="22" spans="1:2">
      <c r="A22" t="s">
        <v>3354</v>
      </c>
      <c r="B22" t="s">
        <v>3355</v>
      </c>
    </row>
    <row r="23" spans="1:2">
      <c r="A23" t="s">
        <v>1440</v>
      </c>
      <c r="B23">
        <f>COUNTIF(models_list_studies!C:C,"*" &amp; A23 &amp; "*")</f>
        <v>19</v>
      </c>
    </row>
    <row r="24" spans="1:2">
      <c r="A24" t="s">
        <v>1420</v>
      </c>
      <c r="B24">
        <f>COUNTIF(models_list_studies!C:C,"*" &amp; A24 &amp; "*")</f>
        <v>12</v>
      </c>
    </row>
    <row r="25" spans="1:2">
      <c r="A25" t="s">
        <v>1413</v>
      </c>
      <c r="B25">
        <f>COUNTIF(models_list_studies!C:C,"*" &amp; A25 &amp; "*")</f>
        <v>14</v>
      </c>
    </row>
    <row r="26" spans="1:2">
      <c r="A26" t="s">
        <v>3356</v>
      </c>
      <c r="B26">
        <f>COUNTIF(models_list_studies!C:C,"*" &amp; A26 &amp; "*")</f>
        <v>11</v>
      </c>
    </row>
    <row r="27" spans="1:2">
      <c r="A27" t="s">
        <v>1447</v>
      </c>
      <c r="B27">
        <f>COUNTIF(models_list_studies!C:C,"*" &amp; A27 &amp; "*")</f>
        <v>14</v>
      </c>
    </row>
    <row r="28" spans="1:2">
      <c r="A28" t="s">
        <v>1450</v>
      </c>
      <c r="B28">
        <f>COUNTIF(models_list_studies!C:C,"*" &amp; A28 &amp; "*")</f>
        <v>12</v>
      </c>
    </row>
    <row r="29" spans="1:2">
      <c r="A29" t="s">
        <v>1427</v>
      </c>
      <c r="B29">
        <f>COUNTIF(models_list_studies!C:C,"*" &amp; A29 &amp; "*")</f>
        <v>17</v>
      </c>
    </row>
    <row r="30" spans="1:2">
      <c r="A30" t="s">
        <v>1390</v>
      </c>
      <c r="B30">
        <f>COUNTIF(models_list_studies!C:C,"*" &amp; A30 &amp; "*")</f>
        <v>12</v>
      </c>
    </row>
    <row r="31" spans="1:2">
      <c r="A31" t="s">
        <v>1453</v>
      </c>
      <c r="B31">
        <f>COUNTIF(models_list_studies!C:C,"*" &amp; A31 &amp; "*")</f>
        <v>11</v>
      </c>
    </row>
    <row r="32" spans="1:2">
      <c r="A32" t="s">
        <v>1449</v>
      </c>
      <c r="B32">
        <f t="array" ref="B32">SUMPRODUCT(--ISNUMBER(SEARCH("Sudan", SUBSTITUTE(models_list_studies!C:C, "South Sudan", ""))))</f>
        <v>10</v>
      </c>
    </row>
    <row r="33" spans="1:2">
      <c r="A33" t="s">
        <v>1436</v>
      </c>
      <c r="B33">
        <f>COUNTIF(models_list_studies!C:C,"*" &amp; A33 &amp; "*")</f>
        <v>10</v>
      </c>
    </row>
    <row r="34" spans="1:2">
      <c r="A34" t="s">
        <v>1423</v>
      </c>
      <c r="B34">
        <f>COUNTIF(models_list_studies!C:C,"*" &amp; A34 &amp; "*")</f>
        <v>15</v>
      </c>
    </row>
    <row r="35" spans="1:2">
      <c r="A35" t="s">
        <v>1437</v>
      </c>
      <c r="B35">
        <f>COUNTIF(models_list_studies!C:C,"*" &amp; A35 &amp; "*")</f>
        <v>12</v>
      </c>
    </row>
    <row r="36" spans="1:2">
      <c r="A36" t="s">
        <v>1426</v>
      </c>
      <c r="B36">
        <f>COUNTIF(models_list_studies!C:C,"*" &amp; A36 &amp; "*")+COUNTIF(models_list_studies!C:C,"*Côte d’Ivoire *")</f>
        <v>11</v>
      </c>
    </row>
    <row r="37" spans="1:2">
      <c r="A37" t="s">
        <v>1431</v>
      </c>
      <c r="B37">
        <f>COUNTIF(models_list_studies!C:C,"*" &amp; A37 &amp; "*")</f>
        <v>8</v>
      </c>
    </row>
    <row r="38" spans="1:2">
      <c r="A38" t="s">
        <v>1394</v>
      </c>
      <c r="B38">
        <f>COUNTIF(models_list_studies!C:C,"*" &amp; A38 &amp; "*")</f>
        <v>11</v>
      </c>
    </row>
    <row r="39" spans="1:2">
      <c r="A39" t="s">
        <v>1405</v>
      </c>
      <c r="B39">
        <f>COUNTIF(models_list_studies!C:C,"*" &amp; A39 &amp; "*")+COUNTIF(models_list_studies!C:C,"*Cameroun*")</f>
        <v>13</v>
      </c>
    </row>
    <row r="40" spans="1:2">
      <c r="A40" t="s">
        <v>3357</v>
      </c>
      <c r="B40">
        <f>COUNTIF(models_list_studies!C:C,"*" &amp; A40 &amp; "*")</f>
        <v>12</v>
      </c>
    </row>
    <row r="41" spans="1:2">
      <c r="A41" t="s">
        <v>1401</v>
      </c>
      <c r="B41">
        <f>COUNTIF(models_list_studies!C:C,"*" &amp; A41 &amp; "*")</f>
        <v>14</v>
      </c>
    </row>
    <row r="42" spans="1:2">
      <c r="A42" t="s">
        <v>1433</v>
      </c>
      <c r="B42">
        <f>COUNTIF(models_list_studies!C:C,"*" &amp; A42 &amp; "*")</f>
        <v>13</v>
      </c>
    </row>
    <row r="43" spans="1:2">
      <c r="A43" t="s">
        <v>1432</v>
      </c>
      <c r="B43">
        <f>COUNTIF(models_list_studies!C:C,"*" &amp; A43 &amp; "*")</f>
        <v>11</v>
      </c>
    </row>
    <row r="44" spans="1:2">
      <c r="A44" t="s">
        <v>1454</v>
      </c>
      <c r="B44">
        <f>COUNTIF(models_list_studies!C:C,"*" &amp; A44 &amp; "*")</f>
        <v>14</v>
      </c>
    </row>
    <row r="45" spans="1:2">
      <c r="A45" t="s">
        <v>1443</v>
      </c>
      <c r="B45">
        <f>COUNTIF(models_list_studies!C:C,"*" &amp; A45 &amp; "*")</f>
        <v>12</v>
      </c>
    </row>
    <row r="46" spans="1:2">
      <c r="A46" t="s">
        <v>1455</v>
      </c>
      <c r="B46">
        <f>COUNTIF(models_list_studies!C:C,"*" &amp; A46 &amp; "*")</f>
        <v>11</v>
      </c>
    </row>
    <row r="47" spans="1:2">
      <c r="A47" t="s">
        <v>1408</v>
      </c>
      <c r="B47">
        <f>COUNTIF(models_list_studies!C:C,"*" &amp; A47 &amp; "*")</f>
        <v>10</v>
      </c>
    </row>
    <row r="48" spans="1:2">
      <c r="A48" t="s">
        <v>1424</v>
      </c>
      <c r="B48">
        <f>COUNTIF(models_list_studies!C:C,"*" &amp; A48 &amp; "*")</f>
        <v>12</v>
      </c>
    </row>
    <row r="49" spans="1:2">
      <c r="A49" t="s">
        <v>1452</v>
      </c>
      <c r="B49">
        <f>COUNTIF(models_list_studies!C:C,"*" &amp; A49 &amp; "*")</f>
        <v>13</v>
      </c>
    </row>
    <row r="50" spans="1:2">
      <c r="A50" t="s">
        <v>1441</v>
      </c>
      <c r="B50">
        <f>COUNTIF(models_list_studies!C:C,"*" &amp; A50 &amp; "*")</f>
        <v>11</v>
      </c>
    </row>
    <row r="51" spans="1:2">
      <c r="A51" t="s">
        <v>1448</v>
      </c>
      <c r="B51">
        <f>COUNTIF(models_list_studies!C:C,"*" &amp; A51 &amp; "*")</f>
        <v>4</v>
      </c>
    </row>
    <row r="52" spans="1:2">
      <c r="A52" t="s">
        <v>1397</v>
      </c>
      <c r="B52">
        <f>COUNTIF(models_list_studies!C:C,"*" &amp; A52 &amp; "*")</f>
        <v>13</v>
      </c>
    </row>
    <row r="53" spans="1:2">
      <c r="A53" t="s">
        <v>1446</v>
      </c>
      <c r="B53">
        <f>COUNTIF(models_list_studies!C:C,"*" &amp; A53 &amp; "*")</f>
        <v>9</v>
      </c>
    </row>
    <row r="54" spans="1:2">
      <c r="A54" t="s">
        <v>1402</v>
      </c>
      <c r="B54">
        <f>COUNTIF(models_list_studies!C:C,"*" &amp; A54 &amp; "*")</f>
        <v>10</v>
      </c>
    </row>
    <row r="55" spans="1:2">
      <c r="A55" t="s">
        <v>1451</v>
      </c>
      <c r="B55">
        <f>COUNTIF(models_list_studies!C:C,"*" &amp; A55 &amp; "*")</f>
        <v>13</v>
      </c>
    </row>
    <row r="56" spans="1:2">
      <c r="A56" t="s">
        <v>1430</v>
      </c>
      <c r="B56">
        <f>COUNTIF(models_list_studies!C:C,"*" &amp; A56 &amp; "*")</f>
        <v>9</v>
      </c>
    </row>
    <row r="57" spans="1:2">
      <c r="A57" t="s">
        <v>1445</v>
      </c>
      <c r="B57">
        <f>COUNTIF(models_list_studies!C:C,"*" &amp; A57 &amp; "*")</f>
        <v>12</v>
      </c>
    </row>
    <row r="58" spans="1:2">
      <c r="A58" t="s">
        <v>1407</v>
      </c>
      <c r="B58">
        <f>COUNTIF(models_list_studies!C:C,"*" &amp; A58 &amp; "*")</f>
        <v>10</v>
      </c>
    </row>
    <row r="59" spans="1:2">
      <c r="A59" t="s">
        <v>1417</v>
      </c>
      <c r="B59">
        <f>COUNTIF(models_list_studies!C:C,"*" &amp; A59 &amp; "*")</f>
        <v>10</v>
      </c>
    </row>
    <row r="60" spans="1:2">
      <c r="A60" t="s">
        <v>1411</v>
      </c>
      <c r="B60">
        <f>COUNTIF(models_list_studies!C:C,"*" &amp; A60 &amp; "*")</f>
        <v>10</v>
      </c>
    </row>
    <row r="61" spans="1:2">
      <c r="A61" t="s">
        <v>1429</v>
      </c>
      <c r="B61">
        <f>COUNTIF(models_list_studies!C:C,"*" &amp; A61 &amp; "*")</f>
        <v>12</v>
      </c>
    </row>
    <row r="62" spans="1:2">
      <c r="A62" t="s">
        <v>1434</v>
      </c>
      <c r="B62">
        <f>COUNTIF(models_list_studies!C:C,"*" &amp; A62 &amp; "*")</f>
        <v>11</v>
      </c>
    </row>
    <row r="63" spans="1:2">
      <c r="A63" t="s">
        <v>1421</v>
      </c>
      <c r="B63">
        <f>COUNTIF(models_list_studies!C:C,"*" &amp; A63 &amp; "*")</f>
        <v>10</v>
      </c>
    </row>
    <row r="64" spans="1:2">
      <c r="A64" t="s">
        <v>1438</v>
      </c>
      <c r="B64">
        <f>COUNTIF(models_list_studies!C:C,"*" &amp; A64 &amp; "*")</f>
        <v>11</v>
      </c>
    </row>
    <row r="65" spans="1:2">
      <c r="A65" t="s">
        <v>1399</v>
      </c>
      <c r="B65">
        <f>COUNTIF(models_list_studies!C:C,"*" &amp; A65 &amp; "*")</f>
        <v>12</v>
      </c>
    </row>
    <row r="66" spans="1:2">
      <c r="A66" t="s">
        <v>1428</v>
      </c>
      <c r="B66">
        <f>COUNTIF(models_list_studies!C:C,"*" &amp; A66 &amp; "*")</f>
        <v>11</v>
      </c>
    </row>
    <row r="67" spans="1:2">
      <c r="A67" t="s">
        <v>1415</v>
      </c>
      <c r="B67">
        <f>COUNTIF(models_list_studies!C:C,"*" &amp; A67 &amp; "*")</f>
        <v>10</v>
      </c>
    </row>
    <row r="68" spans="1:2">
      <c r="A68" t="s">
        <v>1422</v>
      </c>
      <c r="B68">
        <f>COUNTIF(models_list_studies!C:C,"*" &amp; A68 &amp; "*")</f>
        <v>13</v>
      </c>
    </row>
    <row r="69" spans="1:2">
      <c r="A69" t="s">
        <v>3358</v>
      </c>
      <c r="B69">
        <f>COUNTIF(models_list_studies!C:C,"*" &amp; A69 &amp; "*")</f>
        <v>12</v>
      </c>
    </row>
    <row r="70" spans="1:2">
      <c r="A70" t="s">
        <v>1435</v>
      </c>
      <c r="B70">
        <f>COUNTIF(models_list_studies!C:C,"*" &amp; A70 &amp; "*")</f>
        <v>1</v>
      </c>
    </row>
    <row r="71" spans="1:2">
      <c r="A71" t="s">
        <v>1419</v>
      </c>
      <c r="B71">
        <f>COUNTIF(models_list_studies!C:C,"*" &amp; A71 &amp; "*")+COUNTIF(models_list_studies!C:C,"*Swaziland*")</f>
        <v>11</v>
      </c>
    </row>
    <row r="72" spans="1:2">
      <c r="A72" t="s">
        <v>1412</v>
      </c>
      <c r="B72">
        <f>COUNTIF(models_list_studies!C:C,"*" &amp; A72 &amp; "*")</f>
        <v>10</v>
      </c>
    </row>
    <row r="73" spans="1:2">
      <c r="A73" t="s">
        <v>3359</v>
      </c>
      <c r="B73">
        <f>COUNTIF(models_list_studies!C:C,"*" &amp; A73 &amp; "*")</f>
        <v>1</v>
      </c>
    </row>
    <row r="74" spans="1:2">
      <c r="A74" t="s">
        <v>1409</v>
      </c>
      <c r="B74">
        <f>COUNTIF(models_list_studies!C:C,"*" &amp; A74 &amp; "*")</f>
        <v>1</v>
      </c>
    </row>
    <row r="75" spans="1:2">
      <c r="A75" t="s">
        <v>2199</v>
      </c>
      <c r="B75">
        <f>COUNTIF(models_list_studies!C:C,"*" &amp; A75 &amp; "*")</f>
        <v>0</v>
      </c>
    </row>
    <row r="76" spans="1:2">
      <c r="A76" t="s">
        <v>1404</v>
      </c>
      <c r="B76">
        <f>COUNTIF(models_list_studies!C:C,"*" &amp; A76 &amp; "*")</f>
        <v>1</v>
      </c>
    </row>
    <row r="77" spans="1:2">
      <c r="A77" t="s">
        <v>1934</v>
      </c>
      <c r="B77">
        <f>COUNTIF(models_list_studies!C:C,"*" &amp; A77 &amp; "*")</f>
        <v>0</v>
      </c>
    </row>
    <row r="78" spans="1:2">
      <c r="A78" t="s">
        <v>1442</v>
      </c>
      <c r="B78">
        <f>COUNTIF(models_list_studies!C:C,"*" &amp; A78 &amp; "*")</f>
        <v>1</v>
      </c>
    </row>
    <row r="79" spans="1:2">
      <c r="A79" t="s">
        <v>1444</v>
      </c>
      <c r="B79">
        <f>COUNTIF(models_list_studies!C:C,"*" &amp; A79 &amp; "*")</f>
        <v>1</v>
      </c>
    </row>
    <row r="81" spans="1:2">
      <c r="B81">
        <f>SUM(B23:B79)</f>
        <v>574</v>
      </c>
    </row>
    <row r="84" spans="1:2">
      <c r="A84" t="s">
        <v>3360</v>
      </c>
    </row>
    <row r="85" spans="1:2">
      <c r="A85">
        <v>2020</v>
      </c>
    </row>
    <row r="86" spans="1:2">
      <c r="A86">
        <v>2021</v>
      </c>
    </row>
    <row r="87" spans="1:2">
      <c r="A87">
        <v>2022</v>
      </c>
    </row>
    <row r="88" spans="1:2">
      <c r="A88">
        <v>2023</v>
      </c>
    </row>
    <row r="89" spans="1:2">
      <c r="A89">
        <v>2024</v>
      </c>
    </row>
    <row r="90" spans="1:2">
      <c r="A90">
        <v>2025</v>
      </c>
    </row>
    <row r="91" spans="1:2">
      <c r="A91">
        <v>2026</v>
      </c>
    </row>
    <row r="92" spans="1:2">
      <c r="A92">
        <v>2027</v>
      </c>
    </row>
    <row r="93" spans="1:2">
      <c r="A93">
        <v>2028</v>
      </c>
    </row>
    <row r="94" spans="1:2">
      <c r="A94">
        <v>2029</v>
      </c>
    </row>
    <row r="95" spans="1:2">
      <c r="A95">
        <v>2030</v>
      </c>
    </row>
    <row r="96" spans="1:2">
      <c r="A96">
        <v>2031</v>
      </c>
    </row>
    <row r="97" spans="1:2">
      <c r="A97">
        <v>2032</v>
      </c>
    </row>
    <row r="98" spans="1:2">
      <c r="A98">
        <v>2033</v>
      </c>
    </row>
    <row r="104" spans="1:2">
      <c r="A104" t="s">
        <v>1574</v>
      </c>
      <c r="B104" t="s">
        <v>3361</v>
      </c>
    </row>
    <row r="105" spans="1:2">
      <c r="A105" t="s">
        <v>1390</v>
      </c>
      <c r="B105">
        <v>2</v>
      </c>
    </row>
    <row r="106" spans="1:2">
      <c r="A106" t="s">
        <v>1394</v>
      </c>
      <c r="B106">
        <v>0</v>
      </c>
    </row>
    <row r="107" spans="1:2">
      <c r="A107" t="s">
        <v>1397</v>
      </c>
      <c r="B107">
        <v>1</v>
      </c>
    </row>
    <row r="108" spans="1:2">
      <c r="A108" t="s">
        <v>1399</v>
      </c>
      <c r="B108">
        <v>1</v>
      </c>
    </row>
    <row r="109" spans="1:2">
      <c r="A109" t="s">
        <v>1401</v>
      </c>
      <c r="B109">
        <v>1</v>
      </c>
    </row>
    <row r="110" spans="1:2">
      <c r="A110" t="s">
        <v>1402</v>
      </c>
      <c r="B110">
        <v>0</v>
      </c>
    </row>
    <row r="111" spans="1:2">
      <c r="A111" t="s">
        <v>1405</v>
      </c>
      <c r="B111">
        <v>3</v>
      </c>
    </row>
    <row r="112" spans="1:2">
      <c r="A112" t="s">
        <v>1404</v>
      </c>
      <c r="B112">
        <v>0</v>
      </c>
    </row>
    <row r="113" spans="1:2">
      <c r="A113" t="s">
        <v>1407</v>
      </c>
      <c r="B113">
        <v>0</v>
      </c>
    </row>
    <row r="114" spans="1:2">
      <c r="A114" t="s">
        <v>1408</v>
      </c>
      <c r="B114">
        <v>0</v>
      </c>
    </row>
    <row r="115" spans="1:2">
      <c r="A115" t="s">
        <v>1409</v>
      </c>
      <c r="B115">
        <v>0</v>
      </c>
    </row>
    <row r="116" spans="1:2">
      <c r="A116" t="s">
        <v>1410</v>
      </c>
      <c r="B116">
        <v>0</v>
      </c>
    </row>
    <row r="117" spans="1:2">
      <c r="A117" t="s">
        <v>1412</v>
      </c>
      <c r="B117">
        <v>0</v>
      </c>
    </row>
    <row r="118" spans="1:2">
      <c r="A118" t="s">
        <v>1413</v>
      </c>
      <c r="B118">
        <v>3</v>
      </c>
    </row>
    <row r="119" spans="1:2">
      <c r="A119" t="s">
        <v>1415</v>
      </c>
      <c r="B119">
        <v>0</v>
      </c>
    </row>
    <row r="120" spans="1:2">
      <c r="A120" t="s">
        <v>1417</v>
      </c>
      <c r="B120">
        <v>0</v>
      </c>
    </row>
    <row r="121" spans="1:2">
      <c r="A121" t="s">
        <v>1420</v>
      </c>
      <c r="B121">
        <v>2</v>
      </c>
    </row>
    <row r="122" spans="1:2">
      <c r="A122" t="s">
        <v>1421</v>
      </c>
      <c r="B122">
        <v>0</v>
      </c>
    </row>
    <row r="123" spans="1:2">
      <c r="A123" t="s">
        <v>1422</v>
      </c>
      <c r="B123">
        <v>1</v>
      </c>
    </row>
    <row r="124" spans="1:2">
      <c r="A124" t="s">
        <v>1423</v>
      </c>
      <c r="B124">
        <v>3</v>
      </c>
    </row>
    <row r="125" spans="1:2">
      <c r="A125" t="s">
        <v>1424</v>
      </c>
      <c r="B125">
        <v>0</v>
      </c>
    </row>
    <row r="126" spans="1:2">
      <c r="A126" t="s">
        <v>1425</v>
      </c>
      <c r="B126">
        <v>0</v>
      </c>
    </row>
    <row r="127" spans="1:2">
      <c r="A127" t="s">
        <v>1426</v>
      </c>
      <c r="B127">
        <v>1</v>
      </c>
    </row>
    <row r="128" spans="1:2">
      <c r="A128" t="s">
        <v>1427</v>
      </c>
      <c r="B128">
        <v>6</v>
      </c>
    </row>
    <row r="129" spans="1:2">
      <c r="A129" t="s">
        <v>1428</v>
      </c>
      <c r="B129">
        <v>0</v>
      </c>
    </row>
    <row r="130" spans="1:2">
      <c r="A130" t="s">
        <v>1429</v>
      </c>
      <c r="B130">
        <v>0</v>
      </c>
    </row>
    <row r="131" spans="1:2">
      <c r="A131" t="s">
        <v>1430</v>
      </c>
      <c r="B131">
        <v>0</v>
      </c>
    </row>
    <row r="132" spans="1:2">
      <c r="A132" t="s">
        <v>1431</v>
      </c>
      <c r="B132">
        <v>0</v>
      </c>
    </row>
    <row r="133" spans="1:2">
      <c r="A133" t="s">
        <v>1432</v>
      </c>
      <c r="B133">
        <v>0</v>
      </c>
    </row>
    <row r="134" spans="1:2">
      <c r="A134" t="s">
        <v>1433</v>
      </c>
      <c r="B134">
        <v>0</v>
      </c>
    </row>
    <row r="135" spans="1:2">
      <c r="A135" t="s">
        <v>1434</v>
      </c>
      <c r="B135">
        <v>0</v>
      </c>
    </row>
    <row r="136" spans="1:2">
      <c r="A136" t="s">
        <v>1435</v>
      </c>
      <c r="B136">
        <v>1</v>
      </c>
    </row>
    <row r="137" spans="1:2">
      <c r="A137" t="s">
        <v>3362</v>
      </c>
      <c r="B137">
        <v>0</v>
      </c>
    </row>
    <row r="138" spans="1:2">
      <c r="A138" t="s">
        <v>1436</v>
      </c>
      <c r="B138">
        <v>2</v>
      </c>
    </row>
    <row r="139" spans="1:2">
      <c r="A139" t="s">
        <v>1437</v>
      </c>
      <c r="B139">
        <v>1</v>
      </c>
    </row>
    <row r="140" spans="1:2">
      <c r="A140" t="s">
        <v>1438</v>
      </c>
      <c r="B140">
        <v>0</v>
      </c>
    </row>
    <row r="141" spans="1:2">
      <c r="A141" t="s">
        <v>3357</v>
      </c>
      <c r="B141">
        <v>0</v>
      </c>
    </row>
    <row r="142" spans="1:2">
      <c r="A142" t="s">
        <v>1440</v>
      </c>
      <c r="B142">
        <v>6</v>
      </c>
    </row>
    <row r="143" spans="1:2">
      <c r="A143" t="s">
        <v>1411</v>
      </c>
      <c r="B143">
        <v>0</v>
      </c>
    </row>
    <row r="144" spans="1:2">
      <c r="A144" t="s">
        <v>3363</v>
      </c>
      <c r="B144">
        <v>1</v>
      </c>
    </row>
    <row r="145" spans="1:2">
      <c r="A145" t="s">
        <v>1441</v>
      </c>
      <c r="B145">
        <v>1</v>
      </c>
    </row>
    <row r="146" spans="1:2">
      <c r="A146" t="s">
        <v>1442</v>
      </c>
      <c r="B146">
        <v>3</v>
      </c>
    </row>
    <row r="147" spans="1:2">
      <c r="A147" t="s">
        <v>1443</v>
      </c>
      <c r="B147">
        <v>0</v>
      </c>
    </row>
    <row r="148" spans="1:2">
      <c r="A148" t="s">
        <v>1444</v>
      </c>
      <c r="B148">
        <v>0</v>
      </c>
    </row>
    <row r="149" spans="1:2">
      <c r="A149" t="s">
        <v>1445</v>
      </c>
      <c r="B149">
        <v>0</v>
      </c>
    </row>
    <row r="150" spans="1:2">
      <c r="A150" t="s">
        <v>1446</v>
      </c>
      <c r="B150">
        <v>0</v>
      </c>
    </row>
    <row r="151" spans="1:2">
      <c r="A151" t="s">
        <v>1447</v>
      </c>
      <c r="B151">
        <v>3</v>
      </c>
    </row>
    <row r="152" spans="1:2">
      <c r="A152" t="s">
        <v>1448</v>
      </c>
      <c r="B152">
        <v>1</v>
      </c>
    </row>
    <row r="153" spans="1:2">
      <c r="A153" t="s">
        <v>1449</v>
      </c>
      <c r="B153">
        <v>0</v>
      </c>
    </row>
    <row r="154" spans="1:2">
      <c r="A154" t="s">
        <v>3364</v>
      </c>
      <c r="B154">
        <v>0</v>
      </c>
    </row>
    <row r="155" spans="1:2">
      <c r="A155" t="s">
        <v>1450</v>
      </c>
      <c r="B155">
        <v>1</v>
      </c>
    </row>
    <row r="156" spans="1:2">
      <c r="A156" t="s">
        <v>1451</v>
      </c>
      <c r="B156">
        <v>1</v>
      </c>
    </row>
    <row r="157" spans="1:2">
      <c r="A157" t="s">
        <v>1452</v>
      </c>
      <c r="B157">
        <v>3</v>
      </c>
    </row>
    <row r="158" spans="1:2">
      <c r="A158" t="s">
        <v>1453</v>
      </c>
      <c r="B158">
        <v>1</v>
      </c>
    </row>
    <row r="159" spans="1:2">
      <c r="A159" t="s">
        <v>2199</v>
      </c>
      <c r="B159">
        <v>0</v>
      </c>
    </row>
    <row r="160" spans="1:2">
      <c r="A160" t="s">
        <v>1454</v>
      </c>
      <c r="B160">
        <v>2</v>
      </c>
    </row>
    <row r="161" spans="1:2">
      <c r="A161" t="s">
        <v>1455</v>
      </c>
      <c r="B161">
        <v>0</v>
      </c>
    </row>
    <row r="164" spans="1:2">
      <c r="B164">
        <f>SUM(B105:B161)</f>
        <v>51</v>
      </c>
    </row>
    <row r="174" spans="1:2">
      <c r="A174" t="s">
        <v>3354</v>
      </c>
      <c r="B174" t="s">
        <v>3355</v>
      </c>
    </row>
    <row r="175" spans="1:2">
      <c r="A175" t="s">
        <v>3365</v>
      </c>
      <c r="B175">
        <v>1</v>
      </c>
    </row>
    <row r="176" spans="1:2">
      <c r="A176" t="s">
        <v>3366</v>
      </c>
      <c r="B176">
        <f>COUNTIF(models_list_studies!X:X,"*" &amp; A176 &amp; "*")</f>
        <v>12</v>
      </c>
    </row>
    <row r="177" spans="1:2">
      <c r="A177" t="s">
        <v>1767</v>
      </c>
      <c r="B177">
        <f>COUNTIF(models_list_studies!X:X,"*" &amp; A177 &amp; "*")</f>
        <v>3</v>
      </c>
    </row>
    <row r="178" spans="1:2">
      <c r="A178" t="s">
        <v>2119</v>
      </c>
      <c r="B178">
        <f>COUNTIF(models_list_studies!X:X,"*" &amp; A178 &amp; "*")</f>
        <v>10</v>
      </c>
    </row>
    <row r="179" spans="1:2">
      <c r="A179" t="s">
        <v>1635</v>
      </c>
      <c r="B179">
        <f>COUNTIF(models_list_studies!X:X,"*" &amp; A179 &amp; "*")</f>
        <v>1</v>
      </c>
    </row>
    <row r="180" spans="1:2">
      <c r="A180" t="s">
        <v>1993</v>
      </c>
      <c r="B180">
        <f>COUNTIF(models_list_studies!X:X,"*" &amp; A180 &amp; "*")</f>
        <v>2</v>
      </c>
    </row>
    <row r="181" spans="1:2">
      <c r="A181" t="s">
        <v>3367</v>
      </c>
      <c r="B181">
        <f>COUNTIF(models_list_studies!X:X,"*" &amp; A181 &amp; "*")</f>
        <v>4</v>
      </c>
    </row>
    <row r="182" spans="1:2">
      <c r="A182" t="s">
        <v>2174</v>
      </c>
      <c r="B182">
        <f>COUNTIF(models_list_studies!X:X,"*" &amp; A182 &amp; "*")</f>
        <v>11</v>
      </c>
    </row>
    <row r="183" spans="1:2">
      <c r="A183" t="s">
        <v>1858</v>
      </c>
      <c r="B183">
        <f>COUNTIF(models_list_studies!X:X,"*" &amp; A183 &amp; "*")</f>
        <v>10</v>
      </c>
    </row>
    <row r="184" spans="1:2">
      <c r="A184" t="s">
        <v>2028</v>
      </c>
      <c r="B184">
        <f>COUNTIF(models_list_studies!X:X,"*" &amp; A184 &amp; "*")</f>
        <v>2</v>
      </c>
    </row>
    <row r="185" spans="1:2">
      <c r="A185" t="s">
        <v>1733</v>
      </c>
      <c r="B185">
        <f>COUNTIF(models_list_studies!X:X,"*" &amp; A185 &amp; "*")</f>
        <v>1</v>
      </c>
    </row>
    <row r="186" spans="1:2">
      <c r="A186" t="s">
        <v>3368</v>
      </c>
      <c r="B186">
        <f>COUNTIF(models_list_studies!X:X,"*" &amp; A186 &amp; "*")</f>
        <v>1</v>
      </c>
    </row>
    <row r="187" spans="1:2">
      <c r="A187" t="s">
        <v>1784</v>
      </c>
      <c r="B187">
        <f>COUNTIF(models_list_studies!X:X,"*" &amp; A187 &amp; "*")</f>
        <v>8</v>
      </c>
    </row>
    <row r="188" spans="1:2">
      <c r="A188" t="s">
        <v>2135</v>
      </c>
      <c r="B188">
        <f>COUNTIF(models_list_studies!X:X,"*" &amp; A188 &amp; "*")</f>
        <v>1</v>
      </c>
    </row>
    <row r="189" spans="1:2">
      <c r="A189" t="s">
        <v>1834</v>
      </c>
      <c r="B189">
        <f>COUNTIF(models_list_studies!X:X,"*" &amp; A189 &amp; "*")</f>
        <v>1</v>
      </c>
    </row>
    <row r="190" spans="1:2">
      <c r="A190" t="s">
        <v>1614</v>
      </c>
      <c r="B190">
        <f>COUNTIF(models_list_studies!X:X,"*" &amp; A190 &amp; "*")</f>
        <v>4</v>
      </c>
    </row>
    <row r="191" spans="1:2">
      <c r="A191" t="s">
        <v>1765</v>
      </c>
      <c r="B191">
        <f>COUNTIF(models_list_studies!X:X,"*" &amp; A191 &amp; "*")</f>
        <v>2</v>
      </c>
    </row>
    <row r="192" spans="1:2">
      <c r="A192" t="s">
        <v>1612</v>
      </c>
      <c r="B192">
        <f>COUNTIF(models_list_studies!X:X,"*" &amp; A192 &amp; "*")</f>
        <v>1</v>
      </c>
    </row>
    <row r="193" spans="1:2">
      <c r="A193" t="s">
        <v>1837</v>
      </c>
      <c r="B193">
        <f>COUNTIF(models_list_studies!X:X,"*" &amp; A193 &amp; "*")</f>
        <v>1</v>
      </c>
    </row>
    <row r="194" spans="1:2">
      <c r="A194" t="s">
        <v>1693</v>
      </c>
      <c r="B194">
        <f>COUNTIF(models_list_studies!X:X,"*" &amp; A194 &amp; "*")</f>
        <v>1</v>
      </c>
    </row>
    <row r="195" spans="1:2">
      <c r="A195" t="s">
        <v>2121</v>
      </c>
      <c r="B195">
        <f>COUNTIF(models_list_studies!X:X,"*" &amp; A195 &amp; "*")</f>
        <v>1</v>
      </c>
    </row>
    <row r="196" spans="1:2">
      <c r="A196" t="s">
        <v>1849</v>
      </c>
      <c r="B196">
        <f>COUNTIF(models_list_studies!X:X,"*" &amp; A196 &amp; "*")</f>
        <v>1</v>
      </c>
    </row>
    <row r="197" spans="1:2">
      <c r="A197" t="s">
        <v>2151</v>
      </c>
      <c r="B197">
        <f>COUNTIF(models_list_studies!X:X,"*" &amp; A197 &amp; "*")</f>
        <v>1</v>
      </c>
    </row>
    <row r="198" spans="1:2">
      <c r="A198" t="s">
        <v>2106</v>
      </c>
      <c r="B198">
        <f>COUNTIF(models_list_studies!X:X,"*" &amp; A198 &amp; "*")</f>
        <v>1</v>
      </c>
    </row>
    <row r="202" spans="1:2">
      <c r="A202" t="s">
        <v>2215</v>
      </c>
      <c r="B202" t="s">
        <v>3336</v>
      </c>
    </row>
    <row r="203" spans="1:2">
      <c r="A203" t="s">
        <v>3068</v>
      </c>
      <c r="B203">
        <f>COUNTIF(models_list_studies!X:X,"*" &amp; A203 &amp; "*")</f>
        <v>17</v>
      </c>
    </row>
    <row r="204" spans="1:2">
      <c r="A204" t="s">
        <v>3369</v>
      </c>
      <c r="B204">
        <f>COUNTIF(models_list_studies!X:X,"*" &amp; A204 &amp; "*")</f>
        <v>20</v>
      </c>
    </row>
    <row r="205" spans="1:2">
      <c r="A205" t="s">
        <v>3370</v>
      </c>
      <c r="B205">
        <f>COUNTIF(models_list_studies!X:X,"*" &amp; A205 &amp; "*")</f>
        <v>30</v>
      </c>
    </row>
    <row r="208" spans="1:2">
      <c r="B208">
        <f>SUM(B203:B205)</f>
        <v>67</v>
      </c>
    </row>
  </sheetData>
  <sortState ref="A105:A161">
    <sortCondition ref="A105:A161"/>
  </sortState>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tabColor theme="5" tint="0.39997558519241921"/>
  </sheetPr>
  <dimension ref="A1:I155"/>
  <sheetViews>
    <sheetView topLeftCell="A179" workbookViewId="0">
      <selection activeCell="H171" sqref="H171"/>
    </sheetView>
  </sheetViews>
  <sheetFormatPr baseColWidth="10" defaultColWidth="11.25" defaultRowHeight="14.25"/>
  <cols>
    <col min="1" max="1" width="25.25" customWidth="1"/>
  </cols>
  <sheetData>
    <row r="1" spans="1:9">
      <c r="A1" s="110" t="s">
        <v>3371</v>
      </c>
      <c r="B1" s="110"/>
      <c r="C1" s="32"/>
      <c r="D1" s="32"/>
      <c r="E1" s="32"/>
      <c r="F1" s="32"/>
      <c r="G1" s="32"/>
      <c r="H1" s="32"/>
      <c r="I1" s="32"/>
    </row>
    <row r="2" spans="1:9">
      <c r="A2" s="21" t="s">
        <v>3372</v>
      </c>
      <c r="B2" s="21" t="s">
        <v>3318</v>
      </c>
      <c r="C2" t="s">
        <v>3373</v>
      </c>
    </row>
    <row r="3" spans="1:9">
      <c r="A3" s="21" t="s">
        <v>18</v>
      </c>
      <c r="B3" s="21">
        <f>COUNTIF(Table1[hydro], "*yes*")</f>
        <v>61</v>
      </c>
      <c r="C3" s="33">
        <f>B3/67</f>
        <v>0.91044776119402981</v>
      </c>
    </row>
    <row r="4" spans="1:9">
      <c r="A4" s="21" t="s">
        <v>2363</v>
      </c>
      <c r="B4" s="21">
        <f>COUNTIF(Table1[[solar ]], "*yes*")</f>
        <v>61</v>
      </c>
      <c r="C4" s="33">
        <f t="shared" ref="C4:C11" si="0">B4/67</f>
        <v>0.91044776119402981</v>
      </c>
    </row>
    <row r="5" spans="1:9">
      <c r="A5" s="21" t="s">
        <v>20</v>
      </c>
      <c r="B5" s="21">
        <f>COUNTIF(Table1[wind], "*yes*")</f>
        <v>59</v>
      </c>
      <c r="C5" s="33">
        <f t="shared" si="0"/>
        <v>0.88059701492537312</v>
      </c>
    </row>
    <row r="6" spans="1:9">
      <c r="A6" s="21" t="s">
        <v>21</v>
      </c>
      <c r="B6" s="21">
        <f>COUNTIF(Table1[biomass], "*yes*")</f>
        <v>38</v>
      </c>
      <c r="C6" s="33">
        <f t="shared" si="0"/>
        <v>0.56716417910447758</v>
      </c>
    </row>
    <row r="7" spans="1:9">
      <c r="A7" s="21" t="s">
        <v>2364</v>
      </c>
      <c r="B7" s="21">
        <f>COUNTIF(Table1[[Nuclear ]], "*yes*")</f>
        <v>24</v>
      </c>
      <c r="C7" s="33">
        <f t="shared" si="0"/>
        <v>0.35820895522388058</v>
      </c>
    </row>
    <row r="8" spans="1:9">
      <c r="A8" s="21" t="s">
        <v>2365</v>
      </c>
      <c r="B8" s="21">
        <f>COUNTIF(Table1[Geothermal], "*yes*")</f>
        <v>23</v>
      </c>
      <c r="C8" s="33">
        <f t="shared" si="0"/>
        <v>0.34328358208955223</v>
      </c>
    </row>
    <row r="9" spans="1:9">
      <c r="A9" s="21" t="s">
        <v>2366</v>
      </c>
      <c r="B9" s="21">
        <f>COUNTIF(Table1[Fossil Fuels], "*yes*")</f>
        <v>61</v>
      </c>
      <c r="C9" s="33">
        <f t="shared" si="0"/>
        <v>0.91044776119402981</v>
      </c>
    </row>
    <row r="10" spans="1:9">
      <c r="A10" s="21" t="s">
        <v>2367</v>
      </c>
      <c r="B10" s="21">
        <f>COUNTIF(Table1[H2], "*yes*")</f>
        <v>10</v>
      </c>
      <c r="C10" s="33">
        <f t="shared" si="0"/>
        <v>0.14925373134328357</v>
      </c>
    </row>
    <row r="11" spans="1:9">
      <c r="A11" s="21" t="s">
        <v>26</v>
      </c>
      <c r="B11" s="21">
        <f>COUNTIF(Table1[coal], "*yes*")</f>
        <v>38</v>
      </c>
      <c r="C11" s="33">
        <f t="shared" si="0"/>
        <v>0.56716417910447758</v>
      </c>
    </row>
    <row r="13" spans="1:9">
      <c r="A13" t="s">
        <v>3374</v>
      </c>
      <c r="B13" t="s">
        <v>3375</v>
      </c>
      <c r="C13" t="s">
        <v>3376</v>
      </c>
      <c r="D13" t="s">
        <v>3320</v>
      </c>
    </row>
    <row r="14" spans="1:9">
      <c r="A14" t="s">
        <v>3336</v>
      </c>
      <c r="B14">
        <v>63</v>
      </c>
      <c r="C14">
        <v>2</v>
      </c>
      <c r="D14">
        <v>2</v>
      </c>
      <c r="F14">
        <f>SUM(B14:E14)</f>
        <v>67</v>
      </c>
    </row>
    <row r="27" spans="1:2">
      <c r="A27" t="s">
        <v>3377</v>
      </c>
      <c r="B27" t="s">
        <v>3336</v>
      </c>
    </row>
    <row r="28" spans="1:2">
      <c r="A28">
        <v>2025</v>
      </c>
      <c r="B28">
        <f>COUNTIF(Table1[end], A28)</f>
        <v>2</v>
      </c>
    </row>
    <row r="29" spans="1:2">
      <c r="A29">
        <v>2030</v>
      </c>
      <c r="B29">
        <f>COUNTIF(Table1[end], A29)</f>
        <v>16</v>
      </c>
    </row>
    <row r="30" spans="1:2">
      <c r="A30">
        <v>2032</v>
      </c>
      <c r="B30">
        <f>COUNTIF(Table1[end], A30)</f>
        <v>1</v>
      </c>
    </row>
    <row r="31" spans="1:2">
      <c r="A31">
        <v>2035</v>
      </c>
      <c r="B31">
        <f>COUNTIF(Table1[end], A31)</f>
        <v>3</v>
      </c>
    </row>
    <row r="32" spans="1:2">
      <c r="A32">
        <v>2037</v>
      </c>
      <c r="B32">
        <f>COUNTIF(Table1[end], A32)</f>
        <v>2</v>
      </c>
    </row>
    <row r="33" spans="1:4">
      <c r="A33">
        <v>2040</v>
      </c>
      <c r="B33">
        <f>COUNTIF(Table1[end], A33)</f>
        <v>13</v>
      </c>
    </row>
    <row r="34" spans="1:4">
      <c r="A34">
        <v>2041</v>
      </c>
      <c r="B34">
        <f>COUNTIF(Table1[end], A34)</f>
        <v>1</v>
      </c>
    </row>
    <row r="35" spans="1:4">
      <c r="A35">
        <v>2042</v>
      </c>
      <c r="B35">
        <f>COUNTIF(Table1[end], A35)</f>
        <v>1</v>
      </c>
    </row>
    <row r="36" spans="1:4">
      <c r="A36">
        <v>2045</v>
      </c>
      <c r="B36">
        <f>COUNTIF(Table1[end], A36)</f>
        <v>2</v>
      </c>
    </row>
    <row r="37" spans="1:4">
      <c r="A37">
        <v>2048</v>
      </c>
      <c r="B37">
        <f>COUNTIF(Table1[end], A37)</f>
        <v>1</v>
      </c>
    </row>
    <row r="38" spans="1:4">
      <c r="A38">
        <v>2050</v>
      </c>
      <c r="B38">
        <f>COUNTIF(Table1[end], A38)</f>
        <v>15</v>
      </c>
    </row>
    <row r="39" spans="1:4">
      <c r="A39">
        <v>2060</v>
      </c>
      <c r="B39">
        <f>COUNTIF(Table1[end], A39)</f>
        <v>2</v>
      </c>
    </row>
    <row r="40" spans="1:4">
      <c r="A40">
        <v>2063</v>
      </c>
      <c r="B40">
        <f>COUNTIF(Table1[end], A40)</f>
        <v>1</v>
      </c>
    </row>
    <row r="41" spans="1:4">
      <c r="A41">
        <v>2065</v>
      </c>
      <c r="B41">
        <f>COUNTIF(Table1[end], A41)</f>
        <v>1</v>
      </c>
    </row>
    <row r="42" spans="1:4">
      <c r="A42">
        <v>2070</v>
      </c>
      <c r="B42">
        <f>COUNTIF(Table1[end], A42)</f>
        <v>1</v>
      </c>
    </row>
    <row r="43" spans="1:4">
      <c r="B43">
        <f>SUM(B28:B42)</f>
        <v>62</v>
      </c>
      <c r="D43" s="34">
        <f>16/62</f>
        <v>0.25806451612903225</v>
      </c>
    </row>
    <row r="44" spans="1:4">
      <c r="D44" s="34">
        <f>(15+2+1+1+1)/62</f>
        <v>0.32258064516129031</v>
      </c>
    </row>
    <row r="45" spans="1:4">
      <c r="A45" t="s">
        <v>3378</v>
      </c>
      <c r="B45" t="s">
        <v>3336</v>
      </c>
      <c r="D45" s="34">
        <f>24/62</f>
        <v>0.38709677419354838</v>
      </c>
    </row>
    <row r="46" spans="1:4">
      <c r="A46" t="s">
        <v>2418</v>
      </c>
      <c r="B46">
        <f>COUNTIF(Table1[Sector (Electricity/Full Energy System)],"*" &amp; A46 &amp; "*")</f>
        <v>53</v>
      </c>
    </row>
    <row r="47" spans="1:4">
      <c r="A47" t="s">
        <v>2557</v>
      </c>
      <c r="B47">
        <f>COUNTIFS(Table1[Sector (Electricity/Full Energy System)],"*" &amp; A47 &amp; "*")</f>
        <v>12</v>
      </c>
    </row>
    <row r="48" spans="1:4">
      <c r="A48" t="s">
        <v>3379</v>
      </c>
      <c r="B48">
        <f>COUNTIFS(models_list_studies!R:R,"*" &amp; A48 &amp; "*", models_list_studies!R:R,"&lt;&gt;*Full energy system*")</f>
        <v>1</v>
      </c>
    </row>
    <row r="49" spans="2:2">
      <c r="B49">
        <f>SUM(B46:B48)</f>
        <v>66</v>
      </c>
    </row>
    <row r="66" spans="1:2">
      <c r="A66" t="s">
        <v>3380</v>
      </c>
      <c r="B66" t="s">
        <v>3338</v>
      </c>
    </row>
    <row r="67" spans="1:2">
      <c r="A67" t="s">
        <v>2222</v>
      </c>
      <c r="B67">
        <v>8</v>
      </c>
    </row>
    <row r="68" spans="1:2">
      <c r="A68" t="s">
        <v>2332</v>
      </c>
      <c r="B68">
        <v>59</v>
      </c>
    </row>
    <row r="86" spans="1:2">
      <c r="A86" t="s">
        <v>3381</v>
      </c>
      <c r="B86" t="s">
        <v>3382</v>
      </c>
    </row>
    <row r="87" spans="1:2">
      <c r="A87" t="s">
        <v>2420</v>
      </c>
      <c r="B87">
        <v>47</v>
      </c>
    </row>
    <row r="88" spans="1:2">
      <c r="A88" t="s">
        <v>2482</v>
      </c>
      <c r="B88">
        <v>10</v>
      </c>
    </row>
    <row r="89" spans="1:2">
      <c r="A89" t="s">
        <v>2389</v>
      </c>
      <c r="B89">
        <v>7</v>
      </c>
    </row>
    <row r="90" spans="1:2">
      <c r="A90" t="s">
        <v>2393</v>
      </c>
      <c r="B90">
        <v>3</v>
      </c>
    </row>
    <row r="101" spans="1:3">
      <c r="A101" t="s">
        <v>3383</v>
      </c>
      <c r="B101" t="s">
        <v>3338</v>
      </c>
      <c r="C101" t="s">
        <v>3384</v>
      </c>
    </row>
    <row r="102" spans="1:3">
      <c r="A102">
        <v>1</v>
      </c>
      <c r="B102">
        <v>2</v>
      </c>
      <c r="C102" t="s">
        <v>3385</v>
      </c>
    </row>
    <row r="103" spans="1:3">
      <c r="A103">
        <v>2</v>
      </c>
      <c r="B103">
        <f>COUNTIF(Table1[Sustainable Development Goals (SDG) Coverage],"*" &amp; A103 &amp; "*")</f>
        <v>2</v>
      </c>
      <c r="C103" t="s">
        <v>3386</v>
      </c>
    </row>
    <row r="104" spans="1:3">
      <c r="A104">
        <v>3</v>
      </c>
      <c r="B104">
        <f>COUNTIFS(Table1[Sustainable Development Goals (SDG) Coverage],"*" &amp; A104 &amp; "*", Table1[Sustainable Development Goals (SDG) Coverage],"&lt;&gt;*13*")</f>
        <v>1</v>
      </c>
      <c r="C104" t="s">
        <v>3387</v>
      </c>
    </row>
    <row r="105" spans="1:3">
      <c r="A105">
        <v>6</v>
      </c>
      <c r="B105">
        <f>COUNTIF(Table1[Sustainable Development Goals (SDG) Coverage],"*" &amp; A105 &amp; "*")</f>
        <v>2</v>
      </c>
      <c r="C105" t="s">
        <v>3388</v>
      </c>
    </row>
    <row r="106" spans="1:3">
      <c r="A106">
        <v>7</v>
      </c>
      <c r="B106">
        <f>COUNTIF(Table1[Sustainable Development Goals (SDG) Coverage],"*" &amp; A106 &amp; "*")</f>
        <v>54</v>
      </c>
      <c r="C106" t="s">
        <v>3388</v>
      </c>
    </row>
    <row r="107" spans="1:3">
      <c r="A107">
        <v>8</v>
      </c>
      <c r="B107">
        <f>COUNTIF(Table1[Sustainable Development Goals (SDG) Coverage],"*" &amp; A107 &amp; "*")</f>
        <v>6</v>
      </c>
      <c r="C107" t="s">
        <v>3389</v>
      </c>
    </row>
    <row r="108" spans="1:3">
      <c r="A108">
        <v>9</v>
      </c>
      <c r="B108">
        <f>COUNTIF(Table1[Sustainable Development Goals (SDG) Coverage],"*" &amp; A108 &amp; "*")</f>
        <v>1</v>
      </c>
      <c r="C108" t="s">
        <v>3390</v>
      </c>
    </row>
    <row r="109" spans="1:3">
      <c r="A109">
        <v>10</v>
      </c>
      <c r="B109">
        <f>COUNTIF(Table1[Sustainable Development Goals (SDG) Coverage],"*" &amp; A109 &amp; "*")</f>
        <v>1</v>
      </c>
      <c r="C109" t="s">
        <v>3391</v>
      </c>
    </row>
    <row r="110" spans="1:3">
      <c r="A110">
        <v>12</v>
      </c>
      <c r="B110">
        <f>COUNTIF(Table1[Sustainable Development Goals (SDG) Coverage],"*" &amp; A110 &amp; "*")</f>
        <v>1</v>
      </c>
      <c r="C110" t="s">
        <v>3392</v>
      </c>
    </row>
    <row r="111" spans="1:3">
      <c r="A111">
        <v>13</v>
      </c>
      <c r="B111">
        <f>COUNTIF(Table1[Sustainable Development Goals (SDG) Coverage],"*" &amp; A111 &amp; "*")</f>
        <v>41</v>
      </c>
      <c r="C111" t="s">
        <v>3393</v>
      </c>
    </row>
    <row r="112" spans="1:3">
      <c r="A112">
        <v>15</v>
      </c>
      <c r="B112">
        <f>COUNTIF(Table1[Sustainable Development Goals (SDG) Coverage],"*" &amp; A112 &amp; "*")</f>
        <v>1</v>
      </c>
      <c r="C112" t="s">
        <v>3394</v>
      </c>
    </row>
    <row r="114" spans="1:3">
      <c r="A114" t="s">
        <v>3395</v>
      </c>
      <c r="B114" t="s">
        <v>3338</v>
      </c>
    </row>
    <row r="115" spans="1:3">
      <c r="A115" t="s">
        <v>2222</v>
      </c>
      <c r="B115">
        <v>32</v>
      </c>
    </row>
    <row r="116" spans="1:3">
      <c r="A116" t="s">
        <v>2332</v>
      </c>
      <c r="B116">
        <v>23</v>
      </c>
    </row>
    <row r="117" spans="1:3">
      <c r="A117" t="s">
        <v>2393</v>
      </c>
      <c r="B117">
        <v>12</v>
      </c>
    </row>
    <row r="127" spans="1:3">
      <c r="A127" t="s">
        <v>3396</v>
      </c>
      <c r="B127" t="s">
        <v>3382</v>
      </c>
      <c r="C127" t="s">
        <v>3397</v>
      </c>
    </row>
    <row r="128" spans="1:3">
      <c r="A128" t="s">
        <v>3398</v>
      </c>
      <c r="B128">
        <v>31</v>
      </c>
      <c r="C128" t="s">
        <v>3399</v>
      </c>
    </row>
    <row r="129" spans="1:3">
      <c r="A129" t="s">
        <v>3400</v>
      </c>
      <c r="B129">
        <v>18</v>
      </c>
      <c r="C129" t="s">
        <v>3401</v>
      </c>
    </row>
    <row r="130" spans="1:3">
      <c r="A130" t="s">
        <v>3402</v>
      </c>
      <c r="B130">
        <v>11</v>
      </c>
      <c r="C130" t="s">
        <v>3403</v>
      </c>
    </row>
    <row r="131" spans="1:3">
      <c r="A131" t="s">
        <v>3404</v>
      </c>
      <c r="B131">
        <v>7</v>
      </c>
      <c r="C131" t="s">
        <v>3405</v>
      </c>
    </row>
    <row r="134" spans="1:3">
      <c r="A134" t="s">
        <v>3406</v>
      </c>
      <c r="B134">
        <v>67</v>
      </c>
    </row>
    <row r="153" spans="1:2">
      <c r="A153" t="s">
        <v>3407</v>
      </c>
      <c r="B153" t="s">
        <v>3382</v>
      </c>
    </row>
    <row r="154" spans="1:2">
      <c r="A154" t="s">
        <v>645</v>
      </c>
      <c r="B154">
        <v>2</v>
      </c>
    </row>
    <row r="155" spans="1:2">
      <c r="A155" t="s">
        <v>3408</v>
      </c>
      <c r="B155">
        <v>65</v>
      </c>
    </row>
  </sheetData>
  <mergeCells count="1">
    <mergeCell ref="A1:B1"/>
  </mergeCells>
  <phoneticPr fontId="1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5">
    <tabColor theme="5" tint="0.39997558519241921"/>
  </sheetPr>
  <dimension ref="A1:C22"/>
  <sheetViews>
    <sheetView workbookViewId="0">
      <selection activeCell="F10" sqref="F10"/>
    </sheetView>
  </sheetViews>
  <sheetFormatPr baseColWidth="10" defaultColWidth="11.25" defaultRowHeight="14.25"/>
  <sheetData>
    <row r="1" spans="1:3">
      <c r="A1" t="s">
        <v>3354</v>
      </c>
      <c r="B1" t="s">
        <v>3409</v>
      </c>
      <c r="C1" t="s">
        <v>3410</v>
      </c>
    </row>
    <row r="2" spans="1:3">
      <c r="A2" t="s">
        <v>1440</v>
      </c>
      <c r="B2">
        <v>6</v>
      </c>
      <c r="C2">
        <v>1</v>
      </c>
    </row>
    <row r="3" spans="1:3">
      <c r="A3" t="s">
        <v>1427</v>
      </c>
      <c r="B3">
        <v>5</v>
      </c>
      <c r="C3">
        <v>1</v>
      </c>
    </row>
    <row r="4" spans="1:3">
      <c r="A4" t="s">
        <v>3411</v>
      </c>
      <c r="B4">
        <v>3</v>
      </c>
      <c r="C4">
        <v>1</v>
      </c>
    </row>
    <row r="5" spans="1:3">
      <c r="A5" t="s">
        <v>1423</v>
      </c>
      <c r="B5">
        <v>3</v>
      </c>
      <c r="C5">
        <v>1</v>
      </c>
    </row>
    <row r="6" spans="1:3">
      <c r="A6" t="s">
        <v>3412</v>
      </c>
      <c r="B6">
        <v>2</v>
      </c>
      <c r="C6">
        <v>1</v>
      </c>
    </row>
    <row r="7" spans="1:3">
      <c r="A7" t="s">
        <v>3413</v>
      </c>
      <c r="B7">
        <v>2</v>
      </c>
      <c r="C7">
        <v>1</v>
      </c>
    </row>
    <row r="8" spans="1:3">
      <c r="A8" t="s">
        <v>3414</v>
      </c>
      <c r="B8">
        <v>2</v>
      </c>
      <c r="C8">
        <v>1</v>
      </c>
    </row>
    <row r="9" spans="1:3">
      <c r="A9" t="s">
        <v>3415</v>
      </c>
      <c r="B9">
        <v>1</v>
      </c>
      <c r="C9">
        <v>1</v>
      </c>
    </row>
    <row r="10" spans="1:3">
      <c r="A10" t="s">
        <v>1451</v>
      </c>
      <c r="B10">
        <v>1</v>
      </c>
      <c r="C10">
        <v>1</v>
      </c>
    </row>
    <row r="11" spans="1:3">
      <c r="A11" t="s">
        <v>3416</v>
      </c>
      <c r="B11">
        <v>1</v>
      </c>
      <c r="C11">
        <v>1</v>
      </c>
    </row>
    <row r="12" spans="1:3">
      <c r="A12" t="s">
        <v>1399</v>
      </c>
      <c r="B12">
        <v>1</v>
      </c>
      <c r="C12">
        <v>1</v>
      </c>
    </row>
    <row r="13" spans="1:3">
      <c r="A13" t="s">
        <v>3417</v>
      </c>
      <c r="B13">
        <v>1</v>
      </c>
      <c r="C13">
        <v>1</v>
      </c>
    </row>
    <row r="14" spans="1:3">
      <c r="A14" t="s">
        <v>3418</v>
      </c>
      <c r="B14">
        <v>1</v>
      </c>
      <c r="C14">
        <v>1</v>
      </c>
    </row>
    <row r="15" spans="1:3">
      <c r="A15" t="s">
        <v>3419</v>
      </c>
      <c r="B15">
        <v>1</v>
      </c>
      <c r="C15">
        <v>1</v>
      </c>
    </row>
    <row r="16" spans="1:3">
      <c r="A16" t="s">
        <v>1399</v>
      </c>
      <c r="B16">
        <v>1</v>
      </c>
      <c r="C16">
        <v>1</v>
      </c>
    </row>
    <row r="17" spans="1:3">
      <c r="A17" t="s">
        <v>3420</v>
      </c>
      <c r="B17">
        <v>1</v>
      </c>
      <c r="C17">
        <v>1</v>
      </c>
    </row>
    <row r="18" spans="1:3">
      <c r="A18" t="s">
        <v>3421</v>
      </c>
      <c r="B18">
        <v>1</v>
      </c>
      <c r="C18">
        <v>1</v>
      </c>
    </row>
    <row r="19" spans="1:3">
      <c r="A19" t="s">
        <v>3422</v>
      </c>
      <c r="B19">
        <v>1</v>
      </c>
      <c r="C19">
        <v>1</v>
      </c>
    </row>
    <row r="20" spans="1:3">
      <c r="A20" t="s">
        <v>1441</v>
      </c>
      <c r="B20">
        <v>1</v>
      </c>
      <c r="C20">
        <v>1</v>
      </c>
    </row>
    <row r="21" spans="1:3">
      <c r="A21" t="s">
        <v>3423</v>
      </c>
      <c r="B21">
        <v>1</v>
      </c>
      <c r="C21">
        <v>1</v>
      </c>
    </row>
    <row r="22" spans="1:3">
      <c r="A22" t="s">
        <v>3424</v>
      </c>
      <c r="B22">
        <v>1</v>
      </c>
      <c r="C22">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59927-E3B2-498E-8627-509AF182346C}">
  <sheetPr codeName="Feuil16">
    <tabColor theme="5" tint="0.39997558519241921"/>
  </sheetPr>
  <dimension ref="A1:G30"/>
  <sheetViews>
    <sheetView topLeftCell="A28" workbookViewId="0">
      <selection activeCell="E8" sqref="E8"/>
    </sheetView>
  </sheetViews>
  <sheetFormatPr baseColWidth="10" defaultColWidth="8.875" defaultRowHeight="14.25"/>
  <cols>
    <col min="1" max="1" width="16.25" customWidth="1"/>
    <col min="3" max="3" width="15.125" customWidth="1"/>
    <col min="5" max="5" width="21.75" customWidth="1"/>
    <col min="7" max="7" width="18" customWidth="1"/>
  </cols>
  <sheetData>
    <row r="1" spans="1:7" ht="15">
      <c r="A1" s="7" t="s">
        <v>248</v>
      </c>
      <c r="C1" s="7" t="s">
        <v>3425</v>
      </c>
      <c r="E1" s="7" t="s">
        <v>284</v>
      </c>
      <c r="G1" s="7" t="s">
        <v>321</v>
      </c>
    </row>
    <row r="2" spans="1:7">
      <c r="A2" s="6" t="s">
        <v>1397</v>
      </c>
      <c r="C2" s="6" t="s">
        <v>1390</v>
      </c>
      <c r="E2" s="6" t="s">
        <v>1394</v>
      </c>
      <c r="G2" s="6" t="s">
        <v>1402</v>
      </c>
    </row>
    <row r="3" spans="1:7">
      <c r="A3" s="6" t="s">
        <v>3426</v>
      </c>
      <c r="C3" s="6" t="s">
        <v>3427</v>
      </c>
      <c r="E3" s="6" t="s">
        <v>1402</v>
      </c>
      <c r="G3" s="6" t="s">
        <v>1412</v>
      </c>
    </row>
    <row r="4" spans="1:7">
      <c r="A4" s="6" t="s">
        <v>1423</v>
      </c>
      <c r="C4" s="6" t="s">
        <v>1436</v>
      </c>
      <c r="E4" s="6" t="s">
        <v>1405</v>
      </c>
      <c r="G4" s="6" t="s">
        <v>3356</v>
      </c>
    </row>
    <row r="5" spans="1:7">
      <c r="A5" s="6" t="s">
        <v>1424</v>
      </c>
      <c r="C5" s="6" t="s">
        <v>1434</v>
      </c>
      <c r="E5" s="6" t="s">
        <v>3428</v>
      </c>
      <c r="G5" s="6" t="s">
        <v>1413</v>
      </c>
    </row>
    <row r="6" spans="1:7">
      <c r="A6" s="6" t="s">
        <v>3358</v>
      </c>
      <c r="C6" s="6" t="s">
        <v>1452</v>
      </c>
      <c r="E6" s="6" t="s">
        <v>3429</v>
      </c>
      <c r="G6" s="6" t="s">
        <v>1420</v>
      </c>
    </row>
    <row r="7" spans="1:7">
      <c r="A7" s="6" t="s">
        <v>1426</v>
      </c>
      <c r="E7" s="6" t="s">
        <v>1408</v>
      </c>
      <c r="G7" s="6" t="s">
        <v>1427</v>
      </c>
    </row>
    <row r="8" spans="1:7">
      <c r="A8" s="6" t="s">
        <v>1429</v>
      </c>
      <c r="E8" s="6" t="s">
        <v>3356</v>
      </c>
      <c r="G8" s="6" t="s">
        <v>3427</v>
      </c>
    </row>
    <row r="9" spans="1:7">
      <c r="A9" s="6" t="s">
        <v>1433</v>
      </c>
      <c r="E9" s="6" t="s">
        <v>1421</v>
      </c>
      <c r="G9" s="6" t="s">
        <v>1441</v>
      </c>
    </row>
    <row r="10" spans="1:7">
      <c r="A10" s="6" t="s">
        <v>1439</v>
      </c>
      <c r="E10" s="6" t="s">
        <v>1415</v>
      </c>
      <c r="G10" s="6" t="s">
        <v>1446</v>
      </c>
    </row>
    <row r="11" spans="1:7">
      <c r="A11" s="6" t="s">
        <v>1440</v>
      </c>
      <c r="E11" s="6" t="s">
        <v>3430</v>
      </c>
      <c r="G11" s="6" t="s">
        <v>1448</v>
      </c>
    </row>
    <row r="12" spans="1:7">
      <c r="A12" s="6" t="s">
        <v>1422</v>
      </c>
      <c r="G12" s="6" t="s">
        <v>1449</v>
      </c>
    </row>
    <row r="13" spans="1:7">
      <c r="A13" s="6" t="s">
        <v>1451</v>
      </c>
      <c r="G13" s="6" t="s">
        <v>1450</v>
      </c>
    </row>
    <row r="14" spans="1:7">
      <c r="A14" s="6" t="s">
        <v>1443</v>
      </c>
      <c r="G14" s="6" t="s">
        <v>1453</v>
      </c>
    </row>
    <row r="15" spans="1:7">
      <c r="A15" s="6" t="s">
        <v>1445</v>
      </c>
    </row>
    <row r="18" spans="1:1" ht="15">
      <c r="A18" s="7" t="s">
        <v>271</v>
      </c>
    </row>
    <row r="19" spans="1:1">
      <c r="A19" s="6" t="s">
        <v>1394</v>
      </c>
    </row>
    <row r="20" spans="1:1">
      <c r="A20" s="6" t="s">
        <v>1399</v>
      </c>
    </row>
    <row r="21" spans="1:1">
      <c r="A21" s="6" t="s">
        <v>3356</v>
      </c>
    </row>
    <row r="22" spans="1:1">
      <c r="A22" s="6" t="s">
        <v>1419</v>
      </c>
    </row>
    <row r="23" spans="1:1">
      <c r="A23" s="6" t="s">
        <v>1428</v>
      </c>
    </row>
    <row r="24" spans="1:1">
      <c r="A24" s="6" t="s">
        <v>1437</v>
      </c>
    </row>
    <row r="25" spans="1:1">
      <c r="A25" s="6" t="s">
        <v>1432</v>
      </c>
    </row>
    <row r="26" spans="1:1">
      <c r="A26" s="6" t="s">
        <v>1438</v>
      </c>
    </row>
    <row r="27" spans="1:1">
      <c r="A27" s="6" t="s">
        <v>1447</v>
      </c>
    </row>
    <row r="28" spans="1:1">
      <c r="A28" s="6" t="s">
        <v>1450</v>
      </c>
    </row>
    <row r="29" spans="1:1">
      <c r="A29" s="6" t="s">
        <v>1454</v>
      </c>
    </row>
    <row r="30" spans="1:1">
      <c r="A30" s="6" t="s">
        <v>1455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60C3A03699FB04CAF3AFE79F86917B0" ma:contentTypeVersion="3" ma:contentTypeDescription="Crée un document." ma:contentTypeScope="" ma:versionID="90dddb102cc1af61fe50b2cec2b53045">
  <xsd:schema xmlns:xsd="http://www.w3.org/2001/XMLSchema" xmlns:xs="http://www.w3.org/2001/XMLSchema" xmlns:p="http://schemas.microsoft.com/office/2006/metadata/properties" xmlns:ns2="a42e51d4-920d-4a98-8ef8-ea60d50b761a" targetNamespace="http://schemas.microsoft.com/office/2006/metadata/properties" ma:root="true" ma:fieldsID="4fde35838068e20e82b0941a7b2917d5" ns2:_="">
    <xsd:import namespace="a42e51d4-920d-4a98-8ef8-ea60d50b761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2e51d4-920d-4a98-8ef8-ea60d50b76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F8A2136-EA1A-4DC2-B9F4-5B920FC9EBA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2e51d4-920d-4a98-8ef8-ea60d50b76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956B824-2ADA-4859-B000-141127A08134}">
  <ds:schemaRefs>
    <ds:schemaRef ds:uri="http://purl.org/dc/dcmitype/"/>
    <ds:schemaRef ds:uri="http://schemas.microsoft.com/office/infopath/2007/PartnerControls"/>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 ds:uri="a42e51d4-920d-4a98-8ef8-ea60d50b761a"/>
    <ds:schemaRef ds:uri="http://purl.org/dc/terms/"/>
    <ds:schemaRef ds:uri="http://purl.org/dc/elements/1.1/"/>
  </ds:schemaRefs>
</ds:datastoreItem>
</file>

<file path=customXml/itemProps3.xml><?xml version="1.0" encoding="utf-8"?>
<ds:datastoreItem xmlns:ds="http://schemas.openxmlformats.org/officeDocument/2006/customXml" ds:itemID="{1404AC9E-0D0B-4B40-B26A-1FE93977738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15</vt:i4>
      </vt:variant>
    </vt:vector>
  </HeadingPairs>
  <TitlesOfParts>
    <vt:vector size="15" baseType="lpstr">
      <vt:lpstr>studies.csv</vt:lpstr>
      <vt:lpstr>study_tools</vt:lpstr>
      <vt:lpstr>study_countries</vt:lpstr>
      <vt:lpstr>study_pools</vt:lpstr>
      <vt:lpstr>countries.csv</vt:lpstr>
      <vt:lpstr>power_pools.csv</vt:lpstr>
      <vt:lpstr>tools.csv</vt:lpstr>
      <vt:lpstr>iso_code</vt:lpstr>
      <vt:lpstr>tools_detaill</vt:lpstr>
      <vt:lpstr>models_list_studies</vt:lpstr>
      <vt:lpstr>distribution_tool</vt:lpstr>
      <vt:lpstr>countries_study</vt:lpstr>
      <vt:lpstr>analysis</vt:lpstr>
      <vt:lpstr>Feuil6</vt:lpstr>
      <vt:lpstr>African_power_pools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aymard Plakoo</dc:creator>
  <cp:keywords/>
  <dc:description/>
  <cp:lastModifiedBy>Kodjovi Aymard PLAKOO</cp:lastModifiedBy>
  <cp:revision/>
  <dcterms:created xsi:type="dcterms:W3CDTF">2025-11-04T09:00:03Z</dcterms:created>
  <dcterms:modified xsi:type="dcterms:W3CDTF">2026-07-17T14:21:03Z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0x010100C60C3A03699FB04CAF3AFE79F86917B0</vt:lpwstr>
  </property>
</Properties>
</file>